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G38" i="1" l="1"/>
  <c r="F105" i="1" l="1"/>
  <c r="F123" i="1"/>
  <c r="G123" i="1"/>
  <c r="D123" i="1"/>
  <c r="F139" i="1"/>
  <c r="F125" i="1"/>
  <c r="G127" i="1"/>
  <c r="G125" i="1" s="1"/>
  <c r="F127" i="1"/>
  <c r="D127" i="1" l="1"/>
  <c r="F126" i="1" l="1"/>
  <c r="F119" i="1" l="1"/>
  <c r="F88" i="1"/>
  <c r="F68" i="1"/>
  <c r="F65" i="1"/>
  <c r="F56" i="1"/>
  <c r="G126" i="1" l="1"/>
  <c r="F28" i="1"/>
  <c r="G21" i="1"/>
  <c r="G23" i="1"/>
  <c r="G24" i="1"/>
  <c r="G25" i="1"/>
  <c r="G26" i="1"/>
  <c r="G27" i="1"/>
  <c r="G22" i="1"/>
  <c r="F21" i="1"/>
  <c r="G80" i="1" l="1"/>
  <c r="G69" i="1"/>
  <c r="G71" i="1"/>
  <c r="G72" i="1"/>
  <c r="G73" i="1"/>
  <c r="G74" i="1"/>
  <c r="G75" i="1"/>
  <c r="G76" i="1"/>
  <c r="G77" i="1"/>
  <c r="G78" i="1"/>
  <c r="G70" i="1"/>
  <c r="F69" i="1"/>
  <c r="G140" i="1"/>
  <c r="D138" i="1"/>
  <c r="G137" i="1"/>
  <c r="G136" i="1"/>
  <c r="G135" i="1" s="1"/>
  <c r="D135" i="1"/>
  <c r="G133" i="1"/>
  <c r="G134" i="1"/>
  <c r="G132" i="1"/>
  <c r="D131" i="1"/>
  <c r="G128" i="1"/>
  <c r="G129" i="1"/>
  <c r="G130" i="1"/>
  <c r="D125" i="1"/>
  <c r="G124" i="1"/>
  <c r="G122" i="1"/>
  <c r="D121" i="1"/>
  <c r="G117" i="1"/>
  <c r="G118" i="1"/>
  <c r="G119" i="1"/>
  <c r="G120" i="1"/>
  <c r="G116" i="1"/>
  <c r="D115" i="1"/>
  <c r="G111" i="1"/>
  <c r="G113" i="1"/>
  <c r="G114" i="1"/>
  <c r="G110" i="1"/>
  <c r="D109" i="1"/>
  <c r="D112" i="1"/>
  <c r="G104" i="1"/>
  <c r="G105" i="1"/>
  <c r="G106" i="1"/>
  <c r="G107" i="1"/>
  <c r="G108" i="1"/>
  <c r="G103" i="1"/>
  <c r="D102" i="1"/>
  <c r="D100" i="1"/>
  <c r="G96" i="1"/>
  <c r="G97" i="1"/>
  <c r="G98" i="1"/>
  <c r="G99" i="1"/>
  <c r="G95" i="1"/>
  <c r="D94" i="1"/>
  <c r="G87" i="1"/>
  <c r="G88" i="1"/>
  <c r="G89" i="1"/>
  <c r="G90" i="1"/>
  <c r="G91" i="1"/>
  <c r="G92" i="1"/>
  <c r="G93" i="1"/>
  <c r="G86" i="1"/>
  <c r="D85" i="1"/>
  <c r="G81" i="1"/>
  <c r="G82" i="1"/>
  <c r="G83" i="1"/>
  <c r="D79" i="1"/>
  <c r="F60" i="1"/>
  <c r="G62" i="1"/>
  <c r="G63" i="1"/>
  <c r="G64" i="1"/>
  <c r="G65" i="1"/>
  <c r="G66" i="1"/>
  <c r="G67" i="1"/>
  <c r="G68" i="1"/>
  <c r="G61" i="1"/>
  <c r="D60" i="1"/>
  <c r="G53" i="1"/>
  <c r="G54" i="1"/>
  <c r="G55" i="1"/>
  <c r="G56" i="1"/>
  <c r="G57" i="1"/>
  <c r="G58" i="1"/>
  <c r="G59" i="1"/>
  <c r="G52" i="1"/>
  <c r="D51" i="1"/>
  <c r="G47" i="1"/>
  <c r="G48" i="1"/>
  <c r="G49" i="1"/>
  <c r="G45" i="1" s="1"/>
  <c r="G50" i="1"/>
  <c r="G46" i="1"/>
  <c r="G39" i="1"/>
  <c r="G40" i="1"/>
  <c r="G41" i="1"/>
  <c r="G42" i="1"/>
  <c r="G43" i="1"/>
  <c r="G36" i="1" s="1"/>
  <c r="G44" i="1"/>
  <c r="G37" i="1"/>
  <c r="G15" i="1"/>
  <c r="D5" i="1"/>
  <c r="G6" i="1"/>
  <c r="G139" i="1"/>
  <c r="G138" i="1" s="1"/>
  <c r="F138" i="1"/>
  <c r="C138" i="1"/>
  <c r="F135" i="1"/>
  <c r="C135" i="1"/>
  <c r="G131" i="1"/>
  <c r="F131" i="1"/>
  <c r="C131" i="1"/>
  <c r="C125" i="1"/>
  <c r="F121" i="1"/>
  <c r="C121" i="1"/>
  <c r="F115" i="1"/>
  <c r="C115" i="1"/>
  <c r="F112" i="1"/>
  <c r="C112" i="1"/>
  <c r="C109" i="1" s="1"/>
  <c r="F102" i="1"/>
  <c r="C102" i="1"/>
  <c r="G100" i="1"/>
  <c r="C100" i="1"/>
  <c r="F94" i="1"/>
  <c r="C94" i="1"/>
  <c r="F85" i="1"/>
  <c r="C85" i="1"/>
  <c r="F79" i="1"/>
  <c r="C79" i="1"/>
  <c r="C69" i="1"/>
  <c r="C60" i="1"/>
  <c r="F51" i="1"/>
  <c r="C51" i="1"/>
  <c r="F45" i="1"/>
  <c r="D45" i="1"/>
  <c r="C45" i="1"/>
  <c r="F36" i="1"/>
  <c r="D36" i="1"/>
  <c r="C36" i="1"/>
  <c r="C33" i="1"/>
  <c r="D28" i="1"/>
  <c r="C28" i="1"/>
  <c r="D21" i="1"/>
  <c r="C21" i="1"/>
  <c r="G20" i="1"/>
  <c r="G19" i="1"/>
  <c r="G18" i="1"/>
  <c r="G17" i="1"/>
  <c r="G16" i="1"/>
  <c r="F14" i="1"/>
  <c r="D14" i="1"/>
  <c r="C14" i="1"/>
  <c r="G13" i="1"/>
  <c r="G12" i="1"/>
  <c r="G11" i="1"/>
  <c r="G10" i="1"/>
  <c r="G9" i="1"/>
  <c r="G8" i="1"/>
  <c r="G7" i="1"/>
  <c r="F5" i="1"/>
  <c r="C5" i="1"/>
  <c r="G14" i="1" l="1"/>
  <c r="G121" i="1"/>
  <c r="G115" i="1"/>
  <c r="G79" i="1"/>
  <c r="C84" i="1"/>
  <c r="C4" i="1"/>
  <c r="C2" i="1" s="1"/>
  <c r="G5" i="1"/>
  <c r="G51" i="1"/>
  <c r="G112" i="1"/>
  <c r="G109" i="1" s="1"/>
  <c r="F109" i="1"/>
  <c r="G94" i="1"/>
  <c r="G102" i="1"/>
  <c r="G60" i="1"/>
  <c r="G85" i="1"/>
  <c r="G143" i="1" l="1"/>
</calcChain>
</file>

<file path=xl/sharedStrings.xml><?xml version="1.0" encoding="utf-8"?>
<sst xmlns="http://schemas.openxmlformats.org/spreadsheetml/2006/main" count="189" uniqueCount="178">
  <si>
    <t>პროგრამული კოდი</t>
  </si>
  <si>
    <t>დ ა ს ა ხ ე ლ ე ბ 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</si>
  <si>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</si>
  <si>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</si>
  <si>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</si>
  <si>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</si>
  <si>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</si>
  <si>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</si>
  <si>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</si>
  <si>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</si>
  <si>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 xml:space="preserve">კიბოს სკრინინგის კომპონენტი </t>
  </si>
  <si>
    <t xml:space="preserve">საშვილოსნოს ყელის ორგანიზებული სკრინინგი </t>
  </si>
  <si>
    <t xml:space="preserve">1-დან 6 წლამდე ასაკის ბავშვთა  მსუბუქი და საშუალო ხარისხის მენტალური განვითარების დარღვევების პრევენცია </t>
  </si>
  <si>
    <t xml:space="preserve">ეპილეფსიის დიაგნოსტიკა და ზედამხედველობა </t>
  </si>
  <si>
    <t xml:space="preserve">დღენაკლულთა რეტინოპათიის სკრინინგის პილოტი </t>
  </si>
  <si>
    <t xml:space="preserve">საინფორმაციო რეგისტრებისა და ელექტრონული მოდულების განვითარება </t>
  </si>
  <si>
    <t>პრევენციული ღონისძიებების პოპულარიზაცია და საინფორმაციო მხარდაჭერა</t>
  </si>
  <si>
    <t>ბავშვთა სისხლში ტყვიის შემცველობის ბიომონიტორინგი</t>
  </si>
  <si>
    <t>27 03 02 02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</si>
  <si>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</si>
  <si>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</si>
  <si>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</si>
  <si>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</si>
  <si>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</si>
  <si>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</si>
  <si>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,,ცივი ჯაჭვის“ მოწყობილობების/ინვენტარის შესყიდვა და მონტაჟი</t>
  </si>
  <si>
    <t>27 03 02 03</t>
  </si>
  <si>
    <t>ეპიდზედამხედველობა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</si>
  <si>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</si>
  <si>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</si>
  <si>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ნოზოკომური ინფექციების ეპიდზედამხედველობა </t>
  </si>
  <si>
    <t xml:space="preserve">ვირუსული დიარეების კვლევა </t>
  </si>
  <si>
    <t xml:space="preserve">B და C ჰეპატიტებზე ეპიდზედამხედველობა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</si>
  <si>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</si>
  <si>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</si>
  <si>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>უსაფრთხო სისხლი</t>
  </si>
  <si>
    <t>დონორული სისხლის კვლევა В და С ჰეპატიტზე, აივ-ინფექციასა/ შიდსსა და სიფილისზე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</si>
  <si>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</si>
  <si>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</si>
  <si>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</si>
  <si>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27 03 02 05</t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</si>
  <si>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</si>
  <si>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</si>
  <si>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</si>
  <si>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27 03 02 06</t>
  </si>
  <si>
    <t>ტუბერკულოზის მართვა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</si>
  <si>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</si>
  <si>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>ლაბორატორიული კონტროლი და ნახველის ლოჯისტიკა, მ.შ: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</si>
  <si>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</si>
  <si>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</si>
  <si>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</si>
  <si>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</si>
  <si>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</si>
  <si>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</si>
  <si>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27 03 02 07</t>
  </si>
  <si>
    <t>აივ ინფექცია/შიდსი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</si>
  <si>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</si>
  <si>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</si>
  <si>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>3,000.0 </t>
  </si>
  <si>
    <t xml:space="preserve">აივ-ინფექციით/შიდსით დაავადებულთა ამბულატორიული მომსახურებით უზრუნველყოფა </t>
  </si>
  <si>
    <t xml:space="preserve">აივ-ინფექციით/შიდსით დაავადებულთა სტაციონარული მომსახურებით უზრუნველყოფა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</si>
  <si>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</si>
  <si>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</si>
  <si>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დედათა და ბავშვთა ჯანმრთელობა</t>
  </si>
  <si>
    <t xml:space="preserve">ანტენატალური მეთვალყურეობა, მათ შორის: </t>
  </si>
  <si>
    <t xml:space="preserve"> სამედიცინო მომსახურება სიფილისზე ეჭვის შემთხვევაში </t>
  </si>
  <si>
    <t>45.0  </t>
  </si>
  <si>
    <t xml:space="preserve">გენეტიკური პათოლოგიების ადრეული გამოვლენა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</si>
  <si>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</si>
  <si>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</t>
  </si>
  <si>
    <t xml:space="preserve">ახალშობილთა სმენის სკრინინგული გამოკვლევა </t>
  </si>
  <si>
    <t xml:space="preserve">მედიკამენტებითა და საკვები დანამატით უზრუნველყოფა, მათ შორის: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</si>
  <si>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</si>
  <si>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</si>
  <si>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</si>
  <si>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</si>
  <si>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</si>
  <si>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>2.1.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</si>
  <si>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</si>
  <si>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</si>
  <si>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</si>
  <si>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</si>
  <si>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</si>
  <si>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</si>
  <si>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27 03 02 10</t>
  </si>
  <si>
    <t>ჯანმრთელობის ხელშეწყობა</t>
  </si>
  <si>
    <t xml:space="preserve">თამბაქოს მოხმარების კონტროლის გაძლიერება 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</si>
  <si>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</si>
  <si>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</si>
  <si>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 xml:space="preserve">ფიზიკური აქტივობის ხელშეწყობა </t>
  </si>
  <si>
    <t xml:space="preserve">C ჰეპატიტის პრევენცია და მოსახლეობის განათლების ხელშეწყობა 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</si>
  <si>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</si>
  <si>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</si>
  <si>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გარემო და ჯანმრთელობა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</si>
  <si>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</si>
  <si>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27 03 02 11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</si>
  <si>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</si>
  <si>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</si>
  <si>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</si>
  <si>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</si>
  <si>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</si>
  <si>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27 03 03</t>
  </si>
  <si>
    <t>მოსახლეობის სამედიცინო მომსახურების მიწოდება პრიორიტეტულ სფეროებში</t>
  </si>
  <si>
    <t>27 03 03 01</t>
  </si>
  <si>
    <t xml:space="preserve">ფსიქიკური ჯანმრთელობა </t>
  </si>
  <si>
    <t xml:space="preserve">სათემო ამბულატორიული მომსახურება 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</si>
  <si>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</si>
  <si>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</si>
  <si>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</si>
  <si>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</si>
  <si>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 xml:space="preserve">ფსიქიკური აშლილობის მქონე მოზრდილთა ფსიქიატრიული სტაციონარული მომსახურება </t>
  </si>
  <si>
    <t xml:space="preserve">ფსიქიკური აშლილობის მქონე ბავშვთა ფსიქიატრიული სტაციონარული მომსახურება 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</si>
  <si>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</si>
  <si>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27 03 03 02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</si>
  <si>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</si>
  <si>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</si>
  <si>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</si>
  <si>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</si>
  <si>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</si>
  <si>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</si>
  <si>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27 03 03 03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</si>
  <si>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</si>
  <si>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</si>
  <si>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27 03 03 04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</si>
  <si>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</si>
  <si>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</si>
  <si>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</si>
  <si>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</si>
  <si>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</si>
  <si>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</si>
  <si>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</si>
  <si>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27 03 03 05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</si>
  <si>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</si>
  <si>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</si>
  <si>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</si>
  <si>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</si>
  <si>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</si>
  <si>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</si>
  <si>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</si>
  <si>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</si>
  <si>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 xml:space="preserve">იშვიათი დაავადებების მქონე 18 წლამდე ასაკის ბავშვთა ამბულატორიული მომსახურება </t>
  </si>
  <si>
    <t xml:space="preserve"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 </t>
  </si>
  <si>
    <t xml:space="preserve"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</si>
  <si>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</si>
  <si>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</si>
  <si>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</si>
  <si>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</si>
  <si>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</si>
  <si>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სასწრაფო სამედიცინო გადაუდებელი დახმარება და სამედიცინო ტრანსპორტირება მ.შ.:</t>
  </si>
  <si>
    <t>ბათუმის/ხელვაჩაურის მუნიციპალიტეტების ტერიტორიაზე  სასწრაფო სამედიცინო გადაუდებელი დახმარება</t>
  </si>
  <si>
    <t>27 03 03 08</t>
  </si>
  <si>
    <t>სოფლის ექიმი</t>
  </si>
  <si>
    <t>პირველადი ჯანდაცვის მომსახურება სოფლად (მათ შორის,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</si>
  <si>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</si>
  <si>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</si>
  <si>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</si>
  <si>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27 03 03 09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</si>
  <si>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</si>
  <si>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</si>
  <si>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</si>
  <si>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ფილტვის ქრონიკული დაავადებების რეაბილიტაციის კომპონენტი </t>
  </si>
  <si>
    <t>27 03 03 10</t>
  </si>
  <si>
    <t>თავდაცვის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</si>
  <si>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</si>
  <si>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</si>
  <si>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27 03 03 11</t>
  </si>
  <si>
    <t>ქრონიკული დაავადებების სამკურნალო მედიკამენტებით უზრუნველყოფა</t>
  </si>
  <si>
    <t>ლოჯისტიკის კომპონენტი</t>
  </si>
  <si>
    <t>27 03 04</t>
  </si>
  <si>
    <t>დიპლომისშემდგომი სამედიცინო განათლება</t>
  </si>
  <si>
    <t>დაზუსტებული</t>
  </si>
  <si>
    <t>ცვლილების პროექტი</t>
  </si>
  <si>
    <t>სხვაობა დაზუსტებულთან</t>
  </si>
  <si>
    <t>სატენდერო ეკონომია - სააგენტო</t>
  </si>
  <si>
    <t>სატენდერო ეკონომია -ნსდს</t>
  </si>
  <si>
    <t>სატენდერო ჩასაშლელია კომპონენტებში</t>
  </si>
  <si>
    <t>სატენდერო დავაკელი სკრინინგის კომპონენტს</t>
  </si>
  <si>
    <t>სოფლის ექიმი (სასწრაფო)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</si>
</sst>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0\ _₾_-;\-* #,##0.000\ _₾_-;_-* &quot;-&quot;??\ _₾_-;_-@_-"/>
    <numFmt numFmtId="165" formatCode="#,##0.0"/>
    <numFmt numFmtId="166" formatCode="_(* #,##0.000_);_(* \(#,##0.000\);_(* &quot;-&quot;??_);_(@_)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8"/>
      <color theme="4" tint="-0.499984740745262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8"/>
      <color theme="3" tint="-0.499984740745262"/>
      <name val="Sylfaen"/>
      <family val="1"/>
    </font>
    <font>
      <sz val="8"/>
      <name val="Sylfaen"/>
      <family val="1"/>
    </font>
    <font>
      <sz val="11"/>
      <name val="Sylfaen"/>
      <family val="1"/>
    </font>
    <font>
      <sz val="8"/>
      <color rgb="FF000000"/>
      <name val="Sylfaen"/>
      <family val="1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65" fontId="4" fillId="2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4" fontId="0" fillId="0" borderId="1" xfId="0" applyNumberFormat="1" applyFill="1" applyBorder="1" applyAlignment="1">
      <alignment horizontal="center" vertical="center"/>
    </xf>
    <xf numFmtId="165" fontId="0" fillId="0" borderId="0" xfId="0" applyNumberFormat="1"/>
    <xf numFmtId="164" fontId="0" fillId="0" borderId="1" xfId="1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1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165" fontId="8" fillId="3" borderId="1" xfId="0" applyNumberFormat="1" applyFont="1" applyFill="1" applyBorder="1" applyAlignment="1">
      <alignment horizontal="center" vertical="center" wrapText="1"/>
    </xf>
    <xf numFmtId="43" fontId="12" fillId="4" borderId="2" xfId="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/>
    <xf numFmtId="43" fontId="0" fillId="0" borderId="1" xfId="1" applyFont="1" applyBorder="1"/>
    <xf numFmtId="43" fontId="0" fillId="0" borderId="0" xfId="0" applyNumberFormat="1"/>
    <xf numFmtId="4" fontId="0" fillId="0" borderId="1" xfId="0" applyNumberFormat="1" applyFill="1" applyBorder="1"/>
    <xf numFmtId="0" fontId="13" fillId="0" borderId="0" xfId="0" applyFont="1"/>
    <xf numFmtId="0" fontId="0" fillId="0" borderId="0" xfId="0" applyFill="1"/>
    <xf numFmtId="4" fontId="0" fillId="0" borderId="0" xfId="0" applyNumberFormat="1" applyFill="1"/>
    <xf numFmtId="164" fontId="0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164" fontId="0" fillId="0" borderId="2" xfId="1" applyNumberFormat="1" applyFont="1" applyBorder="1"/>
    <xf numFmtId="164" fontId="8" fillId="3" borderId="2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Border="1"/>
    <xf numFmtId="0" fontId="13" fillId="0" borderId="0" xfId="0" applyFont="1" applyAlignment="1">
      <alignment wrapText="1"/>
    </xf>
    <xf numFmtId="0" fontId="3" fillId="5" borderId="5" xfId="0" applyFont="1" applyFill="1" applyBorder="1" applyAlignment="1">
      <alignment horizontal="center" vertical="center" wrapText="1"/>
    </xf>
    <xf numFmtId="167" fontId="0" fillId="0" borderId="2" xfId="1" applyNumberFormat="1" applyFont="1" applyBorder="1"/>
    <xf numFmtId="165" fontId="0" fillId="0" borderId="1" xfId="0" applyNumberFormat="1" applyBorder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topLeftCell="B124" workbookViewId="0">
      <selection activeCell="G143" sqref="G143"/>
    </sheetView>
  </sheetViews>
  <sheetFormatPr defaultRowHeight="15" x14ac:dyDescent="0.25"/>
  <cols>
    <col min="1" max="1" width="16.140625" hidden="1" customWidth="1"/>
    <col min="2" max="2" width="40.140625" style="40" customWidth="1"/>
    <col min="3" max="3" width="17.7109375" hidden="1" customWidth="1"/>
    <col min="4" max="4" width="18.28515625" style="41" hidden="1" customWidth="1"/>
    <col min="5" max="5" width="0" hidden="1" customWidth="1"/>
    <col min="6" max="6" width="16" style="43" customWidth="1"/>
    <col min="7" max="7" width="17.5703125" style="43" bestFit="1" customWidth="1"/>
    <col min="8" max="8" width="13.7109375" hidden="1" customWidth="1"/>
    <col min="9" max="9" width="15.42578125" hidden="1" customWidth="1"/>
    <col min="10" max="10" width="26.140625" hidden="1" customWidth="1"/>
    <col min="11" max="14" width="0" hidden="1" customWidth="1"/>
  </cols>
  <sheetData>
    <row r="1" spans="1:11" ht="33.75" x14ac:dyDescent="0.25">
      <c r="A1" s="1" t="s">
        <v>0</v>
      </c>
      <c r="B1" s="2" t="s">
        <v>1</v>
      </c>
      <c r="C1" s="2">
        <v>2019</v>
      </c>
      <c r="D1" s="44" t="s">
        <v>170</v>
      </c>
      <c r="E1" s="45"/>
      <c r="F1" s="2" t="s">
        <v>171</v>
      </c>
      <c r="G1" s="2" t="s">
        <v>172</v>
      </c>
      <c r="H1" s="50" t="s">
        <v>173</v>
      </c>
      <c r="I1" s="50" t="s">
        <v>174</v>
      </c>
    </row>
    <row r="2" spans="1:11" x14ac:dyDescent="0.25">
      <c r="A2" s="4" t="s">
        <v>2</v>
      </c>
      <c r="B2" s="5" t="s">
        <v>3</v>
      </c>
      <c r="C2" s="6">
        <f>C3+C4+C84+C141</f>
        <v>1044565</v>
      </c>
      <c r="D2" s="8"/>
      <c r="F2" s="3"/>
      <c r="G2" s="46"/>
      <c r="H2" s="7"/>
      <c r="I2" s="7"/>
    </row>
    <row r="3" spans="1:11" ht="22.5" x14ac:dyDescent="0.25">
      <c r="A3" s="4" t="s">
        <v>4</v>
      </c>
      <c r="B3" s="5" t="s">
        <v>5</v>
      </c>
      <c r="C3" s="6">
        <v>754000</v>
      </c>
      <c r="D3" s="8"/>
      <c r="F3" s="3"/>
      <c r="G3" s="46"/>
      <c r="H3" s="7"/>
      <c r="I3" s="7"/>
    </row>
    <row r="4" spans="1:11" x14ac:dyDescent="0.25">
      <c r="A4" s="4" t="s">
        <v>6</v>
      </c>
      <c r="B4" s="5" t="s">
        <v>7</v>
      </c>
      <c r="C4" s="9">
        <f>C5+C14+C21+C28+C33+C36+C45+C51+C60+C69+C79</f>
        <v>89400</v>
      </c>
      <c r="D4" s="8"/>
      <c r="F4" s="3"/>
      <c r="G4" s="46"/>
      <c r="H4" s="7"/>
      <c r="I4" s="7"/>
    </row>
    <row r="5" spans="1:11" ht="24" thickBot="1" x14ac:dyDescent="0.3">
      <c r="A5" s="10" t="s">
        <v>8</v>
      </c>
      <c r="B5" s="11" t="s">
        <v>9</v>
      </c>
      <c r="C5" s="12">
        <f>C6+C7+C8+C9+C10+C11+C12+C13</f>
        <v>1800</v>
      </c>
      <c r="D5" s="12">
        <f>D6+D7+D8+D9+D10+D11+D12+D13</f>
        <v>2222</v>
      </c>
      <c r="E5" s="12"/>
      <c r="F5" s="12">
        <f>F6+F7+F8+F9+F10+F11+F12+F13</f>
        <v>2238</v>
      </c>
      <c r="G5" s="12">
        <f>G6+G7+G8+G9+G10+G11+G12+G13</f>
        <v>16</v>
      </c>
      <c r="H5" s="7"/>
      <c r="I5" s="32">
        <v>181.55</v>
      </c>
      <c r="J5" s="49" t="s">
        <v>175</v>
      </c>
      <c r="K5">
        <v>100</v>
      </c>
    </row>
    <row r="6" spans="1:11" ht="15.75" thickTop="1" x14ac:dyDescent="0.25">
      <c r="A6" s="13">
        <v>1</v>
      </c>
      <c r="B6" s="14" t="s">
        <v>10</v>
      </c>
      <c r="C6" s="15">
        <v>920</v>
      </c>
      <c r="D6" s="18">
        <v>735</v>
      </c>
      <c r="E6" s="19"/>
      <c r="F6" s="20">
        <v>735</v>
      </c>
      <c r="G6" s="46">
        <f t="shared" ref="G6:G13" si="0">F6-D6</f>
        <v>0</v>
      </c>
      <c r="H6" s="7"/>
      <c r="I6" s="7"/>
    </row>
    <row r="7" spans="1:11" x14ac:dyDescent="0.25">
      <c r="A7" s="13">
        <v>2</v>
      </c>
      <c r="B7" s="14" t="s">
        <v>11</v>
      </c>
      <c r="C7" s="15">
        <v>33</v>
      </c>
      <c r="D7" s="18">
        <v>14</v>
      </c>
      <c r="F7" s="20">
        <v>14</v>
      </c>
      <c r="G7" s="46">
        <f t="shared" si="0"/>
        <v>0</v>
      </c>
      <c r="H7" s="7"/>
      <c r="I7" s="7"/>
    </row>
    <row r="8" spans="1:11" ht="33.75" x14ac:dyDescent="0.25">
      <c r="A8" s="13">
        <v>3</v>
      </c>
      <c r="B8" s="14" t="s">
        <v>12</v>
      </c>
      <c r="C8" s="15">
        <v>83</v>
      </c>
      <c r="D8" s="18">
        <v>83</v>
      </c>
      <c r="F8" s="20">
        <v>83</v>
      </c>
      <c r="G8" s="46">
        <f t="shared" si="0"/>
        <v>0</v>
      </c>
      <c r="H8" s="7"/>
      <c r="I8" s="7"/>
    </row>
    <row r="9" spans="1:11" x14ac:dyDescent="0.25">
      <c r="A9" s="13">
        <v>4</v>
      </c>
      <c r="B9" s="14" t="s">
        <v>13</v>
      </c>
      <c r="C9" s="15">
        <v>345</v>
      </c>
      <c r="D9" s="18">
        <v>318</v>
      </c>
      <c r="F9" s="20">
        <v>318</v>
      </c>
      <c r="G9" s="46">
        <f t="shared" si="0"/>
        <v>0</v>
      </c>
      <c r="H9" s="7"/>
      <c r="I9" s="7"/>
    </row>
    <row r="10" spans="1:11" ht="22.5" x14ac:dyDescent="0.25">
      <c r="A10" s="13">
        <v>5</v>
      </c>
      <c r="B10" s="14" t="s">
        <v>14</v>
      </c>
      <c r="C10" s="15">
        <v>117</v>
      </c>
      <c r="D10" s="18">
        <v>117</v>
      </c>
      <c r="F10" s="20">
        <v>117</v>
      </c>
      <c r="G10" s="46">
        <f t="shared" si="0"/>
        <v>0</v>
      </c>
      <c r="H10" s="48"/>
      <c r="I10" s="7"/>
    </row>
    <row r="11" spans="1:11" ht="22.5" x14ac:dyDescent="0.25">
      <c r="A11" s="13">
        <v>6</v>
      </c>
      <c r="B11" s="14" t="s">
        <v>15</v>
      </c>
      <c r="C11" s="15">
        <v>202</v>
      </c>
      <c r="D11" s="18">
        <v>202</v>
      </c>
      <c r="F11" s="20">
        <v>218</v>
      </c>
      <c r="G11" s="46">
        <f t="shared" si="0"/>
        <v>16</v>
      </c>
      <c r="H11" s="7"/>
      <c r="I11" s="7"/>
    </row>
    <row r="12" spans="1:11" ht="22.5" x14ac:dyDescent="0.25">
      <c r="A12" s="13">
        <v>7</v>
      </c>
      <c r="B12" s="14" t="s">
        <v>16</v>
      </c>
      <c r="C12" s="15">
        <v>100</v>
      </c>
      <c r="D12" s="18">
        <v>100</v>
      </c>
      <c r="F12" s="20">
        <v>100</v>
      </c>
      <c r="G12" s="46">
        <f t="shared" si="0"/>
        <v>0</v>
      </c>
      <c r="H12" s="7"/>
      <c r="I12" s="7"/>
    </row>
    <row r="13" spans="1:11" ht="22.5" x14ac:dyDescent="0.25">
      <c r="A13" s="13">
        <v>8</v>
      </c>
      <c r="B13" s="21" t="s">
        <v>17</v>
      </c>
      <c r="C13" s="15"/>
      <c r="D13" s="18">
        <v>653</v>
      </c>
      <c r="F13" s="20">
        <v>653</v>
      </c>
      <c r="G13" s="46">
        <f t="shared" si="0"/>
        <v>0</v>
      </c>
      <c r="H13" s="7"/>
      <c r="I13" s="52"/>
    </row>
    <row r="14" spans="1:11" ht="24" thickBot="1" x14ac:dyDescent="0.3">
      <c r="A14" s="10" t="s">
        <v>18</v>
      </c>
      <c r="B14" s="11" t="s">
        <v>19</v>
      </c>
      <c r="C14" s="12">
        <f>C15+C16+C17+C18+C19+C20</f>
        <v>22400</v>
      </c>
      <c r="D14" s="12">
        <f>D15+D16+D17+D18+D19+D20</f>
        <v>22819</v>
      </c>
      <c r="F14" s="12">
        <f>F15+F16+F17+F18+F19+F20</f>
        <v>22880</v>
      </c>
      <c r="G14" s="12">
        <f>G15+G16+G17+G18+G19+G20</f>
        <v>61</v>
      </c>
      <c r="H14" s="7"/>
      <c r="I14" s="32">
        <v>45.06</v>
      </c>
      <c r="J14" s="49" t="s">
        <v>175</v>
      </c>
    </row>
    <row r="15" spans="1:11" ht="15.75" thickTop="1" x14ac:dyDescent="0.25">
      <c r="A15" s="22">
        <v>1</v>
      </c>
      <c r="B15" s="14" t="s">
        <v>20</v>
      </c>
      <c r="C15" s="15">
        <v>16410</v>
      </c>
      <c r="D15" s="18">
        <v>12511</v>
      </c>
      <c r="E15" s="19"/>
      <c r="F15" s="20">
        <v>12511</v>
      </c>
      <c r="G15" s="46">
        <f t="shared" ref="G15:G20" si="1">F15-D15</f>
        <v>0</v>
      </c>
      <c r="H15" s="7"/>
      <c r="I15" s="7"/>
    </row>
    <row r="16" spans="1:11" x14ac:dyDescent="0.25">
      <c r="A16" s="22">
        <v>2</v>
      </c>
      <c r="B16" s="14" t="s">
        <v>21</v>
      </c>
      <c r="C16" s="15">
        <v>160</v>
      </c>
      <c r="D16" s="18">
        <v>157</v>
      </c>
      <c r="F16" s="20">
        <v>157</v>
      </c>
      <c r="G16" s="46">
        <f t="shared" si="1"/>
        <v>0</v>
      </c>
      <c r="H16" s="7"/>
      <c r="I16" s="7"/>
    </row>
    <row r="17" spans="1:9" ht="22.5" x14ac:dyDescent="0.25">
      <c r="A17" s="22">
        <v>3</v>
      </c>
      <c r="B17" s="14" t="s">
        <v>22</v>
      </c>
      <c r="C17" s="15">
        <v>4020</v>
      </c>
      <c r="D17" s="18">
        <v>8520</v>
      </c>
      <c r="F17" s="20">
        <v>8596</v>
      </c>
      <c r="G17" s="46">
        <f t="shared" si="1"/>
        <v>76</v>
      </c>
      <c r="H17" s="7"/>
      <c r="I17" s="7"/>
    </row>
    <row r="18" spans="1:9" x14ac:dyDescent="0.25">
      <c r="A18" s="22">
        <v>4</v>
      </c>
      <c r="B18" s="23" t="s">
        <v>23</v>
      </c>
      <c r="C18" s="15">
        <v>1280</v>
      </c>
      <c r="D18" s="18">
        <v>1506</v>
      </c>
      <c r="F18" s="20">
        <v>1506</v>
      </c>
      <c r="G18" s="46">
        <f t="shared" si="1"/>
        <v>0</v>
      </c>
      <c r="H18" s="7"/>
      <c r="I18" s="7"/>
    </row>
    <row r="19" spans="1:9" ht="22.5" x14ac:dyDescent="0.25">
      <c r="A19" s="22">
        <v>5</v>
      </c>
      <c r="B19" s="23" t="s">
        <v>24</v>
      </c>
      <c r="C19" s="15">
        <v>30</v>
      </c>
      <c r="D19" s="18">
        <v>70</v>
      </c>
      <c r="F19" s="20">
        <v>55</v>
      </c>
      <c r="G19" s="46">
        <f t="shared" si="1"/>
        <v>-15</v>
      </c>
      <c r="H19" s="7"/>
      <c r="I19" s="7"/>
    </row>
    <row r="20" spans="1:9" ht="22.5" x14ac:dyDescent="0.25">
      <c r="A20" s="22">
        <v>6</v>
      </c>
      <c r="B20" s="23" t="s">
        <v>25</v>
      </c>
      <c r="C20" s="15">
        <v>500</v>
      </c>
      <c r="D20" s="18">
        <v>55</v>
      </c>
      <c r="F20" s="20">
        <v>55</v>
      </c>
      <c r="G20" s="46">
        <f t="shared" si="1"/>
        <v>0</v>
      </c>
      <c r="H20" s="7"/>
      <c r="I20" s="7"/>
    </row>
    <row r="21" spans="1:9" ht="16.5" thickBot="1" x14ac:dyDescent="0.3">
      <c r="A21" s="10" t="s">
        <v>26</v>
      </c>
      <c r="B21" s="11" t="s">
        <v>27</v>
      </c>
      <c r="C21" s="12">
        <f>C22+C23+C24+C25+C27+C26</f>
        <v>1700</v>
      </c>
      <c r="D21" s="12">
        <f>D22+D23+D24+D25+D27+D26</f>
        <v>1743</v>
      </c>
      <c r="F21" s="12">
        <f>F22+F23+F24+F25+F27+F26</f>
        <v>1743</v>
      </c>
      <c r="G21" s="12">
        <f>G22+G23+G24+G25+G27+G26</f>
        <v>0</v>
      </c>
      <c r="H21" s="7"/>
      <c r="I21" s="7"/>
    </row>
    <row r="22" spans="1:9" ht="57" thickTop="1" x14ac:dyDescent="0.25">
      <c r="A22" s="22">
        <v>1</v>
      </c>
      <c r="B22" s="23" t="s">
        <v>28</v>
      </c>
      <c r="C22" s="15">
        <v>553.5</v>
      </c>
      <c r="D22" s="18">
        <v>553.5</v>
      </c>
      <c r="F22" s="20">
        <v>553.5</v>
      </c>
      <c r="G22" s="46">
        <f>F22-D22</f>
        <v>0</v>
      </c>
      <c r="H22" s="7"/>
      <c r="I22" s="7"/>
    </row>
    <row r="23" spans="1:9" ht="45" x14ac:dyDescent="0.25">
      <c r="A23" s="22">
        <v>2</v>
      </c>
      <c r="B23" s="23" t="s">
        <v>29</v>
      </c>
      <c r="C23" s="15">
        <v>976.5</v>
      </c>
      <c r="D23" s="18">
        <v>969.5</v>
      </c>
      <c r="F23" s="20">
        <v>969.5</v>
      </c>
      <c r="G23" s="46">
        <f t="shared" ref="G23:G27" si="2">F23-D23</f>
        <v>0</v>
      </c>
      <c r="H23" s="7"/>
      <c r="I23" s="7"/>
    </row>
    <row r="24" spans="1:9" ht="22.5" x14ac:dyDescent="0.25">
      <c r="A24" s="22">
        <v>3</v>
      </c>
      <c r="B24" s="23" t="s">
        <v>30</v>
      </c>
      <c r="C24" s="15">
        <v>30</v>
      </c>
      <c r="D24" s="18">
        <v>22</v>
      </c>
      <c r="F24" s="20">
        <v>22</v>
      </c>
      <c r="G24" s="46">
        <f t="shared" si="2"/>
        <v>0</v>
      </c>
      <c r="H24" s="7"/>
      <c r="I24" s="7"/>
    </row>
    <row r="25" spans="1:9" x14ac:dyDescent="0.25">
      <c r="A25" s="22">
        <v>4</v>
      </c>
      <c r="B25" s="23" t="s">
        <v>31</v>
      </c>
      <c r="C25" s="15">
        <v>30</v>
      </c>
      <c r="D25" s="18">
        <v>15</v>
      </c>
      <c r="F25" s="20">
        <v>15</v>
      </c>
      <c r="G25" s="46">
        <f t="shared" si="2"/>
        <v>0</v>
      </c>
      <c r="H25" s="7"/>
      <c r="I25" s="7"/>
    </row>
    <row r="26" spans="1:9" x14ac:dyDescent="0.25">
      <c r="A26" s="22">
        <v>5</v>
      </c>
      <c r="B26" s="23" t="s">
        <v>32</v>
      </c>
      <c r="C26" s="15">
        <v>0</v>
      </c>
      <c r="D26" s="18">
        <v>5</v>
      </c>
      <c r="F26" s="20">
        <v>5</v>
      </c>
      <c r="G26" s="46">
        <f t="shared" si="2"/>
        <v>0</v>
      </c>
      <c r="H26" s="7"/>
      <c r="I26" s="7"/>
    </row>
    <row r="27" spans="1:9" ht="67.5" x14ac:dyDescent="0.25">
      <c r="A27" s="22">
        <v>6</v>
      </c>
      <c r="B27" s="23" t="s">
        <v>33</v>
      </c>
      <c r="C27" s="15">
        <v>110</v>
      </c>
      <c r="D27" s="18">
        <v>178</v>
      </c>
      <c r="F27" s="20">
        <v>178</v>
      </c>
      <c r="G27" s="46">
        <f t="shared" si="2"/>
        <v>0</v>
      </c>
      <c r="H27" s="7"/>
      <c r="I27" s="7"/>
    </row>
    <row r="28" spans="1:9" ht="16.5" thickBot="1" x14ac:dyDescent="0.3">
      <c r="A28" s="10" t="s">
        <v>34</v>
      </c>
      <c r="B28" s="11" t="s">
        <v>35</v>
      </c>
      <c r="C28" s="12">
        <f>C29+C30+C31+C32</f>
        <v>1800</v>
      </c>
      <c r="D28" s="12">
        <f>D29+D30+D31+D32</f>
        <v>2081</v>
      </c>
      <c r="F28" s="12">
        <f>F29+F30+F31+F32</f>
        <v>2081</v>
      </c>
      <c r="G28" s="12"/>
      <c r="H28" s="7"/>
      <c r="I28" s="7"/>
    </row>
    <row r="29" spans="1:9" ht="23.25" thickTop="1" x14ac:dyDescent="0.25">
      <c r="A29" s="22">
        <v>1</v>
      </c>
      <c r="B29" s="23" t="s">
        <v>36</v>
      </c>
      <c r="C29" s="15">
        <v>1460</v>
      </c>
      <c r="D29" s="18">
        <v>1195</v>
      </c>
      <c r="F29" s="20">
        <v>1195</v>
      </c>
      <c r="G29" s="46"/>
      <c r="H29" s="7"/>
      <c r="I29" s="7"/>
    </row>
    <row r="30" spans="1:9" ht="22.5" x14ac:dyDescent="0.25">
      <c r="A30" s="22">
        <v>2</v>
      </c>
      <c r="B30" s="23" t="s">
        <v>37</v>
      </c>
      <c r="C30" s="15">
        <v>128</v>
      </c>
      <c r="D30" s="18">
        <v>674</v>
      </c>
      <c r="F30" s="20">
        <v>674</v>
      </c>
      <c r="G30" s="46"/>
      <c r="H30" s="7"/>
      <c r="I30" s="7"/>
    </row>
    <row r="31" spans="1:9" ht="67.5" x14ac:dyDescent="0.25">
      <c r="A31" s="22">
        <v>3</v>
      </c>
      <c r="B31" s="23" t="s">
        <v>38</v>
      </c>
      <c r="C31" s="15">
        <v>200</v>
      </c>
      <c r="D31" s="18">
        <v>200</v>
      </c>
      <c r="F31" s="20">
        <v>200</v>
      </c>
      <c r="G31" s="46"/>
      <c r="H31" s="7"/>
      <c r="I31" s="7"/>
    </row>
    <row r="32" spans="1:9" ht="22.5" x14ac:dyDescent="0.25">
      <c r="A32" s="22">
        <v>4</v>
      </c>
      <c r="B32" s="23" t="s">
        <v>39</v>
      </c>
      <c r="C32" s="15">
        <v>12</v>
      </c>
      <c r="D32" s="18">
        <v>12</v>
      </c>
      <c r="F32" s="20">
        <v>12</v>
      </c>
      <c r="G32" s="46"/>
      <c r="H32" s="7"/>
      <c r="I32" s="7"/>
    </row>
    <row r="33" spans="1:10" ht="45.75" thickBot="1" x14ac:dyDescent="0.3">
      <c r="A33" s="10" t="s">
        <v>40</v>
      </c>
      <c r="B33" s="11" t="s">
        <v>41</v>
      </c>
      <c r="C33" s="12">
        <f>C34+C35</f>
        <v>260</v>
      </c>
      <c r="D33" s="12"/>
      <c r="F33" s="3"/>
      <c r="G33" s="46"/>
      <c r="H33" s="7"/>
      <c r="I33" s="7"/>
    </row>
    <row r="34" spans="1:10" ht="45.75" thickTop="1" x14ac:dyDescent="0.25">
      <c r="A34" s="22">
        <v>1</v>
      </c>
      <c r="B34" s="24" t="s">
        <v>42</v>
      </c>
      <c r="C34" s="15">
        <v>170</v>
      </c>
      <c r="D34" s="8"/>
      <c r="F34" s="3"/>
      <c r="G34" s="46"/>
      <c r="H34" s="7"/>
      <c r="I34" s="7"/>
    </row>
    <row r="35" spans="1:10" ht="45" x14ac:dyDescent="0.25">
      <c r="A35" s="22">
        <v>2</v>
      </c>
      <c r="B35" s="24" t="s">
        <v>43</v>
      </c>
      <c r="C35" s="15">
        <v>90</v>
      </c>
      <c r="D35" s="8"/>
      <c r="F35" s="3"/>
      <c r="G35" s="46"/>
      <c r="H35" s="7"/>
      <c r="I35" s="7"/>
    </row>
    <row r="36" spans="1:10" ht="24" thickBot="1" x14ac:dyDescent="0.3">
      <c r="A36" s="10" t="s">
        <v>44</v>
      </c>
      <c r="B36" s="11" t="s">
        <v>45</v>
      </c>
      <c r="C36" s="12">
        <f>C37+C38+C40+C41+C42+C43+C44</f>
        <v>15670</v>
      </c>
      <c r="D36" s="12">
        <f t="shared" ref="D36:G36" si="3">D37+D38+D40+D41+D42+D43+D44</f>
        <v>15265.4</v>
      </c>
      <c r="F36" s="25">
        <f t="shared" si="3"/>
        <v>13093.099999999999</v>
      </c>
      <c r="G36" s="47">
        <f t="shared" si="3"/>
        <v>-2172.2999999999997</v>
      </c>
      <c r="H36" s="7"/>
      <c r="I36" s="32">
        <v>-8.25</v>
      </c>
      <c r="J36" s="49" t="s">
        <v>175</v>
      </c>
    </row>
    <row r="37" spans="1:10" ht="57" thickTop="1" x14ac:dyDescent="0.25">
      <c r="A37" s="22">
        <v>1</v>
      </c>
      <c r="B37" s="24" t="s">
        <v>46</v>
      </c>
      <c r="C37" s="15">
        <v>3121</v>
      </c>
      <c r="D37" s="18">
        <v>3121</v>
      </c>
      <c r="E37" s="26"/>
      <c r="F37" s="20">
        <v>2659.6</v>
      </c>
      <c r="G37" s="46">
        <f t="shared" ref="G37:G44" si="4">F37-D37</f>
        <v>-461.40000000000009</v>
      </c>
      <c r="H37" s="7"/>
      <c r="I37" s="7"/>
    </row>
    <row r="38" spans="1:10" ht="22.5" x14ac:dyDescent="0.25">
      <c r="A38" s="22">
        <v>2</v>
      </c>
      <c r="B38" s="24" t="s">
        <v>47</v>
      </c>
      <c r="C38" s="15">
        <v>1312</v>
      </c>
      <c r="D38" s="18">
        <v>1049</v>
      </c>
      <c r="F38" s="20">
        <v>1067</v>
      </c>
      <c r="G38" s="46">
        <f>F38-D38</f>
        <v>18</v>
      </c>
      <c r="H38" s="7"/>
      <c r="I38" s="7"/>
    </row>
    <row r="39" spans="1:10" ht="67.5" x14ac:dyDescent="0.25">
      <c r="A39" s="22">
        <v>2.1</v>
      </c>
      <c r="B39" s="24" t="s">
        <v>48</v>
      </c>
      <c r="C39" s="15">
        <v>250</v>
      </c>
      <c r="D39" s="18">
        <v>200</v>
      </c>
      <c r="E39" s="26"/>
      <c r="F39" s="20">
        <v>200</v>
      </c>
      <c r="G39" s="46">
        <f t="shared" si="4"/>
        <v>0</v>
      </c>
      <c r="H39" s="7"/>
      <c r="I39" s="7"/>
    </row>
    <row r="40" spans="1:10" x14ac:dyDescent="0.25">
      <c r="A40" s="22">
        <v>3</v>
      </c>
      <c r="B40" s="24" t="s">
        <v>49</v>
      </c>
      <c r="C40" s="15">
        <v>9500</v>
      </c>
      <c r="D40" s="18">
        <v>9373.4</v>
      </c>
      <c r="E40" s="26"/>
      <c r="F40" s="27">
        <v>7683.7</v>
      </c>
      <c r="G40" s="46">
        <f t="shared" si="4"/>
        <v>-1689.6999999999998</v>
      </c>
      <c r="H40" s="7"/>
      <c r="I40" s="7"/>
    </row>
    <row r="41" spans="1:10" ht="33.75" x14ac:dyDescent="0.25">
      <c r="A41" s="22">
        <v>4</v>
      </c>
      <c r="B41" s="24" t="s">
        <v>50</v>
      </c>
      <c r="C41" s="15">
        <v>39.200000000000003</v>
      </c>
      <c r="D41" s="18">
        <v>39.200000000000003</v>
      </c>
      <c r="F41" s="20">
        <v>0</v>
      </c>
      <c r="G41" s="46">
        <f t="shared" si="4"/>
        <v>-39.200000000000003</v>
      </c>
      <c r="H41" s="7"/>
      <c r="I41" s="7"/>
    </row>
    <row r="42" spans="1:10" ht="22.5" x14ac:dyDescent="0.25">
      <c r="A42" s="22">
        <v>5</v>
      </c>
      <c r="B42" s="24" t="s">
        <v>51</v>
      </c>
      <c r="C42" s="15">
        <v>37.799999999999997</v>
      </c>
      <c r="D42" s="18">
        <v>37.799999999999997</v>
      </c>
      <c r="F42" s="20">
        <v>37.799999999999997</v>
      </c>
      <c r="G42" s="46">
        <f t="shared" si="4"/>
        <v>0</v>
      </c>
      <c r="H42" s="7"/>
      <c r="I42" s="7"/>
    </row>
    <row r="43" spans="1:10" ht="33.75" x14ac:dyDescent="0.25">
      <c r="A43" s="22">
        <v>6</v>
      </c>
      <c r="B43" s="24" t="s">
        <v>52</v>
      </c>
      <c r="C43" s="15">
        <v>1250</v>
      </c>
      <c r="D43" s="18">
        <v>1380</v>
      </c>
      <c r="F43" s="20">
        <v>1380</v>
      </c>
      <c r="G43" s="46">
        <f t="shared" si="4"/>
        <v>0</v>
      </c>
      <c r="H43" s="7"/>
      <c r="I43" s="7"/>
    </row>
    <row r="44" spans="1:10" ht="67.5" x14ac:dyDescent="0.25">
      <c r="A44" s="22">
        <v>7</v>
      </c>
      <c r="B44" s="24" t="s">
        <v>53</v>
      </c>
      <c r="C44" s="15">
        <v>410</v>
      </c>
      <c r="D44" s="18">
        <v>265</v>
      </c>
      <c r="F44" s="20">
        <v>265</v>
      </c>
      <c r="G44" s="46">
        <f t="shared" si="4"/>
        <v>0</v>
      </c>
      <c r="H44" s="7"/>
      <c r="I44" s="7"/>
    </row>
    <row r="45" spans="1:10" ht="24" thickBot="1" x14ac:dyDescent="0.3">
      <c r="A45" s="10" t="s">
        <v>54</v>
      </c>
      <c r="B45" s="11" t="s">
        <v>55</v>
      </c>
      <c r="C45" s="12">
        <f>C46+C48+C49+C50</f>
        <v>12520</v>
      </c>
      <c r="D45" s="12">
        <f t="shared" ref="D45:G45" si="5">D46+D48+D49+D50</f>
        <v>11750</v>
      </c>
      <c r="F45" s="25">
        <f t="shared" si="5"/>
        <v>11499.5</v>
      </c>
      <c r="G45" s="47">
        <f t="shared" si="5"/>
        <v>-250.5</v>
      </c>
      <c r="H45" s="7"/>
      <c r="I45" s="25">
        <v>-60.65</v>
      </c>
      <c r="J45" s="49" t="s">
        <v>175</v>
      </c>
    </row>
    <row r="46" spans="1:10" ht="23.25" thickTop="1" x14ac:dyDescent="0.25">
      <c r="A46" s="22">
        <v>1</v>
      </c>
      <c r="B46" s="24" t="s">
        <v>56</v>
      </c>
      <c r="C46" s="15">
        <v>3880</v>
      </c>
      <c r="D46" s="18">
        <v>3140</v>
      </c>
      <c r="F46" s="20">
        <v>3079</v>
      </c>
      <c r="G46" s="46">
        <f>F46-D46</f>
        <v>-61</v>
      </c>
      <c r="H46" s="7"/>
      <c r="I46" s="7"/>
    </row>
    <row r="47" spans="1:10" ht="56.25" x14ac:dyDescent="0.25">
      <c r="A47" s="22">
        <v>1.1000000000000001</v>
      </c>
      <c r="B47" s="24" t="s">
        <v>57</v>
      </c>
      <c r="C47" s="15" t="s">
        <v>58</v>
      </c>
      <c r="D47" s="18">
        <v>2410</v>
      </c>
      <c r="F47" s="20">
        <v>2410</v>
      </c>
      <c r="G47" s="46">
        <f>F47-D47</f>
        <v>0</v>
      </c>
      <c r="H47" s="7"/>
      <c r="I47" s="53"/>
    </row>
    <row r="48" spans="1:10" ht="33.75" x14ac:dyDescent="0.25">
      <c r="A48" s="22">
        <v>2</v>
      </c>
      <c r="B48" s="24" t="s">
        <v>59</v>
      </c>
      <c r="C48" s="15">
        <v>4000</v>
      </c>
      <c r="D48" s="18">
        <v>4000</v>
      </c>
      <c r="E48" s="26"/>
      <c r="F48" s="3">
        <v>3456.25</v>
      </c>
      <c r="G48" s="46">
        <f>F48-D48</f>
        <v>-543.75</v>
      </c>
      <c r="H48" s="7"/>
      <c r="I48" s="7"/>
    </row>
    <row r="49" spans="1:10" ht="22.5" x14ac:dyDescent="0.25">
      <c r="A49" s="22">
        <v>3</v>
      </c>
      <c r="B49" s="24" t="s">
        <v>60</v>
      </c>
      <c r="C49" s="15">
        <v>2450</v>
      </c>
      <c r="D49" s="18">
        <v>2450</v>
      </c>
      <c r="F49" s="3">
        <v>2804.25</v>
      </c>
      <c r="G49" s="46">
        <f>F49-D49</f>
        <v>354.25</v>
      </c>
      <c r="H49" s="7"/>
      <c r="I49" s="7"/>
    </row>
    <row r="50" spans="1:10" ht="45" x14ac:dyDescent="0.25">
      <c r="A50" s="22">
        <v>4</v>
      </c>
      <c r="B50" s="24" t="s">
        <v>61</v>
      </c>
      <c r="C50" s="15">
        <v>2190</v>
      </c>
      <c r="D50" s="18">
        <v>2160</v>
      </c>
      <c r="F50" s="20">
        <v>2160</v>
      </c>
      <c r="G50" s="46">
        <f>F50-D50</f>
        <v>0</v>
      </c>
      <c r="H50" s="7"/>
      <c r="I50" s="7"/>
    </row>
    <row r="51" spans="1:10" ht="24" thickBot="1" x14ac:dyDescent="0.3">
      <c r="A51" s="10" t="s">
        <v>62</v>
      </c>
      <c r="B51" s="11" t="s">
        <v>63</v>
      </c>
      <c r="C51" s="12">
        <f>C52+C54+C55+C56+C57+C58</f>
        <v>8000</v>
      </c>
      <c r="D51" s="12">
        <f>D52+D54+D55+D56+D57+D58</f>
        <v>7733</v>
      </c>
      <c r="F51" s="25">
        <f>F52+F54+F55+F56+F57+F58</f>
        <v>7337.18</v>
      </c>
      <c r="G51" s="47">
        <f>G52+G54+G55+G56+G57+G58</f>
        <v>-395.81999999999982</v>
      </c>
      <c r="H51" s="25">
        <v>-49.28</v>
      </c>
      <c r="I51" s="25">
        <v>-1.68</v>
      </c>
      <c r="J51" s="49" t="s">
        <v>175</v>
      </c>
    </row>
    <row r="52" spans="1:10" ht="15.75" thickTop="1" x14ac:dyDescent="0.25">
      <c r="A52" s="28">
        <v>1</v>
      </c>
      <c r="B52" s="24" t="s">
        <v>64</v>
      </c>
      <c r="C52" s="15">
        <v>5963</v>
      </c>
      <c r="D52" s="18">
        <v>5963</v>
      </c>
      <c r="F52" s="29">
        <v>5849.3</v>
      </c>
      <c r="G52" s="46">
        <f t="shared" ref="G52:G59" si="6">F52-D52</f>
        <v>-113.69999999999982</v>
      </c>
      <c r="H52" s="7"/>
      <c r="I52" s="7"/>
    </row>
    <row r="53" spans="1:10" ht="22.5" x14ac:dyDescent="0.25">
      <c r="A53" s="28">
        <v>1.1000000000000001</v>
      </c>
      <c r="B53" s="24" t="s">
        <v>65</v>
      </c>
      <c r="C53" s="15" t="s">
        <v>66</v>
      </c>
      <c r="D53" s="30">
        <v>45</v>
      </c>
      <c r="F53" s="29">
        <v>45</v>
      </c>
      <c r="G53" s="46">
        <f t="shared" si="6"/>
        <v>0</v>
      </c>
      <c r="H53" s="7"/>
      <c r="I53" s="7"/>
    </row>
    <row r="54" spans="1:10" ht="22.5" x14ac:dyDescent="0.25">
      <c r="A54" s="28">
        <v>2</v>
      </c>
      <c r="B54" s="24" t="s">
        <v>67</v>
      </c>
      <c r="C54" s="15">
        <v>413</v>
      </c>
      <c r="D54" s="18">
        <v>413</v>
      </c>
      <c r="E54" s="26"/>
      <c r="F54" s="20">
        <v>362.25</v>
      </c>
      <c r="G54" s="46">
        <f t="shared" si="6"/>
        <v>-50.75</v>
      </c>
      <c r="H54" s="7"/>
      <c r="I54" s="7"/>
    </row>
    <row r="55" spans="1:10" ht="56.25" x14ac:dyDescent="0.25">
      <c r="A55" s="28">
        <v>3</v>
      </c>
      <c r="B55" s="24" t="s">
        <v>68</v>
      </c>
      <c r="C55" s="15">
        <v>374</v>
      </c>
      <c r="D55" s="18">
        <v>157</v>
      </c>
      <c r="F55" s="20">
        <v>157</v>
      </c>
      <c r="G55" s="46">
        <f t="shared" si="6"/>
        <v>0</v>
      </c>
      <c r="H55" s="7"/>
      <c r="I55" s="7"/>
    </row>
    <row r="56" spans="1:10" ht="33.75" x14ac:dyDescent="0.25">
      <c r="A56" s="28">
        <v>4</v>
      </c>
      <c r="B56" s="24" t="s">
        <v>69</v>
      </c>
      <c r="C56" s="15">
        <v>900</v>
      </c>
      <c r="D56" s="18">
        <v>900</v>
      </c>
      <c r="E56" s="26"/>
      <c r="F56" s="20">
        <f>736.7+(-H51)</f>
        <v>785.98</v>
      </c>
      <c r="G56" s="46">
        <f t="shared" si="6"/>
        <v>-114.01999999999998</v>
      </c>
      <c r="H56" s="7"/>
      <c r="I56" s="7"/>
    </row>
    <row r="57" spans="1:10" x14ac:dyDescent="0.25">
      <c r="A57" s="28">
        <v>5</v>
      </c>
      <c r="B57" s="24" t="s">
        <v>70</v>
      </c>
      <c r="C57" s="15">
        <v>100</v>
      </c>
      <c r="D57" s="18">
        <v>50</v>
      </c>
      <c r="F57" s="20">
        <v>50</v>
      </c>
      <c r="G57" s="46">
        <f t="shared" si="6"/>
        <v>0</v>
      </c>
      <c r="H57" s="7"/>
      <c r="I57" s="7"/>
    </row>
    <row r="58" spans="1:10" ht="22.5" x14ac:dyDescent="0.25">
      <c r="A58" s="28">
        <v>6</v>
      </c>
      <c r="B58" s="24" t="s">
        <v>71</v>
      </c>
      <c r="C58" s="15">
        <v>250</v>
      </c>
      <c r="D58" s="18">
        <v>250</v>
      </c>
      <c r="E58" s="26"/>
      <c r="F58" s="20">
        <v>132.65</v>
      </c>
      <c r="G58" s="46">
        <f t="shared" si="6"/>
        <v>-117.35</v>
      </c>
      <c r="H58" s="7"/>
      <c r="I58" s="7"/>
    </row>
    <row r="59" spans="1:10" ht="78.75" x14ac:dyDescent="0.25">
      <c r="A59" s="28">
        <v>6.1</v>
      </c>
      <c r="B59" s="24" t="s">
        <v>72</v>
      </c>
      <c r="C59" s="15">
        <v>81</v>
      </c>
      <c r="D59" s="18">
        <v>81</v>
      </c>
      <c r="F59" s="20">
        <v>57</v>
      </c>
      <c r="G59" s="46">
        <f t="shared" si="6"/>
        <v>-24</v>
      </c>
      <c r="H59" s="7"/>
      <c r="I59" s="7"/>
    </row>
    <row r="60" spans="1:10" ht="23.25" thickBot="1" x14ac:dyDescent="0.3">
      <c r="A60" s="10" t="s">
        <v>73</v>
      </c>
      <c r="B60" s="11" t="s">
        <v>74</v>
      </c>
      <c r="C60" s="12">
        <f>C61+C62+C64+C65+C66+C67+C68</f>
        <v>12150</v>
      </c>
      <c r="D60" s="25">
        <f>D61+D62+D64+D65+D66+D67+D68</f>
        <v>12040</v>
      </c>
      <c r="E60" s="26"/>
      <c r="F60" s="25">
        <f>F61+F62+F64+F65+F66+F67+F68</f>
        <v>11549.174999999999</v>
      </c>
      <c r="G60" s="47">
        <f>G61+G62+G64+G65+G66+G67+G68</f>
        <v>-490.82499999999982</v>
      </c>
      <c r="H60" s="7"/>
      <c r="I60" s="7"/>
    </row>
    <row r="61" spans="1:10" ht="57" thickTop="1" x14ac:dyDescent="0.25">
      <c r="A61" s="28">
        <v>1</v>
      </c>
      <c r="B61" s="24" t="s">
        <v>75</v>
      </c>
      <c r="C61" s="15">
        <v>3200</v>
      </c>
      <c r="D61" s="16">
        <v>3090</v>
      </c>
      <c r="E61" s="26"/>
      <c r="F61" s="3">
        <v>2073.5500000000002</v>
      </c>
      <c r="G61" s="46">
        <f t="shared" ref="G61:G68" si="7">F61-D61</f>
        <v>-1016.4499999999998</v>
      </c>
      <c r="H61" s="7"/>
      <c r="I61" s="7"/>
    </row>
    <row r="62" spans="1:10" ht="56.25" x14ac:dyDescent="0.25">
      <c r="A62" s="28">
        <v>2</v>
      </c>
      <c r="B62" s="24" t="s">
        <v>76</v>
      </c>
      <c r="C62" s="15">
        <v>7140</v>
      </c>
      <c r="D62" s="16">
        <v>7140</v>
      </c>
      <c r="F62" s="3">
        <v>7063.375</v>
      </c>
      <c r="G62" s="46">
        <f t="shared" si="7"/>
        <v>-76.625</v>
      </c>
      <c r="H62" s="7"/>
      <c r="I62" s="7"/>
    </row>
    <row r="63" spans="1:10" ht="22.5" x14ac:dyDescent="0.25">
      <c r="A63" s="28" t="s">
        <v>77</v>
      </c>
      <c r="B63" s="24" t="s">
        <v>78</v>
      </c>
      <c r="C63" s="15">
        <v>360</v>
      </c>
      <c r="D63" s="16">
        <v>360</v>
      </c>
      <c r="F63" s="3">
        <v>359.875</v>
      </c>
      <c r="G63" s="46">
        <f t="shared" si="7"/>
        <v>-0.125</v>
      </c>
      <c r="H63" s="7"/>
      <c r="I63" s="7"/>
    </row>
    <row r="64" spans="1:10" ht="45" x14ac:dyDescent="0.25">
      <c r="A64" s="28">
        <v>3</v>
      </c>
      <c r="B64" s="24" t="s">
        <v>79</v>
      </c>
      <c r="C64" s="15">
        <v>300</v>
      </c>
      <c r="D64" s="16">
        <v>300</v>
      </c>
      <c r="F64" s="3">
        <v>300</v>
      </c>
      <c r="G64" s="46">
        <f t="shared" si="7"/>
        <v>0</v>
      </c>
      <c r="H64" s="7"/>
      <c r="I64" s="7"/>
    </row>
    <row r="65" spans="1:10" ht="22.5" x14ac:dyDescent="0.25">
      <c r="A65" s="28">
        <v>4</v>
      </c>
      <c r="B65" s="24" t="s">
        <v>80</v>
      </c>
      <c r="C65" s="15">
        <v>1054</v>
      </c>
      <c r="D65" s="16">
        <v>1054</v>
      </c>
      <c r="F65" s="3">
        <f>970.05+J65</f>
        <v>1167.45</v>
      </c>
      <c r="G65" s="46">
        <f t="shared" si="7"/>
        <v>113.45000000000005</v>
      </c>
      <c r="H65" s="7"/>
      <c r="I65" s="7"/>
      <c r="J65">
        <v>197.4</v>
      </c>
    </row>
    <row r="66" spans="1:10" ht="22.5" x14ac:dyDescent="0.25">
      <c r="A66" s="28">
        <v>5</v>
      </c>
      <c r="B66" s="24" t="s">
        <v>81</v>
      </c>
      <c r="C66" s="15">
        <v>36</v>
      </c>
      <c r="D66" s="16">
        <v>36</v>
      </c>
      <c r="F66" s="3">
        <v>36</v>
      </c>
      <c r="G66" s="46">
        <f t="shared" si="7"/>
        <v>0</v>
      </c>
      <c r="H66" s="7"/>
      <c r="I66" s="7"/>
    </row>
    <row r="67" spans="1:10" x14ac:dyDescent="0.25">
      <c r="A67" s="28">
        <v>6</v>
      </c>
      <c r="B67" s="24" t="s">
        <v>82</v>
      </c>
      <c r="C67" s="15">
        <v>120</v>
      </c>
      <c r="D67" s="16">
        <v>120</v>
      </c>
      <c r="F67" s="3">
        <v>120</v>
      </c>
      <c r="G67" s="46">
        <f t="shared" si="7"/>
        <v>0</v>
      </c>
      <c r="H67" s="7"/>
      <c r="I67" s="7"/>
    </row>
    <row r="68" spans="1:10" ht="33.75" x14ac:dyDescent="0.25">
      <c r="A68" s="28">
        <v>7</v>
      </c>
      <c r="B68" s="24" t="s">
        <v>83</v>
      </c>
      <c r="C68" s="15">
        <v>300</v>
      </c>
      <c r="D68" s="16">
        <v>300</v>
      </c>
      <c r="F68" s="3">
        <f>288.8+J68</f>
        <v>788.8</v>
      </c>
      <c r="G68" s="46">
        <f t="shared" si="7"/>
        <v>488.79999999999995</v>
      </c>
      <c r="H68" s="7"/>
      <c r="I68" s="7"/>
      <c r="J68">
        <v>500</v>
      </c>
    </row>
    <row r="69" spans="1:10" ht="24" thickBot="1" x14ac:dyDescent="0.3">
      <c r="A69" s="10" t="s">
        <v>84</v>
      </c>
      <c r="B69" s="11" t="s">
        <v>85</v>
      </c>
      <c r="C69" s="12">
        <f>C70+C71+C72+C73+C74+C75+C76+C77+C78</f>
        <v>2100</v>
      </c>
      <c r="D69" s="12"/>
      <c r="F69" s="12">
        <f>F70+F71+F72+F73+F74+F75+F76+F77+F78</f>
        <v>2100</v>
      </c>
      <c r="G69" s="12">
        <f>G70+G71+G72+G73+G74+G75+G76+G77+G78</f>
        <v>0</v>
      </c>
      <c r="H69" s="7"/>
      <c r="I69" s="25">
        <v>-79.540000000000006</v>
      </c>
      <c r="J69" s="49" t="s">
        <v>175</v>
      </c>
    </row>
    <row r="70" spans="1:10" ht="15.75" thickTop="1" x14ac:dyDescent="0.25">
      <c r="A70" s="28">
        <v>1</v>
      </c>
      <c r="B70" s="24" t="s">
        <v>86</v>
      </c>
      <c r="C70" s="15">
        <v>900</v>
      </c>
      <c r="D70" s="8"/>
      <c r="F70" s="15">
        <v>900</v>
      </c>
      <c r="G70" s="46">
        <f>F70-C70</f>
        <v>0</v>
      </c>
      <c r="H70" s="7"/>
      <c r="I70" s="7"/>
    </row>
    <row r="71" spans="1:10" ht="22.5" x14ac:dyDescent="0.25">
      <c r="A71" s="28">
        <v>2</v>
      </c>
      <c r="B71" s="24" t="s">
        <v>87</v>
      </c>
      <c r="C71" s="15">
        <v>90</v>
      </c>
      <c r="D71" s="8"/>
      <c r="F71" s="15">
        <v>90</v>
      </c>
      <c r="G71" s="46">
        <f t="shared" ref="G71:G78" si="8">F71-C71</f>
        <v>0</v>
      </c>
      <c r="H71" s="7"/>
      <c r="I71" s="7"/>
    </row>
    <row r="72" spans="1:10" x14ac:dyDescent="0.25">
      <c r="A72" s="28">
        <v>3</v>
      </c>
      <c r="B72" s="24" t="s">
        <v>88</v>
      </c>
      <c r="C72" s="15">
        <v>90</v>
      </c>
      <c r="D72" s="8"/>
      <c r="F72" s="15">
        <v>90</v>
      </c>
      <c r="G72" s="46">
        <f t="shared" si="8"/>
        <v>0</v>
      </c>
      <c r="H72" s="7"/>
      <c r="I72" s="7"/>
    </row>
    <row r="73" spans="1:10" x14ac:dyDescent="0.25">
      <c r="A73" s="28">
        <v>4</v>
      </c>
      <c r="B73" s="24" t="s">
        <v>89</v>
      </c>
      <c r="C73" s="15">
        <v>100</v>
      </c>
      <c r="D73" s="8"/>
      <c r="F73" s="15">
        <v>100</v>
      </c>
      <c r="G73" s="46">
        <f t="shared" si="8"/>
        <v>0</v>
      </c>
      <c r="H73" s="7"/>
      <c r="I73" s="7"/>
    </row>
    <row r="74" spans="1:10" ht="22.5" x14ac:dyDescent="0.25">
      <c r="A74" s="28">
        <v>5</v>
      </c>
      <c r="B74" s="24" t="s">
        <v>90</v>
      </c>
      <c r="C74" s="15">
        <v>250</v>
      </c>
      <c r="D74" s="8"/>
      <c r="F74" s="15">
        <v>250</v>
      </c>
      <c r="G74" s="46">
        <f t="shared" si="8"/>
        <v>0</v>
      </c>
      <c r="H74" s="7"/>
      <c r="I74" s="7"/>
    </row>
    <row r="75" spans="1:10" x14ac:dyDescent="0.25">
      <c r="A75" s="28">
        <v>6</v>
      </c>
      <c r="B75" s="24" t="s">
        <v>91</v>
      </c>
      <c r="C75" s="15">
        <v>140</v>
      </c>
      <c r="D75" s="8"/>
      <c r="F75" s="15">
        <v>140</v>
      </c>
      <c r="G75" s="46">
        <f t="shared" si="8"/>
        <v>0</v>
      </c>
      <c r="H75" s="7"/>
      <c r="I75" s="7"/>
    </row>
    <row r="76" spans="1:10" ht="22.5" x14ac:dyDescent="0.25">
      <c r="A76" s="28">
        <v>7</v>
      </c>
      <c r="B76" s="24" t="s">
        <v>92</v>
      </c>
      <c r="C76" s="15">
        <v>180</v>
      </c>
      <c r="D76" s="8"/>
      <c r="F76" s="15">
        <v>180</v>
      </c>
      <c r="G76" s="46">
        <f t="shared" si="8"/>
        <v>0</v>
      </c>
      <c r="H76" s="7"/>
      <c r="I76" s="7"/>
    </row>
    <row r="77" spans="1:10" x14ac:dyDescent="0.25">
      <c r="A77" s="28">
        <v>8</v>
      </c>
      <c r="B77" s="24" t="s">
        <v>93</v>
      </c>
      <c r="C77" s="15">
        <v>70</v>
      </c>
      <c r="D77" s="8"/>
      <c r="F77" s="15">
        <v>70</v>
      </c>
      <c r="G77" s="46">
        <f t="shared" si="8"/>
        <v>0</v>
      </c>
      <c r="H77" s="7"/>
      <c r="I77" s="7"/>
    </row>
    <row r="78" spans="1:10" ht="67.5" x14ac:dyDescent="0.25">
      <c r="A78" s="28">
        <v>9</v>
      </c>
      <c r="B78" s="24" t="s">
        <v>94</v>
      </c>
      <c r="C78" s="15">
        <v>280</v>
      </c>
      <c r="D78" s="8"/>
      <c r="F78" s="15">
        <v>280</v>
      </c>
      <c r="G78" s="46">
        <f t="shared" si="8"/>
        <v>0</v>
      </c>
      <c r="H78" s="7"/>
      <c r="I78" s="7"/>
    </row>
    <row r="79" spans="1:10" ht="24" thickBot="1" x14ac:dyDescent="0.3">
      <c r="A79" s="10" t="s">
        <v>95</v>
      </c>
      <c r="B79" s="11" t="s">
        <v>96</v>
      </c>
      <c r="C79" s="12">
        <f>C80+C81+C82+C83</f>
        <v>11000</v>
      </c>
      <c r="D79" s="12">
        <f>D80+D81+D82+D83</f>
        <v>11172</v>
      </c>
      <c r="E79" s="26"/>
      <c r="F79" s="25">
        <f>F80+F81+F82+F83</f>
        <v>7234</v>
      </c>
      <c r="G79" s="47">
        <f>G80+G81+G82+G83</f>
        <v>-3938</v>
      </c>
      <c r="H79" s="7"/>
      <c r="I79" s="25">
        <v>-9.36</v>
      </c>
      <c r="J79" s="49" t="s">
        <v>176</v>
      </c>
    </row>
    <row r="80" spans="1:10" ht="15.75" thickTop="1" x14ac:dyDescent="0.25">
      <c r="A80" s="22">
        <v>1</v>
      </c>
      <c r="B80" s="33" t="s">
        <v>97</v>
      </c>
      <c r="C80" s="15">
        <v>1100</v>
      </c>
      <c r="D80" s="16">
        <v>1272</v>
      </c>
      <c r="E80" s="19"/>
      <c r="F80" s="29">
        <f>1272</f>
        <v>1272</v>
      </c>
      <c r="G80" s="46">
        <f>F80-D80</f>
        <v>0</v>
      </c>
      <c r="H80" s="7"/>
      <c r="I80" s="7"/>
    </row>
    <row r="81" spans="1:10" x14ac:dyDescent="0.25">
      <c r="A81" s="22">
        <v>2</v>
      </c>
      <c r="B81" s="33" t="s">
        <v>98</v>
      </c>
      <c r="C81" s="15">
        <v>7900</v>
      </c>
      <c r="D81" s="16">
        <v>7900</v>
      </c>
      <c r="F81" s="3">
        <v>5582</v>
      </c>
      <c r="G81" s="46">
        <f>F81-D81</f>
        <v>-2318</v>
      </c>
      <c r="H81" s="7"/>
      <c r="I81" s="7"/>
    </row>
    <row r="82" spans="1:10" ht="33.75" x14ac:dyDescent="0.25">
      <c r="A82" s="22">
        <v>3</v>
      </c>
      <c r="B82" s="33" t="s">
        <v>99</v>
      </c>
      <c r="C82" s="15">
        <v>800</v>
      </c>
      <c r="D82" s="16">
        <v>800</v>
      </c>
      <c r="F82" s="3">
        <v>59</v>
      </c>
      <c r="G82" s="46">
        <f>F82-D82</f>
        <v>-741</v>
      </c>
      <c r="H82" s="7"/>
      <c r="I82" s="7"/>
    </row>
    <row r="83" spans="1:10" x14ac:dyDescent="0.25">
      <c r="A83" s="22">
        <v>4</v>
      </c>
      <c r="B83" s="33" t="s">
        <v>100</v>
      </c>
      <c r="C83" s="15">
        <v>1200</v>
      </c>
      <c r="D83" s="16">
        <v>1200</v>
      </c>
      <c r="F83" s="3">
        <v>321</v>
      </c>
      <c r="G83" s="46">
        <f>F83-D83</f>
        <v>-879</v>
      </c>
      <c r="H83" s="7"/>
      <c r="I83" s="7"/>
    </row>
    <row r="84" spans="1:10" ht="22.5" x14ac:dyDescent="0.25">
      <c r="A84" s="4" t="s">
        <v>101</v>
      </c>
      <c r="B84" s="5" t="s">
        <v>102</v>
      </c>
      <c r="C84" s="9">
        <f>C85+C94+C100+C102+C109+C115+C121+C125+C131+C135+C138</f>
        <v>200365</v>
      </c>
      <c r="D84" s="16"/>
      <c r="E84" s="26"/>
      <c r="F84" s="3"/>
      <c r="G84" s="46"/>
      <c r="H84" s="7"/>
      <c r="I84" s="7"/>
    </row>
    <row r="85" spans="1:10" ht="16.5" thickBot="1" x14ac:dyDescent="0.3">
      <c r="A85" s="10" t="s">
        <v>103</v>
      </c>
      <c r="B85" s="11" t="s">
        <v>104</v>
      </c>
      <c r="C85" s="12">
        <f>C86+C87+C88+C89+C90+C91+C92+C93</f>
        <v>24000</v>
      </c>
      <c r="D85" s="25">
        <f>D86+D87+D88+D89+D90+D91+D92+D93</f>
        <v>24110</v>
      </c>
      <c r="F85" s="25">
        <f>F86+F87+F88+F89+F90+F91+F92+F93</f>
        <v>23875.064999999999</v>
      </c>
      <c r="G85" s="47">
        <f>G86+G87+G88+G89+G90+G91+G92+G93</f>
        <v>-234.935</v>
      </c>
      <c r="H85" s="7"/>
      <c r="I85" s="7"/>
    </row>
    <row r="86" spans="1:10" ht="15.75" thickTop="1" x14ac:dyDescent="0.25">
      <c r="A86" s="22">
        <v>1</v>
      </c>
      <c r="B86" s="33" t="s">
        <v>105</v>
      </c>
      <c r="C86" s="15">
        <v>6850</v>
      </c>
      <c r="D86" s="3">
        <v>6850</v>
      </c>
      <c r="F86" s="3">
        <v>6847.7349999999997</v>
      </c>
      <c r="G86" s="46">
        <f t="shared" ref="G86:G93" si="9">F86-D86</f>
        <v>-2.2650000000003274</v>
      </c>
      <c r="H86" s="7"/>
      <c r="I86" s="7"/>
    </row>
    <row r="87" spans="1:10" x14ac:dyDescent="0.25">
      <c r="A87" s="22">
        <v>2</v>
      </c>
      <c r="B87" s="33" t="s">
        <v>106</v>
      </c>
      <c r="C87" s="15">
        <v>88</v>
      </c>
      <c r="D87" s="3">
        <v>88</v>
      </c>
      <c r="F87" s="3">
        <v>87.71</v>
      </c>
      <c r="G87" s="46">
        <f t="shared" si="9"/>
        <v>-0.29000000000000625</v>
      </c>
      <c r="H87" s="7"/>
      <c r="I87" s="7"/>
    </row>
    <row r="88" spans="1:10" x14ac:dyDescent="0.25">
      <c r="A88" s="22">
        <v>3</v>
      </c>
      <c r="B88" s="33" t="s">
        <v>107</v>
      </c>
      <c r="C88" s="15">
        <v>151</v>
      </c>
      <c r="D88" s="3">
        <v>151</v>
      </c>
      <c r="F88" s="3">
        <f>112.305+J88</f>
        <v>145.30500000000001</v>
      </c>
      <c r="G88" s="46">
        <f t="shared" si="9"/>
        <v>-5.6949999999999932</v>
      </c>
      <c r="H88" s="7"/>
      <c r="I88" s="7"/>
      <c r="J88">
        <v>33</v>
      </c>
    </row>
    <row r="89" spans="1:10" ht="22.5" x14ac:dyDescent="0.25">
      <c r="A89" s="22">
        <v>4</v>
      </c>
      <c r="B89" s="33" t="s">
        <v>108</v>
      </c>
      <c r="C89" s="15">
        <v>662.3</v>
      </c>
      <c r="D89" s="3">
        <v>662.3</v>
      </c>
      <c r="F89" s="3">
        <v>662.28</v>
      </c>
      <c r="G89" s="46">
        <f t="shared" si="9"/>
        <v>-1.999999999998181E-2</v>
      </c>
      <c r="H89" s="7"/>
      <c r="I89" s="7"/>
    </row>
    <row r="90" spans="1:10" ht="22.5" x14ac:dyDescent="0.25">
      <c r="A90" s="22">
        <v>5</v>
      </c>
      <c r="B90" s="33" t="s">
        <v>109</v>
      </c>
      <c r="C90" s="15">
        <v>1718.2</v>
      </c>
      <c r="D90" s="3">
        <v>1718.2</v>
      </c>
      <c r="F90" s="3">
        <v>1718.2</v>
      </c>
      <c r="G90" s="46">
        <f t="shared" si="9"/>
        <v>0</v>
      </c>
      <c r="H90" s="7"/>
      <c r="I90" s="7"/>
    </row>
    <row r="91" spans="1:10" ht="22.5" x14ac:dyDescent="0.25">
      <c r="A91" s="22">
        <v>6</v>
      </c>
      <c r="B91" s="33" t="s">
        <v>110</v>
      </c>
      <c r="C91" s="15">
        <v>13550</v>
      </c>
      <c r="D91" s="3">
        <v>13660</v>
      </c>
      <c r="F91" s="3">
        <v>13461.305</v>
      </c>
      <c r="G91" s="46">
        <f t="shared" si="9"/>
        <v>-198.69499999999971</v>
      </c>
      <c r="H91" s="7"/>
      <c r="I91" s="7"/>
    </row>
    <row r="92" spans="1:10" ht="22.5" x14ac:dyDescent="0.25">
      <c r="A92" s="22">
        <v>7</v>
      </c>
      <c r="B92" s="33" t="s">
        <v>111</v>
      </c>
      <c r="C92" s="15">
        <v>360</v>
      </c>
      <c r="D92" s="3">
        <v>360</v>
      </c>
      <c r="F92" s="3">
        <v>359.94</v>
      </c>
      <c r="G92" s="46">
        <f t="shared" si="9"/>
        <v>-6.0000000000002274E-2</v>
      </c>
      <c r="H92" s="7"/>
      <c r="I92" s="7"/>
    </row>
    <row r="93" spans="1:10" ht="22.5" x14ac:dyDescent="0.25">
      <c r="A93" s="22">
        <v>8</v>
      </c>
      <c r="B93" s="33" t="s">
        <v>112</v>
      </c>
      <c r="C93" s="15">
        <v>620.5</v>
      </c>
      <c r="D93" s="3">
        <v>620.5</v>
      </c>
      <c r="F93" s="3">
        <v>592.59</v>
      </c>
      <c r="G93" s="46">
        <f t="shared" si="9"/>
        <v>-27.909999999999968</v>
      </c>
      <c r="H93" s="7"/>
      <c r="I93" s="7"/>
    </row>
    <row r="94" spans="1:10" ht="16.5" thickBot="1" x14ac:dyDescent="0.3">
      <c r="A94" s="10" t="s">
        <v>113</v>
      </c>
      <c r="B94" s="11" t="s">
        <v>114</v>
      </c>
      <c r="C94" s="12">
        <f>C95+C96+C97+C98+C99</f>
        <v>13500</v>
      </c>
      <c r="D94" s="25">
        <f>D95+D96+D97+D98+D99</f>
        <v>13500</v>
      </c>
      <c r="F94" s="25">
        <f>F95+F96+F97+F98+F99</f>
        <v>13865.57</v>
      </c>
      <c r="G94" s="47">
        <f>G95+G96+G97+G98+G99</f>
        <v>365.56999999999994</v>
      </c>
      <c r="H94" s="7"/>
      <c r="I94" s="7"/>
    </row>
    <row r="95" spans="1:10" ht="23.25" thickTop="1" x14ac:dyDescent="0.25">
      <c r="A95" s="22">
        <v>1</v>
      </c>
      <c r="B95" s="33" t="s">
        <v>115</v>
      </c>
      <c r="C95" s="15">
        <v>1540</v>
      </c>
      <c r="D95" s="15">
        <v>1540</v>
      </c>
      <c r="F95" s="3">
        <v>1420.5</v>
      </c>
      <c r="G95" s="46">
        <f>F95-D95</f>
        <v>-119.5</v>
      </c>
      <c r="H95" s="7"/>
      <c r="I95" s="7"/>
    </row>
    <row r="96" spans="1:10" x14ac:dyDescent="0.25">
      <c r="A96" s="22">
        <v>2</v>
      </c>
      <c r="B96" s="33" t="s">
        <v>116</v>
      </c>
      <c r="C96" s="15">
        <v>810</v>
      </c>
      <c r="D96" s="15">
        <v>810</v>
      </c>
      <c r="F96" s="3">
        <v>807.55</v>
      </c>
      <c r="G96" s="46">
        <f>F96-D96</f>
        <v>-2.4500000000000455</v>
      </c>
      <c r="H96" s="7"/>
      <c r="I96" s="7"/>
    </row>
    <row r="97" spans="1:10" ht="22.5" x14ac:dyDescent="0.25">
      <c r="A97" s="22">
        <v>3</v>
      </c>
      <c r="B97" s="33" t="s">
        <v>117</v>
      </c>
      <c r="C97" s="15">
        <v>10733</v>
      </c>
      <c r="D97" s="15">
        <v>10733</v>
      </c>
      <c r="F97" s="3">
        <v>11221</v>
      </c>
      <c r="G97" s="46">
        <f>F97-D97</f>
        <v>488</v>
      </c>
      <c r="H97" s="7"/>
      <c r="I97" s="7"/>
    </row>
    <row r="98" spans="1:10" ht="22.5" x14ac:dyDescent="0.25">
      <c r="A98" s="22">
        <v>4</v>
      </c>
      <c r="B98" s="33" t="s">
        <v>118</v>
      </c>
      <c r="C98" s="15">
        <v>213</v>
      </c>
      <c r="D98" s="15">
        <v>213</v>
      </c>
      <c r="F98" s="3">
        <v>212.52</v>
      </c>
      <c r="G98" s="46">
        <f>F98-D98</f>
        <v>-0.47999999999998977</v>
      </c>
      <c r="H98" s="7"/>
      <c r="I98" s="7"/>
    </row>
    <row r="99" spans="1:10" ht="33.75" x14ac:dyDescent="0.25">
      <c r="A99" s="22">
        <v>5</v>
      </c>
      <c r="B99" s="33" t="s">
        <v>119</v>
      </c>
      <c r="C99" s="15">
        <v>204</v>
      </c>
      <c r="D99" s="15">
        <v>204</v>
      </c>
      <c r="F99" s="3">
        <v>204</v>
      </c>
      <c r="G99" s="46">
        <f>F99-D99</f>
        <v>0</v>
      </c>
      <c r="H99" s="7"/>
      <c r="I99" s="7"/>
    </row>
    <row r="100" spans="1:10" ht="23.25" thickBot="1" x14ac:dyDescent="0.3">
      <c r="A100" s="10" t="s">
        <v>120</v>
      </c>
      <c r="B100" s="11" t="s">
        <v>121</v>
      </c>
      <c r="C100" s="12">
        <f>C101</f>
        <v>2000</v>
      </c>
      <c r="D100" s="25">
        <f>D101</f>
        <v>2000</v>
      </c>
      <c r="F100" s="25"/>
      <c r="G100" s="47">
        <f>G101</f>
        <v>0</v>
      </c>
      <c r="H100" s="7"/>
      <c r="I100" s="7"/>
    </row>
    <row r="101" spans="1:10" ht="34.5" thickTop="1" x14ac:dyDescent="0.25">
      <c r="A101" s="34">
        <v>1</v>
      </c>
      <c r="B101" s="33" t="s">
        <v>122</v>
      </c>
      <c r="C101" s="15">
        <v>2000</v>
      </c>
      <c r="D101" s="39">
        <v>2000</v>
      </c>
      <c r="F101" s="37"/>
      <c r="G101" s="51">
        <v>0</v>
      </c>
      <c r="H101" s="7"/>
      <c r="I101" s="7"/>
    </row>
    <row r="102" spans="1:10" ht="16.5" thickBot="1" x14ac:dyDescent="0.3">
      <c r="A102" s="10" t="s">
        <v>123</v>
      </c>
      <c r="B102" s="11" t="s">
        <v>124</v>
      </c>
      <c r="C102" s="12">
        <f>C103+C104+C105+C106+C107+C108</f>
        <v>36340</v>
      </c>
      <c r="D102" s="25">
        <f>D103+D104+D105+D106+D107+D108</f>
        <v>36340</v>
      </c>
      <c r="E102" s="19"/>
      <c r="F102" s="25">
        <f>F103+F104+F105+F106+F107+F108</f>
        <v>39414.85</v>
      </c>
      <c r="G102" s="47">
        <f>G103+G104+G105+G106+G107+G108</f>
        <v>3074.8500000000008</v>
      </c>
      <c r="H102" s="7"/>
      <c r="I102" s="7"/>
    </row>
    <row r="103" spans="1:10" ht="15.75" thickTop="1" x14ac:dyDescent="0.25">
      <c r="A103" s="22">
        <v>1</v>
      </c>
      <c r="B103" s="33" t="s">
        <v>125</v>
      </c>
      <c r="C103" s="15">
        <v>15974</v>
      </c>
      <c r="D103" s="16">
        <v>15974</v>
      </c>
      <c r="F103" s="3">
        <v>16169.95</v>
      </c>
      <c r="G103" s="46">
        <f t="shared" ref="G103:G108" si="10">F103-D103</f>
        <v>195.95000000000073</v>
      </c>
      <c r="H103" s="7"/>
      <c r="I103" s="7"/>
    </row>
    <row r="104" spans="1:10" x14ac:dyDescent="0.25">
      <c r="A104" s="35">
        <v>2</v>
      </c>
      <c r="B104" s="33" t="s">
        <v>126</v>
      </c>
      <c r="C104" s="15">
        <v>110</v>
      </c>
      <c r="D104" s="16">
        <v>96.5</v>
      </c>
      <c r="F104" s="36">
        <v>84.9</v>
      </c>
      <c r="G104" s="46">
        <f t="shared" si="10"/>
        <v>-11.599999999999994</v>
      </c>
      <c r="H104" s="7"/>
      <c r="I104" s="7"/>
    </row>
    <row r="105" spans="1:10" ht="33.75" x14ac:dyDescent="0.25">
      <c r="A105" s="22">
        <v>3</v>
      </c>
      <c r="B105" s="33" t="s">
        <v>127</v>
      </c>
      <c r="C105" s="15">
        <v>19070</v>
      </c>
      <c r="D105" s="16">
        <v>19070</v>
      </c>
      <c r="F105" s="3">
        <f>21967+J105</f>
        <v>22017</v>
      </c>
      <c r="G105" s="46">
        <f t="shared" si="10"/>
        <v>2947</v>
      </c>
      <c r="H105" s="7"/>
      <c r="I105" s="7"/>
      <c r="J105">
        <v>50</v>
      </c>
    </row>
    <row r="106" spans="1:10" x14ac:dyDescent="0.25">
      <c r="A106" s="35">
        <v>4</v>
      </c>
      <c r="B106" s="33" t="s">
        <v>128</v>
      </c>
      <c r="C106" s="15">
        <v>500</v>
      </c>
      <c r="D106" s="16">
        <v>500</v>
      </c>
      <c r="F106" s="3">
        <v>440</v>
      </c>
      <c r="G106" s="46">
        <f t="shared" si="10"/>
        <v>-60</v>
      </c>
      <c r="H106" s="7"/>
      <c r="I106" s="7"/>
    </row>
    <row r="107" spans="1:10" ht="22.5" x14ac:dyDescent="0.25">
      <c r="A107" s="22">
        <v>5</v>
      </c>
      <c r="B107" s="33" t="s">
        <v>129</v>
      </c>
      <c r="C107" s="15">
        <v>650</v>
      </c>
      <c r="D107" s="16">
        <v>663.5</v>
      </c>
      <c r="F107" s="3">
        <v>667</v>
      </c>
      <c r="G107" s="46">
        <f t="shared" si="10"/>
        <v>3.5</v>
      </c>
      <c r="H107" s="7"/>
      <c r="I107" s="7"/>
    </row>
    <row r="108" spans="1:10" ht="22.5" x14ac:dyDescent="0.25">
      <c r="A108" s="35">
        <v>6</v>
      </c>
      <c r="B108" s="33" t="s">
        <v>130</v>
      </c>
      <c r="C108" s="15">
        <v>36</v>
      </c>
      <c r="D108" s="16">
        <v>36</v>
      </c>
      <c r="F108" s="3">
        <v>36</v>
      </c>
      <c r="G108" s="46">
        <f t="shared" si="10"/>
        <v>0</v>
      </c>
      <c r="H108" s="7"/>
      <c r="I108" s="7"/>
    </row>
    <row r="109" spans="1:10" ht="23.25" thickBot="1" x14ac:dyDescent="0.3">
      <c r="A109" s="10" t="s">
        <v>131</v>
      </c>
      <c r="B109" s="11" t="s">
        <v>132</v>
      </c>
      <c r="C109" s="12">
        <f>C110+C111+C112</f>
        <v>3000</v>
      </c>
      <c r="D109" s="25">
        <f>D110+D111+D112</f>
        <v>3751</v>
      </c>
      <c r="F109" s="25">
        <f>F110+F111+F112</f>
        <v>3783.5</v>
      </c>
      <c r="G109" s="47">
        <f>G110+G111+G112</f>
        <v>32.500000000000227</v>
      </c>
      <c r="H109" s="7"/>
      <c r="I109" s="7"/>
    </row>
    <row r="110" spans="1:10" ht="23.25" thickTop="1" x14ac:dyDescent="0.25">
      <c r="A110" s="35">
        <v>1</v>
      </c>
      <c r="B110" s="33" t="s">
        <v>133</v>
      </c>
      <c r="C110" s="15">
        <v>364</v>
      </c>
      <c r="D110" s="15">
        <v>364</v>
      </c>
      <c r="F110" s="3">
        <v>204.5</v>
      </c>
      <c r="G110" s="46">
        <f>F110-D110</f>
        <v>-159.5</v>
      </c>
      <c r="H110" s="7"/>
      <c r="I110" s="7"/>
    </row>
    <row r="111" spans="1:10" ht="33.75" x14ac:dyDescent="0.25">
      <c r="A111" s="35">
        <v>2</v>
      </c>
      <c r="B111" s="33" t="s">
        <v>134</v>
      </c>
      <c r="C111" s="15">
        <v>1749</v>
      </c>
      <c r="D111" s="15">
        <v>2500</v>
      </c>
      <c r="F111" s="3">
        <v>2638.3</v>
      </c>
      <c r="G111" s="46">
        <f>F111-D111</f>
        <v>138.30000000000018</v>
      </c>
      <c r="H111" s="7"/>
      <c r="I111" s="7"/>
    </row>
    <row r="112" spans="1:10" ht="22.5" x14ac:dyDescent="0.25">
      <c r="A112" s="35">
        <v>3</v>
      </c>
      <c r="B112" s="33" t="s">
        <v>135</v>
      </c>
      <c r="C112" s="15">
        <f>C113+C114</f>
        <v>887</v>
      </c>
      <c r="D112" s="15">
        <f>D113+D114</f>
        <v>887</v>
      </c>
      <c r="F112" s="29">
        <f>F113+F114</f>
        <v>940.7</v>
      </c>
      <c r="G112" s="46">
        <f>F112-D112</f>
        <v>53.700000000000045</v>
      </c>
      <c r="H112" s="7"/>
      <c r="I112" s="7"/>
    </row>
    <row r="113" spans="1:12" ht="22.5" x14ac:dyDescent="0.25">
      <c r="A113" s="35">
        <v>3.1</v>
      </c>
      <c r="B113" s="33" t="s">
        <v>136</v>
      </c>
      <c r="C113" s="15">
        <v>601</v>
      </c>
      <c r="D113" s="15">
        <v>601</v>
      </c>
      <c r="F113" s="3">
        <v>654.70000000000005</v>
      </c>
      <c r="G113" s="46">
        <f>F113-D113</f>
        <v>53.700000000000045</v>
      </c>
      <c r="H113" s="7"/>
      <c r="I113" s="7"/>
    </row>
    <row r="114" spans="1:12" ht="33.75" x14ac:dyDescent="0.25">
      <c r="A114" s="35">
        <v>3.2</v>
      </c>
      <c r="B114" s="33" t="s">
        <v>137</v>
      </c>
      <c r="C114" s="15">
        <v>286</v>
      </c>
      <c r="D114" s="15">
        <v>286</v>
      </c>
      <c r="F114" s="3">
        <v>286</v>
      </c>
      <c r="G114" s="46">
        <f>F114-D114</f>
        <v>0</v>
      </c>
      <c r="H114" s="7"/>
      <c r="I114" s="7"/>
    </row>
    <row r="115" spans="1:12" ht="45.75" thickBot="1" x14ac:dyDescent="0.3">
      <c r="A115" s="10" t="s">
        <v>138</v>
      </c>
      <c r="B115" s="11" t="s">
        <v>139</v>
      </c>
      <c r="C115" s="12">
        <f>C116+C117+C118+C119</f>
        <v>9800</v>
      </c>
      <c r="D115" s="25">
        <f>D116+D117+D118+D119</f>
        <v>9800</v>
      </c>
      <c r="F115" s="25">
        <f>F116+F117+F118+F119</f>
        <v>9692.8150000000005</v>
      </c>
      <c r="G115" s="47">
        <f>G116+G117+G118+G119</f>
        <v>-107.18499999999904</v>
      </c>
      <c r="H115" s="25">
        <v>-108.51</v>
      </c>
      <c r="I115" s="7"/>
      <c r="J115" s="49" t="s">
        <v>175</v>
      </c>
    </row>
    <row r="116" spans="1:12" ht="23.25" thickTop="1" x14ac:dyDescent="0.25">
      <c r="A116" s="35">
        <v>1</v>
      </c>
      <c r="B116" s="33" t="s">
        <v>140</v>
      </c>
      <c r="C116" s="15">
        <v>70</v>
      </c>
      <c r="D116" s="15">
        <v>70</v>
      </c>
      <c r="F116" s="36">
        <v>66.875</v>
      </c>
      <c r="G116" s="46">
        <f>F116-D116</f>
        <v>-3.125</v>
      </c>
      <c r="H116" s="7"/>
      <c r="I116" s="7"/>
    </row>
    <row r="117" spans="1:12" ht="45" x14ac:dyDescent="0.25">
      <c r="A117" s="35">
        <v>2</v>
      </c>
      <c r="B117" s="33" t="s">
        <v>141</v>
      </c>
      <c r="C117" s="15">
        <v>400</v>
      </c>
      <c r="D117" s="15">
        <v>400</v>
      </c>
      <c r="F117" s="36">
        <v>441.55</v>
      </c>
      <c r="G117" s="46">
        <f>F117-D117</f>
        <v>41.550000000000011</v>
      </c>
      <c r="H117" s="7"/>
      <c r="I117" s="7"/>
    </row>
    <row r="118" spans="1:12" ht="45" x14ac:dyDescent="0.25">
      <c r="A118" s="35">
        <v>3</v>
      </c>
      <c r="B118" s="33" t="s">
        <v>142</v>
      </c>
      <c r="C118" s="15">
        <v>200</v>
      </c>
      <c r="D118" s="15">
        <v>200</v>
      </c>
      <c r="F118" s="36">
        <v>186.18</v>
      </c>
      <c r="G118" s="46">
        <f>F118-D118</f>
        <v>-13.819999999999993</v>
      </c>
      <c r="H118" s="7"/>
      <c r="I118" s="7"/>
    </row>
    <row r="119" spans="1:12" ht="33.75" x14ac:dyDescent="0.25">
      <c r="A119" s="35">
        <v>4</v>
      </c>
      <c r="B119" s="33" t="s">
        <v>143</v>
      </c>
      <c r="C119" s="15">
        <v>9130</v>
      </c>
      <c r="D119" s="15">
        <v>9130</v>
      </c>
      <c r="F119" s="36">
        <f>8838.2+H119+J119</f>
        <v>8998.2100000000009</v>
      </c>
      <c r="G119" s="46">
        <f>F119-D119</f>
        <v>-131.78999999999905</v>
      </c>
      <c r="H119" s="7">
        <v>108.51</v>
      </c>
      <c r="I119" s="7"/>
      <c r="J119">
        <v>51.5</v>
      </c>
    </row>
    <row r="120" spans="1:12" ht="33.75" x14ac:dyDescent="0.25">
      <c r="A120" s="35">
        <v>4.0999999999999996</v>
      </c>
      <c r="B120" s="33" t="s">
        <v>144</v>
      </c>
      <c r="C120" s="15">
        <v>240</v>
      </c>
      <c r="D120" s="15">
        <v>240</v>
      </c>
      <c r="F120" s="36">
        <v>228.7</v>
      </c>
      <c r="G120" s="46">
        <f>F120-D120</f>
        <v>-11.300000000000011</v>
      </c>
      <c r="H120" s="7"/>
      <c r="I120" s="7"/>
    </row>
    <row r="121" spans="1:12" ht="24" thickBot="1" x14ac:dyDescent="0.3">
      <c r="A121" s="10" t="s">
        <v>145</v>
      </c>
      <c r="B121" s="11" t="s">
        <v>146</v>
      </c>
      <c r="C121" s="12">
        <f>C122+C123</f>
        <v>44725</v>
      </c>
      <c r="D121" s="25">
        <f>D122+D123</f>
        <v>45099.5</v>
      </c>
      <c r="F121" s="25">
        <f>F122+F123</f>
        <v>45567.550999999999</v>
      </c>
      <c r="G121" s="47">
        <f>G122+G123</f>
        <v>468.05099999999999</v>
      </c>
      <c r="H121" s="25">
        <v>-55.69</v>
      </c>
      <c r="I121" s="7"/>
      <c r="J121" s="49" t="s">
        <v>175</v>
      </c>
    </row>
    <row r="122" spans="1:12" ht="34.5" thickTop="1" x14ac:dyDescent="0.25">
      <c r="A122" s="35">
        <v>1</v>
      </c>
      <c r="B122" s="33" t="s">
        <v>147</v>
      </c>
      <c r="C122" s="15">
        <v>725</v>
      </c>
      <c r="D122" s="37">
        <v>725</v>
      </c>
      <c r="E122" s="38"/>
      <c r="F122" s="3">
        <v>500.55099999999999</v>
      </c>
      <c r="G122" s="46">
        <f>F122-D122</f>
        <v>-224.44900000000001</v>
      </c>
      <c r="H122" s="7"/>
      <c r="I122" s="7"/>
    </row>
    <row r="123" spans="1:12" ht="22.5" x14ac:dyDescent="0.25">
      <c r="A123" s="35">
        <v>2</v>
      </c>
      <c r="B123" s="33" t="s">
        <v>148</v>
      </c>
      <c r="C123" s="15">
        <v>44000</v>
      </c>
      <c r="D123" s="37">
        <f>44374.5</f>
        <v>44374.5</v>
      </c>
      <c r="F123" s="3">
        <f>44667+L123</f>
        <v>45067</v>
      </c>
      <c r="G123" s="46">
        <f>F123-D123</f>
        <v>692.5</v>
      </c>
      <c r="H123" s="7"/>
      <c r="I123" s="7"/>
      <c r="L123">
        <v>400</v>
      </c>
    </row>
    <row r="124" spans="1:12" ht="33.75" x14ac:dyDescent="0.25">
      <c r="A124" s="13" t="s">
        <v>77</v>
      </c>
      <c r="B124" s="33" t="s">
        <v>149</v>
      </c>
      <c r="C124" s="15">
        <v>1227</v>
      </c>
      <c r="D124" s="37">
        <v>1227</v>
      </c>
      <c r="F124" s="3">
        <v>1227</v>
      </c>
      <c r="G124" s="46">
        <f>F124-D124</f>
        <v>0</v>
      </c>
      <c r="H124" s="7"/>
      <c r="I124" s="7"/>
    </row>
    <row r="125" spans="1:12" ht="24" thickBot="1" x14ac:dyDescent="0.3">
      <c r="A125" s="10" t="s">
        <v>150</v>
      </c>
      <c r="B125" s="11" t="s">
        <v>151</v>
      </c>
      <c r="C125" s="12">
        <f>C126+C128+C129+C130</f>
        <v>26000</v>
      </c>
      <c r="D125" s="25">
        <f>D126+D128+D129+D130</f>
        <v>23860.199999999997</v>
      </c>
      <c r="F125" s="25">
        <f>F126+F128+F129+F130+F127</f>
        <v>26142.350000000002</v>
      </c>
      <c r="G125" s="25">
        <f>G126+G128+G129+G130+G127</f>
        <v>516.849999999999</v>
      </c>
      <c r="H125" s="25">
        <v>25.03</v>
      </c>
      <c r="I125" s="7"/>
      <c r="J125" s="49" t="s">
        <v>175</v>
      </c>
      <c r="K125">
        <v>48.27</v>
      </c>
    </row>
    <row r="126" spans="1:12" ht="79.5" thickTop="1" x14ac:dyDescent="0.25">
      <c r="A126" s="13">
        <v>1</v>
      </c>
      <c r="B126" s="33" t="s">
        <v>152</v>
      </c>
      <c r="C126" s="15">
        <v>19325.8</v>
      </c>
      <c r="D126" s="17">
        <v>17180</v>
      </c>
      <c r="F126" s="3">
        <f>17154.8+H125+K125</f>
        <v>17228.099999999999</v>
      </c>
      <c r="G126" s="46">
        <f>F126-D126</f>
        <v>48.099999999998545</v>
      </c>
      <c r="H126" s="7"/>
      <c r="I126" s="7"/>
    </row>
    <row r="127" spans="1:12" x14ac:dyDescent="0.25">
      <c r="A127" s="13"/>
      <c r="B127" s="33" t="s">
        <v>177</v>
      </c>
      <c r="C127" s="15"/>
      <c r="D127" s="17">
        <f>1736.7+28.6</f>
        <v>1765.3</v>
      </c>
      <c r="F127" s="3">
        <f>1765.3+L127</f>
        <v>2355.3000000000002</v>
      </c>
      <c r="G127" s="46">
        <f>F127-D127</f>
        <v>590.00000000000023</v>
      </c>
      <c r="H127" s="7"/>
      <c r="I127" s="7"/>
      <c r="L127">
        <v>590</v>
      </c>
    </row>
    <row r="128" spans="1:12" ht="33.75" x14ac:dyDescent="0.25">
      <c r="A128" s="13">
        <v>2</v>
      </c>
      <c r="B128" s="33" t="s">
        <v>153</v>
      </c>
      <c r="C128" s="15">
        <v>3738.5</v>
      </c>
      <c r="D128" s="37">
        <v>3749.6</v>
      </c>
      <c r="F128" s="3">
        <v>3655.65</v>
      </c>
      <c r="G128" s="46">
        <f>F128-D128</f>
        <v>-93.949999999999818</v>
      </c>
      <c r="H128" s="7"/>
      <c r="I128" s="7"/>
    </row>
    <row r="129" spans="1:10" ht="22.5" x14ac:dyDescent="0.25">
      <c r="A129" s="13">
        <v>3</v>
      </c>
      <c r="B129" s="33" t="s">
        <v>154</v>
      </c>
      <c r="C129" s="15">
        <v>209.7</v>
      </c>
      <c r="D129" s="37">
        <v>204.6</v>
      </c>
      <c r="F129" s="3">
        <v>204.65</v>
      </c>
      <c r="G129" s="46">
        <f>F129-D129</f>
        <v>5.0000000000011369E-2</v>
      </c>
      <c r="H129" s="7"/>
      <c r="I129" s="7"/>
    </row>
    <row r="130" spans="1:10" ht="56.25" x14ac:dyDescent="0.25">
      <c r="A130" s="13">
        <v>4</v>
      </c>
      <c r="B130" s="33" t="s">
        <v>155</v>
      </c>
      <c r="C130" s="15">
        <v>2726</v>
      </c>
      <c r="D130" s="17">
        <v>2726</v>
      </c>
      <c r="F130" s="3">
        <v>2698.65</v>
      </c>
      <c r="G130" s="46">
        <f>F130-D130</f>
        <v>-27.349999999999909</v>
      </c>
      <c r="H130" s="7"/>
      <c r="I130" s="7"/>
    </row>
    <row r="131" spans="1:10" ht="16.5" thickBot="1" x14ac:dyDescent="0.3">
      <c r="A131" s="10" t="s">
        <v>156</v>
      </c>
      <c r="B131" s="11" t="s">
        <v>157</v>
      </c>
      <c r="C131" s="12">
        <f>C132+C133+C134</f>
        <v>20000</v>
      </c>
      <c r="D131" s="25">
        <f>D132+D133+D134</f>
        <v>25126.6</v>
      </c>
      <c r="F131" s="25">
        <f>F132+F133+F134</f>
        <v>27000</v>
      </c>
      <c r="G131" s="47">
        <f>G132+G133+G134</f>
        <v>1873.4</v>
      </c>
      <c r="H131" s="7"/>
      <c r="I131" s="7"/>
    </row>
    <row r="132" spans="1:10" ht="68.25" thickTop="1" x14ac:dyDescent="0.25">
      <c r="A132" s="35">
        <v>1</v>
      </c>
      <c r="B132" s="33" t="s">
        <v>158</v>
      </c>
      <c r="C132" s="15">
        <v>19995</v>
      </c>
      <c r="D132" s="31">
        <v>24995</v>
      </c>
      <c r="E132" s="26"/>
      <c r="F132" s="3">
        <v>26995</v>
      </c>
      <c r="G132" s="46">
        <f>F132-D132</f>
        <v>2000</v>
      </c>
      <c r="H132" s="7"/>
      <c r="I132" s="7"/>
    </row>
    <row r="133" spans="1:10" ht="33.75" x14ac:dyDescent="0.25">
      <c r="A133" s="35">
        <v>3</v>
      </c>
      <c r="B133" s="33" t="s">
        <v>159</v>
      </c>
      <c r="C133" s="15">
        <v>5</v>
      </c>
      <c r="D133" s="31">
        <v>5</v>
      </c>
      <c r="F133" s="27">
        <v>5</v>
      </c>
      <c r="G133" s="46">
        <f>F133-D133</f>
        <v>0</v>
      </c>
      <c r="H133" s="7"/>
      <c r="I133" s="7"/>
    </row>
    <row r="134" spans="1:10" ht="22.5" x14ac:dyDescent="0.25">
      <c r="A134" s="35"/>
      <c r="B134" s="33" t="s">
        <v>160</v>
      </c>
      <c r="C134" s="15">
        <v>0</v>
      </c>
      <c r="D134" s="31">
        <v>126.6</v>
      </c>
      <c r="F134" s="27">
        <v>0</v>
      </c>
      <c r="G134" s="46">
        <f>F134-D134</f>
        <v>-126.6</v>
      </c>
      <c r="H134" s="7"/>
      <c r="I134" s="7"/>
    </row>
    <row r="135" spans="1:10" ht="23.25" thickBot="1" x14ac:dyDescent="0.3">
      <c r="A135" s="10" t="s">
        <v>161</v>
      </c>
      <c r="B135" s="11" t="s">
        <v>162</v>
      </c>
      <c r="C135" s="12">
        <f>C136+C137</f>
        <v>1000</v>
      </c>
      <c r="D135" s="25">
        <f>D136+D137</f>
        <v>1000</v>
      </c>
      <c r="F135" s="25">
        <f>F136+F137</f>
        <v>649.34999999999991</v>
      </c>
      <c r="G135" s="47">
        <f>G136+G137</f>
        <v>-350.65000000000003</v>
      </c>
      <c r="H135" s="7"/>
      <c r="I135" s="7"/>
    </row>
    <row r="136" spans="1:10" ht="23.25" thickTop="1" x14ac:dyDescent="0.25">
      <c r="A136" s="13">
        <v>1</v>
      </c>
      <c r="B136" s="33" t="s">
        <v>163</v>
      </c>
      <c r="C136" s="15">
        <v>800</v>
      </c>
      <c r="D136" s="15">
        <v>800</v>
      </c>
      <c r="F136" s="3">
        <v>522.29999999999995</v>
      </c>
      <c r="G136" s="46">
        <f>F136-D136</f>
        <v>-277.70000000000005</v>
      </c>
      <c r="H136" s="7"/>
      <c r="I136" s="7"/>
    </row>
    <row r="137" spans="1:10" ht="22.5" x14ac:dyDescent="0.25">
      <c r="A137" s="13">
        <v>2</v>
      </c>
      <c r="B137" s="33" t="s">
        <v>164</v>
      </c>
      <c r="C137" s="15">
        <v>200</v>
      </c>
      <c r="D137" s="15">
        <v>200</v>
      </c>
      <c r="F137" s="3">
        <v>127.05</v>
      </c>
      <c r="G137" s="46">
        <f>F137-D137</f>
        <v>-72.95</v>
      </c>
      <c r="H137" s="7"/>
      <c r="I137" s="7"/>
    </row>
    <row r="138" spans="1:10" ht="24" thickBot="1" x14ac:dyDescent="0.3">
      <c r="A138" s="10" t="s">
        <v>165</v>
      </c>
      <c r="B138" s="11" t="s">
        <v>166</v>
      </c>
      <c r="C138" s="12">
        <f>C139</f>
        <v>20000</v>
      </c>
      <c r="D138" s="12">
        <f>D139+D140</f>
        <v>14249</v>
      </c>
      <c r="F138" s="25">
        <f>F139+F140</f>
        <v>7394.44</v>
      </c>
      <c r="G138" s="47">
        <f>G139+G140</f>
        <v>-6854.56</v>
      </c>
      <c r="H138" s="25">
        <v>-11.94</v>
      </c>
      <c r="I138" s="7"/>
      <c r="J138" s="49" t="s">
        <v>175</v>
      </c>
    </row>
    <row r="139" spans="1:10" ht="23.25" thickTop="1" x14ac:dyDescent="0.25">
      <c r="A139" s="35">
        <v>1</v>
      </c>
      <c r="B139" s="33" t="s">
        <v>166</v>
      </c>
      <c r="C139" s="15">
        <v>20000</v>
      </c>
      <c r="D139" s="39">
        <v>13249</v>
      </c>
      <c r="F139" s="3">
        <f>7235+11.94</f>
        <v>7246.94</v>
      </c>
      <c r="G139" s="46">
        <f>F139-D139</f>
        <v>-6002.06</v>
      </c>
      <c r="H139" s="7"/>
      <c r="I139" s="7"/>
    </row>
    <row r="140" spans="1:10" x14ac:dyDescent="0.25">
      <c r="A140" s="35"/>
      <c r="B140" s="33" t="s">
        <v>167</v>
      </c>
      <c r="C140" s="15"/>
      <c r="D140" s="39">
        <v>1000</v>
      </c>
      <c r="F140" s="3">
        <v>147.5</v>
      </c>
      <c r="G140" s="46">
        <f>F140-D140</f>
        <v>-852.5</v>
      </c>
      <c r="H140" s="7"/>
      <c r="I140" s="7"/>
    </row>
    <row r="141" spans="1:10" ht="23.25" thickBot="1" x14ac:dyDescent="0.3">
      <c r="A141" s="10" t="s">
        <v>168</v>
      </c>
      <c r="B141" s="11" t="s">
        <v>169</v>
      </c>
      <c r="C141" s="12">
        <v>800</v>
      </c>
      <c r="D141" s="12"/>
      <c r="F141" s="3"/>
      <c r="G141" s="46"/>
      <c r="H141" s="7"/>
      <c r="I141" s="7"/>
    </row>
    <row r="142" spans="1:10" ht="15.75" thickTop="1" x14ac:dyDescent="0.25">
      <c r="D142" s="8"/>
      <c r="F142" s="3"/>
      <c r="G142" s="46"/>
      <c r="H142" s="7"/>
      <c r="I142" s="7"/>
    </row>
    <row r="143" spans="1:10" x14ac:dyDescent="0.25">
      <c r="F143" s="19"/>
      <c r="G143" s="19">
        <f>G5+G14+G21+G28+G33+G36+G45+G51+G60+G69+G79+G85+G94+G100+G102+G109+G115+G121+G125+G131+G135+G138</f>
        <v>-8386.5540000000001</v>
      </c>
    </row>
    <row r="146" spans="4:4" x14ac:dyDescent="0.25">
      <c r="D146" s="42"/>
    </row>
    <row r="148" spans="4:4" x14ac:dyDescent="0.25">
      <c r="D14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2019-12-18T12:38:49Z</dcterms:modified>
</cp:coreProperties>
</file>