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4240" windowHeight="13620" tabRatio="763" firstSheet="3" activeTab="8"/>
  </bookViews>
  <sheets>
    <sheet name="გამოკვლევები და პროცედურები" sheetId="19" r:id="rId1"/>
    <sheet name="საწოლდღეები" sheetId="14" r:id="rId2"/>
    <sheet name="კვების დაანგარიშება" sheetId="2" r:id="rId3"/>
    <sheet name="ხელფასები ძველი" sheetId="20" r:id="rId4"/>
    <sheet name="სამკ. დარგ. ხელფ. დაანგარიშება" sheetId="5" r:id="rId5"/>
    <sheet name="არაპირდაპირი ხარჯი" sheetId="11" r:id="rId6"/>
    <sheet name="არაპირდ. ხარჯ. დაანგარიშება" sheetId="4" r:id="rId7"/>
    <sheet name="საწ.დღის ღირ I ვარიანტი" sheetId="10" r:id="rId8"/>
    <sheet name="გლობალი და ვაუჩერი II ვარიანტი" sheetId="21" r:id="rId9"/>
    <sheet name="ხელფასები (2)" sheetId="22" r:id="rId10"/>
  </sheets>
  <externalReferences>
    <externalReference r:id="rId11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1" l="1"/>
  <c r="E6" i="22"/>
  <c r="E7" i="22"/>
  <c r="E8" i="22"/>
  <c r="E9" i="22"/>
  <c r="E10" i="22"/>
  <c r="E11" i="22"/>
  <c r="E12" i="22"/>
  <c r="E13" i="22"/>
  <c r="E14" i="22"/>
  <c r="E15" i="22"/>
  <c r="E73" i="22" s="1"/>
  <c r="C76" i="22" s="1"/>
  <c r="C77" i="22" s="1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C73" i="22"/>
  <c r="E23" i="21" l="1"/>
  <c r="B14" i="14" l="1"/>
  <c r="B13" i="14"/>
  <c r="B12" i="14"/>
  <c r="B11" i="14"/>
  <c r="B10" i="14"/>
  <c r="B9" i="14"/>
  <c r="B8" i="14"/>
  <c r="B7" i="14"/>
  <c r="B6" i="14"/>
  <c r="B5" i="14"/>
  <c r="B4" i="14"/>
  <c r="B3" i="14"/>
  <c r="D7" i="11" l="1"/>
  <c r="B7" i="11"/>
  <c r="C7" i="11"/>
  <c r="D4" i="21"/>
  <c r="D15" i="14"/>
  <c r="F4" i="21" l="1"/>
  <c r="D21" i="21"/>
  <c r="D23" i="21" s="1"/>
  <c r="F23" i="21" l="1"/>
  <c r="E25" i="21"/>
  <c r="E7" i="10"/>
  <c r="C104" i="20" l="1"/>
  <c r="F15" i="14"/>
  <c r="C18" i="14" s="1"/>
  <c r="C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C83" i="20"/>
  <c r="E82" i="20"/>
  <c r="E81" i="20"/>
  <c r="E80" i="20"/>
  <c r="E79" i="20"/>
  <c r="E78" i="20"/>
  <c r="E77" i="20"/>
  <c r="E76" i="20"/>
  <c r="C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C59" i="20"/>
  <c r="E58" i="20"/>
  <c r="E57" i="20"/>
  <c r="E59" i="20" s="1"/>
  <c r="C55" i="20"/>
  <c r="E54" i="20"/>
  <c r="E53" i="20"/>
  <c r="E52" i="20"/>
  <c r="E55" i="20" s="1"/>
  <c r="C50" i="20"/>
  <c r="E49" i="20"/>
  <c r="E48" i="20"/>
  <c r="E47" i="20"/>
  <c r="E50" i="20" s="1"/>
  <c r="E46" i="20"/>
  <c r="C44" i="20"/>
  <c r="E43" i="20"/>
  <c r="E42" i="20"/>
  <c r="C40" i="20"/>
  <c r="E39" i="20"/>
  <c r="E38" i="20"/>
  <c r="E37" i="20"/>
  <c r="E36" i="20"/>
  <c r="E35" i="20"/>
  <c r="E34" i="20"/>
  <c r="C32" i="20"/>
  <c r="E31" i="20"/>
  <c r="E30" i="20"/>
  <c r="E29" i="20"/>
  <c r="E28" i="20"/>
  <c r="E27" i="20"/>
  <c r="E26" i="20"/>
  <c r="C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24" i="20" s="1"/>
  <c r="F27" i="19"/>
  <c r="E26" i="19"/>
  <c r="E23" i="19"/>
  <c r="E22" i="19"/>
  <c r="E21" i="19"/>
  <c r="E20" i="19"/>
  <c r="F16" i="19"/>
  <c r="E15" i="19"/>
  <c r="E12" i="19"/>
  <c r="E9" i="19"/>
  <c r="E8" i="19"/>
  <c r="E7" i="19"/>
  <c r="E6" i="19"/>
  <c r="E5" i="19"/>
  <c r="E4" i="19"/>
  <c r="E16" i="19" l="1"/>
  <c r="F29" i="19"/>
  <c r="F30" i="19" s="1"/>
  <c r="E8" i="10" s="1"/>
  <c r="E9" i="10" s="1"/>
  <c r="C100" i="20"/>
  <c r="E32" i="20"/>
  <c r="E100" i="20" s="1"/>
  <c r="C103" i="20" s="1"/>
  <c r="E40" i="20"/>
  <c r="E74" i="20"/>
  <c r="E83" i="20"/>
  <c r="E27" i="19"/>
  <c r="E29" i="19" s="1"/>
  <c r="E30" i="19" s="1"/>
  <c r="E44" i="20"/>
  <c r="E99" i="20"/>
  <c r="C7" i="5"/>
  <c r="B11" i="2"/>
  <c r="D5" i="21" l="1"/>
  <c r="F5" i="21" s="1"/>
  <c r="F6" i="21" s="1"/>
  <c r="C6" i="5"/>
  <c r="C7" i="4"/>
  <c r="C11" i="2"/>
  <c r="R6" i="11" l="1"/>
  <c r="C6" i="4" l="1"/>
  <c r="B15" i="14" l="1"/>
  <c r="C8" i="5" l="1"/>
  <c r="E11" i="10" s="1"/>
  <c r="E12" i="10" s="1"/>
  <c r="C8" i="4"/>
  <c r="E14" i="10" s="1"/>
  <c r="E15" i="10" s="1"/>
  <c r="E16" i="10" l="1"/>
  <c r="G16" i="10" s="1"/>
  <c r="G17" i="10" s="1"/>
  <c r="G18" i="10" s="1"/>
</calcChain>
</file>

<file path=xl/sharedStrings.xml><?xml version="1.0" encoding="utf-8"?>
<sst xmlns="http://schemas.openxmlformats.org/spreadsheetml/2006/main" count="314" uniqueCount="196">
  <si>
    <t>არაპირდაპირი ხარჯი</t>
  </si>
  <si>
    <t>ფაქტიური</t>
  </si>
  <si>
    <t xml:space="preserve">პაციენტების კვება </t>
  </si>
  <si>
    <t>ს/დღის რაოდ.</t>
  </si>
  <si>
    <t>1 ს/დღის კვების ფაქტიური ხარჯი</t>
  </si>
  <si>
    <t>1 ს/დღის ა/პ ფაქტიური ხარჯი</t>
  </si>
  <si>
    <t>სახელფასო ფონდი</t>
  </si>
  <si>
    <t>სულ ჯამი:</t>
  </si>
  <si>
    <t>1 ს/დღის სახ/ფონდი ფაქტიური</t>
  </si>
  <si>
    <t>საწოლდღის ფაქტიური ღირებულება</t>
  </si>
  <si>
    <t>პირდაპირი ხარჯი</t>
  </si>
  <si>
    <t>კვება</t>
  </si>
  <si>
    <t>არასაოპერაციო ხარჯი</t>
  </si>
  <si>
    <t>ღირებულება</t>
  </si>
  <si>
    <t>თვე</t>
  </si>
  <si>
    <t>ელ.ენერგ</t>
  </si>
  <si>
    <t>წყალი</t>
  </si>
  <si>
    <t>დაცვის ხარჯი</t>
  </si>
  <si>
    <t>ჟანგბადი</t>
  </si>
  <si>
    <t>სამეურნეო საქონელი</t>
  </si>
  <si>
    <t>სადეზ. მასალა</t>
  </si>
  <si>
    <t>საკომუნიკაციო ხარჯები</t>
  </si>
  <si>
    <t>კარტრ. ქსერ.</t>
  </si>
  <si>
    <t>მიმდ. რემონტი</t>
  </si>
  <si>
    <t>ამორტიზაცია</t>
  </si>
  <si>
    <t>სხვა ხარჯი</t>
  </si>
  <si>
    <t>ავტო-სათად. ნაწ.</t>
  </si>
  <si>
    <t>ჯამი:</t>
  </si>
  <si>
    <t>თვე-წელი</t>
  </si>
  <si>
    <t>საწოლდღეები</t>
  </si>
  <si>
    <t>პაციენტის კვება</t>
  </si>
  <si>
    <t>გათბობა</t>
  </si>
  <si>
    <t>საწვავის ხარჯი</t>
  </si>
  <si>
    <t>საწოლდღეები თვეში საშუალოდ</t>
  </si>
  <si>
    <t>რაოდენობა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</si>
  <si>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</si>
  <si>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</si>
  <si>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</si>
  <si>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</si>
  <si>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</si>
  <si>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გამოკვლევები/პროცედურები</t>
  </si>
  <si>
    <t>წელიწადში</t>
  </si>
  <si>
    <t>თვეში</t>
  </si>
  <si>
    <t>სულ</t>
  </si>
  <si>
    <t xml:space="preserve"> პერსონალი</t>
  </si>
  <si>
    <t>#</t>
  </si>
  <si>
    <t>გამოკვლევები და კონსულტაციები</t>
  </si>
  <si>
    <t>ჯამი</t>
  </si>
  <si>
    <t>ფასი პროგრამისთვის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</si>
  <si>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</si>
  <si>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</si>
  <si>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</si>
  <si>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</si>
  <si>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</si>
  <si>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</si>
  <si>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</si>
  <si>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</si>
  <si>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</si>
  <si>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</si>
  <si>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</si>
  <si>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</si>
  <si>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</si>
  <si>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</si>
  <si>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</si>
  <si>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</si>
  <si>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</si>
  <si>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1</t>
  </si>
  <si>
    <t>არაპირდაპირი ხარჯი 01.01.2019 - 31.12.2019</t>
  </si>
  <si>
    <t>დანართი 3</t>
  </si>
  <si>
    <t>დანართი 4</t>
  </si>
  <si>
    <t xml:space="preserve">სახელფასო ფონდი 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</si>
  <si>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</si>
  <si>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</si>
  <si>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</si>
  <si>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</si>
  <si>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საშტატო განრიგით სახელფასო განაკვეთი</t>
  </si>
  <si>
    <t>მმართველობითი აპარატი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</si>
  <si>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</si>
  <si>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</si>
  <si>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</si>
  <si>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</si>
  <si>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</si>
  <si>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</si>
  <si>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</si>
  <si>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</si>
  <si>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</si>
  <si>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</si>
  <si>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</si>
  <si>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</si>
  <si>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</si>
  <si>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</si>
  <si>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</si>
  <si>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</si>
  <si>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</si>
  <si>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სენსიტიური ტუბერკულოზის განყოფილება</t>
  </si>
  <si>
    <t>განყოფილების გამგე</t>
  </si>
  <si>
    <t>ექიმი ფთიზიატრი</t>
  </si>
  <si>
    <t>განყოფილების უფროსი მედდა</t>
  </si>
  <si>
    <t>პალატის მედდა</t>
  </si>
  <si>
    <t>პალატის სანიტარი</t>
  </si>
  <si>
    <t>განყოფილების და დიასახლისი</t>
  </si>
  <si>
    <t>მულტირეზისტენტული განყოფილება</t>
  </si>
  <si>
    <t>ამბულატორიული განყოფილება</t>
  </si>
  <si>
    <t>ამბულატორიის გამგე</t>
  </si>
  <si>
    <t>ამბულატორიის მედდა</t>
  </si>
  <si>
    <t>კლინიკო ბიოქიმიური ლაბორატორია</t>
  </si>
  <si>
    <t>ლაბორატორიის გამგე</t>
  </si>
  <si>
    <t>ლაბორანტი</t>
  </si>
  <si>
    <t>ლაბორატორიის სანიტარი</t>
  </si>
  <si>
    <t>რენტგენო კაბინეტი</t>
  </si>
  <si>
    <t>ექიმი რენტგენოლოგი</t>
  </si>
  <si>
    <t>რენტგენო ლაბორანტი</t>
  </si>
  <si>
    <t>რენტგენის სანიტარი</t>
  </si>
  <si>
    <t>აფთიაქი</t>
  </si>
  <si>
    <t>აფთიაქის გამგე</t>
  </si>
  <si>
    <t>ფარმაცევტი</t>
  </si>
  <si>
    <t>საავადმყოფოს საერთო სამედიცინო პერსონალი</t>
  </si>
  <si>
    <t>ექიმი ეპიდემიოლოგი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</si>
  <si>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</si>
  <si>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</si>
  <si>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</si>
  <si>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</si>
  <si>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</si>
  <si>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საავადმყოფოს მთავარი მედდა</t>
  </si>
  <si>
    <t>მიმღების მედდა</t>
  </si>
  <si>
    <t>დიეტ და</t>
  </si>
  <si>
    <t>მედ სტატისტიკოსი</t>
  </si>
  <si>
    <t>მედდა ელ. კარდიოგრამის</t>
  </si>
  <si>
    <t>უფროსი და დიასახლისი</t>
  </si>
  <si>
    <t>მიმღების სანიტარი</t>
  </si>
  <si>
    <t>კვების ბლოკი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</si>
  <si>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</si>
  <si>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</si>
  <si>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</si>
  <si>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</si>
  <si>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</si>
  <si>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</si>
  <si>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</si>
  <si>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დამხმარე პერსონალი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</si>
  <si>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</si>
  <si>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</si>
  <si>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</si>
  <si>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</si>
  <si>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ელ მონტიორი</t>
  </si>
  <si>
    <t>კანალიზატორი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</si>
  <si>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</si>
  <si>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</si>
  <si>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</si>
  <si>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</si>
  <si>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</si>
  <si>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</si>
  <si>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</si>
  <si>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</si>
  <si>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1 წლის ხელფასი</t>
  </si>
  <si>
    <t>პერსონალის 1 დღის ხელფასი</t>
  </si>
  <si>
    <t>რეაბილიტაციის სტანდარტი (20 დღიანი კურსი)</t>
  </si>
  <si>
    <t>7 თვეში</t>
  </si>
  <si>
    <t>შემადგენლობა:</t>
  </si>
  <si>
    <t>დასუფ</t>
  </si>
  <si>
    <t>ხელფასი</t>
  </si>
  <si>
    <t>გამოკვლევები</t>
  </si>
  <si>
    <t>წლიური ხარჯი</t>
  </si>
  <si>
    <r>
      <t xml:space="preserve">სულ 
</t>
    </r>
    <r>
      <rPr>
        <b/>
        <sz val="10"/>
        <color theme="1"/>
        <rFont val="Calibri"/>
        <family val="2"/>
        <charset val="204"/>
        <scheme val="minor"/>
      </rPr>
      <t>არაპირდაპირი და ხელფასი</t>
    </r>
  </si>
  <si>
    <t xml:space="preserve">
სულ 
</t>
  </si>
  <si>
    <t>დასახელება</t>
  </si>
  <si>
    <t>გლობალური ბიუჯეტით</t>
  </si>
  <si>
    <t>წლიური</t>
  </si>
  <si>
    <t>წელიწადში 100% დატვირთვით</t>
  </si>
  <si>
    <t>დათვლილია დაკონტრაქტებული ექსპერტის მიერ და გამრავლებულია ტარიფზე</t>
  </si>
  <si>
    <t>რას მოიცავს</t>
  </si>
  <si>
    <t xml:space="preserve"> რას მოიცავს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</si>
  <si>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</si>
  <si>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</si>
  <si>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</si>
  <si>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</si>
  <si>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</si>
  <si>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</si>
  <si>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</si>
  <si>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</si>
  <si>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</si>
  <si>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</si>
  <si>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ერთეულის ფასი</t>
  </si>
  <si>
    <t>ახალი დაწესებულების (100%-იანი დატვირთვით)</t>
  </si>
  <si>
    <t xml:space="preserve"> ფასი პროგრამისთვის</t>
  </si>
  <si>
    <t>ვაუჩერი დღის/თვეში ლიმიტი</t>
  </si>
  <si>
    <t>ვაუჩერი 60%-იანი დატვირთვით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</si>
  <si>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</si>
  <si>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</si>
  <si>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</si>
  <si>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</si>
  <si>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</si>
  <si>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</si>
  <si>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</si>
  <si>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</si>
  <si>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 xml:space="preserve">7 თვე- ვაუჩერი და 8 თვე-ხელფასები
</t>
  </si>
  <si>
    <t>კომპონენტის ბიუჯეტი 8 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</si>
</sst>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₾_-;\-* #,##0.00\ _₾_-;_-* &quot;-&quot;??\ _₾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_-* #,##0.00_-;\-* #,##0.00_-;_-* &quot;-&quot;??_-;_-@_-"/>
    <numFmt numFmtId="169" formatCode="_-* #,##0.00\ _L_a_r_i_-;\-* #,##0.00\ _L_a_r_i_-;_-* &quot;-&quot;??\ _L_a_r_i_-;_-@_-"/>
    <numFmt numFmtId="170" formatCode="_-* #,##0.0\ _₾_-;\-* #,##0.0\ _₾_-;_-* &quot;-&quot;?\ _₾_-;_-@_-"/>
  </numFmts>
  <fonts count="5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charset val="1"/>
      <scheme val="minor"/>
    </font>
    <font>
      <b/>
      <sz val="14"/>
      <name val="Calibri"/>
      <family val="2"/>
      <scheme val="minor"/>
    </font>
    <font>
      <sz val="14"/>
      <name val="AcadNusx"/>
    </font>
    <font>
      <b/>
      <sz val="14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64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8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167" fontId="19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top"/>
    </xf>
    <xf numFmtId="164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2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9" fillId="0" borderId="0"/>
    <xf numFmtId="0" fontId="19" fillId="0" borderId="0"/>
    <xf numFmtId="0" fontId="6" fillId="0" borderId="0"/>
    <xf numFmtId="0" fontId="6" fillId="0" borderId="0"/>
    <xf numFmtId="0" fontId="20" fillId="0" borderId="0">
      <alignment vertical="top"/>
    </xf>
    <xf numFmtId="0" fontId="6" fillId="0" borderId="0"/>
    <xf numFmtId="0" fontId="6" fillId="0" borderId="0"/>
    <xf numFmtId="0" fontId="2" fillId="0" borderId="0"/>
    <xf numFmtId="0" fontId="6" fillId="0" borderId="0"/>
    <xf numFmtId="0" fontId="19" fillId="0" borderId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10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6" fillId="23" borderId="14" applyNumberFormat="0" applyFon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8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0" fontId="37" fillId="20" borderId="15" applyNumberFormat="0" applyAlignment="0" applyProtection="0"/>
    <xf numFmtId="9" fontId="1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0" fontId="4" fillId="0" borderId="0" xfId="0" applyFont="1"/>
    <xf numFmtId="0" fontId="4" fillId="0" borderId="1" xfId="0" applyFont="1" applyBorder="1"/>
    <xf numFmtId="166" fontId="0" fillId="0" borderId="1" xfId="1" applyNumberFormat="1" applyFont="1" applyBorder="1"/>
    <xf numFmtId="165" fontId="5" fillId="0" borderId="1" xfId="1" applyNumberFormat="1" applyFont="1" applyBorder="1"/>
    <xf numFmtId="167" fontId="0" fillId="0" borderId="0" xfId="2" applyNumberFormat="1" applyFont="1"/>
    <xf numFmtId="10" fontId="0" fillId="0" borderId="0" xfId="2" applyNumberFormat="1" applyFont="1"/>
    <xf numFmtId="0" fontId="7" fillId="0" borderId="0" xfId="7" applyFont="1"/>
    <xf numFmtId="0" fontId="2" fillId="0" borderId="0" xfId="7"/>
    <xf numFmtId="0" fontId="4" fillId="0" borderId="0" xfId="0" applyFont="1" applyAlignment="1">
      <alignment horizontal="right"/>
    </xf>
    <xf numFmtId="164" fontId="5" fillId="0" borderId="1" xfId="1" applyFont="1" applyBorder="1"/>
    <xf numFmtId="165" fontId="0" fillId="0" borderId="1" xfId="1" applyNumberFormat="1" applyFont="1" applyBorder="1"/>
    <xf numFmtId="0" fontId="0" fillId="0" borderId="7" xfId="0" applyBorder="1"/>
    <xf numFmtId="0" fontId="4" fillId="0" borderId="0" xfId="7" applyFont="1"/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17" fontId="0" fillId="0" borderId="7" xfId="0" applyNumberFormat="1" applyBorder="1"/>
    <xf numFmtId="166" fontId="2" fillId="0" borderId="0" xfId="7" applyNumberFormat="1"/>
    <xf numFmtId="0" fontId="4" fillId="0" borderId="0" xfId="0" applyFont="1" applyProtection="1">
      <protection locked="0"/>
    </xf>
    <xf numFmtId="9" fontId="0" fillId="0" borderId="0" xfId="0" applyNumberFormat="1"/>
    <xf numFmtId="0" fontId="4" fillId="0" borderId="7" xfId="0" applyFont="1" applyBorder="1" applyAlignment="1">
      <alignment wrapText="1"/>
    </xf>
    <xf numFmtId="0" fontId="0" fillId="24" borderId="0" xfId="0" applyFill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170" fontId="0" fillId="0" borderId="0" xfId="0" applyNumberFormat="1"/>
    <xf numFmtId="0" fontId="46" fillId="0" borderId="4" xfId="0" applyFont="1" applyBorder="1" applyAlignment="1">
      <alignment horizontal="center" vertical="top" wrapText="1"/>
    </xf>
    <xf numFmtId="0" fontId="46" fillId="0" borderId="17" xfId="0" applyFont="1" applyBorder="1" applyAlignment="1">
      <alignment horizontal="center" vertical="top" wrapText="1"/>
    </xf>
    <xf numFmtId="0" fontId="46" fillId="0" borderId="17" xfId="0" applyFont="1" applyBorder="1" applyAlignment="1">
      <alignment horizontal="center" vertical="center" wrapText="1"/>
    </xf>
    <xf numFmtId="0" fontId="46" fillId="0" borderId="17" xfId="0" applyFont="1" applyFill="1" applyBorder="1" applyAlignment="1">
      <alignment vertical="top" wrapText="1"/>
    </xf>
    <xf numFmtId="0" fontId="45" fillId="0" borderId="18" xfId="0" applyFont="1" applyBorder="1" applyAlignment="1">
      <alignment vertical="center" wrapText="1"/>
    </xf>
    <xf numFmtId="0" fontId="45" fillId="0" borderId="19" xfId="0" applyFont="1" applyBorder="1" applyAlignment="1">
      <alignment vertical="top" wrapText="1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vertical="top" wrapText="1"/>
    </xf>
    <xf numFmtId="0" fontId="45" fillId="0" borderId="22" xfId="0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23" xfId="0" applyFont="1" applyBorder="1" applyAlignment="1">
      <alignment vertical="center" wrapText="1"/>
    </xf>
    <xf numFmtId="0" fontId="45" fillId="0" borderId="4" xfId="0" applyFont="1" applyBorder="1" applyAlignment="1">
      <alignment vertical="top" wrapText="1"/>
    </xf>
    <xf numFmtId="0" fontId="45" fillId="0" borderId="17" xfId="0" applyFont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vertical="center" wrapText="1"/>
    </xf>
    <xf numFmtId="0" fontId="45" fillId="0" borderId="24" xfId="0" applyFont="1" applyBorder="1" applyAlignment="1">
      <alignment vertical="top" wrapText="1"/>
    </xf>
    <xf numFmtId="0" fontId="45" fillId="0" borderId="24" xfId="0" applyFont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vertical="center" wrapText="1"/>
    </xf>
    <xf numFmtId="0" fontId="45" fillId="0" borderId="26" xfId="0" applyFont="1" applyBorder="1" applyAlignment="1">
      <alignment vertical="top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vertical="center" wrapText="1"/>
    </xf>
    <xf numFmtId="0" fontId="45" fillId="0" borderId="29" xfId="0" applyFont="1" applyBorder="1" applyAlignment="1">
      <alignment vertical="top" wrapText="1"/>
    </xf>
    <xf numFmtId="0" fontId="45" fillId="0" borderId="29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top" wrapText="1"/>
    </xf>
    <xf numFmtId="0" fontId="45" fillId="0" borderId="0" xfId="0" applyFont="1" applyBorder="1" applyAlignment="1">
      <alignment horizontal="center" vertical="center" wrapText="1"/>
    </xf>
    <xf numFmtId="0" fontId="45" fillId="0" borderId="31" xfId="0" applyFont="1" applyBorder="1" applyAlignment="1">
      <alignment vertical="center" wrapText="1"/>
    </xf>
    <xf numFmtId="0" fontId="45" fillId="0" borderId="31" xfId="0" applyFont="1" applyBorder="1" applyAlignment="1">
      <alignment vertical="top" wrapText="1"/>
    </xf>
    <xf numFmtId="0" fontId="45" fillId="0" borderId="31" xfId="0" applyFont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center" vertical="center" wrapText="1"/>
    </xf>
    <xf numFmtId="0" fontId="1" fillId="0" borderId="0" xfId="7" applyFont="1"/>
    <xf numFmtId="0" fontId="47" fillId="0" borderId="0" xfId="7" applyFont="1"/>
    <xf numFmtId="0" fontId="0" fillId="0" borderId="7" xfId="0" applyFont="1" applyBorder="1"/>
    <xf numFmtId="0" fontId="1" fillId="0" borderId="7" xfId="7" applyFont="1" applyBorder="1"/>
    <xf numFmtId="0" fontId="49" fillId="0" borderId="0" xfId="0" applyFont="1"/>
    <xf numFmtId="0" fontId="50" fillId="0" borderId="0" xfId="0" applyFont="1" applyBorder="1" applyAlignment="1">
      <alignment horizontal="center"/>
    </xf>
    <xf numFmtId="0" fontId="51" fillId="0" borderId="7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7" xfId="0" applyFont="1" applyBorder="1" applyAlignment="1">
      <alignment vertical="center" wrapText="1"/>
    </xf>
    <xf numFmtId="0" fontId="50" fillId="0" borderId="7" xfId="0" applyFont="1" applyBorder="1" applyAlignment="1">
      <alignment wrapText="1"/>
    </xf>
    <xf numFmtId="0" fontId="49" fillId="0" borderId="7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Fill="1" applyBorder="1"/>
    <xf numFmtId="0" fontId="52" fillId="0" borderId="7" xfId="0" applyFont="1" applyBorder="1" applyAlignment="1">
      <alignment horizontal="center" vertical="center" wrapText="1"/>
    </xf>
    <xf numFmtId="0" fontId="52" fillId="0" borderId="7" xfId="0" applyFont="1" applyBorder="1" applyAlignment="1">
      <alignment vertical="center"/>
    </xf>
    <xf numFmtId="0" fontId="52" fillId="0" borderId="7" xfId="0" applyFont="1" applyBorder="1"/>
    <xf numFmtId="0" fontId="49" fillId="0" borderId="7" xfId="0" applyFont="1" applyFill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0" fontId="49" fillId="0" borderId="7" xfId="0" applyFont="1" applyFill="1" applyBorder="1" applyAlignment="1">
      <alignment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vertical="center"/>
    </xf>
    <xf numFmtId="0" fontId="52" fillId="0" borderId="7" xfId="0" applyFont="1" applyFill="1" applyBorder="1" applyAlignment="1">
      <alignment horizontal="center" vertical="center"/>
    </xf>
    <xf numFmtId="2" fontId="49" fillId="0" borderId="0" xfId="0" applyNumberFormat="1" applyFont="1"/>
    <xf numFmtId="43" fontId="7" fillId="0" borderId="0" xfId="7" applyNumberFormat="1" applyFont="1"/>
    <xf numFmtId="0" fontId="47" fillId="0" borderId="7" xfId="7" applyFont="1" applyBorder="1"/>
    <xf numFmtId="0" fontId="47" fillId="0" borderId="7" xfId="6" applyFont="1" applyBorder="1"/>
    <xf numFmtId="0" fontId="48" fillId="0" borderId="7" xfId="6" applyFont="1" applyBorder="1"/>
    <xf numFmtId="164" fontId="47" fillId="25" borderId="7" xfId="8" applyFont="1" applyFill="1" applyBorder="1"/>
    <xf numFmtId="164" fontId="47" fillId="0" borderId="7" xfId="8" applyFont="1" applyBorder="1"/>
    <xf numFmtId="0" fontId="48" fillId="0" borderId="7" xfId="6" applyFont="1" applyBorder="1" applyAlignment="1">
      <alignment horizontal="right"/>
    </xf>
    <xf numFmtId="164" fontId="48" fillId="0" borderId="7" xfId="8" applyFont="1" applyBorder="1"/>
    <xf numFmtId="0" fontId="53" fillId="0" borderId="7" xfId="0" applyFont="1" applyBorder="1" applyAlignment="1">
      <alignment wrapText="1"/>
    </xf>
    <xf numFmtId="0" fontId="54" fillId="0" borderId="7" xfId="0" applyFont="1" applyBorder="1" applyAlignment="1">
      <alignment wrapText="1"/>
    </xf>
    <xf numFmtId="0" fontId="54" fillId="0" borderId="7" xfId="0" applyFont="1" applyFill="1" applyBorder="1" applyAlignment="1">
      <alignment wrapText="1"/>
    </xf>
    <xf numFmtId="0" fontId="53" fillId="0" borderId="7" xfId="0" applyFont="1" applyFill="1" applyBorder="1" applyAlignment="1">
      <alignment wrapText="1"/>
    </xf>
    <xf numFmtId="0" fontId="54" fillId="0" borderId="7" xfId="0" applyFont="1" applyBorder="1" applyAlignment="1">
      <alignment horizontal="center" wrapText="1"/>
    </xf>
    <xf numFmtId="0" fontId="55" fillId="0" borderId="0" xfId="0" applyFont="1"/>
    <xf numFmtId="0" fontId="55" fillId="0" borderId="7" xfId="0" applyFont="1" applyBorder="1"/>
    <xf numFmtId="0" fontId="56" fillId="0" borderId="7" xfId="0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left" vertical="center"/>
    </xf>
    <xf numFmtId="0" fontId="55" fillId="0" borderId="7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46" fillId="0" borderId="6" xfId="0" applyFont="1" applyBorder="1" applyAlignment="1">
      <alignment vertical="top" wrapText="1"/>
    </xf>
    <xf numFmtId="0" fontId="45" fillId="0" borderId="20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0" borderId="7" xfId="0" applyFont="1" applyFill="1" applyBorder="1" applyAlignment="1">
      <alignment vertical="top" wrapText="1"/>
    </xf>
    <xf numFmtId="0" fontId="45" fillId="0" borderId="44" xfId="0" applyFont="1" applyBorder="1" applyAlignment="1">
      <alignment horizontal="center" vertical="center" wrapText="1"/>
    </xf>
    <xf numFmtId="0" fontId="58" fillId="0" borderId="0" xfId="0" applyFont="1"/>
    <xf numFmtId="0" fontId="46" fillId="0" borderId="7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vertical="center" wrapText="1"/>
    </xf>
    <xf numFmtId="0" fontId="45" fillId="0" borderId="44" xfId="0" applyFont="1" applyBorder="1" applyAlignment="1">
      <alignment vertical="center" wrapText="1"/>
    </xf>
    <xf numFmtId="0" fontId="0" fillId="0" borderId="39" xfId="0" applyBorder="1" applyAlignment="1">
      <alignment wrapText="1"/>
    </xf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center" vertical="center" wrapText="1"/>
    </xf>
    <xf numFmtId="0" fontId="46" fillId="0" borderId="7" xfId="0" applyFont="1" applyBorder="1" applyAlignment="1">
      <alignment vertical="top" wrapText="1"/>
    </xf>
    <xf numFmtId="0" fontId="45" fillId="0" borderId="7" xfId="0" applyFont="1" applyBorder="1" applyAlignment="1">
      <alignment vertical="top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55" fillId="0" borderId="7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56" fillId="0" borderId="7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0" fillId="0" borderId="7" xfId="0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8" fillId="0" borderId="40" xfId="6" applyFont="1" applyBorder="1" applyAlignment="1">
      <alignment horizontal="center"/>
    </xf>
    <xf numFmtId="0" fontId="48" fillId="0" borderId="41" xfId="6" applyFont="1" applyBorder="1" applyAlignment="1">
      <alignment horizontal="center"/>
    </xf>
    <xf numFmtId="0" fontId="48" fillId="0" borderId="42" xfId="6" applyFont="1" applyBorder="1" applyAlignment="1">
      <alignment horizontal="center"/>
    </xf>
    <xf numFmtId="0" fontId="47" fillId="0" borderId="33" xfId="6" applyFont="1" applyBorder="1" applyAlignment="1">
      <alignment horizontal="center" vertical="center"/>
    </xf>
    <xf numFmtId="0" fontId="47" fillId="0" borderId="34" xfId="6" applyFont="1" applyBorder="1" applyAlignment="1">
      <alignment horizontal="center" vertical="center"/>
    </xf>
    <xf numFmtId="0" fontId="47" fillId="0" borderId="35" xfId="6" applyFont="1" applyBorder="1" applyAlignment="1">
      <alignment horizontal="center" vertical="center"/>
    </xf>
    <xf numFmtId="0" fontId="47" fillId="0" borderId="36" xfId="6" applyFont="1" applyBorder="1" applyAlignment="1">
      <alignment horizontal="center" vertical="center"/>
    </xf>
    <xf numFmtId="0" fontId="47" fillId="0" borderId="3" xfId="6" applyFont="1" applyBorder="1" applyAlignment="1">
      <alignment horizontal="center" vertical="center"/>
    </xf>
    <xf numFmtId="0" fontId="47" fillId="0" borderId="37" xfId="6" applyFont="1" applyBorder="1" applyAlignment="1">
      <alignment horizontal="center" vertical="center"/>
    </xf>
    <xf numFmtId="0" fontId="47" fillId="0" borderId="38" xfId="6" applyFont="1" applyBorder="1" applyAlignment="1">
      <alignment horizontal="center" vertical="center" wrapText="1"/>
    </xf>
    <xf numFmtId="0" fontId="47" fillId="0" borderId="39" xfId="6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</cellXfs>
  <cellStyles count="647">
    <cellStyle name="20% - Accent1 10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12" xfId="27"/>
    <cellStyle name="20% - Accent2 13" xfId="28"/>
    <cellStyle name="20% - Accent2 14" xfId="29"/>
    <cellStyle name="20% - Accent2 15" xfId="30"/>
    <cellStyle name="20% - Accent2 16" xfId="31"/>
    <cellStyle name="20% - Accent2 2" xfId="32"/>
    <cellStyle name="20% - Accent2 3" xfId="33"/>
    <cellStyle name="20% - Accent2 4" xfId="34"/>
    <cellStyle name="20% - Accent2 5" xfId="35"/>
    <cellStyle name="20% - Accent2 6" xfId="36"/>
    <cellStyle name="20% - Accent2 7" xfId="37"/>
    <cellStyle name="20% - Accent2 8" xfId="38"/>
    <cellStyle name="20% - Accent2 9" xfId="39"/>
    <cellStyle name="20% - Accent3 10" xfId="40"/>
    <cellStyle name="20% - Accent3 11" xfId="41"/>
    <cellStyle name="20% - Accent3 12" xfId="42"/>
    <cellStyle name="20% - Accent3 13" xfId="43"/>
    <cellStyle name="20% - Accent3 14" xfId="44"/>
    <cellStyle name="20% - Accent3 15" xfId="45"/>
    <cellStyle name="20% - Accent3 16" xfId="46"/>
    <cellStyle name="20% - Accent3 2" xfId="47"/>
    <cellStyle name="20% - Accent3 3" xfId="48"/>
    <cellStyle name="20% - Accent3 4" xfId="49"/>
    <cellStyle name="20% - Accent3 5" xfId="50"/>
    <cellStyle name="20% - Accent3 6" xfId="51"/>
    <cellStyle name="20% - Accent3 7" xfId="52"/>
    <cellStyle name="20% - Accent3 8" xfId="53"/>
    <cellStyle name="20% - Accent3 9" xfId="54"/>
    <cellStyle name="20% - Accent4 10" xfId="55"/>
    <cellStyle name="20% - Accent4 11" xfId="56"/>
    <cellStyle name="20% - Accent4 12" xfId="57"/>
    <cellStyle name="20% - Accent4 13" xfId="58"/>
    <cellStyle name="20% - Accent4 14" xfId="59"/>
    <cellStyle name="20% - Accent4 15" xfId="60"/>
    <cellStyle name="20% - Accent4 16" xfId="61"/>
    <cellStyle name="20% - Accent4 2" xfId="62"/>
    <cellStyle name="20% - Accent4 3" xfId="63"/>
    <cellStyle name="20% - Accent4 4" xfId="64"/>
    <cellStyle name="20% - Accent4 5" xfId="65"/>
    <cellStyle name="20% - Accent4 6" xfId="66"/>
    <cellStyle name="20% - Accent4 7" xfId="67"/>
    <cellStyle name="20% - Accent4 8" xfId="68"/>
    <cellStyle name="20% - Accent4 9" xfId="69"/>
    <cellStyle name="20% - Accent5 10" xfId="70"/>
    <cellStyle name="20% - Accent5 11" xfId="71"/>
    <cellStyle name="20% - Accent5 12" xfId="72"/>
    <cellStyle name="20% - Accent5 13" xfId="73"/>
    <cellStyle name="20% - Accent5 14" xfId="74"/>
    <cellStyle name="20% - Accent5 15" xfId="75"/>
    <cellStyle name="20% - Accent5 16" xfId="76"/>
    <cellStyle name="20% - Accent5 2" xfId="77"/>
    <cellStyle name="20% - Accent5 3" xfId="78"/>
    <cellStyle name="20% - Accent5 4" xfId="79"/>
    <cellStyle name="20% - Accent5 5" xfId="80"/>
    <cellStyle name="20% - Accent5 6" xfId="81"/>
    <cellStyle name="20% - Accent5 7" xfId="82"/>
    <cellStyle name="20% - Accent5 8" xfId="83"/>
    <cellStyle name="20% - Accent5 9" xfId="84"/>
    <cellStyle name="20% - Accent6 10" xfId="85"/>
    <cellStyle name="20% - Accent6 11" xfId="86"/>
    <cellStyle name="20% - Accent6 12" xfId="87"/>
    <cellStyle name="20% - Accent6 13" xfId="88"/>
    <cellStyle name="20% - Accent6 14" xfId="89"/>
    <cellStyle name="20% - Accent6 15" xfId="90"/>
    <cellStyle name="20% - Accent6 16" xfId="91"/>
    <cellStyle name="20% - Accent6 2" xfId="92"/>
    <cellStyle name="20% - Accent6 3" xfId="93"/>
    <cellStyle name="20% - Accent6 4" xfId="94"/>
    <cellStyle name="20% - Accent6 5" xfId="95"/>
    <cellStyle name="20% - Accent6 6" xfId="96"/>
    <cellStyle name="20% - Accent6 7" xfId="97"/>
    <cellStyle name="20% - Accent6 8" xfId="98"/>
    <cellStyle name="20% - Accent6 9" xfId="99"/>
    <cellStyle name="40% - Accent1 10" xfId="100"/>
    <cellStyle name="40% - Accent1 11" xfId="101"/>
    <cellStyle name="40% - Accent1 12" xfId="102"/>
    <cellStyle name="40% - Accent1 13" xfId="103"/>
    <cellStyle name="40% - Accent1 14" xfId="104"/>
    <cellStyle name="40% - Accent1 15" xfId="105"/>
    <cellStyle name="40% - Accent1 16" xfId="106"/>
    <cellStyle name="40% - Accent1 2" xfId="107"/>
    <cellStyle name="40% - Accent1 3" xfId="108"/>
    <cellStyle name="40% - Accent1 4" xfId="109"/>
    <cellStyle name="40% - Accent1 5" xfId="110"/>
    <cellStyle name="40% - Accent1 6" xfId="111"/>
    <cellStyle name="40% - Accent1 7" xfId="112"/>
    <cellStyle name="40% - Accent1 8" xfId="113"/>
    <cellStyle name="40% - Accent1 9" xfId="114"/>
    <cellStyle name="40% - Accent2 10" xfId="115"/>
    <cellStyle name="40% - Accent2 11" xfId="116"/>
    <cellStyle name="40% - Accent2 12" xfId="117"/>
    <cellStyle name="40% - Accent2 13" xfId="118"/>
    <cellStyle name="40% - Accent2 14" xfId="119"/>
    <cellStyle name="40% - Accent2 15" xfId="120"/>
    <cellStyle name="40% - Accent2 16" xfId="121"/>
    <cellStyle name="40% - Accent2 2" xfId="122"/>
    <cellStyle name="40% - Accent2 3" xfId="123"/>
    <cellStyle name="40% - Accent2 4" xfId="124"/>
    <cellStyle name="40% - Accent2 5" xfId="125"/>
    <cellStyle name="40% - Accent2 6" xfId="126"/>
    <cellStyle name="40% - Accent2 7" xfId="127"/>
    <cellStyle name="40% - Accent2 8" xfId="128"/>
    <cellStyle name="40% - Accent2 9" xfId="129"/>
    <cellStyle name="40% - Accent3 10" xfId="130"/>
    <cellStyle name="40% - Accent3 11" xfId="131"/>
    <cellStyle name="40% - Accent3 12" xfId="132"/>
    <cellStyle name="40% - Accent3 13" xfId="133"/>
    <cellStyle name="40% - Accent3 14" xfId="134"/>
    <cellStyle name="40% - Accent3 15" xfId="135"/>
    <cellStyle name="40% - Accent3 16" xfId="136"/>
    <cellStyle name="40% - Accent3 2" xfId="137"/>
    <cellStyle name="40% - Accent3 3" xfId="138"/>
    <cellStyle name="40% - Accent3 4" xfId="139"/>
    <cellStyle name="40% - Accent3 5" xfId="140"/>
    <cellStyle name="40% - Accent3 6" xfId="141"/>
    <cellStyle name="40% - Accent3 7" xfId="142"/>
    <cellStyle name="40% - Accent3 8" xfId="143"/>
    <cellStyle name="40% - Accent3 9" xfId="144"/>
    <cellStyle name="40% - Accent4 10" xfId="145"/>
    <cellStyle name="40% - Accent4 11" xfId="146"/>
    <cellStyle name="40% - Accent4 12" xfId="147"/>
    <cellStyle name="40% - Accent4 13" xfId="148"/>
    <cellStyle name="40% - Accent4 14" xfId="149"/>
    <cellStyle name="40% - Accent4 15" xfId="150"/>
    <cellStyle name="40% - Accent4 16" xfId="151"/>
    <cellStyle name="40% - Accent4 2" xfId="152"/>
    <cellStyle name="40% - Accent4 3" xfId="153"/>
    <cellStyle name="40% - Accent4 4" xfId="154"/>
    <cellStyle name="40% - Accent4 5" xfId="155"/>
    <cellStyle name="40% - Accent4 6" xfId="156"/>
    <cellStyle name="40% - Accent4 7" xfId="157"/>
    <cellStyle name="40% - Accent4 8" xfId="158"/>
    <cellStyle name="40% - Accent4 9" xfId="159"/>
    <cellStyle name="40% - Accent5 10" xfId="160"/>
    <cellStyle name="40% - Accent5 11" xfId="161"/>
    <cellStyle name="40% - Accent5 12" xfId="162"/>
    <cellStyle name="40% - Accent5 13" xfId="163"/>
    <cellStyle name="40% - Accent5 14" xfId="164"/>
    <cellStyle name="40% - Accent5 15" xfId="165"/>
    <cellStyle name="40% - Accent5 16" xfId="166"/>
    <cellStyle name="40% - Accent5 2" xfId="167"/>
    <cellStyle name="40% - Accent5 3" xfId="168"/>
    <cellStyle name="40% - Accent5 4" xfId="169"/>
    <cellStyle name="40% - Accent5 5" xfId="170"/>
    <cellStyle name="40% - Accent5 6" xfId="171"/>
    <cellStyle name="40% - Accent5 7" xfId="172"/>
    <cellStyle name="40% - Accent5 8" xfId="173"/>
    <cellStyle name="40% - Accent5 9" xfId="174"/>
    <cellStyle name="40% - Accent6 10" xfId="175"/>
    <cellStyle name="40% - Accent6 11" xfId="176"/>
    <cellStyle name="40% - Accent6 12" xfId="177"/>
    <cellStyle name="40% - Accent6 13" xfId="178"/>
    <cellStyle name="40% - Accent6 14" xfId="179"/>
    <cellStyle name="40% - Accent6 15" xfId="180"/>
    <cellStyle name="40% - Accent6 16" xfId="181"/>
    <cellStyle name="40% - Accent6 2" xfId="182"/>
    <cellStyle name="40% - Accent6 3" xfId="183"/>
    <cellStyle name="40% - Accent6 4" xfId="184"/>
    <cellStyle name="40% - Accent6 5" xfId="185"/>
    <cellStyle name="40% - Accent6 6" xfId="186"/>
    <cellStyle name="40% - Accent6 7" xfId="187"/>
    <cellStyle name="40% - Accent6 8" xfId="188"/>
    <cellStyle name="40% - Accent6 9" xfId="189"/>
    <cellStyle name="60% - Accent1 10" xfId="190"/>
    <cellStyle name="60% - Accent1 11" xfId="191"/>
    <cellStyle name="60% - Accent1 12" xfId="192"/>
    <cellStyle name="60% - Accent1 13" xfId="193"/>
    <cellStyle name="60% - Accent1 14" xfId="194"/>
    <cellStyle name="60% - Accent1 15" xfId="195"/>
    <cellStyle name="60% - Accent1 16" xfId="196"/>
    <cellStyle name="60% - Accent1 2" xfId="197"/>
    <cellStyle name="60% - Accent1 3" xfId="198"/>
    <cellStyle name="60% - Accent1 4" xfId="199"/>
    <cellStyle name="60% - Accent1 5" xfId="200"/>
    <cellStyle name="60% - Accent1 6" xfId="201"/>
    <cellStyle name="60% - Accent1 7" xfId="202"/>
    <cellStyle name="60% - Accent1 8" xfId="203"/>
    <cellStyle name="60% - Accent1 9" xfId="204"/>
    <cellStyle name="60% - Accent2 10" xfId="205"/>
    <cellStyle name="60% - Accent2 11" xfId="206"/>
    <cellStyle name="60% - Accent2 12" xfId="207"/>
    <cellStyle name="60% - Accent2 13" xfId="208"/>
    <cellStyle name="60% - Accent2 14" xfId="209"/>
    <cellStyle name="60% - Accent2 15" xfId="210"/>
    <cellStyle name="60% - Accent2 16" xfId="211"/>
    <cellStyle name="60% - Accent2 2" xfId="212"/>
    <cellStyle name="60% - Accent2 3" xfId="213"/>
    <cellStyle name="60% - Accent2 4" xfId="214"/>
    <cellStyle name="60% - Accent2 5" xfId="215"/>
    <cellStyle name="60% - Accent2 6" xfId="216"/>
    <cellStyle name="60% - Accent2 7" xfId="217"/>
    <cellStyle name="60% - Accent2 8" xfId="218"/>
    <cellStyle name="60% - Accent2 9" xfId="219"/>
    <cellStyle name="60% - Accent3 10" xfId="220"/>
    <cellStyle name="60% - Accent3 11" xfId="221"/>
    <cellStyle name="60% - Accent3 12" xfId="222"/>
    <cellStyle name="60% - Accent3 13" xfId="223"/>
    <cellStyle name="60% - Accent3 14" xfId="224"/>
    <cellStyle name="60% - Accent3 15" xfId="225"/>
    <cellStyle name="60% - Accent3 16" xfId="226"/>
    <cellStyle name="60% - Accent3 2" xfId="227"/>
    <cellStyle name="60% - Accent3 3" xfId="228"/>
    <cellStyle name="60% - Accent3 4" xfId="229"/>
    <cellStyle name="60% - Accent3 5" xfId="230"/>
    <cellStyle name="60% - Accent3 6" xfId="231"/>
    <cellStyle name="60% - Accent3 7" xfId="232"/>
    <cellStyle name="60% - Accent3 8" xfId="233"/>
    <cellStyle name="60% - Accent3 9" xfId="234"/>
    <cellStyle name="60% - Accent4 10" xfId="235"/>
    <cellStyle name="60% - Accent4 11" xfId="236"/>
    <cellStyle name="60% - Accent4 12" xfId="237"/>
    <cellStyle name="60% - Accent4 13" xfId="238"/>
    <cellStyle name="60% - Accent4 14" xfId="239"/>
    <cellStyle name="60% - Accent4 15" xfId="240"/>
    <cellStyle name="60% - Accent4 16" xfId="241"/>
    <cellStyle name="60% - Accent4 2" xfId="242"/>
    <cellStyle name="60% - Accent4 3" xfId="243"/>
    <cellStyle name="60% - Accent4 4" xfId="244"/>
    <cellStyle name="60% - Accent4 5" xfId="245"/>
    <cellStyle name="60% - Accent4 6" xfId="246"/>
    <cellStyle name="60% - Accent4 7" xfId="247"/>
    <cellStyle name="60% - Accent4 8" xfId="248"/>
    <cellStyle name="60% - Accent4 9" xfId="249"/>
    <cellStyle name="60% - Accent5 10" xfId="250"/>
    <cellStyle name="60% - Accent5 11" xfId="251"/>
    <cellStyle name="60% - Accent5 12" xfId="252"/>
    <cellStyle name="60% - Accent5 13" xfId="253"/>
    <cellStyle name="60% - Accent5 14" xfId="254"/>
    <cellStyle name="60% - Accent5 15" xfId="255"/>
    <cellStyle name="60% - Accent5 16" xfId="256"/>
    <cellStyle name="60% - Accent5 2" xfId="257"/>
    <cellStyle name="60% - Accent5 3" xfId="258"/>
    <cellStyle name="60% - Accent5 4" xfId="259"/>
    <cellStyle name="60% - Accent5 5" xfId="260"/>
    <cellStyle name="60% - Accent5 6" xfId="261"/>
    <cellStyle name="60% - Accent5 7" xfId="262"/>
    <cellStyle name="60% - Accent5 8" xfId="263"/>
    <cellStyle name="60% - Accent5 9" xfId="264"/>
    <cellStyle name="60% - Accent6 10" xfId="265"/>
    <cellStyle name="60% - Accent6 11" xfId="266"/>
    <cellStyle name="60% - Accent6 12" xfId="267"/>
    <cellStyle name="60% - Accent6 13" xfId="268"/>
    <cellStyle name="60% - Accent6 14" xfId="269"/>
    <cellStyle name="60% - Accent6 15" xfId="270"/>
    <cellStyle name="60% - Accent6 16" xfId="271"/>
    <cellStyle name="60% - Accent6 2" xfId="272"/>
    <cellStyle name="60% - Accent6 3" xfId="273"/>
    <cellStyle name="60% - Accent6 4" xfId="274"/>
    <cellStyle name="60% - Accent6 5" xfId="275"/>
    <cellStyle name="60% - Accent6 6" xfId="276"/>
    <cellStyle name="60% - Accent6 7" xfId="277"/>
    <cellStyle name="60% - Accent6 8" xfId="278"/>
    <cellStyle name="60% - Accent6 9" xfId="279"/>
    <cellStyle name="Accent1 10" xfId="280"/>
    <cellStyle name="Accent1 11" xfId="281"/>
    <cellStyle name="Accent1 12" xfId="282"/>
    <cellStyle name="Accent1 13" xfId="283"/>
    <cellStyle name="Accent1 14" xfId="284"/>
    <cellStyle name="Accent1 15" xfId="285"/>
    <cellStyle name="Accent1 16" xfId="286"/>
    <cellStyle name="Accent1 2" xfId="287"/>
    <cellStyle name="Accent1 3" xfId="288"/>
    <cellStyle name="Accent1 4" xfId="289"/>
    <cellStyle name="Accent1 5" xfId="290"/>
    <cellStyle name="Accent1 6" xfId="291"/>
    <cellStyle name="Accent1 7" xfId="292"/>
    <cellStyle name="Accent1 8" xfId="293"/>
    <cellStyle name="Accent1 9" xfId="294"/>
    <cellStyle name="Accent2 10" xfId="295"/>
    <cellStyle name="Accent2 11" xfId="296"/>
    <cellStyle name="Accent2 12" xfId="297"/>
    <cellStyle name="Accent2 13" xfId="298"/>
    <cellStyle name="Accent2 14" xfId="299"/>
    <cellStyle name="Accent2 15" xfId="300"/>
    <cellStyle name="Accent2 16" xfId="301"/>
    <cellStyle name="Accent2 2" xfId="302"/>
    <cellStyle name="Accent2 3" xfId="303"/>
    <cellStyle name="Accent2 4" xfId="304"/>
    <cellStyle name="Accent2 5" xfId="305"/>
    <cellStyle name="Accent2 6" xfId="306"/>
    <cellStyle name="Accent2 7" xfId="307"/>
    <cellStyle name="Accent2 8" xfId="308"/>
    <cellStyle name="Accent2 9" xfId="309"/>
    <cellStyle name="Accent3 10" xfId="310"/>
    <cellStyle name="Accent3 11" xfId="311"/>
    <cellStyle name="Accent3 12" xfId="312"/>
    <cellStyle name="Accent3 13" xfId="313"/>
    <cellStyle name="Accent3 14" xfId="314"/>
    <cellStyle name="Accent3 15" xfId="315"/>
    <cellStyle name="Accent3 16" xfId="316"/>
    <cellStyle name="Accent3 2" xfId="317"/>
    <cellStyle name="Accent3 3" xfId="318"/>
    <cellStyle name="Accent3 4" xfId="319"/>
    <cellStyle name="Accent3 5" xfId="320"/>
    <cellStyle name="Accent3 6" xfId="321"/>
    <cellStyle name="Accent3 7" xfId="322"/>
    <cellStyle name="Accent3 8" xfId="323"/>
    <cellStyle name="Accent3 9" xfId="324"/>
    <cellStyle name="Accent4 10" xfId="325"/>
    <cellStyle name="Accent4 11" xfId="326"/>
    <cellStyle name="Accent4 12" xfId="327"/>
    <cellStyle name="Accent4 13" xfId="328"/>
    <cellStyle name="Accent4 14" xfId="329"/>
    <cellStyle name="Accent4 15" xfId="330"/>
    <cellStyle name="Accent4 16" xfId="331"/>
    <cellStyle name="Accent4 2" xfId="332"/>
    <cellStyle name="Accent4 3" xfId="333"/>
    <cellStyle name="Accent4 4" xfId="334"/>
    <cellStyle name="Accent4 5" xfId="335"/>
    <cellStyle name="Accent4 6" xfId="336"/>
    <cellStyle name="Accent4 7" xfId="337"/>
    <cellStyle name="Accent4 8" xfId="338"/>
    <cellStyle name="Accent4 9" xfId="339"/>
    <cellStyle name="Accent5 10" xfId="340"/>
    <cellStyle name="Accent5 11" xfId="341"/>
    <cellStyle name="Accent5 12" xfId="342"/>
    <cellStyle name="Accent5 13" xfId="343"/>
    <cellStyle name="Accent5 14" xfId="344"/>
    <cellStyle name="Accent5 15" xfId="345"/>
    <cellStyle name="Accent5 16" xfId="346"/>
    <cellStyle name="Accent5 2" xfId="347"/>
    <cellStyle name="Accent5 3" xfId="348"/>
    <cellStyle name="Accent5 4" xfId="349"/>
    <cellStyle name="Accent5 5" xfId="350"/>
    <cellStyle name="Accent5 6" xfId="351"/>
    <cellStyle name="Accent5 7" xfId="352"/>
    <cellStyle name="Accent5 8" xfId="353"/>
    <cellStyle name="Accent5 9" xfId="354"/>
    <cellStyle name="Accent6 10" xfId="355"/>
    <cellStyle name="Accent6 11" xfId="356"/>
    <cellStyle name="Accent6 12" xfId="357"/>
    <cellStyle name="Accent6 13" xfId="358"/>
    <cellStyle name="Accent6 14" xfId="359"/>
    <cellStyle name="Accent6 15" xfId="360"/>
    <cellStyle name="Accent6 16" xfId="361"/>
    <cellStyle name="Accent6 2" xfId="362"/>
    <cellStyle name="Accent6 3" xfId="363"/>
    <cellStyle name="Accent6 4" xfId="364"/>
    <cellStyle name="Accent6 5" xfId="365"/>
    <cellStyle name="Accent6 6" xfId="366"/>
    <cellStyle name="Accent6 7" xfId="367"/>
    <cellStyle name="Accent6 8" xfId="368"/>
    <cellStyle name="Accent6 9" xfId="369"/>
    <cellStyle name="Bad 10" xfId="370"/>
    <cellStyle name="Bad 11" xfId="371"/>
    <cellStyle name="Bad 12" xfId="372"/>
    <cellStyle name="Bad 13" xfId="373"/>
    <cellStyle name="Bad 14" xfId="374"/>
    <cellStyle name="Bad 15" xfId="375"/>
    <cellStyle name="Bad 16" xfId="376"/>
    <cellStyle name="Bad 2" xfId="377"/>
    <cellStyle name="Bad 3" xfId="378"/>
    <cellStyle name="Bad 4" xfId="379"/>
    <cellStyle name="Bad 5" xfId="380"/>
    <cellStyle name="Bad 6" xfId="381"/>
    <cellStyle name="Bad 7" xfId="382"/>
    <cellStyle name="Bad 8" xfId="383"/>
    <cellStyle name="Bad 9" xfId="384"/>
    <cellStyle name="Calculation 10" xfId="385"/>
    <cellStyle name="Calculation 11" xfId="386"/>
    <cellStyle name="Calculation 12" xfId="387"/>
    <cellStyle name="Calculation 13" xfId="388"/>
    <cellStyle name="Calculation 14" xfId="389"/>
    <cellStyle name="Calculation 15" xfId="390"/>
    <cellStyle name="Calculation 16" xfId="391"/>
    <cellStyle name="Calculation 2" xfId="392"/>
    <cellStyle name="Calculation 3" xfId="393"/>
    <cellStyle name="Calculation 4" xfId="394"/>
    <cellStyle name="Calculation 5" xfId="395"/>
    <cellStyle name="Calculation 6" xfId="396"/>
    <cellStyle name="Calculation 7" xfId="397"/>
    <cellStyle name="Calculation 8" xfId="398"/>
    <cellStyle name="Calculation 9" xfId="399"/>
    <cellStyle name="Check Cell 10" xfId="400"/>
    <cellStyle name="Check Cell 11" xfId="401"/>
    <cellStyle name="Check Cell 12" xfId="402"/>
    <cellStyle name="Check Cell 13" xfId="403"/>
    <cellStyle name="Check Cell 14" xfId="404"/>
    <cellStyle name="Check Cell 15" xfId="405"/>
    <cellStyle name="Check Cell 16" xfId="406"/>
    <cellStyle name="Check Cell 2" xfId="407"/>
    <cellStyle name="Check Cell 3" xfId="408"/>
    <cellStyle name="Check Cell 4" xfId="409"/>
    <cellStyle name="Check Cell 5" xfId="410"/>
    <cellStyle name="Check Cell 6" xfId="411"/>
    <cellStyle name="Check Cell 7" xfId="412"/>
    <cellStyle name="Check Cell 8" xfId="413"/>
    <cellStyle name="Check Cell 9" xfId="414"/>
    <cellStyle name="Comma" xfId="1" builtinId="3"/>
    <cellStyle name="Comma 10" xfId="646"/>
    <cellStyle name="Comma 2" xfId="4"/>
    <cellStyle name="Comma 2 2" xfId="8"/>
    <cellStyle name="Comma 3" xfId="9"/>
    <cellStyle name="Comma 3 2" xfId="415"/>
    <cellStyle name="Comma 4" xfId="416"/>
    <cellStyle name="Comma 4 2" xfId="417"/>
    <cellStyle name="Comma 5" xfId="418"/>
    <cellStyle name="Comma 5 2" xfId="419"/>
    <cellStyle name="Comma 6" xfId="420"/>
    <cellStyle name="Comma 6 2" xfId="421"/>
    <cellStyle name="Comma 7" xfId="422"/>
    <cellStyle name="Comma 7 2" xfId="423"/>
    <cellStyle name="Explanatory Text 10" xfId="424"/>
    <cellStyle name="Explanatory Text 11" xfId="425"/>
    <cellStyle name="Explanatory Text 12" xfId="426"/>
    <cellStyle name="Explanatory Text 13" xfId="427"/>
    <cellStyle name="Explanatory Text 14" xfId="428"/>
    <cellStyle name="Explanatory Text 15" xfId="429"/>
    <cellStyle name="Explanatory Text 16" xfId="430"/>
    <cellStyle name="Explanatory Text 2" xfId="431"/>
    <cellStyle name="Explanatory Text 3" xfId="432"/>
    <cellStyle name="Explanatory Text 4" xfId="433"/>
    <cellStyle name="Explanatory Text 5" xfId="434"/>
    <cellStyle name="Explanatory Text 6" xfId="435"/>
    <cellStyle name="Explanatory Text 7" xfId="436"/>
    <cellStyle name="Explanatory Text 8" xfId="437"/>
    <cellStyle name="Explanatory Text 9" xfId="438"/>
    <cellStyle name="Good 10" xfId="439"/>
    <cellStyle name="Good 11" xfId="440"/>
    <cellStyle name="Good 12" xfId="441"/>
    <cellStyle name="Good 13" xfId="442"/>
    <cellStyle name="Good 14" xfId="443"/>
    <cellStyle name="Good 15" xfId="444"/>
    <cellStyle name="Good 16" xfId="445"/>
    <cellStyle name="Good 2" xfId="446"/>
    <cellStyle name="Good 3" xfId="447"/>
    <cellStyle name="Good 4" xfId="448"/>
    <cellStyle name="Good 5" xfId="449"/>
    <cellStyle name="Good 6" xfId="450"/>
    <cellStyle name="Good 7" xfId="451"/>
    <cellStyle name="Good 8" xfId="452"/>
    <cellStyle name="Good 9" xfId="453"/>
    <cellStyle name="Heading 1 10" xfId="454"/>
    <cellStyle name="Heading 1 11" xfId="455"/>
    <cellStyle name="Heading 1 12" xfId="456"/>
    <cellStyle name="Heading 1 13" xfId="457"/>
    <cellStyle name="Heading 1 14" xfId="458"/>
    <cellStyle name="Heading 1 15" xfId="459"/>
    <cellStyle name="Heading 1 16" xfId="460"/>
    <cellStyle name="Heading 1 2" xfId="461"/>
    <cellStyle name="Heading 1 3" xfId="462"/>
    <cellStyle name="Heading 1 4" xfId="463"/>
    <cellStyle name="Heading 1 5" xfId="464"/>
    <cellStyle name="Heading 1 6" xfId="465"/>
    <cellStyle name="Heading 1 7" xfId="466"/>
    <cellStyle name="Heading 1 8" xfId="467"/>
    <cellStyle name="Heading 1 9" xfId="468"/>
    <cellStyle name="Heading 2 10" xfId="469"/>
    <cellStyle name="Heading 2 11" xfId="470"/>
    <cellStyle name="Heading 2 12" xfId="471"/>
    <cellStyle name="Heading 2 13" xfId="472"/>
    <cellStyle name="Heading 2 14" xfId="473"/>
    <cellStyle name="Heading 2 15" xfId="474"/>
    <cellStyle name="Heading 2 16" xfId="475"/>
    <cellStyle name="Heading 2 2" xfId="476"/>
    <cellStyle name="Heading 2 3" xfId="477"/>
    <cellStyle name="Heading 2 4" xfId="478"/>
    <cellStyle name="Heading 2 5" xfId="479"/>
    <cellStyle name="Heading 2 6" xfId="480"/>
    <cellStyle name="Heading 2 7" xfId="481"/>
    <cellStyle name="Heading 2 8" xfId="482"/>
    <cellStyle name="Heading 2 9" xfId="483"/>
    <cellStyle name="Heading 3 10" xfId="484"/>
    <cellStyle name="Heading 3 11" xfId="485"/>
    <cellStyle name="Heading 3 12" xfId="486"/>
    <cellStyle name="Heading 3 13" xfId="487"/>
    <cellStyle name="Heading 3 14" xfId="488"/>
    <cellStyle name="Heading 3 15" xfId="489"/>
    <cellStyle name="Heading 3 16" xfId="490"/>
    <cellStyle name="Heading 3 2" xfId="491"/>
    <cellStyle name="Heading 3 3" xfId="492"/>
    <cellStyle name="Heading 3 4" xfId="493"/>
    <cellStyle name="Heading 3 5" xfId="494"/>
    <cellStyle name="Heading 3 6" xfId="495"/>
    <cellStyle name="Heading 3 7" xfId="496"/>
    <cellStyle name="Heading 3 8" xfId="497"/>
    <cellStyle name="Heading 3 9" xfId="498"/>
    <cellStyle name="Heading 4 10" xfId="499"/>
    <cellStyle name="Heading 4 11" xfId="500"/>
    <cellStyle name="Heading 4 12" xfId="501"/>
    <cellStyle name="Heading 4 13" xfId="502"/>
    <cellStyle name="Heading 4 14" xfId="503"/>
    <cellStyle name="Heading 4 15" xfId="504"/>
    <cellStyle name="Heading 4 16" xfId="505"/>
    <cellStyle name="Heading 4 2" xfId="506"/>
    <cellStyle name="Heading 4 3" xfId="507"/>
    <cellStyle name="Heading 4 4" xfId="508"/>
    <cellStyle name="Heading 4 5" xfId="509"/>
    <cellStyle name="Heading 4 6" xfId="510"/>
    <cellStyle name="Heading 4 7" xfId="511"/>
    <cellStyle name="Heading 4 8" xfId="512"/>
    <cellStyle name="Heading 4 9" xfId="513"/>
    <cellStyle name="Input 10" xfId="514"/>
    <cellStyle name="Input 11" xfId="515"/>
    <cellStyle name="Input 12" xfId="516"/>
    <cellStyle name="Input 13" xfId="517"/>
    <cellStyle name="Input 14" xfId="518"/>
    <cellStyle name="Input 15" xfId="519"/>
    <cellStyle name="Input 16" xfId="520"/>
    <cellStyle name="Input 2" xfId="521"/>
    <cellStyle name="Input 3" xfId="522"/>
    <cellStyle name="Input 4" xfId="523"/>
    <cellStyle name="Input 5" xfId="524"/>
    <cellStyle name="Input 6" xfId="525"/>
    <cellStyle name="Input 7" xfId="526"/>
    <cellStyle name="Input 8" xfId="527"/>
    <cellStyle name="Input 9" xfId="528"/>
    <cellStyle name="Linked Cell 10" xfId="529"/>
    <cellStyle name="Linked Cell 11" xfId="530"/>
    <cellStyle name="Linked Cell 12" xfId="531"/>
    <cellStyle name="Linked Cell 13" xfId="532"/>
    <cellStyle name="Linked Cell 14" xfId="533"/>
    <cellStyle name="Linked Cell 15" xfId="534"/>
    <cellStyle name="Linked Cell 16" xfId="535"/>
    <cellStyle name="Linked Cell 2" xfId="536"/>
    <cellStyle name="Linked Cell 3" xfId="537"/>
    <cellStyle name="Linked Cell 4" xfId="538"/>
    <cellStyle name="Linked Cell 5" xfId="539"/>
    <cellStyle name="Linked Cell 6" xfId="540"/>
    <cellStyle name="Linked Cell 7" xfId="541"/>
    <cellStyle name="Linked Cell 8" xfId="542"/>
    <cellStyle name="Linked Cell 9" xfId="543"/>
    <cellStyle name="Neutral 10" xfId="544"/>
    <cellStyle name="Neutral 11" xfId="545"/>
    <cellStyle name="Neutral 12" xfId="546"/>
    <cellStyle name="Neutral 13" xfId="547"/>
    <cellStyle name="Neutral 14" xfId="548"/>
    <cellStyle name="Neutral 15" xfId="549"/>
    <cellStyle name="Neutral 16" xfId="550"/>
    <cellStyle name="Neutral 2" xfId="551"/>
    <cellStyle name="Neutral 3" xfId="552"/>
    <cellStyle name="Neutral 4" xfId="553"/>
    <cellStyle name="Neutral 5" xfId="554"/>
    <cellStyle name="Neutral 6" xfId="555"/>
    <cellStyle name="Neutral 7" xfId="556"/>
    <cellStyle name="Neutral 8" xfId="557"/>
    <cellStyle name="Neutral 9" xfId="558"/>
    <cellStyle name="Normal" xfId="0" builtinId="0"/>
    <cellStyle name="Normal 2" xfId="3"/>
    <cellStyle name="Normal 2 2" xfId="6"/>
    <cellStyle name="Normal 2 3" xfId="559"/>
    <cellStyle name="Normal 3" xfId="7"/>
    <cellStyle name="Normal 3 2" xfId="560"/>
    <cellStyle name="Normal 4" xfId="561"/>
    <cellStyle name="Normal 5" xfId="562"/>
    <cellStyle name="Normal 6" xfId="563"/>
    <cellStyle name="Normal 6 2" xfId="564"/>
    <cellStyle name="Normal 7" xfId="565"/>
    <cellStyle name="Normal 7 2" xfId="566"/>
    <cellStyle name="Normal 7_TARIFEBI" xfId="567"/>
    <cellStyle name="Normal 8" xfId="568"/>
    <cellStyle name="Note 10" xfId="569"/>
    <cellStyle name="Note 11" xfId="570"/>
    <cellStyle name="Note 12" xfId="571"/>
    <cellStyle name="Note 13" xfId="572"/>
    <cellStyle name="Note 14" xfId="573"/>
    <cellStyle name="Note 15" xfId="574"/>
    <cellStyle name="Note 16" xfId="575"/>
    <cellStyle name="Note 2" xfId="576"/>
    <cellStyle name="Note 3" xfId="577"/>
    <cellStyle name="Note 4" xfId="578"/>
    <cellStyle name="Note 5" xfId="579"/>
    <cellStyle name="Note 6" xfId="580"/>
    <cellStyle name="Note 7" xfId="581"/>
    <cellStyle name="Note 8" xfId="582"/>
    <cellStyle name="Note 9" xfId="583"/>
    <cellStyle name="Output 10" xfId="584"/>
    <cellStyle name="Output 11" xfId="585"/>
    <cellStyle name="Output 12" xfId="586"/>
    <cellStyle name="Output 13" xfId="587"/>
    <cellStyle name="Output 14" xfId="588"/>
    <cellStyle name="Output 15" xfId="589"/>
    <cellStyle name="Output 16" xfId="590"/>
    <cellStyle name="Output 2" xfId="591"/>
    <cellStyle name="Output 3" xfId="592"/>
    <cellStyle name="Output 4" xfId="593"/>
    <cellStyle name="Output 5" xfId="594"/>
    <cellStyle name="Output 6" xfId="595"/>
    <cellStyle name="Output 7" xfId="596"/>
    <cellStyle name="Output 8" xfId="597"/>
    <cellStyle name="Output 9" xfId="598"/>
    <cellStyle name="Percent" xfId="2" builtinId="5"/>
    <cellStyle name="Percent 2" xfId="5"/>
    <cellStyle name="Percent 3" xfId="599"/>
    <cellStyle name="Title 10" xfId="600"/>
    <cellStyle name="Title 11" xfId="601"/>
    <cellStyle name="Title 12" xfId="602"/>
    <cellStyle name="Title 13" xfId="603"/>
    <cellStyle name="Title 14" xfId="604"/>
    <cellStyle name="Title 15" xfId="605"/>
    <cellStyle name="Title 16" xfId="606"/>
    <cellStyle name="Title 2" xfId="607"/>
    <cellStyle name="Title 3" xfId="608"/>
    <cellStyle name="Title 4" xfId="609"/>
    <cellStyle name="Title 5" xfId="610"/>
    <cellStyle name="Title 6" xfId="611"/>
    <cellStyle name="Title 7" xfId="612"/>
    <cellStyle name="Title 8" xfId="613"/>
    <cellStyle name="Title 9" xfId="614"/>
    <cellStyle name="Total 10" xfId="615"/>
    <cellStyle name="Total 11" xfId="616"/>
    <cellStyle name="Total 12" xfId="617"/>
    <cellStyle name="Total 13" xfId="618"/>
    <cellStyle name="Total 14" xfId="619"/>
    <cellStyle name="Total 15" xfId="620"/>
    <cellStyle name="Total 16" xfId="621"/>
    <cellStyle name="Total 2" xfId="622"/>
    <cellStyle name="Total 3" xfId="623"/>
    <cellStyle name="Total 4" xfId="624"/>
    <cellStyle name="Total 5" xfId="625"/>
    <cellStyle name="Total 6" xfId="626"/>
    <cellStyle name="Total 7" xfId="627"/>
    <cellStyle name="Total 8" xfId="628"/>
    <cellStyle name="Total 9" xfId="629"/>
    <cellStyle name="Warning Text 10" xfId="630"/>
    <cellStyle name="Warning Text 11" xfId="631"/>
    <cellStyle name="Warning Text 12" xfId="632"/>
    <cellStyle name="Warning Text 13" xfId="633"/>
    <cellStyle name="Warning Text 14" xfId="634"/>
    <cellStyle name="Warning Text 15" xfId="635"/>
    <cellStyle name="Warning Text 16" xfId="636"/>
    <cellStyle name="Warning Text 2" xfId="637"/>
    <cellStyle name="Warning Text 3" xfId="638"/>
    <cellStyle name="Warning Text 4" xfId="639"/>
    <cellStyle name="Warning Text 5" xfId="640"/>
    <cellStyle name="Warning Text 6" xfId="641"/>
    <cellStyle name="Warning Text 7" xfId="642"/>
    <cellStyle name="Warning Text 8" xfId="643"/>
    <cellStyle name="Warning Text 9" xfId="644"/>
    <cellStyle name="Обычный 2" xfId="6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0;&#4308;&#4304;&#4305;&#4312;&#4314;&#4312;&#4322;&#4304;&#4330;&#4312;&#4304;%20&#4326;&#4312;&#4320;&#4308;&#4305;&#4323;&#4314;&#4308;&#4305;&#4304;%20&#4317;&#4320;&#4312;%20&#4309;&#4304;&#4320;&#4312;&#4304;&#4316;&#4322;&#4312;%2015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ამოკვლევები და პროცედურები"/>
      <sheetName val="საწოლდღეები"/>
      <sheetName val="კვების დაანგარიშება"/>
      <sheetName val="ხელფასები"/>
      <sheetName val="ხელფ. დაანგარიშება"/>
      <sheetName val="არაპირდაპირი ხარჯი"/>
      <sheetName val="არაპირდ. ხარჯ. დაანგარიშება"/>
      <sheetName val="საწ.დღის ღირ I ვარიანტი"/>
      <sheetName val="გლობალი და ვაუჩერი II ვარიანტი"/>
    </sheetNames>
    <sheetDataSet>
      <sheetData sheetId="0"/>
      <sheetData sheetId="1">
        <row r="15">
          <cell r="D15">
            <v>36500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6" workbookViewId="0">
      <selection activeCell="K18" sqref="K18"/>
    </sheetView>
  </sheetViews>
  <sheetFormatPr defaultRowHeight="15" x14ac:dyDescent="0.25"/>
  <cols>
    <col min="1" max="1" width="3.28515625" bestFit="1" customWidth="1"/>
    <col min="2" max="2" width="82" customWidth="1"/>
    <col min="3" max="3" width="11.42578125" bestFit="1" customWidth="1"/>
    <col min="4" max="4" width="10" customWidth="1"/>
    <col min="5" max="5" width="10.140625" customWidth="1"/>
    <col min="6" max="6" width="19.7109375" bestFit="1" customWidth="1"/>
    <col min="7" max="7" width="22.5703125" customWidth="1"/>
  </cols>
  <sheetData>
    <row r="1" spans="1:10" x14ac:dyDescent="0.25">
      <c r="A1" s="131" t="s">
        <v>155</v>
      </c>
      <c r="B1" s="131"/>
      <c r="C1" s="131"/>
      <c r="D1" s="131"/>
      <c r="E1" s="131"/>
      <c r="F1" s="131"/>
    </row>
    <row r="2" spans="1:10" ht="15.75" thickBot="1" x14ac:dyDescent="0.3">
      <c r="D2" s="24"/>
      <c r="E2" s="24"/>
    </row>
    <row r="3" spans="1:10" ht="45.75" thickBot="1" x14ac:dyDescent="0.3">
      <c r="A3" s="27" t="s">
        <v>45</v>
      </c>
      <c r="B3" s="28" t="s">
        <v>46</v>
      </c>
      <c r="C3" s="29" t="s">
        <v>34</v>
      </c>
      <c r="D3" s="30" t="s">
        <v>181</v>
      </c>
      <c r="E3" s="30" t="s">
        <v>47</v>
      </c>
      <c r="F3" s="110" t="s">
        <v>48</v>
      </c>
      <c r="G3" s="113" t="s">
        <v>170</v>
      </c>
    </row>
    <row r="4" spans="1:10" ht="15.75" thickBot="1" x14ac:dyDescent="0.3">
      <c r="A4" s="31">
        <v>1</v>
      </c>
      <c r="B4" s="32" t="s">
        <v>36</v>
      </c>
      <c r="C4" s="33">
        <v>20</v>
      </c>
      <c r="D4" s="34">
        <v>1</v>
      </c>
      <c r="E4" s="35">
        <f>C4*D4</f>
        <v>20</v>
      </c>
      <c r="F4" s="111">
        <v>10</v>
      </c>
      <c r="G4" s="13" t="s">
        <v>171</v>
      </c>
    </row>
    <row r="5" spans="1:10" ht="45.75" thickBot="1" x14ac:dyDescent="0.3">
      <c r="A5" s="31">
        <v>2</v>
      </c>
      <c r="B5" s="36" t="s">
        <v>35</v>
      </c>
      <c r="C5" s="37">
        <v>1</v>
      </c>
      <c r="D5" s="38">
        <v>38</v>
      </c>
      <c r="E5" s="35">
        <f t="shared" ref="E5:E15" si="0">C5*D5</f>
        <v>38</v>
      </c>
      <c r="F5" s="57">
        <v>8</v>
      </c>
      <c r="G5" s="105" t="s">
        <v>172</v>
      </c>
    </row>
    <row r="6" spans="1:10" ht="15.75" thickBot="1" x14ac:dyDescent="0.3">
      <c r="A6" s="39">
        <v>3</v>
      </c>
      <c r="B6" s="40" t="s">
        <v>49</v>
      </c>
      <c r="C6" s="41">
        <v>1</v>
      </c>
      <c r="D6" s="42">
        <v>10</v>
      </c>
      <c r="E6" s="35">
        <f t="shared" si="0"/>
        <v>10</v>
      </c>
      <c r="F6" s="112">
        <v>4.45</v>
      </c>
      <c r="G6" s="13" t="s">
        <v>171</v>
      </c>
    </row>
    <row r="7" spans="1:10" ht="30.75" thickBot="1" x14ac:dyDescent="0.3">
      <c r="A7" s="31">
        <v>4</v>
      </c>
      <c r="B7" s="32" t="s">
        <v>50</v>
      </c>
      <c r="C7" s="33">
        <v>1</v>
      </c>
      <c r="D7" s="34">
        <v>12</v>
      </c>
      <c r="E7" s="35">
        <f t="shared" si="0"/>
        <v>12</v>
      </c>
      <c r="F7" s="111">
        <v>2.2999999999999998</v>
      </c>
      <c r="G7" s="105" t="s">
        <v>173</v>
      </c>
    </row>
    <row r="8" spans="1:10" ht="30.75" thickBot="1" x14ac:dyDescent="0.3">
      <c r="A8" s="43">
        <v>5</v>
      </c>
      <c r="B8" s="44" t="s">
        <v>51</v>
      </c>
      <c r="C8" s="45">
        <v>2</v>
      </c>
      <c r="D8" s="46">
        <v>15</v>
      </c>
      <c r="E8" s="35">
        <f t="shared" si="0"/>
        <v>30</v>
      </c>
      <c r="F8" s="111">
        <v>8</v>
      </c>
      <c r="G8" s="105" t="s">
        <v>173</v>
      </c>
    </row>
    <row r="9" spans="1:10" ht="30.75" thickBot="1" x14ac:dyDescent="0.3">
      <c r="A9" s="43">
        <v>6</v>
      </c>
      <c r="B9" s="44" t="s">
        <v>52</v>
      </c>
      <c r="C9" s="45">
        <v>4</v>
      </c>
      <c r="D9" s="46">
        <v>11</v>
      </c>
      <c r="E9" s="35">
        <f t="shared" si="0"/>
        <v>44</v>
      </c>
      <c r="F9" s="111">
        <v>11</v>
      </c>
      <c r="G9" s="105" t="s">
        <v>173</v>
      </c>
    </row>
    <row r="10" spans="1:10" ht="15.75" thickBot="1" x14ac:dyDescent="0.3">
      <c r="A10" s="43">
        <v>7</v>
      </c>
      <c r="B10" s="44" t="s">
        <v>53</v>
      </c>
      <c r="C10" s="45">
        <v>2</v>
      </c>
      <c r="D10" s="46">
        <v>0</v>
      </c>
      <c r="E10" s="35">
        <v>0</v>
      </c>
      <c r="F10" s="111">
        <v>0</v>
      </c>
      <c r="G10" s="13"/>
    </row>
    <row r="11" spans="1:10" ht="15.75" thickBot="1" x14ac:dyDescent="0.3">
      <c r="A11" s="43">
        <v>8</v>
      </c>
      <c r="B11" s="44" t="s">
        <v>54</v>
      </c>
      <c r="C11" s="45">
        <v>1</v>
      </c>
      <c r="D11" s="46">
        <v>0</v>
      </c>
      <c r="E11" s="35">
        <v>0</v>
      </c>
      <c r="F11" s="111">
        <v>0</v>
      </c>
      <c r="G11" s="13"/>
    </row>
    <row r="12" spans="1:10" ht="60.75" thickBot="1" x14ac:dyDescent="0.3">
      <c r="A12" s="43">
        <v>9</v>
      </c>
      <c r="B12" s="44" t="s">
        <v>55</v>
      </c>
      <c r="C12" s="45">
        <v>1</v>
      </c>
      <c r="D12" s="46">
        <v>40</v>
      </c>
      <c r="E12" s="35">
        <f t="shared" si="0"/>
        <v>40</v>
      </c>
      <c r="F12" s="111">
        <v>8</v>
      </c>
      <c r="G12" s="105" t="s">
        <v>174</v>
      </c>
    </row>
    <row r="13" spans="1:10" ht="15.75" thickBot="1" x14ac:dyDescent="0.3">
      <c r="A13" s="43">
        <v>10</v>
      </c>
      <c r="B13" s="44" t="s">
        <v>56</v>
      </c>
      <c r="C13" s="45">
        <v>6</v>
      </c>
      <c r="D13" s="46"/>
      <c r="E13" s="35"/>
      <c r="F13" s="111">
        <v>0</v>
      </c>
      <c r="G13" s="13"/>
    </row>
    <row r="14" spans="1:10" ht="15.75" thickBot="1" x14ac:dyDescent="0.3">
      <c r="A14" s="47">
        <v>11</v>
      </c>
      <c r="B14" s="48" t="s">
        <v>57</v>
      </c>
      <c r="C14" s="49">
        <v>1</v>
      </c>
      <c r="D14" s="50"/>
      <c r="E14" s="35"/>
      <c r="F14" s="111">
        <v>0</v>
      </c>
      <c r="G14" s="13"/>
    </row>
    <row r="15" spans="1:10" ht="45.75" thickBot="1" x14ac:dyDescent="0.3">
      <c r="A15" s="51">
        <v>12</v>
      </c>
      <c r="B15" s="52" t="s">
        <v>58</v>
      </c>
      <c r="C15" s="53">
        <v>1</v>
      </c>
      <c r="D15" s="54">
        <v>40</v>
      </c>
      <c r="E15" s="35">
        <f t="shared" si="0"/>
        <v>40</v>
      </c>
      <c r="F15" s="111">
        <v>40</v>
      </c>
      <c r="G15" s="105" t="s">
        <v>175</v>
      </c>
      <c r="H15" s="115"/>
      <c r="I15" s="115"/>
      <c r="J15" s="115"/>
    </row>
    <row r="16" spans="1:10" x14ac:dyDescent="0.25">
      <c r="A16" s="55"/>
      <c r="B16" s="56"/>
      <c r="C16" s="57"/>
      <c r="D16" s="38"/>
      <c r="E16" s="38">
        <f>SUM(E4:E15)</f>
        <v>234</v>
      </c>
      <c r="F16" s="57">
        <f>SUM(F4:F15)</f>
        <v>91.75</v>
      </c>
    </row>
    <row r="17" spans="1:7" ht="15.75" thickBot="1" x14ac:dyDescent="0.3">
      <c r="A17" s="55"/>
      <c r="B17" s="56"/>
      <c r="C17" s="57"/>
      <c r="D17" s="38"/>
      <c r="E17" s="38"/>
      <c r="F17" s="57"/>
    </row>
    <row r="18" spans="1:7" ht="47.25" customHeight="1" thickBot="1" x14ac:dyDescent="0.3">
      <c r="A18" s="117" t="s">
        <v>45</v>
      </c>
      <c r="B18" s="120" t="s">
        <v>37</v>
      </c>
      <c r="C18" s="121" t="s">
        <v>34</v>
      </c>
      <c r="D18" s="116" t="s">
        <v>181</v>
      </c>
      <c r="E18" s="116" t="s">
        <v>47</v>
      </c>
      <c r="F18" s="122" t="s">
        <v>183</v>
      </c>
      <c r="G18" s="122" t="s">
        <v>169</v>
      </c>
    </row>
    <row r="19" spans="1:7" ht="15.75" thickBot="1" x14ac:dyDescent="0.3">
      <c r="A19" s="118">
        <v>1</v>
      </c>
      <c r="B19" s="123" t="s">
        <v>59</v>
      </c>
      <c r="C19" s="124">
        <v>15</v>
      </c>
      <c r="D19" s="125">
        <v>0</v>
      </c>
      <c r="E19" s="125">
        <v>0</v>
      </c>
      <c r="F19" s="124">
        <v>0</v>
      </c>
      <c r="G19" s="13"/>
    </row>
    <row r="20" spans="1:7" ht="90.75" thickBot="1" x14ac:dyDescent="0.3">
      <c r="A20" s="43">
        <v>2</v>
      </c>
      <c r="B20" s="59" t="s">
        <v>60</v>
      </c>
      <c r="C20" s="60">
        <v>10</v>
      </c>
      <c r="D20" s="61">
        <v>25</v>
      </c>
      <c r="E20" s="61">
        <f t="shared" ref="E20:E26" si="1">C20*D20</f>
        <v>250</v>
      </c>
      <c r="F20" s="114">
        <v>210</v>
      </c>
      <c r="G20" s="119" t="s">
        <v>176</v>
      </c>
    </row>
    <row r="21" spans="1:7" ht="75.75" thickBot="1" x14ac:dyDescent="0.3">
      <c r="A21" s="58">
        <v>3</v>
      </c>
      <c r="B21" s="44" t="s">
        <v>61</v>
      </c>
      <c r="C21" s="45">
        <v>10</v>
      </c>
      <c r="D21" s="62">
        <v>10</v>
      </c>
      <c r="E21" s="61">
        <f t="shared" si="1"/>
        <v>100</v>
      </c>
      <c r="F21" s="114">
        <v>30</v>
      </c>
      <c r="G21" s="105" t="s">
        <v>177</v>
      </c>
    </row>
    <row r="22" spans="1:7" ht="30.75" thickBot="1" x14ac:dyDescent="0.3">
      <c r="A22" s="43">
        <v>4</v>
      </c>
      <c r="B22" s="44" t="s">
        <v>38</v>
      </c>
      <c r="C22" s="45">
        <v>15</v>
      </c>
      <c r="D22" s="62">
        <v>3</v>
      </c>
      <c r="E22" s="61">
        <f t="shared" si="1"/>
        <v>45</v>
      </c>
      <c r="F22" s="114">
        <v>30</v>
      </c>
      <c r="G22" s="105" t="s">
        <v>178</v>
      </c>
    </row>
    <row r="23" spans="1:7" ht="30.75" thickBot="1" x14ac:dyDescent="0.3">
      <c r="A23" s="58">
        <v>5</v>
      </c>
      <c r="B23" s="44" t="s">
        <v>62</v>
      </c>
      <c r="C23" s="45">
        <v>15</v>
      </c>
      <c r="D23" s="62">
        <v>10</v>
      </c>
      <c r="E23" s="61">
        <f t="shared" si="1"/>
        <v>150</v>
      </c>
      <c r="F23" s="114">
        <v>30</v>
      </c>
      <c r="G23" s="105" t="s">
        <v>179</v>
      </c>
    </row>
    <row r="24" spans="1:7" ht="15.75" thickBot="1" x14ac:dyDescent="0.3">
      <c r="A24" s="43">
        <v>6</v>
      </c>
      <c r="B24" s="44" t="s">
        <v>63</v>
      </c>
      <c r="C24" s="45">
        <v>10</v>
      </c>
      <c r="D24" s="62">
        <v>0</v>
      </c>
      <c r="E24" s="61">
        <v>0</v>
      </c>
      <c r="F24" s="114">
        <v>0</v>
      </c>
      <c r="G24" s="13"/>
    </row>
    <row r="25" spans="1:7" ht="15.75" thickBot="1" x14ac:dyDescent="0.3">
      <c r="A25" s="58">
        <v>7</v>
      </c>
      <c r="B25" s="44" t="s">
        <v>64</v>
      </c>
      <c r="C25" s="45">
        <v>10</v>
      </c>
      <c r="D25" s="62">
        <v>0</v>
      </c>
      <c r="E25" s="63">
        <v>0</v>
      </c>
      <c r="F25" s="114">
        <v>0</v>
      </c>
      <c r="G25" s="13"/>
    </row>
    <row r="26" spans="1:7" ht="30.75" thickBot="1" x14ac:dyDescent="0.3">
      <c r="A26" s="43">
        <v>8</v>
      </c>
      <c r="B26" s="44" t="s">
        <v>65</v>
      </c>
      <c r="C26" s="45">
        <v>15</v>
      </c>
      <c r="D26" s="46">
        <v>22</v>
      </c>
      <c r="E26" s="35">
        <f t="shared" si="1"/>
        <v>330</v>
      </c>
      <c r="F26" s="111">
        <v>60</v>
      </c>
      <c r="G26" s="13" t="s">
        <v>180</v>
      </c>
    </row>
    <row r="27" spans="1:7" x14ac:dyDescent="0.25">
      <c r="D27" s="24"/>
      <c r="E27" s="38">
        <f>SUM(E19:E26)</f>
        <v>875</v>
      </c>
      <c r="F27">
        <f>SUM(F19:F26)</f>
        <v>360</v>
      </c>
    </row>
    <row r="28" spans="1:7" x14ac:dyDescent="0.25">
      <c r="D28" s="24"/>
      <c r="E28" s="24"/>
    </row>
    <row r="29" spans="1:7" x14ac:dyDescent="0.25">
      <c r="D29" s="24"/>
      <c r="E29" s="24">
        <f>E16+E27</f>
        <v>1109</v>
      </c>
      <c r="F29">
        <f>F27+F16</f>
        <v>451.75</v>
      </c>
    </row>
    <row r="30" spans="1:7" x14ac:dyDescent="0.25">
      <c r="D30" s="24"/>
      <c r="E30" s="24">
        <f>E29/20</f>
        <v>55.45</v>
      </c>
      <c r="F30">
        <f>F29/20</f>
        <v>22.587499999999999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M9" sqref="M9"/>
    </sheetView>
  </sheetViews>
  <sheetFormatPr defaultRowHeight="15" x14ac:dyDescent="0.25"/>
  <cols>
    <col min="1" max="1" width="8.28515625" bestFit="1" customWidth="1"/>
    <col min="2" max="2" width="62.28515625" bestFit="1" customWidth="1"/>
    <col min="3" max="3" width="17.140625" bestFit="1" customWidth="1"/>
    <col min="4" max="4" width="16.7109375" customWidth="1"/>
    <col min="5" max="5" width="8.42578125" bestFit="1" customWidth="1"/>
  </cols>
  <sheetData>
    <row r="1" spans="1:5" ht="18.75" x14ac:dyDescent="0.3">
      <c r="A1" s="68"/>
      <c r="B1" s="68"/>
      <c r="C1" s="68" t="s">
        <v>68</v>
      </c>
      <c r="D1" s="68"/>
      <c r="E1" s="68"/>
    </row>
    <row r="2" spans="1:5" ht="18.75" x14ac:dyDescent="0.3">
      <c r="A2" s="134" t="s">
        <v>71</v>
      </c>
      <c r="B2" s="134"/>
      <c r="C2" s="134"/>
      <c r="D2" s="134"/>
      <c r="E2" s="68"/>
    </row>
    <row r="3" spans="1:5" ht="18.75" x14ac:dyDescent="0.3">
      <c r="A3" s="135" t="s">
        <v>72</v>
      </c>
      <c r="B3" s="135"/>
      <c r="C3" s="135"/>
      <c r="D3" s="68"/>
      <c r="E3" s="68"/>
    </row>
    <row r="4" spans="1:5" ht="18.75" x14ac:dyDescent="0.3">
      <c r="A4" s="127"/>
      <c r="B4" s="127"/>
      <c r="C4" s="127"/>
      <c r="D4" s="68"/>
      <c r="E4" s="68"/>
    </row>
    <row r="5" spans="1:5" ht="93.75" x14ac:dyDescent="0.3">
      <c r="A5" s="70" t="s">
        <v>45</v>
      </c>
      <c r="B5" s="126" t="s">
        <v>73</v>
      </c>
      <c r="C5" s="72" t="s">
        <v>74</v>
      </c>
      <c r="D5" s="73" t="s">
        <v>75</v>
      </c>
      <c r="E5" s="74"/>
    </row>
    <row r="6" spans="1:5" ht="18.75" x14ac:dyDescent="0.3">
      <c r="A6" s="75">
        <v>1</v>
      </c>
      <c r="B6" s="76" t="s">
        <v>77</v>
      </c>
      <c r="C6" s="77">
        <v>1</v>
      </c>
      <c r="D6" s="74">
        <v>2500</v>
      </c>
      <c r="E6" s="74">
        <f t="shared" ref="E6:E37" si="0">C6*D6</f>
        <v>2500</v>
      </c>
    </row>
    <row r="7" spans="1:5" ht="37.5" x14ac:dyDescent="0.3">
      <c r="A7" s="75">
        <v>2</v>
      </c>
      <c r="B7" s="76" t="s">
        <v>78</v>
      </c>
      <c r="C7" s="77">
        <v>1</v>
      </c>
      <c r="D7" s="74">
        <v>1900</v>
      </c>
      <c r="E7" s="74">
        <f t="shared" si="0"/>
        <v>1900</v>
      </c>
    </row>
    <row r="8" spans="1:5" ht="37.5" x14ac:dyDescent="0.3">
      <c r="A8" s="75">
        <v>3</v>
      </c>
      <c r="B8" s="76" t="s">
        <v>79</v>
      </c>
      <c r="C8" s="77">
        <v>1</v>
      </c>
      <c r="D8" s="74">
        <v>1350</v>
      </c>
      <c r="E8" s="74">
        <f t="shared" si="0"/>
        <v>1350</v>
      </c>
    </row>
    <row r="9" spans="1:5" ht="37.5" x14ac:dyDescent="0.3">
      <c r="A9" s="75">
        <v>4</v>
      </c>
      <c r="B9" s="76" t="s">
        <v>80</v>
      </c>
      <c r="C9" s="77">
        <v>1</v>
      </c>
      <c r="D9" s="74">
        <v>1350</v>
      </c>
      <c r="E9" s="74">
        <f t="shared" si="0"/>
        <v>1350</v>
      </c>
    </row>
    <row r="10" spans="1:5" ht="18.75" x14ac:dyDescent="0.3">
      <c r="A10" s="75">
        <v>5</v>
      </c>
      <c r="B10" s="76" t="s">
        <v>81</v>
      </c>
      <c r="C10" s="77">
        <v>1</v>
      </c>
      <c r="D10" s="74">
        <v>800</v>
      </c>
      <c r="E10" s="78">
        <f t="shared" si="0"/>
        <v>800</v>
      </c>
    </row>
    <row r="11" spans="1:5" ht="18.75" x14ac:dyDescent="0.3">
      <c r="A11" s="75">
        <v>6</v>
      </c>
      <c r="B11" s="76" t="s">
        <v>82</v>
      </c>
      <c r="C11" s="77">
        <v>1</v>
      </c>
      <c r="D11" s="74">
        <v>800</v>
      </c>
      <c r="E11" s="78">
        <f t="shared" si="0"/>
        <v>800</v>
      </c>
    </row>
    <row r="12" spans="1:5" ht="18.75" x14ac:dyDescent="0.3">
      <c r="A12" s="75">
        <v>7</v>
      </c>
      <c r="B12" s="76" t="s">
        <v>83</v>
      </c>
      <c r="C12" s="77">
        <v>1</v>
      </c>
      <c r="D12" s="74">
        <v>800</v>
      </c>
      <c r="E12" s="78">
        <f t="shared" si="0"/>
        <v>800</v>
      </c>
    </row>
    <row r="13" spans="1:5" ht="18.75" x14ac:dyDescent="0.3">
      <c r="A13" s="75">
        <v>8</v>
      </c>
      <c r="B13" s="76" t="s">
        <v>84</v>
      </c>
      <c r="C13" s="77">
        <v>1</v>
      </c>
      <c r="D13" s="74">
        <v>800</v>
      </c>
      <c r="E13" s="78">
        <f t="shared" si="0"/>
        <v>800</v>
      </c>
    </row>
    <row r="14" spans="1:5" ht="18.75" x14ac:dyDescent="0.3">
      <c r="A14" s="75">
        <v>9</v>
      </c>
      <c r="B14" s="76" t="s">
        <v>85</v>
      </c>
      <c r="C14" s="77">
        <v>1</v>
      </c>
      <c r="D14" s="74">
        <v>800</v>
      </c>
      <c r="E14" s="78">
        <f t="shared" si="0"/>
        <v>800</v>
      </c>
    </row>
    <row r="15" spans="1:5" ht="18.75" x14ac:dyDescent="0.3">
      <c r="A15" s="75">
        <v>10</v>
      </c>
      <c r="B15" s="76" t="s">
        <v>86</v>
      </c>
      <c r="C15" s="77">
        <v>1</v>
      </c>
      <c r="D15" s="74">
        <v>500</v>
      </c>
      <c r="E15" s="74">
        <f t="shared" si="0"/>
        <v>500</v>
      </c>
    </row>
    <row r="16" spans="1:5" ht="18.75" x14ac:dyDescent="0.3">
      <c r="A16" s="75">
        <v>11</v>
      </c>
      <c r="B16" s="76" t="s">
        <v>87</v>
      </c>
      <c r="C16" s="77">
        <v>1</v>
      </c>
      <c r="D16" s="74">
        <v>900</v>
      </c>
      <c r="E16" s="74">
        <f t="shared" si="0"/>
        <v>900</v>
      </c>
    </row>
    <row r="17" spans="1:5" ht="18.75" x14ac:dyDescent="0.3">
      <c r="A17" s="75">
        <v>12</v>
      </c>
      <c r="B17" s="76" t="s">
        <v>88</v>
      </c>
      <c r="C17" s="77">
        <v>1</v>
      </c>
      <c r="D17" s="74">
        <v>700</v>
      </c>
      <c r="E17" s="74">
        <f t="shared" si="0"/>
        <v>700</v>
      </c>
    </row>
    <row r="18" spans="1:5" ht="18.75" x14ac:dyDescent="0.3">
      <c r="A18" s="75">
        <v>13</v>
      </c>
      <c r="B18" s="76" t="s">
        <v>89</v>
      </c>
      <c r="C18" s="77">
        <v>1</v>
      </c>
      <c r="D18" s="74">
        <v>600</v>
      </c>
      <c r="E18" s="74">
        <f t="shared" si="0"/>
        <v>600</v>
      </c>
    </row>
    <row r="19" spans="1:5" ht="18.75" x14ac:dyDescent="0.3">
      <c r="A19" s="75">
        <v>14</v>
      </c>
      <c r="B19" s="76" t="s">
        <v>90</v>
      </c>
      <c r="C19" s="77">
        <v>1</v>
      </c>
      <c r="D19" s="74">
        <v>600</v>
      </c>
      <c r="E19" s="74">
        <f t="shared" si="0"/>
        <v>600</v>
      </c>
    </row>
    <row r="20" spans="1:5" ht="18.75" x14ac:dyDescent="0.3">
      <c r="A20" s="75">
        <v>15</v>
      </c>
      <c r="B20" s="76" t="s">
        <v>91</v>
      </c>
      <c r="C20" s="77">
        <v>1</v>
      </c>
      <c r="D20" s="74">
        <v>600</v>
      </c>
      <c r="E20" s="74">
        <f t="shared" si="0"/>
        <v>600</v>
      </c>
    </row>
    <row r="21" spans="1:5" ht="18.75" x14ac:dyDescent="0.3">
      <c r="A21" s="75">
        <v>16</v>
      </c>
      <c r="B21" s="76" t="s">
        <v>92</v>
      </c>
      <c r="C21" s="77">
        <v>1</v>
      </c>
      <c r="D21" s="74">
        <v>570</v>
      </c>
      <c r="E21" s="74">
        <f t="shared" si="0"/>
        <v>570</v>
      </c>
    </row>
    <row r="22" spans="1:5" ht="18.75" x14ac:dyDescent="0.3">
      <c r="A22" s="75">
        <v>17</v>
      </c>
      <c r="B22" s="76" t="s">
        <v>93</v>
      </c>
      <c r="C22" s="77">
        <v>1</v>
      </c>
      <c r="D22" s="74">
        <v>570</v>
      </c>
      <c r="E22" s="74">
        <f t="shared" si="0"/>
        <v>570</v>
      </c>
    </row>
    <row r="23" spans="1:5" ht="18.75" x14ac:dyDescent="0.3">
      <c r="A23" s="75">
        <v>18</v>
      </c>
      <c r="B23" s="82" t="s">
        <v>193</v>
      </c>
      <c r="C23" s="82">
        <v>3</v>
      </c>
      <c r="D23" s="74">
        <v>380</v>
      </c>
      <c r="E23" s="74">
        <f t="shared" si="0"/>
        <v>1140</v>
      </c>
    </row>
    <row r="24" spans="1:5" ht="18.75" x14ac:dyDescent="0.3">
      <c r="A24" s="75">
        <v>19</v>
      </c>
      <c r="B24" s="82" t="s">
        <v>193</v>
      </c>
      <c r="C24" s="82">
        <v>2</v>
      </c>
      <c r="D24" s="74">
        <v>570</v>
      </c>
      <c r="E24" s="74">
        <f t="shared" si="0"/>
        <v>1140</v>
      </c>
    </row>
    <row r="25" spans="1:5" ht="18.75" customHeight="1" x14ac:dyDescent="0.3">
      <c r="A25" s="75">
        <v>22</v>
      </c>
      <c r="B25" s="82" t="s">
        <v>193</v>
      </c>
      <c r="C25" s="77">
        <v>2</v>
      </c>
      <c r="D25" s="74">
        <v>1270</v>
      </c>
      <c r="E25" s="74">
        <f t="shared" si="0"/>
        <v>2540</v>
      </c>
    </row>
    <row r="26" spans="1:5" ht="18.75" x14ac:dyDescent="0.3">
      <c r="A26" s="75">
        <v>25</v>
      </c>
      <c r="B26" s="84" t="s">
        <v>119</v>
      </c>
      <c r="C26" s="82">
        <v>1</v>
      </c>
      <c r="D26" s="74">
        <v>1100</v>
      </c>
      <c r="E26" s="74">
        <f t="shared" si="0"/>
        <v>1100</v>
      </c>
    </row>
    <row r="27" spans="1:5" ht="18.75" x14ac:dyDescent="0.3">
      <c r="A27" s="75">
        <v>26</v>
      </c>
      <c r="B27" s="84" t="s">
        <v>120</v>
      </c>
      <c r="C27" s="82">
        <v>1</v>
      </c>
      <c r="D27" s="74">
        <v>1100</v>
      </c>
      <c r="E27" s="74">
        <f t="shared" si="0"/>
        <v>1100</v>
      </c>
    </row>
    <row r="28" spans="1:5" ht="18.75" x14ac:dyDescent="0.3">
      <c r="A28" s="75">
        <v>27</v>
      </c>
      <c r="B28" s="84" t="s">
        <v>121</v>
      </c>
      <c r="C28" s="82">
        <v>1</v>
      </c>
      <c r="D28" s="74">
        <v>500</v>
      </c>
      <c r="E28" s="74">
        <f t="shared" si="0"/>
        <v>500</v>
      </c>
    </row>
    <row r="29" spans="1:5" ht="18.75" x14ac:dyDescent="0.3">
      <c r="A29" s="75">
        <v>28</v>
      </c>
      <c r="B29" s="84" t="s">
        <v>122</v>
      </c>
      <c r="C29" s="82">
        <v>1</v>
      </c>
      <c r="D29" s="74">
        <v>320</v>
      </c>
      <c r="E29" s="74">
        <f t="shared" si="0"/>
        <v>320</v>
      </c>
    </row>
    <row r="30" spans="1:5" ht="18.75" x14ac:dyDescent="0.3">
      <c r="A30" s="75">
        <v>29</v>
      </c>
      <c r="B30" s="76" t="s">
        <v>192</v>
      </c>
      <c r="C30" s="82">
        <v>1</v>
      </c>
      <c r="D30" s="74">
        <v>530</v>
      </c>
      <c r="E30" s="74">
        <f t="shared" si="0"/>
        <v>530</v>
      </c>
    </row>
    <row r="31" spans="1:5" ht="18.75" x14ac:dyDescent="0.3">
      <c r="A31" s="75">
        <v>30</v>
      </c>
      <c r="B31" s="76" t="s">
        <v>192</v>
      </c>
      <c r="C31" s="82">
        <v>2</v>
      </c>
      <c r="D31" s="74">
        <v>445</v>
      </c>
      <c r="E31" s="74">
        <f t="shared" si="0"/>
        <v>890</v>
      </c>
    </row>
    <row r="32" spans="1:5" ht="18.75" x14ac:dyDescent="0.3">
      <c r="A32" s="75">
        <v>32</v>
      </c>
      <c r="B32" s="84" t="s">
        <v>192</v>
      </c>
      <c r="C32" s="82">
        <v>1</v>
      </c>
      <c r="D32" s="74">
        <v>420</v>
      </c>
      <c r="E32" s="74">
        <f t="shared" si="0"/>
        <v>420</v>
      </c>
    </row>
    <row r="33" spans="1:5" ht="18.75" x14ac:dyDescent="0.3">
      <c r="A33" s="75">
        <v>33</v>
      </c>
      <c r="B33" s="82" t="s">
        <v>192</v>
      </c>
      <c r="C33" s="82">
        <v>16</v>
      </c>
      <c r="D33" s="74">
        <v>405</v>
      </c>
      <c r="E33" s="74">
        <f t="shared" si="0"/>
        <v>6480</v>
      </c>
    </row>
    <row r="34" spans="1:5" ht="18.75" x14ac:dyDescent="0.3">
      <c r="A34" s="75">
        <v>49</v>
      </c>
      <c r="B34" s="76" t="s">
        <v>192</v>
      </c>
      <c r="C34" s="77">
        <v>1</v>
      </c>
      <c r="D34" s="74">
        <v>363</v>
      </c>
      <c r="E34" s="74">
        <f t="shared" si="0"/>
        <v>363</v>
      </c>
    </row>
    <row r="35" spans="1:5" ht="18.75" x14ac:dyDescent="0.3">
      <c r="A35" s="75">
        <v>50</v>
      </c>
      <c r="B35" s="84" t="s">
        <v>192</v>
      </c>
      <c r="C35" s="82">
        <v>1</v>
      </c>
      <c r="D35" s="74">
        <v>350</v>
      </c>
      <c r="E35" s="74">
        <f t="shared" si="0"/>
        <v>350</v>
      </c>
    </row>
    <row r="36" spans="1:5" ht="18.75" x14ac:dyDescent="0.3">
      <c r="A36" s="75">
        <v>51</v>
      </c>
      <c r="B36" s="76" t="s">
        <v>187</v>
      </c>
      <c r="C36" s="77">
        <v>16</v>
      </c>
      <c r="D36" s="74">
        <v>300</v>
      </c>
      <c r="E36" s="74">
        <f t="shared" si="0"/>
        <v>4800</v>
      </c>
    </row>
    <row r="37" spans="1:5" ht="18.75" x14ac:dyDescent="0.3">
      <c r="A37" s="75">
        <v>67</v>
      </c>
      <c r="B37" s="76" t="s">
        <v>187</v>
      </c>
      <c r="C37" s="77">
        <v>2</v>
      </c>
      <c r="D37" s="74">
        <v>280</v>
      </c>
      <c r="E37" s="74">
        <f t="shared" si="0"/>
        <v>560</v>
      </c>
    </row>
    <row r="38" spans="1:5" ht="18.75" x14ac:dyDescent="0.3">
      <c r="A38" s="75">
        <v>69</v>
      </c>
      <c r="B38" s="77" t="s">
        <v>191</v>
      </c>
      <c r="C38" s="77">
        <v>2</v>
      </c>
      <c r="D38" s="74">
        <v>300</v>
      </c>
      <c r="E38" s="74">
        <f t="shared" ref="E38:E69" si="1">C38*D38</f>
        <v>600</v>
      </c>
    </row>
    <row r="39" spans="1:5" ht="18.75" x14ac:dyDescent="0.3">
      <c r="A39" s="75">
        <v>71</v>
      </c>
      <c r="B39" s="84" t="s">
        <v>191</v>
      </c>
      <c r="C39" s="82">
        <v>1</v>
      </c>
      <c r="D39" s="74">
        <v>420</v>
      </c>
      <c r="E39" s="74">
        <f t="shared" si="1"/>
        <v>420</v>
      </c>
    </row>
    <row r="40" spans="1:5" ht="18.75" x14ac:dyDescent="0.3">
      <c r="A40" s="75">
        <v>72</v>
      </c>
      <c r="B40" s="84" t="s">
        <v>107</v>
      </c>
      <c r="C40" s="82">
        <v>1</v>
      </c>
      <c r="D40" s="74">
        <v>500</v>
      </c>
      <c r="E40" s="74">
        <f t="shared" si="1"/>
        <v>500</v>
      </c>
    </row>
    <row r="41" spans="1:5" ht="18.75" x14ac:dyDescent="0.3">
      <c r="A41" s="75">
        <v>73</v>
      </c>
      <c r="B41" s="84" t="s">
        <v>107</v>
      </c>
      <c r="C41" s="82">
        <v>1</v>
      </c>
      <c r="D41" s="74">
        <v>430</v>
      </c>
      <c r="E41" s="74">
        <f t="shared" si="1"/>
        <v>430</v>
      </c>
    </row>
    <row r="42" spans="1:5" ht="18.75" x14ac:dyDescent="0.3">
      <c r="A42" s="75">
        <v>74</v>
      </c>
      <c r="B42" s="84" t="s">
        <v>107</v>
      </c>
      <c r="C42" s="82">
        <v>1</v>
      </c>
      <c r="D42" s="74">
        <v>300</v>
      </c>
      <c r="E42" s="74">
        <f t="shared" si="1"/>
        <v>300</v>
      </c>
    </row>
    <row r="43" spans="1:5" ht="18.75" x14ac:dyDescent="0.3">
      <c r="A43" s="75">
        <v>75</v>
      </c>
      <c r="B43" s="84" t="s">
        <v>190</v>
      </c>
      <c r="C43" s="82">
        <v>1</v>
      </c>
      <c r="D43" s="74">
        <v>800</v>
      </c>
      <c r="E43" s="74">
        <f t="shared" si="1"/>
        <v>800</v>
      </c>
    </row>
    <row r="44" spans="1:5" ht="18.75" x14ac:dyDescent="0.3">
      <c r="A44" s="75">
        <v>76</v>
      </c>
      <c r="B44" s="84" t="s">
        <v>111</v>
      </c>
      <c r="C44" s="82">
        <v>1</v>
      </c>
      <c r="D44" s="74">
        <v>450</v>
      </c>
      <c r="E44" s="74">
        <f t="shared" si="1"/>
        <v>450</v>
      </c>
    </row>
    <row r="45" spans="1:5" ht="18.75" x14ac:dyDescent="0.3">
      <c r="A45" s="75">
        <v>77</v>
      </c>
      <c r="B45" s="82" t="s">
        <v>115</v>
      </c>
      <c r="C45" s="82">
        <v>1</v>
      </c>
      <c r="D45" s="74">
        <v>400</v>
      </c>
      <c r="E45" s="74">
        <f t="shared" si="1"/>
        <v>400</v>
      </c>
    </row>
    <row r="46" spans="1:5" ht="18.75" x14ac:dyDescent="0.3">
      <c r="A46" s="75">
        <v>78</v>
      </c>
      <c r="B46" s="82" t="s">
        <v>115</v>
      </c>
      <c r="C46" s="82">
        <v>1</v>
      </c>
      <c r="D46" s="74">
        <v>380</v>
      </c>
      <c r="E46" s="74">
        <f t="shared" si="1"/>
        <v>380</v>
      </c>
    </row>
    <row r="47" spans="1:5" ht="18.75" x14ac:dyDescent="0.3">
      <c r="A47" s="75">
        <v>79</v>
      </c>
      <c r="B47" s="84" t="s">
        <v>189</v>
      </c>
      <c r="C47" s="82">
        <v>1</v>
      </c>
      <c r="D47" s="74">
        <v>500</v>
      </c>
      <c r="E47" s="74">
        <f t="shared" si="1"/>
        <v>500</v>
      </c>
    </row>
    <row r="48" spans="1:5" ht="18.75" x14ac:dyDescent="0.3">
      <c r="A48" s="75">
        <v>80</v>
      </c>
      <c r="B48" s="84" t="s">
        <v>118</v>
      </c>
      <c r="C48" s="82">
        <v>2</v>
      </c>
      <c r="D48" s="74">
        <v>1100</v>
      </c>
      <c r="E48" s="74">
        <f t="shared" si="1"/>
        <v>2200</v>
      </c>
    </row>
    <row r="49" spans="1:5" ht="18.75" x14ac:dyDescent="0.3">
      <c r="A49" s="75">
        <v>81</v>
      </c>
      <c r="B49" s="84" t="s">
        <v>125</v>
      </c>
      <c r="C49" s="82">
        <v>1</v>
      </c>
      <c r="D49" s="74">
        <v>350</v>
      </c>
      <c r="E49" s="74">
        <f t="shared" si="1"/>
        <v>350</v>
      </c>
    </row>
    <row r="50" spans="1:5" ht="18.75" x14ac:dyDescent="0.3">
      <c r="A50" s="75">
        <v>82</v>
      </c>
      <c r="B50" s="84" t="s">
        <v>188</v>
      </c>
      <c r="C50" s="82">
        <v>1</v>
      </c>
      <c r="D50" s="74">
        <v>350</v>
      </c>
      <c r="E50" s="74">
        <f t="shared" si="1"/>
        <v>350</v>
      </c>
    </row>
    <row r="51" spans="1:5" ht="18.75" x14ac:dyDescent="0.3">
      <c r="A51" s="75">
        <v>83</v>
      </c>
      <c r="B51" s="84" t="s">
        <v>187</v>
      </c>
      <c r="C51" s="82">
        <v>1</v>
      </c>
      <c r="D51" s="74">
        <v>325</v>
      </c>
      <c r="E51" s="74">
        <f t="shared" si="1"/>
        <v>325</v>
      </c>
    </row>
    <row r="52" spans="1:5" ht="18.75" x14ac:dyDescent="0.3">
      <c r="A52" s="75">
        <v>84</v>
      </c>
      <c r="B52" s="84" t="s">
        <v>131</v>
      </c>
      <c r="C52" s="82">
        <v>1</v>
      </c>
      <c r="D52" s="74">
        <v>390</v>
      </c>
      <c r="E52" s="74">
        <f t="shared" si="1"/>
        <v>390</v>
      </c>
    </row>
    <row r="53" spans="1:5" ht="18.75" x14ac:dyDescent="0.3">
      <c r="A53" s="75">
        <v>85</v>
      </c>
      <c r="B53" s="84" t="s">
        <v>132</v>
      </c>
      <c r="C53" s="82">
        <v>2</v>
      </c>
      <c r="D53" s="74">
        <v>330</v>
      </c>
      <c r="E53" s="74">
        <f t="shared" si="1"/>
        <v>660</v>
      </c>
    </row>
    <row r="54" spans="1:5" ht="18.75" x14ac:dyDescent="0.3">
      <c r="A54" s="75">
        <v>86</v>
      </c>
      <c r="B54" s="76" t="s">
        <v>133</v>
      </c>
      <c r="C54" s="77">
        <v>4</v>
      </c>
      <c r="D54" s="74">
        <v>290</v>
      </c>
      <c r="E54" s="74">
        <f t="shared" si="1"/>
        <v>1160</v>
      </c>
    </row>
    <row r="55" spans="1:5" ht="18.75" x14ac:dyDescent="0.3">
      <c r="A55" s="75">
        <v>87</v>
      </c>
      <c r="B55" s="76" t="s">
        <v>134</v>
      </c>
      <c r="C55" s="77">
        <v>2</v>
      </c>
      <c r="D55" s="74">
        <v>280</v>
      </c>
      <c r="E55" s="74">
        <f t="shared" si="1"/>
        <v>560</v>
      </c>
    </row>
    <row r="56" spans="1:5" ht="18.75" x14ac:dyDescent="0.3">
      <c r="A56" s="75">
        <v>88</v>
      </c>
      <c r="B56" s="76" t="s">
        <v>135</v>
      </c>
      <c r="C56" s="77">
        <v>2</v>
      </c>
      <c r="D56" s="74">
        <v>280</v>
      </c>
      <c r="E56" s="74">
        <f t="shared" si="1"/>
        <v>560</v>
      </c>
    </row>
    <row r="57" spans="1:5" ht="18.75" x14ac:dyDescent="0.3">
      <c r="A57" s="75">
        <v>89</v>
      </c>
      <c r="B57" s="76" t="s">
        <v>136</v>
      </c>
      <c r="C57" s="77">
        <v>1</v>
      </c>
      <c r="D57" s="74">
        <v>280</v>
      </c>
      <c r="E57" s="74">
        <f t="shared" si="1"/>
        <v>280</v>
      </c>
    </row>
    <row r="58" spans="1:5" ht="18.75" x14ac:dyDescent="0.3">
      <c r="A58" s="75">
        <v>90</v>
      </c>
      <c r="B58" s="76" t="s">
        <v>137</v>
      </c>
      <c r="C58" s="77">
        <v>1</v>
      </c>
      <c r="D58" s="74">
        <v>280</v>
      </c>
      <c r="E58" s="74">
        <f t="shared" si="1"/>
        <v>280</v>
      </c>
    </row>
    <row r="59" spans="1:5" ht="18.75" x14ac:dyDescent="0.3">
      <c r="A59" s="75">
        <v>91</v>
      </c>
      <c r="B59" s="76" t="s">
        <v>139</v>
      </c>
      <c r="C59" s="77">
        <v>2</v>
      </c>
      <c r="D59" s="74">
        <v>280</v>
      </c>
      <c r="E59" s="74">
        <f t="shared" si="1"/>
        <v>560</v>
      </c>
    </row>
    <row r="60" spans="1:5" ht="18.75" x14ac:dyDescent="0.3">
      <c r="A60" s="75">
        <v>92</v>
      </c>
      <c r="B60" s="76" t="s">
        <v>140</v>
      </c>
      <c r="C60" s="77">
        <v>4</v>
      </c>
      <c r="D60" s="74">
        <v>270</v>
      </c>
      <c r="E60" s="74">
        <f t="shared" si="1"/>
        <v>1080</v>
      </c>
    </row>
    <row r="61" spans="1:5" ht="18.75" x14ac:dyDescent="0.3">
      <c r="A61" s="75">
        <v>93</v>
      </c>
      <c r="B61" s="76" t="s">
        <v>141</v>
      </c>
      <c r="C61" s="77">
        <v>1</v>
      </c>
      <c r="D61" s="74">
        <v>270</v>
      </c>
      <c r="E61" s="74">
        <f t="shared" si="1"/>
        <v>270</v>
      </c>
    </row>
    <row r="62" spans="1:5" ht="18.75" x14ac:dyDescent="0.3">
      <c r="A62" s="75">
        <v>94</v>
      </c>
      <c r="B62" s="76" t="s">
        <v>142</v>
      </c>
      <c r="C62" s="77">
        <v>2</v>
      </c>
      <c r="D62" s="74">
        <v>220</v>
      </c>
      <c r="E62" s="74">
        <f t="shared" si="1"/>
        <v>440</v>
      </c>
    </row>
    <row r="63" spans="1:5" ht="18.75" x14ac:dyDescent="0.3">
      <c r="A63" s="75">
        <v>95</v>
      </c>
      <c r="B63" s="76" t="s">
        <v>186</v>
      </c>
      <c r="C63" s="77">
        <v>1</v>
      </c>
      <c r="D63" s="74">
        <v>330</v>
      </c>
      <c r="E63" s="74">
        <f t="shared" si="1"/>
        <v>330</v>
      </c>
    </row>
    <row r="64" spans="1:5" ht="18.75" x14ac:dyDescent="0.3">
      <c r="A64" s="75">
        <v>96</v>
      </c>
      <c r="B64" s="84" t="s">
        <v>145</v>
      </c>
      <c r="C64" s="77">
        <v>1</v>
      </c>
      <c r="D64" s="74">
        <v>270</v>
      </c>
      <c r="E64" s="74">
        <f t="shared" si="1"/>
        <v>270</v>
      </c>
    </row>
    <row r="65" spans="1:5" ht="18.75" x14ac:dyDescent="0.3">
      <c r="A65" s="75">
        <v>97</v>
      </c>
      <c r="B65" s="84" t="s">
        <v>145</v>
      </c>
      <c r="C65" s="82">
        <v>1</v>
      </c>
      <c r="D65" s="74">
        <v>270</v>
      </c>
      <c r="E65" s="74">
        <f t="shared" si="1"/>
        <v>270</v>
      </c>
    </row>
    <row r="66" spans="1:5" ht="18.75" x14ac:dyDescent="0.3">
      <c r="A66" s="75">
        <v>98</v>
      </c>
      <c r="B66" s="84" t="s">
        <v>146</v>
      </c>
      <c r="C66" s="82">
        <v>4</v>
      </c>
      <c r="D66" s="74">
        <v>165</v>
      </c>
      <c r="E66" s="74">
        <f t="shared" si="1"/>
        <v>660</v>
      </c>
    </row>
    <row r="67" spans="1:5" ht="18.75" x14ac:dyDescent="0.3">
      <c r="A67" s="75">
        <v>99</v>
      </c>
      <c r="B67" s="76" t="s">
        <v>147</v>
      </c>
      <c r="C67" s="77">
        <v>1</v>
      </c>
      <c r="D67" s="74">
        <v>300</v>
      </c>
      <c r="E67" s="74">
        <f t="shared" si="1"/>
        <v>300</v>
      </c>
    </row>
    <row r="68" spans="1:5" ht="18.75" x14ac:dyDescent="0.3">
      <c r="A68" s="75">
        <v>100</v>
      </c>
      <c r="B68" s="76" t="s">
        <v>148</v>
      </c>
      <c r="C68" s="77">
        <v>4</v>
      </c>
      <c r="D68" s="74">
        <v>150</v>
      </c>
      <c r="E68" s="74">
        <f t="shared" si="1"/>
        <v>600</v>
      </c>
    </row>
    <row r="69" spans="1:5" ht="18.75" x14ac:dyDescent="0.3">
      <c r="A69" s="75">
        <v>101</v>
      </c>
      <c r="B69" s="77" t="s">
        <v>149</v>
      </c>
      <c r="C69" s="77">
        <v>1</v>
      </c>
      <c r="D69" s="74">
        <v>130</v>
      </c>
      <c r="E69" s="74">
        <f t="shared" si="1"/>
        <v>130</v>
      </c>
    </row>
    <row r="70" spans="1:5" ht="18.75" x14ac:dyDescent="0.3">
      <c r="A70" s="75">
        <v>102</v>
      </c>
      <c r="B70" s="77" t="s">
        <v>150</v>
      </c>
      <c r="C70" s="77">
        <v>1</v>
      </c>
      <c r="D70" s="74">
        <v>300</v>
      </c>
      <c r="E70" s="74">
        <f t="shared" ref="E70:E72" si="2">C70*D70</f>
        <v>300</v>
      </c>
    </row>
    <row r="71" spans="1:5" ht="18.75" x14ac:dyDescent="0.3">
      <c r="A71" s="75">
        <v>103</v>
      </c>
      <c r="B71" s="77" t="s">
        <v>151</v>
      </c>
      <c r="C71" s="77">
        <v>2</v>
      </c>
      <c r="D71" s="74">
        <v>420</v>
      </c>
      <c r="E71" s="74">
        <f t="shared" si="2"/>
        <v>840</v>
      </c>
    </row>
    <row r="72" spans="1:5" ht="18.75" x14ac:dyDescent="0.3">
      <c r="A72" s="75">
        <v>104</v>
      </c>
      <c r="B72" s="77" t="s">
        <v>152</v>
      </c>
      <c r="C72" s="77">
        <v>1</v>
      </c>
      <c r="D72" s="74">
        <v>200</v>
      </c>
      <c r="E72" s="74">
        <f t="shared" si="2"/>
        <v>200</v>
      </c>
    </row>
    <row r="73" spans="1:5" ht="18.75" x14ac:dyDescent="0.3">
      <c r="A73" s="75"/>
      <c r="B73" s="83" t="s">
        <v>43</v>
      </c>
      <c r="C73" s="80">
        <f>SUM(C6:C72)</f>
        <v>123</v>
      </c>
      <c r="D73" s="81"/>
      <c r="E73" s="81">
        <f>SUM(E6:E72)</f>
        <v>56518</v>
      </c>
    </row>
    <row r="74" spans="1:5" ht="18.75" x14ac:dyDescent="0.3">
      <c r="A74" s="68"/>
      <c r="B74" s="68"/>
      <c r="C74" s="68"/>
      <c r="D74" s="68"/>
      <c r="E74" s="68"/>
    </row>
    <row r="75" spans="1:5" ht="18.75" x14ac:dyDescent="0.3">
      <c r="A75" s="68"/>
      <c r="B75" s="68"/>
      <c r="C75" s="68"/>
      <c r="D75" s="68"/>
      <c r="E75" s="68"/>
    </row>
    <row r="76" spans="1:5" ht="18.75" x14ac:dyDescent="0.3">
      <c r="A76" s="68"/>
      <c r="B76" s="68" t="s">
        <v>153</v>
      </c>
      <c r="C76" s="68">
        <f>E73*12</f>
        <v>678216</v>
      </c>
      <c r="D76" s="68"/>
      <c r="E76" s="68"/>
    </row>
    <row r="77" spans="1:5" ht="18.75" x14ac:dyDescent="0.3">
      <c r="A77" s="68"/>
      <c r="B77" s="68" t="s">
        <v>154</v>
      </c>
      <c r="C77" s="88">
        <f>C76/[1]საწოლდღეები!D15</f>
        <v>18.581260273972603</v>
      </c>
      <c r="D77" s="68"/>
      <c r="E77" s="68"/>
    </row>
    <row r="78" spans="1:5" ht="18.75" x14ac:dyDescent="0.3">
      <c r="A78" s="68"/>
      <c r="B78" s="68"/>
      <c r="C78" s="68"/>
      <c r="D78" s="68"/>
      <c r="E78" s="68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D15" sqref="D15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6" x14ac:dyDescent="0.25">
      <c r="A2" s="13" t="s">
        <v>28</v>
      </c>
      <c r="B2" s="13" t="s">
        <v>29</v>
      </c>
      <c r="D2" t="s">
        <v>182</v>
      </c>
    </row>
    <row r="3" spans="1:6" x14ac:dyDescent="0.25">
      <c r="A3" s="17">
        <v>43101</v>
      </c>
      <c r="B3" s="15">
        <f>F15</f>
        <v>3041.6666666666665</v>
      </c>
    </row>
    <row r="4" spans="1:6" x14ac:dyDescent="0.25">
      <c r="A4" s="17">
        <v>43132</v>
      </c>
      <c r="B4" s="15">
        <f>B3</f>
        <v>3041.6666666666665</v>
      </c>
      <c r="F4" s="20"/>
    </row>
    <row r="5" spans="1:6" x14ac:dyDescent="0.25">
      <c r="A5" s="17">
        <v>43160</v>
      </c>
      <c r="B5" s="15">
        <f>F15</f>
        <v>3041.6666666666665</v>
      </c>
    </row>
    <row r="6" spans="1:6" x14ac:dyDescent="0.25">
      <c r="A6" s="17">
        <v>43191</v>
      </c>
      <c r="B6" s="15">
        <f>F15</f>
        <v>3041.6666666666665</v>
      </c>
    </row>
    <row r="7" spans="1:6" x14ac:dyDescent="0.25">
      <c r="A7" s="17">
        <v>43221</v>
      </c>
      <c r="B7" s="15">
        <f>F15</f>
        <v>3041.6666666666665</v>
      </c>
    </row>
    <row r="8" spans="1:6" x14ac:dyDescent="0.25">
      <c r="A8" s="17">
        <v>43252</v>
      </c>
      <c r="B8" s="15">
        <f>F15</f>
        <v>3041.6666666666665</v>
      </c>
    </row>
    <row r="9" spans="1:6" x14ac:dyDescent="0.25">
      <c r="A9" s="17">
        <v>43282</v>
      </c>
      <c r="B9" s="15">
        <f>F15</f>
        <v>3041.6666666666665</v>
      </c>
    </row>
    <row r="10" spans="1:6" x14ac:dyDescent="0.25">
      <c r="A10" s="17">
        <v>43313</v>
      </c>
      <c r="B10" s="15">
        <f>F15</f>
        <v>3041.6666666666665</v>
      </c>
    </row>
    <row r="11" spans="1:6" x14ac:dyDescent="0.25">
      <c r="A11" s="17">
        <v>43344</v>
      </c>
      <c r="B11" s="15">
        <f>F15</f>
        <v>3041.6666666666665</v>
      </c>
    </row>
    <row r="12" spans="1:6" x14ac:dyDescent="0.25">
      <c r="A12" s="17">
        <v>43374</v>
      </c>
      <c r="B12" s="15">
        <f>F15</f>
        <v>3041.6666666666665</v>
      </c>
    </row>
    <row r="13" spans="1:6" x14ac:dyDescent="0.25">
      <c r="A13" s="17">
        <v>43405</v>
      </c>
      <c r="B13" s="15">
        <f>F15</f>
        <v>3041.6666666666665</v>
      </c>
    </row>
    <row r="14" spans="1:6" x14ac:dyDescent="0.25">
      <c r="A14" s="17">
        <v>43435</v>
      </c>
      <c r="B14" s="15">
        <f>F15</f>
        <v>3041.6666666666665</v>
      </c>
    </row>
    <row r="15" spans="1:6" x14ac:dyDescent="0.25">
      <c r="A15" s="10" t="s">
        <v>27</v>
      </c>
      <c r="B15" s="19">
        <f>SUM(B3:B14)</f>
        <v>36500</v>
      </c>
      <c r="D15" s="22">
        <f>100*365</f>
        <v>36500</v>
      </c>
      <c r="F15">
        <f>D15/12</f>
        <v>3041.6666666666665</v>
      </c>
    </row>
    <row r="16" spans="1:6" x14ac:dyDescent="0.25">
      <c r="A16" s="16"/>
      <c r="B16" s="16"/>
    </row>
    <row r="18" spans="1:3" x14ac:dyDescent="0.25">
      <c r="A18" s="2" t="s">
        <v>33</v>
      </c>
      <c r="B18" s="2"/>
      <c r="C18" s="2">
        <f>F15</f>
        <v>3041.6666666666665</v>
      </c>
    </row>
    <row r="21" spans="1:3" x14ac:dyDescent="0.25">
      <c r="A21" s="2"/>
      <c r="B21" s="2"/>
    </row>
    <row r="22" spans="1:3" x14ac:dyDescent="0.25">
      <c r="A22" s="2"/>
      <c r="B22" s="2"/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13.28515625" bestFit="1" customWidth="1"/>
  </cols>
  <sheetData>
    <row r="2" spans="1:4" x14ac:dyDescent="0.25">
      <c r="A2" s="2"/>
    </row>
    <row r="4" spans="1:4" x14ac:dyDescent="0.25">
      <c r="A4" s="2" t="s">
        <v>2</v>
      </c>
    </row>
    <row r="6" spans="1:4" ht="27" customHeight="1" x14ac:dyDescent="0.35">
      <c r="A6" s="3" t="s">
        <v>4</v>
      </c>
      <c r="B6" s="11">
        <v>10</v>
      </c>
    </row>
    <row r="8" spans="1:4" x14ac:dyDescent="0.25">
      <c r="B8" s="1"/>
    </row>
    <row r="10" spans="1:4" x14ac:dyDescent="0.25">
      <c r="B10" t="s">
        <v>41</v>
      </c>
      <c r="C10" t="s">
        <v>42</v>
      </c>
    </row>
    <row r="11" spans="1:4" x14ac:dyDescent="0.25">
      <c r="A11" s="2" t="s">
        <v>30</v>
      </c>
      <c r="B11" s="1">
        <f>B6*საწოლდღეები!D15</f>
        <v>365000</v>
      </c>
      <c r="C11">
        <f>B11/12</f>
        <v>30416.666666666668</v>
      </c>
      <c r="D11" s="24"/>
    </row>
    <row r="17" spans="7:9" x14ac:dyDescent="0.25">
      <c r="G17" s="132"/>
      <c r="H17" s="132"/>
      <c r="I17" s="132"/>
    </row>
    <row r="18" spans="7:9" x14ac:dyDescent="0.25">
      <c r="G18" s="132"/>
      <c r="H18" s="132"/>
      <c r="I18" s="132"/>
    </row>
  </sheetData>
  <mergeCells count="2">
    <mergeCell ref="G17:I17"/>
    <mergeCell ref="G18:I18"/>
  </mergeCells>
  <pageMargins left="0.15748031496062992" right="0.15748031496062992" top="0.23622047244094491" bottom="0.19685039370078741" header="0.23622047244094491" footer="0.15748031496062992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4"/>
  <sheetViews>
    <sheetView workbookViewId="0">
      <selection activeCell="M5" sqref="M5"/>
    </sheetView>
  </sheetViews>
  <sheetFormatPr defaultRowHeight="15" x14ac:dyDescent="0.25"/>
  <cols>
    <col min="1" max="1" width="4.140625" bestFit="1" customWidth="1"/>
    <col min="2" max="2" width="62.28515625" bestFit="1" customWidth="1"/>
    <col min="3" max="3" width="17.140625" bestFit="1" customWidth="1"/>
    <col min="4" max="4" width="16.7109375" customWidth="1"/>
    <col min="5" max="5" width="8.42578125" bestFit="1" customWidth="1"/>
  </cols>
  <sheetData>
    <row r="1" spans="1:5" ht="18.75" x14ac:dyDescent="0.3">
      <c r="A1" s="68"/>
      <c r="B1" s="68"/>
      <c r="C1" s="68" t="s">
        <v>68</v>
      </c>
      <c r="D1" s="68"/>
      <c r="E1" s="68"/>
    </row>
    <row r="2" spans="1:5" ht="18.75" x14ac:dyDescent="0.3">
      <c r="A2" s="134" t="s">
        <v>71</v>
      </c>
      <c r="B2" s="134"/>
      <c r="C2" s="134"/>
      <c r="D2" s="134"/>
      <c r="E2" s="68"/>
    </row>
    <row r="3" spans="1:5" ht="18.75" x14ac:dyDescent="0.3">
      <c r="A3" s="135" t="s">
        <v>72</v>
      </c>
      <c r="B3" s="135"/>
      <c r="C3" s="135"/>
      <c r="D3" s="68"/>
      <c r="E3" s="68"/>
    </row>
    <row r="4" spans="1:5" ht="18.75" x14ac:dyDescent="0.3">
      <c r="A4" s="69"/>
      <c r="B4" s="69"/>
      <c r="C4" s="69"/>
      <c r="D4" s="68"/>
      <c r="E4" s="68"/>
    </row>
    <row r="5" spans="1:5" ht="93.75" x14ac:dyDescent="0.3">
      <c r="A5" s="70" t="s">
        <v>45</v>
      </c>
      <c r="B5" s="71" t="s">
        <v>73</v>
      </c>
      <c r="C5" s="72" t="s">
        <v>74</v>
      </c>
      <c r="D5" s="73" t="s">
        <v>75</v>
      </c>
      <c r="E5" s="74"/>
    </row>
    <row r="6" spans="1:5" ht="18.75" x14ac:dyDescent="0.25">
      <c r="A6" s="133" t="s">
        <v>76</v>
      </c>
      <c r="B6" s="133"/>
      <c r="C6" s="133"/>
      <c r="D6" s="133"/>
      <c r="E6" s="133"/>
    </row>
    <row r="7" spans="1:5" ht="18.75" x14ac:dyDescent="0.3">
      <c r="A7" s="75">
        <v>1</v>
      </c>
      <c r="B7" s="76" t="s">
        <v>77</v>
      </c>
      <c r="C7" s="77">
        <v>1</v>
      </c>
      <c r="D7" s="74">
        <v>2500</v>
      </c>
      <c r="E7" s="74">
        <f t="shared" ref="E7:E23" si="0">C7*D7</f>
        <v>2500</v>
      </c>
    </row>
    <row r="8" spans="1:5" ht="37.5" x14ac:dyDescent="0.3">
      <c r="A8" s="75">
        <v>2</v>
      </c>
      <c r="B8" s="76" t="s">
        <v>78</v>
      </c>
      <c r="C8" s="77">
        <v>1</v>
      </c>
      <c r="D8" s="74">
        <v>1900</v>
      </c>
      <c r="E8" s="74">
        <f t="shared" si="0"/>
        <v>1900</v>
      </c>
    </row>
    <row r="9" spans="1:5" ht="37.5" x14ac:dyDescent="0.3">
      <c r="A9" s="75">
        <v>3</v>
      </c>
      <c r="B9" s="76" t="s">
        <v>79</v>
      </c>
      <c r="C9" s="77">
        <v>1</v>
      </c>
      <c r="D9" s="74">
        <v>1350</v>
      </c>
      <c r="E9" s="74">
        <f t="shared" si="0"/>
        <v>1350</v>
      </c>
    </row>
    <row r="10" spans="1:5" ht="37.5" x14ac:dyDescent="0.3">
      <c r="A10" s="75">
        <v>4</v>
      </c>
      <c r="B10" s="76" t="s">
        <v>80</v>
      </c>
      <c r="C10" s="77">
        <v>1</v>
      </c>
      <c r="D10" s="74">
        <v>1350</v>
      </c>
      <c r="E10" s="74">
        <f t="shared" si="0"/>
        <v>1350</v>
      </c>
    </row>
    <row r="11" spans="1:5" ht="18.75" x14ac:dyDescent="0.3">
      <c r="A11" s="75">
        <v>5</v>
      </c>
      <c r="B11" s="76" t="s">
        <v>81</v>
      </c>
      <c r="C11" s="77">
        <v>1</v>
      </c>
      <c r="D11" s="74">
        <v>800</v>
      </c>
      <c r="E11" s="78">
        <f t="shared" si="0"/>
        <v>800</v>
      </c>
    </row>
    <row r="12" spans="1:5" ht="18.75" x14ac:dyDescent="0.3">
      <c r="A12" s="75">
        <v>6</v>
      </c>
      <c r="B12" s="76" t="s">
        <v>82</v>
      </c>
      <c r="C12" s="77">
        <v>1</v>
      </c>
      <c r="D12" s="74">
        <v>800</v>
      </c>
      <c r="E12" s="78">
        <f t="shared" si="0"/>
        <v>800</v>
      </c>
    </row>
    <row r="13" spans="1:5" ht="18.75" x14ac:dyDescent="0.3">
      <c r="A13" s="75">
        <v>7</v>
      </c>
      <c r="B13" s="76" t="s">
        <v>83</v>
      </c>
      <c r="C13" s="77">
        <v>1</v>
      </c>
      <c r="D13" s="74">
        <v>800</v>
      </c>
      <c r="E13" s="78">
        <f t="shared" si="0"/>
        <v>800</v>
      </c>
    </row>
    <row r="14" spans="1:5" ht="18.75" x14ac:dyDescent="0.3">
      <c r="A14" s="75">
        <v>8</v>
      </c>
      <c r="B14" s="76" t="s">
        <v>84</v>
      </c>
      <c r="C14" s="77">
        <v>1</v>
      </c>
      <c r="D14" s="74">
        <v>800</v>
      </c>
      <c r="E14" s="78">
        <f t="shared" si="0"/>
        <v>800</v>
      </c>
    </row>
    <row r="15" spans="1:5" ht="18.75" x14ac:dyDescent="0.3">
      <c r="A15" s="75">
        <v>9</v>
      </c>
      <c r="B15" s="76" t="s">
        <v>85</v>
      </c>
      <c r="C15" s="77">
        <v>1</v>
      </c>
      <c r="D15" s="74">
        <v>800</v>
      </c>
      <c r="E15" s="78">
        <f t="shared" si="0"/>
        <v>800</v>
      </c>
    </row>
    <row r="16" spans="1:5" ht="18.75" x14ac:dyDescent="0.3">
      <c r="A16" s="75">
        <v>10</v>
      </c>
      <c r="B16" s="76" t="s">
        <v>86</v>
      </c>
      <c r="C16" s="77">
        <v>1</v>
      </c>
      <c r="D16" s="74">
        <v>500</v>
      </c>
      <c r="E16" s="74">
        <f t="shared" si="0"/>
        <v>500</v>
      </c>
    </row>
    <row r="17" spans="1:5" ht="18.75" x14ac:dyDescent="0.3">
      <c r="A17" s="75">
        <v>11</v>
      </c>
      <c r="B17" s="76" t="s">
        <v>87</v>
      </c>
      <c r="C17" s="77">
        <v>1</v>
      </c>
      <c r="D17" s="74">
        <v>900</v>
      </c>
      <c r="E17" s="74">
        <f t="shared" si="0"/>
        <v>900</v>
      </c>
    </row>
    <row r="18" spans="1:5" ht="18.75" x14ac:dyDescent="0.3">
      <c r="A18" s="75">
        <v>12</v>
      </c>
      <c r="B18" s="76" t="s">
        <v>88</v>
      </c>
      <c r="C18" s="77">
        <v>1</v>
      </c>
      <c r="D18" s="74">
        <v>700</v>
      </c>
      <c r="E18" s="74">
        <f t="shared" si="0"/>
        <v>700</v>
      </c>
    </row>
    <row r="19" spans="1:5" ht="18.75" x14ac:dyDescent="0.3">
      <c r="A19" s="75">
        <v>13</v>
      </c>
      <c r="B19" s="76" t="s">
        <v>89</v>
      </c>
      <c r="C19" s="77">
        <v>1</v>
      </c>
      <c r="D19" s="74">
        <v>600</v>
      </c>
      <c r="E19" s="74">
        <f t="shared" si="0"/>
        <v>600</v>
      </c>
    </row>
    <row r="20" spans="1:5" ht="18.75" x14ac:dyDescent="0.3">
      <c r="A20" s="75">
        <v>14</v>
      </c>
      <c r="B20" s="76" t="s">
        <v>90</v>
      </c>
      <c r="C20" s="77">
        <v>1</v>
      </c>
      <c r="D20" s="74">
        <v>600</v>
      </c>
      <c r="E20" s="74">
        <f t="shared" si="0"/>
        <v>600</v>
      </c>
    </row>
    <row r="21" spans="1:5" ht="18.75" x14ac:dyDescent="0.3">
      <c r="A21" s="75">
        <v>15</v>
      </c>
      <c r="B21" s="76" t="s">
        <v>91</v>
      </c>
      <c r="C21" s="77">
        <v>1</v>
      </c>
      <c r="D21" s="74">
        <v>600</v>
      </c>
      <c r="E21" s="74">
        <f t="shared" si="0"/>
        <v>600</v>
      </c>
    </row>
    <row r="22" spans="1:5" ht="18.75" x14ac:dyDescent="0.3">
      <c r="A22" s="75">
        <v>16</v>
      </c>
      <c r="B22" s="76" t="s">
        <v>92</v>
      </c>
      <c r="C22" s="77">
        <v>1</v>
      </c>
      <c r="D22" s="74">
        <v>570</v>
      </c>
      <c r="E22" s="74">
        <f t="shared" si="0"/>
        <v>570</v>
      </c>
    </row>
    <row r="23" spans="1:5" ht="18.75" x14ac:dyDescent="0.3">
      <c r="A23" s="75">
        <v>17</v>
      </c>
      <c r="B23" s="76" t="s">
        <v>93</v>
      </c>
      <c r="C23" s="77">
        <v>1</v>
      </c>
      <c r="D23" s="74">
        <v>570</v>
      </c>
      <c r="E23" s="74">
        <f t="shared" si="0"/>
        <v>570</v>
      </c>
    </row>
    <row r="24" spans="1:5" ht="18.75" x14ac:dyDescent="0.3">
      <c r="A24" s="75"/>
      <c r="B24" s="79" t="s">
        <v>43</v>
      </c>
      <c r="C24" s="80">
        <f>SUM(C7:C23)</f>
        <v>17</v>
      </c>
      <c r="D24" s="81"/>
      <c r="E24" s="81">
        <f>SUM(E7:E23)</f>
        <v>16140</v>
      </c>
    </row>
    <row r="25" spans="1:5" ht="18.75" x14ac:dyDescent="0.25">
      <c r="A25" s="136" t="s">
        <v>94</v>
      </c>
      <c r="B25" s="136"/>
      <c r="C25" s="136"/>
      <c r="D25" s="136"/>
      <c r="E25" s="136"/>
    </row>
    <row r="26" spans="1:5" ht="18.75" x14ac:dyDescent="0.3">
      <c r="A26" s="75">
        <v>1</v>
      </c>
      <c r="B26" s="82" t="s">
        <v>95</v>
      </c>
      <c r="C26" s="82">
        <v>1</v>
      </c>
      <c r="D26" s="74">
        <v>380</v>
      </c>
      <c r="E26" s="74">
        <f t="shared" ref="E26:E31" si="1">C26*D26</f>
        <v>380</v>
      </c>
    </row>
    <row r="27" spans="1:5" ht="18.75" x14ac:dyDescent="0.3">
      <c r="A27" s="75">
        <v>2</v>
      </c>
      <c r="B27" s="82" t="s">
        <v>96</v>
      </c>
      <c r="C27" s="82">
        <v>2</v>
      </c>
      <c r="D27" s="74">
        <v>570</v>
      </c>
      <c r="E27" s="74">
        <f t="shared" si="1"/>
        <v>1140</v>
      </c>
    </row>
    <row r="28" spans="1:5" ht="18.75" x14ac:dyDescent="0.3">
      <c r="A28" s="75">
        <v>3</v>
      </c>
      <c r="B28" s="82" t="s">
        <v>97</v>
      </c>
      <c r="C28" s="82">
        <v>1</v>
      </c>
      <c r="D28" s="74">
        <v>445</v>
      </c>
      <c r="E28" s="74">
        <f t="shared" si="1"/>
        <v>445</v>
      </c>
    </row>
    <row r="29" spans="1:5" ht="18.75" x14ac:dyDescent="0.3">
      <c r="A29" s="75">
        <v>4</v>
      </c>
      <c r="B29" s="82" t="s">
        <v>98</v>
      </c>
      <c r="C29" s="82">
        <v>8</v>
      </c>
      <c r="D29" s="74">
        <v>405</v>
      </c>
      <c r="E29" s="74">
        <f t="shared" si="1"/>
        <v>3240</v>
      </c>
    </row>
    <row r="30" spans="1:5" ht="18.75" x14ac:dyDescent="0.3">
      <c r="A30" s="75">
        <v>5</v>
      </c>
      <c r="B30" s="77" t="s">
        <v>99</v>
      </c>
      <c r="C30" s="77">
        <v>8</v>
      </c>
      <c r="D30" s="74">
        <v>300</v>
      </c>
      <c r="E30" s="74">
        <f t="shared" si="1"/>
        <v>2400</v>
      </c>
    </row>
    <row r="31" spans="1:5" ht="18.75" x14ac:dyDescent="0.3">
      <c r="A31" s="75">
        <v>6</v>
      </c>
      <c r="B31" s="77" t="s">
        <v>100</v>
      </c>
      <c r="C31" s="77">
        <v>1</v>
      </c>
      <c r="D31" s="74">
        <v>300</v>
      </c>
      <c r="E31" s="74">
        <f t="shared" si="1"/>
        <v>300</v>
      </c>
    </row>
    <row r="32" spans="1:5" ht="18.75" x14ac:dyDescent="0.3">
      <c r="A32" s="75"/>
      <c r="B32" s="83" t="s">
        <v>43</v>
      </c>
      <c r="C32" s="80">
        <f>SUM(C26:C31)</f>
        <v>21</v>
      </c>
      <c r="D32" s="81"/>
      <c r="E32" s="81">
        <f>SUM(E26:E31)</f>
        <v>7905</v>
      </c>
    </row>
    <row r="33" spans="1:5" ht="18.75" x14ac:dyDescent="0.25">
      <c r="A33" s="133" t="s">
        <v>101</v>
      </c>
      <c r="B33" s="133"/>
      <c r="C33" s="133"/>
      <c r="D33" s="133"/>
      <c r="E33" s="133"/>
    </row>
    <row r="34" spans="1:5" ht="18.75" x14ac:dyDescent="0.3">
      <c r="A34" s="75">
        <v>1</v>
      </c>
      <c r="B34" s="76" t="s">
        <v>95</v>
      </c>
      <c r="C34" s="77">
        <v>1</v>
      </c>
      <c r="D34" s="74">
        <v>380</v>
      </c>
      <c r="E34" s="74">
        <f t="shared" ref="E34:E39" si="2">C34*D34</f>
        <v>380</v>
      </c>
    </row>
    <row r="35" spans="1:5" ht="18.75" x14ac:dyDescent="0.3">
      <c r="A35" s="75">
        <v>2</v>
      </c>
      <c r="B35" s="76" t="s">
        <v>96</v>
      </c>
      <c r="C35" s="77">
        <v>2</v>
      </c>
      <c r="D35" s="74">
        <v>1270</v>
      </c>
      <c r="E35" s="74">
        <f t="shared" si="2"/>
        <v>2540</v>
      </c>
    </row>
    <row r="36" spans="1:5" ht="18.75" x14ac:dyDescent="0.3">
      <c r="A36" s="75">
        <v>3</v>
      </c>
      <c r="B36" s="76" t="s">
        <v>97</v>
      </c>
      <c r="C36" s="77">
        <v>1</v>
      </c>
      <c r="D36" s="74">
        <v>445</v>
      </c>
      <c r="E36" s="74">
        <f t="shared" si="2"/>
        <v>445</v>
      </c>
    </row>
    <row r="37" spans="1:5" ht="18.75" x14ac:dyDescent="0.3">
      <c r="A37" s="75">
        <v>4</v>
      </c>
      <c r="B37" s="76" t="s">
        <v>98</v>
      </c>
      <c r="C37" s="77">
        <v>8</v>
      </c>
      <c r="D37" s="74">
        <v>405</v>
      </c>
      <c r="E37" s="74">
        <f t="shared" si="2"/>
        <v>3240</v>
      </c>
    </row>
    <row r="38" spans="1:5" ht="18.75" x14ac:dyDescent="0.3">
      <c r="A38" s="75">
        <v>5</v>
      </c>
      <c r="B38" s="76" t="s">
        <v>99</v>
      </c>
      <c r="C38" s="77">
        <v>8</v>
      </c>
      <c r="D38" s="74">
        <v>300</v>
      </c>
      <c r="E38" s="74">
        <f t="shared" si="2"/>
        <v>2400</v>
      </c>
    </row>
    <row r="39" spans="1:5" ht="18.75" x14ac:dyDescent="0.3">
      <c r="A39" s="75">
        <v>6</v>
      </c>
      <c r="B39" s="76" t="s">
        <v>100</v>
      </c>
      <c r="C39" s="77">
        <v>1</v>
      </c>
      <c r="D39" s="74">
        <v>300</v>
      </c>
      <c r="E39" s="74">
        <f t="shared" si="2"/>
        <v>300</v>
      </c>
    </row>
    <row r="40" spans="1:5" ht="18.75" x14ac:dyDescent="0.3">
      <c r="A40" s="75"/>
      <c r="B40" s="79" t="s">
        <v>43</v>
      </c>
      <c r="C40" s="80">
        <f>SUM(C34:C39)</f>
        <v>21</v>
      </c>
      <c r="D40" s="81"/>
      <c r="E40" s="81">
        <f>SUM(E34:E39)</f>
        <v>9305</v>
      </c>
    </row>
    <row r="41" spans="1:5" ht="18.75" x14ac:dyDescent="0.25">
      <c r="A41" s="75"/>
      <c r="B41" s="133" t="s">
        <v>102</v>
      </c>
      <c r="C41" s="133"/>
      <c r="D41" s="133"/>
      <c r="E41" s="133"/>
    </row>
    <row r="42" spans="1:5" ht="18.75" x14ac:dyDescent="0.3">
      <c r="A42" s="75">
        <v>1</v>
      </c>
      <c r="B42" s="76" t="s">
        <v>103</v>
      </c>
      <c r="C42" s="77">
        <v>1</v>
      </c>
      <c r="D42" s="74">
        <v>380</v>
      </c>
      <c r="E42" s="74">
        <f>C42*D42</f>
        <v>380</v>
      </c>
    </row>
    <row r="43" spans="1:5" ht="18.75" x14ac:dyDescent="0.3">
      <c r="A43" s="75">
        <v>2</v>
      </c>
      <c r="B43" s="76" t="s">
        <v>104</v>
      </c>
      <c r="C43" s="77">
        <v>1</v>
      </c>
      <c r="D43" s="74">
        <v>363</v>
      </c>
      <c r="E43" s="74">
        <f>C43*D43</f>
        <v>363</v>
      </c>
    </row>
    <row r="44" spans="1:5" ht="18.75" x14ac:dyDescent="0.3">
      <c r="A44" s="75"/>
      <c r="B44" s="79" t="s">
        <v>43</v>
      </c>
      <c r="C44" s="80">
        <f>SUM(C42:C43)</f>
        <v>2</v>
      </c>
      <c r="D44" s="81"/>
      <c r="E44" s="81">
        <f>SUM(E42:E43)</f>
        <v>743</v>
      </c>
    </row>
    <row r="45" spans="1:5" ht="18.75" x14ac:dyDescent="0.25">
      <c r="A45" s="133" t="s">
        <v>105</v>
      </c>
      <c r="B45" s="133"/>
      <c r="C45" s="133"/>
      <c r="D45" s="133"/>
      <c r="E45" s="133"/>
    </row>
    <row r="46" spans="1:5" ht="18.75" x14ac:dyDescent="0.3">
      <c r="A46" s="75">
        <v>1</v>
      </c>
      <c r="B46" s="84" t="s">
        <v>106</v>
      </c>
      <c r="C46" s="82">
        <v>1</v>
      </c>
      <c r="D46" s="74">
        <v>500</v>
      </c>
      <c r="E46" s="74">
        <f>C46*D46</f>
        <v>500</v>
      </c>
    </row>
    <row r="47" spans="1:5" ht="18.75" x14ac:dyDescent="0.3">
      <c r="A47" s="75">
        <v>2</v>
      </c>
      <c r="B47" s="84" t="s">
        <v>107</v>
      </c>
      <c r="C47" s="82">
        <v>1</v>
      </c>
      <c r="D47" s="74">
        <v>430</v>
      </c>
      <c r="E47" s="74">
        <f>C47*D47</f>
        <v>430</v>
      </c>
    </row>
    <row r="48" spans="1:5" ht="18.75" x14ac:dyDescent="0.3">
      <c r="A48" s="75"/>
      <c r="B48" s="84" t="s">
        <v>107</v>
      </c>
      <c r="C48" s="82">
        <v>1</v>
      </c>
      <c r="D48" s="74">
        <v>300</v>
      </c>
      <c r="E48" s="74">
        <f>C48*D48</f>
        <v>300</v>
      </c>
    </row>
    <row r="49" spans="1:5" ht="18.75" x14ac:dyDescent="0.3">
      <c r="A49" s="75">
        <v>3</v>
      </c>
      <c r="B49" s="76" t="s">
        <v>108</v>
      </c>
      <c r="C49" s="77">
        <v>1</v>
      </c>
      <c r="D49" s="74">
        <v>280</v>
      </c>
      <c r="E49" s="74">
        <f>C49*D49</f>
        <v>280</v>
      </c>
    </row>
    <row r="50" spans="1:5" ht="18.75" x14ac:dyDescent="0.3">
      <c r="A50" s="75"/>
      <c r="B50" s="79" t="s">
        <v>43</v>
      </c>
      <c r="C50" s="80">
        <f>SUM(C46:C49)</f>
        <v>4</v>
      </c>
      <c r="D50" s="81"/>
      <c r="E50" s="81">
        <f>SUM(E46:E49)</f>
        <v>1510</v>
      </c>
    </row>
    <row r="51" spans="1:5" ht="18.75" x14ac:dyDescent="0.25">
      <c r="A51" s="133" t="s">
        <v>109</v>
      </c>
      <c r="B51" s="133"/>
      <c r="C51" s="133"/>
      <c r="D51" s="133"/>
      <c r="E51" s="133"/>
    </row>
    <row r="52" spans="1:5" ht="18.75" x14ac:dyDescent="0.3">
      <c r="A52" s="75">
        <v>1</v>
      </c>
      <c r="B52" s="84" t="s">
        <v>110</v>
      </c>
      <c r="C52" s="82">
        <v>1</v>
      </c>
      <c r="D52" s="74">
        <v>800</v>
      </c>
      <c r="E52" s="74">
        <f>C52*D52</f>
        <v>800</v>
      </c>
    </row>
    <row r="53" spans="1:5" ht="18.75" x14ac:dyDescent="0.3">
      <c r="A53" s="75">
        <v>2</v>
      </c>
      <c r="B53" s="84" t="s">
        <v>111</v>
      </c>
      <c r="C53" s="82">
        <v>1</v>
      </c>
      <c r="D53" s="74">
        <v>450</v>
      </c>
      <c r="E53" s="74">
        <f>C53*D53</f>
        <v>450</v>
      </c>
    </row>
    <row r="54" spans="1:5" ht="18.75" x14ac:dyDescent="0.3">
      <c r="A54" s="75">
        <v>3</v>
      </c>
      <c r="B54" s="84" t="s">
        <v>112</v>
      </c>
      <c r="C54" s="82">
        <v>1</v>
      </c>
      <c r="D54" s="74">
        <v>280</v>
      </c>
      <c r="E54" s="74">
        <f>C54*D54</f>
        <v>280</v>
      </c>
    </row>
    <row r="55" spans="1:5" ht="18.75" x14ac:dyDescent="0.3">
      <c r="A55" s="75"/>
      <c r="B55" s="85" t="s">
        <v>43</v>
      </c>
      <c r="C55" s="86">
        <f>SUM(C52:C54)</f>
        <v>3</v>
      </c>
      <c r="D55" s="81"/>
      <c r="E55" s="81">
        <f>SUM(E52:E54)</f>
        <v>1530</v>
      </c>
    </row>
    <row r="56" spans="1:5" ht="18.75" x14ac:dyDescent="0.25">
      <c r="A56" s="133" t="s">
        <v>113</v>
      </c>
      <c r="B56" s="133"/>
      <c r="C56" s="133"/>
      <c r="D56" s="133"/>
      <c r="E56" s="133"/>
    </row>
    <row r="57" spans="1:5" ht="18.75" x14ac:dyDescent="0.3">
      <c r="A57" s="75">
        <v>1</v>
      </c>
      <c r="B57" s="82" t="s">
        <v>114</v>
      </c>
      <c r="C57" s="82">
        <v>1</v>
      </c>
      <c r="D57" s="74">
        <v>400</v>
      </c>
      <c r="E57" s="74">
        <f>C57*D57</f>
        <v>400</v>
      </c>
    </row>
    <row r="58" spans="1:5" ht="18.75" x14ac:dyDescent="0.3">
      <c r="A58" s="75">
        <v>2</v>
      </c>
      <c r="B58" s="82" t="s">
        <v>115</v>
      </c>
      <c r="C58" s="82">
        <v>1</v>
      </c>
      <c r="D58" s="74">
        <v>380</v>
      </c>
      <c r="E58" s="74">
        <f>C58*D58</f>
        <v>380</v>
      </c>
    </row>
    <row r="59" spans="1:5" ht="18.75" x14ac:dyDescent="0.3">
      <c r="A59" s="75"/>
      <c r="B59" s="87" t="s">
        <v>43</v>
      </c>
      <c r="C59" s="86">
        <f>SUM(C57:C58)</f>
        <v>2</v>
      </c>
      <c r="D59" s="81"/>
      <c r="E59" s="81">
        <f>SUM(E57:E58)</f>
        <v>780</v>
      </c>
    </row>
    <row r="60" spans="1:5" ht="18.75" x14ac:dyDescent="0.25">
      <c r="A60" s="133" t="s">
        <v>116</v>
      </c>
      <c r="B60" s="133"/>
      <c r="C60" s="133"/>
      <c r="D60" s="133"/>
      <c r="E60" s="133"/>
    </row>
    <row r="61" spans="1:5" ht="18.75" x14ac:dyDescent="0.3">
      <c r="A61" s="75">
        <v>1</v>
      </c>
      <c r="B61" s="84" t="s">
        <v>117</v>
      </c>
      <c r="C61" s="82">
        <v>1</v>
      </c>
      <c r="D61" s="74">
        <v>500</v>
      </c>
      <c r="E61" s="74">
        <f t="shared" ref="E61:E73" si="3">C61*D61</f>
        <v>500</v>
      </c>
    </row>
    <row r="62" spans="1:5" ht="18.75" x14ac:dyDescent="0.3">
      <c r="A62" s="75">
        <v>1</v>
      </c>
      <c r="B62" s="84" t="s">
        <v>118</v>
      </c>
      <c r="C62" s="82">
        <v>2</v>
      </c>
      <c r="D62" s="74">
        <v>1100</v>
      </c>
      <c r="E62" s="74">
        <f t="shared" si="3"/>
        <v>2200</v>
      </c>
    </row>
    <row r="63" spans="1:5" ht="18.75" x14ac:dyDescent="0.3">
      <c r="A63" s="75">
        <v>1</v>
      </c>
      <c r="B63" s="84" t="s">
        <v>119</v>
      </c>
      <c r="C63" s="82">
        <v>1</v>
      </c>
      <c r="D63" s="74">
        <v>1100</v>
      </c>
      <c r="E63" s="74">
        <f t="shared" si="3"/>
        <v>1100</v>
      </c>
    </row>
    <row r="64" spans="1:5" ht="18.75" x14ac:dyDescent="0.3">
      <c r="A64" s="75">
        <v>1</v>
      </c>
      <c r="B64" s="84" t="s">
        <v>120</v>
      </c>
      <c r="C64" s="82">
        <v>1</v>
      </c>
      <c r="D64" s="74">
        <v>1100</v>
      </c>
      <c r="E64" s="74">
        <f t="shared" si="3"/>
        <v>1100</v>
      </c>
    </row>
    <row r="65" spans="1:5" ht="18.75" x14ac:dyDescent="0.3">
      <c r="A65" s="75">
        <v>1</v>
      </c>
      <c r="B65" s="84" t="s">
        <v>121</v>
      </c>
      <c r="C65" s="82">
        <v>1</v>
      </c>
      <c r="D65" s="74">
        <v>500</v>
      </c>
      <c r="E65" s="74">
        <f t="shared" si="3"/>
        <v>500</v>
      </c>
    </row>
    <row r="66" spans="1:5" ht="18.75" x14ac:dyDescent="0.3">
      <c r="A66" s="75">
        <v>1</v>
      </c>
      <c r="B66" s="84" t="s">
        <v>122</v>
      </c>
      <c r="C66" s="82">
        <v>1</v>
      </c>
      <c r="D66" s="74">
        <v>320</v>
      </c>
      <c r="E66" s="74">
        <f t="shared" si="3"/>
        <v>320</v>
      </c>
    </row>
    <row r="67" spans="1:5" ht="18.75" x14ac:dyDescent="0.3">
      <c r="A67" s="75">
        <v>1</v>
      </c>
      <c r="B67" s="84" t="s">
        <v>123</v>
      </c>
      <c r="C67" s="82">
        <v>1</v>
      </c>
      <c r="D67" s="74">
        <v>530</v>
      </c>
      <c r="E67" s="74">
        <f t="shared" si="3"/>
        <v>530</v>
      </c>
    </row>
    <row r="68" spans="1:5" ht="18.75" x14ac:dyDescent="0.3">
      <c r="A68" s="75">
        <v>1</v>
      </c>
      <c r="B68" s="84" t="s">
        <v>124</v>
      </c>
      <c r="C68" s="82">
        <v>1</v>
      </c>
      <c r="D68" s="74">
        <v>420</v>
      </c>
      <c r="E68" s="74">
        <f t="shared" si="3"/>
        <v>420</v>
      </c>
    </row>
    <row r="69" spans="1:5" ht="18.75" x14ac:dyDescent="0.3">
      <c r="A69" s="75">
        <v>1</v>
      </c>
      <c r="B69" s="84" t="s">
        <v>125</v>
      </c>
      <c r="C69" s="82">
        <v>1</v>
      </c>
      <c r="D69" s="74">
        <v>350</v>
      </c>
      <c r="E69" s="74">
        <f t="shared" si="3"/>
        <v>350</v>
      </c>
    </row>
    <row r="70" spans="1:5" ht="18.75" x14ac:dyDescent="0.3">
      <c r="A70" s="75">
        <v>1</v>
      </c>
      <c r="B70" s="84" t="s">
        <v>126</v>
      </c>
      <c r="C70" s="82">
        <v>1</v>
      </c>
      <c r="D70" s="74">
        <v>350</v>
      </c>
      <c r="E70" s="74">
        <f t="shared" si="3"/>
        <v>350</v>
      </c>
    </row>
    <row r="71" spans="1:5" ht="18.75" x14ac:dyDescent="0.3">
      <c r="A71" s="75">
        <v>1</v>
      </c>
      <c r="B71" s="84" t="s">
        <v>127</v>
      </c>
      <c r="C71" s="82">
        <v>1</v>
      </c>
      <c r="D71" s="74">
        <v>350</v>
      </c>
      <c r="E71" s="74">
        <f t="shared" si="3"/>
        <v>350</v>
      </c>
    </row>
    <row r="72" spans="1:5" ht="18.75" x14ac:dyDescent="0.3">
      <c r="A72" s="75">
        <v>1</v>
      </c>
      <c r="B72" s="84" t="s">
        <v>128</v>
      </c>
      <c r="C72" s="82">
        <v>1</v>
      </c>
      <c r="D72" s="74">
        <v>420</v>
      </c>
      <c r="E72" s="74">
        <f t="shared" si="3"/>
        <v>420</v>
      </c>
    </row>
    <row r="73" spans="1:5" ht="18.75" x14ac:dyDescent="0.3">
      <c r="A73" s="75">
        <v>1</v>
      </c>
      <c r="B73" s="84" t="s">
        <v>129</v>
      </c>
      <c r="C73" s="82">
        <v>1</v>
      </c>
      <c r="D73" s="74">
        <v>325</v>
      </c>
      <c r="E73" s="74">
        <f t="shared" si="3"/>
        <v>325</v>
      </c>
    </row>
    <row r="74" spans="1:5" ht="18.75" x14ac:dyDescent="0.3">
      <c r="A74" s="75"/>
      <c r="B74" s="85" t="s">
        <v>43</v>
      </c>
      <c r="C74" s="86">
        <f>SUM(C61:C73)</f>
        <v>14</v>
      </c>
      <c r="D74" s="81"/>
      <c r="E74" s="81">
        <f>SUM(E61:E73)</f>
        <v>8465</v>
      </c>
    </row>
    <row r="75" spans="1:5" ht="18.75" x14ac:dyDescent="0.25">
      <c r="A75" s="133" t="s">
        <v>130</v>
      </c>
      <c r="B75" s="133"/>
      <c r="C75" s="133"/>
      <c r="D75" s="133"/>
      <c r="E75" s="133"/>
    </row>
    <row r="76" spans="1:5" ht="18.75" x14ac:dyDescent="0.3">
      <c r="A76" s="75">
        <v>1</v>
      </c>
      <c r="B76" s="84" t="s">
        <v>131</v>
      </c>
      <c r="C76" s="82">
        <v>1</v>
      </c>
      <c r="D76" s="74">
        <v>390</v>
      </c>
      <c r="E76" s="74">
        <f t="shared" ref="E76:E82" si="4">C76*D76</f>
        <v>390</v>
      </c>
    </row>
    <row r="77" spans="1:5" ht="18.75" x14ac:dyDescent="0.3">
      <c r="A77" s="75">
        <v>2</v>
      </c>
      <c r="B77" s="84" t="s">
        <v>132</v>
      </c>
      <c r="C77" s="82">
        <v>2</v>
      </c>
      <c r="D77" s="74">
        <v>330</v>
      </c>
      <c r="E77" s="74">
        <f t="shared" si="4"/>
        <v>660</v>
      </c>
    </row>
    <row r="78" spans="1:5" ht="18.75" x14ac:dyDescent="0.3">
      <c r="A78" s="75">
        <v>3</v>
      </c>
      <c r="B78" s="76" t="s">
        <v>133</v>
      </c>
      <c r="C78" s="77">
        <v>4</v>
      </c>
      <c r="D78" s="74">
        <v>290</v>
      </c>
      <c r="E78" s="74">
        <f t="shared" si="4"/>
        <v>1160</v>
      </c>
    </row>
    <row r="79" spans="1:5" ht="18.75" x14ac:dyDescent="0.3">
      <c r="A79" s="75">
        <v>4</v>
      </c>
      <c r="B79" s="76" t="s">
        <v>134</v>
      </c>
      <c r="C79" s="77">
        <v>2</v>
      </c>
      <c r="D79" s="74">
        <v>280</v>
      </c>
      <c r="E79" s="74">
        <f t="shared" si="4"/>
        <v>560</v>
      </c>
    </row>
    <row r="80" spans="1:5" ht="18.75" x14ac:dyDescent="0.3">
      <c r="A80" s="75">
        <v>5</v>
      </c>
      <c r="B80" s="76" t="s">
        <v>135</v>
      </c>
      <c r="C80" s="77">
        <v>2</v>
      </c>
      <c r="D80" s="74">
        <v>280</v>
      </c>
      <c r="E80" s="74">
        <f t="shared" si="4"/>
        <v>560</v>
      </c>
    </row>
    <row r="81" spans="1:5" ht="18.75" x14ac:dyDescent="0.3">
      <c r="A81" s="75">
        <v>6</v>
      </c>
      <c r="B81" s="76" t="s">
        <v>136</v>
      </c>
      <c r="C81" s="77">
        <v>1</v>
      </c>
      <c r="D81" s="74">
        <v>280</v>
      </c>
      <c r="E81" s="74">
        <f t="shared" si="4"/>
        <v>280</v>
      </c>
    </row>
    <row r="82" spans="1:5" ht="18.75" x14ac:dyDescent="0.3">
      <c r="A82" s="75">
        <v>7</v>
      </c>
      <c r="B82" s="76" t="s">
        <v>137</v>
      </c>
      <c r="C82" s="77">
        <v>1</v>
      </c>
      <c r="D82" s="74">
        <v>280</v>
      </c>
      <c r="E82" s="74">
        <f t="shared" si="4"/>
        <v>280</v>
      </c>
    </row>
    <row r="83" spans="1:5" ht="18.75" x14ac:dyDescent="0.3">
      <c r="A83" s="75"/>
      <c r="B83" s="79" t="s">
        <v>43</v>
      </c>
      <c r="C83" s="80">
        <f>SUM(C76:C82)</f>
        <v>13</v>
      </c>
      <c r="D83" s="81"/>
      <c r="E83" s="81">
        <f>SUM(E76:E82)</f>
        <v>3890</v>
      </c>
    </row>
    <row r="84" spans="1:5" ht="18.75" x14ac:dyDescent="0.25">
      <c r="A84" s="133" t="s">
        <v>138</v>
      </c>
      <c r="B84" s="133"/>
      <c r="C84" s="133"/>
      <c r="D84" s="133"/>
      <c r="E84" s="133"/>
    </row>
    <row r="85" spans="1:5" ht="18.75" x14ac:dyDescent="0.3">
      <c r="A85" s="75">
        <v>1</v>
      </c>
      <c r="B85" s="76" t="s">
        <v>139</v>
      </c>
      <c r="C85" s="77">
        <v>2</v>
      </c>
      <c r="D85" s="74">
        <v>280</v>
      </c>
      <c r="E85" s="74">
        <f t="shared" ref="E85:E98" si="5">C85*D85</f>
        <v>560</v>
      </c>
    </row>
    <row r="86" spans="1:5" ht="18.75" x14ac:dyDescent="0.3">
      <c r="A86" s="75">
        <v>2</v>
      </c>
      <c r="B86" s="76" t="s">
        <v>140</v>
      </c>
      <c r="C86" s="77">
        <v>4</v>
      </c>
      <c r="D86" s="74">
        <v>270</v>
      </c>
      <c r="E86" s="74">
        <f t="shared" si="5"/>
        <v>1080</v>
      </c>
    </row>
    <row r="87" spans="1:5" ht="18.75" x14ac:dyDescent="0.3">
      <c r="A87" s="75">
        <v>3</v>
      </c>
      <c r="B87" s="76" t="s">
        <v>141</v>
      </c>
      <c r="C87" s="77">
        <v>1</v>
      </c>
      <c r="D87" s="74">
        <v>270</v>
      </c>
      <c r="E87" s="74">
        <f t="shared" si="5"/>
        <v>270</v>
      </c>
    </row>
    <row r="88" spans="1:5" ht="18.75" x14ac:dyDescent="0.3">
      <c r="A88" s="75">
        <v>4</v>
      </c>
      <c r="B88" s="76" t="s">
        <v>142</v>
      </c>
      <c r="C88" s="77">
        <v>2</v>
      </c>
      <c r="D88" s="74">
        <v>220</v>
      </c>
      <c r="E88" s="74">
        <f t="shared" si="5"/>
        <v>440</v>
      </c>
    </row>
    <row r="89" spans="1:5" ht="18.75" x14ac:dyDescent="0.3">
      <c r="A89" s="75">
        <v>5</v>
      </c>
      <c r="B89" s="76" t="s">
        <v>143</v>
      </c>
      <c r="C89" s="77">
        <v>1</v>
      </c>
      <c r="D89" s="74">
        <v>330</v>
      </c>
      <c r="E89" s="74">
        <f t="shared" si="5"/>
        <v>330</v>
      </c>
    </row>
    <row r="90" spans="1:5" ht="18.75" x14ac:dyDescent="0.3">
      <c r="A90" s="75">
        <v>6</v>
      </c>
      <c r="B90" s="76" t="s">
        <v>144</v>
      </c>
      <c r="C90" s="77">
        <v>1</v>
      </c>
      <c r="D90" s="74">
        <v>270</v>
      </c>
      <c r="E90" s="74">
        <f t="shared" si="5"/>
        <v>270</v>
      </c>
    </row>
    <row r="91" spans="1:5" ht="18.75" x14ac:dyDescent="0.3">
      <c r="A91" s="75">
        <v>7</v>
      </c>
      <c r="B91" s="84" t="s">
        <v>145</v>
      </c>
      <c r="C91" s="82">
        <v>1</v>
      </c>
      <c r="D91" s="74">
        <v>270</v>
      </c>
      <c r="E91" s="74">
        <f t="shared" si="5"/>
        <v>270</v>
      </c>
    </row>
    <row r="92" spans="1:5" ht="18.75" x14ac:dyDescent="0.3">
      <c r="A92" s="75">
        <v>8</v>
      </c>
      <c r="B92" s="84" t="s">
        <v>146</v>
      </c>
      <c r="C92" s="82">
        <v>4</v>
      </c>
      <c r="D92" s="74">
        <v>165</v>
      </c>
      <c r="E92" s="74">
        <f t="shared" si="5"/>
        <v>660</v>
      </c>
    </row>
    <row r="93" spans="1:5" ht="18.75" x14ac:dyDescent="0.3">
      <c r="A93" s="75">
        <v>9</v>
      </c>
      <c r="B93" s="76" t="s">
        <v>147</v>
      </c>
      <c r="C93" s="77">
        <v>1</v>
      </c>
      <c r="D93" s="74">
        <v>300</v>
      </c>
      <c r="E93" s="74">
        <f t="shared" si="5"/>
        <v>300</v>
      </c>
    </row>
    <row r="94" spans="1:5" ht="18.75" x14ac:dyDescent="0.3">
      <c r="A94" s="75">
        <v>10</v>
      </c>
      <c r="B94" s="76" t="s">
        <v>148</v>
      </c>
      <c r="C94" s="77">
        <v>4</v>
      </c>
      <c r="D94" s="74">
        <v>150</v>
      </c>
      <c r="E94" s="74">
        <f t="shared" si="5"/>
        <v>600</v>
      </c>
    </row>
    <row r="95" spans="1:5" ht="18.75" x14ac:dyDescent="0.3">
      <c r="A95" s="75">
        <v>11</v>
      </c>
      <c r="B95" s="77" t="s">
        <v>149</v>
      </c>
      <c r="C95" s="77">
        <v>1</v>
      </c>
      <c r="D95" s="74">
        <v>130</v>
      </c>
      <c r="E95" s="74">
        <f t="shared" si="5"/>
        <v>130</v>
      </c>
    </row>
    <row r="96" spans="1:5" ht="18.75" x14ac:dyDescent="0.3">
      <c r="A96" s="75">
        <v>12</v>
      </c>
      <c r="B96" s="77" t="s">
        <v>150</v>
      </c>
      <c r="C96" s="77">
        <v>1</v>
      </c>
      <c r="D96" s="74">
        <v>300</v>
      </c>
      <c r="E96" s="74">
        <f t="shared" si="5"/>
        <v>300</v>
      </c>
    </row>
    <row r="97" spans="1:5" ht="18.75" x14ac:dyDescent="0.3">
      <c r="A97" s="75">
        <v>13</v>
      </c>
      <c r="B97" s="77" t="s">
        <v>151</v>
      </c>
      <c r="C97" s="77">
        <v>2</v>
      </c>
      <c r="D97" s="74">
        <v>420</v>
      </c>
      <c r="E97" s="74">
        <f t="shared" si="5"/>
        <v>840</v>
      </c>
    </row>
    <row r="98" spans="1:5" ht="18.75" x14ac:dyDescent="0.3">
      <c r="A98" s="75">
        <v>14</v>
      </c>
      <c r="B98" s="77" t="s">
        <v>152</v>
      </c>
      <c r="C98" s="77">
        <v>1</v>
      </c>
      <c r="D98" s="74">
        <v>200</v>
      </c>
      <c r="E98" s="74">
        <f t="shared" si="5"/>
        <v>200</v>
      </c>
    </row>
    <row r="99" spans="1:5" ht="18.75" x14ac:dyDescent="0.3">
      <c r="A99" s="75"/>
      <c r="B99" s="83" t="s">
        <v>43</v>
      </c>
      <c r="C99" s="80">
        <f>SUM(C85:C98)</f>
        <v>26</v>
      </c>
      <c r="D99" s="81"/>
      <c r="E99" s="81">
        <f>SUM(E85:E98)</f>
        <v>6250</v>
      </c>
    </row>
    <row r="100" spans="1:5" ht="18.75" x14ac:dyDescent="0.3">
      <c r="A100" s="74"/>
      <c r="B100" s="87" t="s">
        <v>47</v>
      </c>
      <c r="C100" s="81">
        <f>C99+C83+C74+C59+C55+C50+C44+C40+C32+C24</f>
        <v>123</v>
      </c>
      <c r="D100" s="81"/>
      <c r="E100" s="81">
        <f>E24+E32+E40+E44+E50+E55+E59+E74+E83+E99</f>
        <v>56518</v>
      </c>
    </row>
    <row r="101" spans="1:5" ht="18.75" x14ac:dyDescent="0.3">
      <c r="A101" s="68"/>
      <c r="B101" s="68"/>
      <c r="C101" s="68"/>
      <c r="D101" s="68"/>
      <c r="E101" s="68"/>
    </row>
    <row r="102" spans="1:5" ht="18.75" x14ac:dyDescent="0.3">
      <c r="A102" s="68"/>
      <c r="B102" s="68"/>
      <c r="C102" s="68"/>
      <c r="D102" s="68"/>
      <c r="E102" s="68"/>
    </row>
    <row r="103" spans="1:5" ht="18.75" x14ac:dyDescent="0.3">
      <c r="A103" s="68"/>
      <c r="B103" s="68" t="s">
        <v>153</v>
      </c>
      <c r="C103" s="68">
        <f>E100*12</f>
        <v>678216</v>
      </c>
      <c r="D103" s="68"/>
      <c r="E103" s="68"/>
    </row>
    <row r="104" spans="1:5" ht="18.75" x14ac:dyDescent="0.3">
      <c r="A104" s="68"/>
      <c r="B104" s="68" t="s">
        <v>154</v>
      </c>
      <c r="C104" s="88">
        <f>C103/საწოლდღეები!D15</f>
        <v>18.581260273972603</v>
      </c>
      <c r="D104" s="68"/>
      <c r="E104" s="68"/>
    </row>
  </sheetData>
  <mergeCells count="12">
    <mergeCell ref="A84:E84"/>
    <mergeCell ref="A2:D2"/>
    <mergeCell ref="A3:C3"/>
    <mergeCell ref="A6:E6"/>
    <mergeCell ref="A25:E25"/>
    <mergeCell ref="A33:E33"/>
    <mergeCell ref="B41:E41"/>
    <mergeCell ref="A45:E45"/>
    <mergeCell ref="A51:E51"/>
    <mergeCell ref="A56:E56"/>
    <mergeCell ref="A60:E60"/>
    <mergeCell ref="A75:E7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workbookViewId="0">
      <selection activeCell="P11" sqref="P11"/>
    </sheetView>
  </sheetViews>
  <sheetFormatPr defaultRowHeight="15" x14ac:dyDescent="0.25"/>
  <cols>
    <col min="2" max="2" width="36.5703125" customWidth="1"/>
    <col min="3" max="3" width="13.7109375" bestFit="1" customWidth="1"/>
    <col min="4" max="4" width="11.5703125" bestFit="1" customWidth="1"/>
  </cols>
  <sheetData>
    <row r="2" spans="2:8" x14ac:dyDescent="0.25">
      <c r="B2" s="2"/>
    </row>
    <row r="4" spans="2:8" x14ac:dyDescent="0.25">
      <c r="B4" s="2" t="s">
        <v>70</v>
      </c>
    </row>
    <row r="6" spans="2:8" ht="27" customHeight="1" x14ac:dyDescent="0.25">
      <c r="B6" s="3" t="s">
        <v>1</v>
      </c>
      <c r="C6" s="4">
        <f>'ხელფასები ძველი'!C103</f>
        <v>678216</v>
      </c>
      <c r="F6" s="1"/>
    </row>
    <row r="7" spans="2:8" ht="27" customHeight="1" x14ac:dyDescent="0.25">
      <c r="B7" s="3" t="s">
        <v>3</v>
      </c>
      <c r="C7" s="4">
        <f>საწოლდღეები!D15</f>
        <v>36500</v>
      </c>
      <c r="D7" s="24"/>
      <c r="E7" s="24"/>
      <c r="F7" s="24"/>
      <c r="H7" s="23"/>
    </row>
    <row r="8" spans="2:8" ht="27" customHeight="1" x14ac:dyDescent="0.35">
      <c r="B8" s="3" t="s">
        <v>8</v>
      </c>
      <c r="C8" s="11">
        <f>C6/C7</f>
        <v>18.581260273972603</v>
      </c>
      <c r="D8" s="25"/>
      <c r="E8" s="24"/>
      <c r="F8" s="24"/>
      <c r="H8" s="23"/>
    </row>
    <row r="10" spans="2:8" x14ac:dyDescent="0.25">
      <c r="C10" s="1"/>
    </row>
    <row r="34" spans="8:10" x14ac:dyDescent="0.25">
      <c r="H34" s="132"/>
      <c r="I34" s="132"/>
      <c r="J34" s="132"/>
    </row>
    <row r="35" spans="8:10" x14ac:dyDescent="0.25">
      <c r="H35" s="132"/>
      <c r="I35" s="132"/>
      <c r="J35" s="132"/>
    </row>
  </sheetData>
  <mergeCells count="2">
    <mergeCell ref="H34:J34"/>
    <mergeCell ref="H35:J35"/>
  </mergeCells>
  <pageMargins left="0.15748031496062992" right="0.15748031496062992" top="0.23622047244094491" bottom="0.19685039370078741" header="0.23622047244094491" footer="0.1574803149606299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topLeftCell="A2" zoomScale="90" zoomScaleNormal="90" workbookViewId="0">
      <pane xSplit="1" ySplit="1" topLeftCell="B3" activePane="bottomRight" state="frozen"/>
      <selection activeCell="A2" sqref="A2"/>
      <selection pane="topRight" activeCell="D2" sqref="D2"/>
      <selection pane="bottomLeft" activeCell="A4" sqref="A4"/>
      <selection pane="bottomRight" activeCell="B7" sqref="B7"/>
    </sheetView>
  </sheetViews>
  <sheetFormatPr defaultRowHeight="15" x14ac:dyDescent="0.25"/>
  <cols>
    <col min="1" max="1" width="0.140625" style="9" customWidth="1"/>
    <col min="2" max="2" width="11.5703125" style="9" customWidth="1"/>
    <col min="3" max="3" width="13.5703125" style="9" customWidth="1"/>
    <col min="4" max="4" width="8.28515625" style="9" customWidth="1"/>
    <col min="5" max="5" width="8.42578125" style="9" customWidth="1"/>
    <col min="6" max="6" width="8.5703125" style="9" customWidth="1"/>
    <col min="7" max="7" width="0.140625" style="9" customWidth="1"/>
    <col min="8" max="8" width="12.140625" style="9" bestFit="1" customWidth="1"/>
    <col min="9" max="9" width="11.28515625" style="9" customWidth="1"/>
    <col min="10" max="10" width="11" style="9" customWidth="1"/>
    <col min="11" max="11" width="10.42578125" style="9" customWidth="1"/>
    <col min="12" max="12" width="9.140625" style="9" hidden="1" customWidth="1"/>
    <col min="13" max="13" width="10.85546875" style="9" hidden="1" customWidth="1"/>
    <col min="14" max="14" width="10.140625" style="9" customWidth="1"/>
    <col min="15" max="15" width="8.85546875" style="9" customWidth="1"/>
    <col min="16" max="16" width="10.7109375" style="9" customWidth="1"/>
    <col min="17" max="17" width="8" style="9" customWidth="1"/>
    <col min="18" max="18" width="9.28515625" style="9" customWidth="1"/>
    <col min="19" max="16384" width="9.140625" style="9"/>
  </cols>
  <sheetData>
    <row r="2" spans="1:19" x14ac:dyDescent="0.25">
      <c r="R2" s="64" t="s">
        <v>69</v>
      </c>
    </row>
    <row r="3" spans="1:19" ht="19.5" thickBot="1" x14ac:dyDescent="0.3">
      <c r="A3" s="137" t="s">
        <v>67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9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2"/>
    </row>
    <row r="5" spans="1:19" ht="99.75" customHeight="1" x14ac:dyDescent="0.3">
      <c r="A5" s="21" t="s">
        <v>14</v>
      </c>
      <c r="B5" s="97" t="s">
        <v>15</v>
      </c>
      <c r="C5" s="97" t="s">
        <v>31</v>
      </c>
      <c r="D5" s="97" t="s">
        <v>16</v>
      </c>
      <c r="E5" s="97" t="s">
        <v>158</v>
      </c>
      <c r="F5" s="98" t="s">
        <v>17</v>
      </c>
      <c r="G5" s="99" t="s">
        <v>18</v>
      </c>
      <c r="H5" s="100" t="s">
        <v>19</v>
      </c>
      <c r="I5" s="99" t="s">
        <v>39</v>
      </c>
      <c r="J5" s="99" t="s">
        <v>20</v>
      </c>
      <c r="K5" s="99" t="s">
        <v>21</v>
      </c>
      <c r="L5" s="99" t="s">
        <v>22</v>
      </c>
      <c r="M5" s="99" t="s">
        <v>23</v>
      </c>
      <c r="N5" s="98" t="s">
        <v>24</v>
      </c>
      <c r="O5" s="98" t="s">
        <v>25</v>
      </c>
      <c r="P5" s="98" t="s">
        <v>32</v>
      </c>
      <c r="Q5" s="98" t="s">
        <v>26</v>
      </c>
      <c r="R5" s="101" t="s">
        <v>27</v>
      </c>
    </row>
    <row r="6" spans="1:19" x14ac:dyDescent="0.25">
      <c r="A6" s="66"/>
      <c r="B6" s="67">
        <v>120000</v>
      </c>
      <c r="C6" s="67">
        <v>140000</v>
      </c>
      <c r="D6" s="67">
        <v>28000</v>
      </c>
      <c r="E6" s="67">
        <v>2160</v>
      </c>
      <c r="F6" s="67">
        <v>72000</v>
      </c>
      <c r="G6" s="67"/>
      <c r="H6" s="67">
        <v>22688</v>
      </c>
      <c r="I6" s="67">
        <v>3067</v>
      </c>
      <c r="J6" s="67">
        <v>3374</v>
      </c>
      <c r="K6" s="67">
        <v>3983</v>
      </c>
      <c r="L6" s="67"/>
      <c r="M6" s="67"/>
      <c r="N6" s="67">
        <v>259591</v>
      </c>
      <c r="O6" s="67">
        <v>5858</v>
      </c>
      <c r="P6" s="67">
        <v>3264</v>
      </c>
      <c r="Q6" s="67">
        <v>1653</v>
      </c>
      <c r="R6" s="67">
        <f>SUM(B6:Q6)</f>
        <v>665638</v>
      </c>
    </row>
    <row r="7" spans="1:19" x14ac:dyDescent="0.25">
      <c r="B7" s="9">
        <f>567543*0.21</f>
        <v>119184.03</v>
      </c>
      <c r="C7" s="9">
        <f>144176*0.98</f>
        <v>141292.48000000001</v>
      </c>
      <c r="D7" s="9">
        <f>6570*4.35</f>
        <v>28579.499999999996</v>
      </c>
      <c r="L7" s="18"/>
      <c r="S7" s="64" t="s">
        <v>168</v>
      </c>
    </row>
    <row r="10" spans="1:19" x14ac:dyDescent="0.25">
      <c r="B10" s="14"/>
    </row>
  </sheetData>
  <mergeCells count="1">
    <mergeCell ref="A3:R3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workbookViewId="0">
      <selection activeCell="C7" sqref="C7"/>
    </sheetView>
  </sheetViews>
  <sheetFormatPr defaultRowHeight="15" x14ac:dyDescent="0.25"/>
  <cols>
    <col min="2" max="2" width="37.5703125" customWidth="1"/>
    <col min="3" max="3" width="13.28515625" bestFit="1" customWidth="1"/>
    <col min="4" max="4" width="11.5703125" bestFit="1" customWidth="1"/>
    <col min="6" max="6" width="13.28515625" bestFit="1" customWidth="1"/>
    <col min="8" max="8" width="13.28515625" bestFit="1" customWidth="1"/>
  </cols>
  <sheetData>
    <row r="2" spans="2:10" x14ac:dyDescent="0.25">
      <c r="B2" s="2"/>
    </row>
    <row r="4" spans="2:10" x14ac:dyDescent="0.25">
      <c r="B4" s="2" t="s">
        <v>0</v>
      </c>
    </row>
    <row r="6" spans="2:10" ht="27" customHeight="1" x14ac:dyDescent="0.25">
      <c r="B6" s="3" t="s">
        <v>1</v>
      </c>
      <c r="C6" s="12">
        <f>'არაპირდაპირი ხარჯი'!R6</f>
        <v>665638</v>
      </c>
      <c r="F6" s="1"/>
      <c r="H6" s="1"/>
      <c r="I6" s="6"/>
      <c r="J6" s="7"/>
    </row>
    <row r="7" spans="2:10" ht="27" customHeight="1" x14ac:dyDescent="0.25">
      <c r="B7" s="3" t="s">
        <v>3</v>
      </c>
      <c r="C7" s="4">
        <f>საწოლდღეები!D15</f>
        <v>36500</v>
      </c>
    </row>
    <row r="8" spans="2:10" ht="27" customHeight="1" x14ac:dyDescent="0.35">
      <c r="B8" s="3" t="s">
        <v>5</v>
      </c>
      <c r="C8" s="5">
        <f>C6/C7</f>
        <v>18.236657534246575</v>
      </c>
      <c r="E8" s="26"/>
      <c r="F8" s="1"/>
      <c r="G8" s="7"/>
    </row>
    <row r="10" spans="2:10" x14ac:dyDescent="0.25">
      <c r="C10" s="1"/>
    </row>
    <row r="34" spans="8:10" x14ac:dyDescent="0.25">
      <c r="H34" s="132"/>
      <c r="I34" s="132"/>
      <c r="J34" s="132"/>
    </row>
    <row r="35" spans="8:10" x14ac:dyDescent="0.25">
      <c r="H35" s="132"/>
      <c r="I35" s="132"/>
      <c r="J35" s="132"/>
    </row>
  </sheetData>
  <mergeCells count="2">
    <mergeCell ref="H34:J34"/>
    <mergeCell ref="H35:J35"/>
  </mergeCells>
  <pageMargins left="0.15748031496062992" right="0.15748031496062992" top="0.23622047244094491" bottom="0.19685039370078741" header="0.23622047244094491" footer="0.15748031496062992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2" workbookViewId="0">
      <selection activeCell="N22" sqref="N22"/>
    </sheetView>
  </sheetViews>
  <sheetFormatPr defaultRowHeight="12.75" x14ac:dyDescent="0.2"/>
  <cols>
    <col min="1" max="1" width="3.42578125" style="8" customWidth="1"/>
    <col min="2" max="2" width="0.140625" style="8" customWidth="1"/>
    <col min="3" max="3" width="4" style="8" bestFit="1" customWidth="1"/>
    <col min="4" max="4" width="33.140625" style="8" bestFit="1" customWidth="1"/>
    <col min="5" max="5" width="14.85546875" style="8" customWidth="1"/>
    <col min="6" max="6" width="9.140625" style="8" hidden="1" customWidth="1"/>
    <col min="7" max="7" width="13.5703125" style="8" bestFit="1" customWidth="1"/>
    <col min="8" max="8" width="11.7109375" style="8" customWidth="1"/>
    <col min="9" max="10" width="9.140625" style="8"/>
    <col min="11" max="11" width="13.5703125" style="8" bestFit="1" customWidth="1"/>
    <col min="12" max="12" width="9.140625" style="8"/>
    <col min="13" max="13" width="13.5703125" style="8" bestFit="1" customWidth="1"/>
    <col min="14" max="16384" width="9.140625" style="8"/>
  </cols>
  <sheetData>
    <row r="1" spans="1:8" ht="15.75" x14ac:dyDescent="0.25">
      <c r="A1" s="65"/>
      <c r="B1" s="65"/>
      <c r="C1" s="65"/>
      <c r="D1" s="65"/>
      <c r="E1" s="65" t="s">
        <v>66</v>
      </c>
    </row>
    <row r="2" spans="1:8" ht="15.75" x14ac:dyDescent="0.25">
      <c r="A2" s="65"/>
      <c r="B2" s="65"/>
      <c r="C2" s="65"/>
      <c r="D2" s="65"/>
      <c r="E2" s="65"/>
    </row>
    <row r="3" spans="1:8" ht="15.75" x14ac:dyDescent="0.25">
      <c r="A3" s="138" t="s">
        <v>9</v>
      </c>
      <c r="B3" s="139"/>
      <c r="C3" s="139"/>
      <c r="D3" s="139"/>
      <c r="E3" s="140"/>
    </row>
    <row r="4" spans="1:8" ht="15" customHeight="1" x14ac:dyDescent="0.2">
      <c r="A4" s="141" t="s">
        <v>157</v>
      </c>
      <c r="B4" s="142"/>
      <c r="C4" s="142"/>
      <c r="D4" s="143"/>
      <c r="E4" s="147" t="s">
        <v>13</v>
      </c>
    </row>
    <row r="5" spans="1:8" ht="21" customHeight="1" x14ac:dyDescent="0.2">
      <c r="A5" s="144"/>
      <c r="B5" s="145"/>
      <c r="C5" s="145"/>
      <c r="D5" s="146"/>
      <c r="E5" s="148"/>
    </row>
    <row r="6" spans="1:8" ht="15.75" x14ac:dyDescent="0.25">
      <c r="A6" s="92">
        <v>1</v>
      </c>
      <c r="B6" s="92" t="s">
        <v>10</v>
      </c>
      <c r="C6" s="92"/>
      <c r="D6" s="91"/>
      <c r="E6" s="90"/>
    </row>
    <row r="7" spans="1:8" ht="15.75" x14ac:dyDescent="0.25">
      <c r="A7" s="92"/>
      <c r="B7" s="91"/>
      <c r="C7" s="91">
        <v>1.1000000000000001</v>
      </c>
      <c r="D7" s="91" t="s">
        <v>11</v>
      </c>
      <c r="E7" s="93">
        <f>'კვების დაანგარიშება'!B6</f>
        <v>10</v>
      </c>
    </row>
    <row r="8" spans="1:8" ht="15.75" x14ac:dyDescent="0.25">
      <c r="A8" s="92"/>
      <c r="B8" s="91"/>
      <c r="C8" s="91">
        <v>1.2</v>
      </c>
      <c r="D8" s="91" t="s">
        <v>40</v>
      </c>
      <c r="E8" s="94">
        <f>'გამოკვლევები და პროცედურები'!F30</f>
        <v>22.587499999999999</v>
      </c>
    </row>
    <row r="9" spans="1:8" ht="15.75" x14ac:dyDescent="0.25">
      <c r="A9" s="92"/>
      <c r="B9" s="91"/>
      <c r="C9" s="91"/>
      <c r="D9" s="95" t="s">
        <v>7</v>
      </c>
      <c r="E9" s="96">
        <f>E7+E8</f>
        <v>32.587499999999999</v>
      </c>
    </row>
    <row r="10" spans="1:8" ht="15.75" x14ac:dyDescent="0.25">
      <c r="A10" s="92">
        <v>2</v>
      </c>
      <c r="B10" s="92" t="s">
        <v>6</v>
      </c>
      <c r="C10" s="92"/>
      <c r="D10" s="91"/>
      <c r="E10" s="90"/>
    </row>
    <row r="11" spans="1:8" ht="15.75" x14ac:dyDescent="0.25">
      <c r="A11" s="92"/>
      <c r="B11" s="91"/>
      <c r="C11" s="91">
        <v>2.1</v>
      </c>
      <c r="D11" s="91" t="s">
        <v>44</v>
      </c>
      <c r="E11" s="94">
        <f>'სამკ. დარგ. ხელფ. დაანგარიშება'!C8</f>
        <v>18.581260273972603</v>
      </c>
    </row>
    <row r="12" spans="1:8" ht="15.75" x14ac:dyDescent="0.25">
      <c r="A12" s="92"/>
      <c r="B12" s="91"/>
      <c r="C12" s="91"/>
      <c r="D12" s="95" t="s">
        <v>7</v>
      </c>
      <c r="E12" s="96">
        <f>E11</f>
        <v>18.581260273972603</v>
      </c>
    </row>
    <row r="13" spans="1:8" ht="15.75" x14ac:dyDescent="0.25">
      <c r="A13" s="92">
        <v>3</v>
      </c>
      <c r="B13" s="92" t="s">
        <v>0</v>
      </c>
      <c r="C13" s="92"/>
      <c r="D13" s="91"/>
      <c r="E13" s="90"/>
    </row>
    <row r="14" spans="1:8" ht="15.75" x14ac:dyDescent="0.25">
      <c r="A14" s="92"/>
      <c r="B14" s="91"/>
      <c r="C14" s="91">
        <v>3.1</v>
      </c>
      <c r="D14" s="91" t="s">
        <v>12</v>
      </c>
      <c r="E14" s="94">
        <f>'არაპირდ. ხარჯ. დაანგარიშება'!C8</f>
        <v>18.236657534246575</v>
      </c>
    </row>
    <row r="15" spans="1:8" ht="15.75" x14ac:dyDescent="0.25">
      <c r="A15" s="92"/>
      <c r="B15" s="91"/>
      <c r="C15" s="91"/>
      <c r="D15" s="95" t="s">
        <v>7</v>
      </c>
      <c r="E15" s="94">
        <f>E14</f>
        <v>18.236657534246575</v>
      </c>
    </row>
    <row r="16" spans="1:8" ht="15.75" x14ac:dyDescent="0.25">
      <c r="A16" s="92"/>
      <c r="B16" s="92" t="s">
        <v>13</v>
      </c>
      <c r="C16" s="91"/>
      <c r="D16" s="91"/>
      <c r="E16" s="96">
        <f>E9+E12+E15</f>
        <v>69.40541780821917</v>
      </c>
      <c r="G16" s="89">
        <f>E16*100*365</f>
        <v>2533297.75</v>
      </c>
      <c r="H16" s="8" t="s">
        <v>167</v>
      </c>
    </row>
    <row r="17" spans="1:13" ht="15.75" x14ac:dyDescent="0.25">
      <c r="A17" s="65"/>
      <c r="B17" s="65"/>
      <c r="C17" s="65"/>
      <c r="D17" s="65"/>
      <c r="E17" s="65"/>
      <c r="G17" s="89">
        <f>G16/12</f>
        <v>211108.14583333334</v>
      </c>
      <c r="H17" s="8" t="s">
        <v>42</v>
      </c>
      <c r="K17" s="89"/>
      <c r="M17" s="89"/>
    </row>
    <row r="18" spans="1:13" x14ac:dyDescent="0.2">
      <c r="G18" s="89">
        <f>G17*7</f>
        <v>1477757.0208333335</v>
      </c>
      <c r="H18" s="8" t="s">
        <v>156</v>
      </c>
      <c r="K18" s="89"/>
      <c r="M18" s="89"/>
    </row>
  </sheetData>
  <mergeCells count="3">
    <mergeCell ref="A3:E3"/>
    <mergeCell ref="A4:D5"/>
    <mergeCell ref="E4:E5"/>
  </mergeCells>
  <pageMargins left="0.15748031496062992" right="0.15748031496062992" top="0.23622047244094491" bottom="0.35433070866141736" header="0.23622047244094491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tabSelected="1" topLeftCell="A5" workbookViewId="0">
      <selection activeCell="P23" sqref="P23"/>
    </sheetView>
  </sheetViews>
  <sheetFormatPr defaultRowHeight="15" x14ac:dyDescent="0.25"/>
  <cols>
    <col min="1" max="1" width="2.28515625" customWidth="1"/>
    <col min="2" max="2" width="21.85546875" customWidth="1"/>
    <col min="3" max="3" width="35.5703125" customWidth="1"/>
    <col min="4" max="4" width="11" customWidth="1"/>
    <col min="5" max="5" width="13.85546875" customWidth="1"/>
    <col min="6" max="6" width="12.42578125" customWidth="1"/>
  </cols>
  <sheetData>
    <row r="2" spans="2:6" hidden="1" x14ac:dyDescent="0.25">
      <c r="F2" s="102"/>
    </row>
    <row r="3" spans="2:6" ht="75" x14ac:dyDescent="0.25">
      <c r="B3" s="103" t="s">
        <v>161</v>
      </c>
      <c r="C3" s="103" t="s">
        <v>164</v>
      </c>
      <c r="D3" s="109" t="s">
        <v>166</v>
      </c>
      <c r="E3" s="108" t="s">
        <v>194</v>
      </c>
      <c r="F3" s="108" t="s">
        <v>184</v>
      </c>
    </row>
    <row r="4" spans="2:6" x14ac:dyDescent="0.25">
      <c r="B4" s="152" t="s">
        <v>10</v>
      </c>
      <c r="C4" s="13" t="s">
        <v>11</v>
      </c>
      <c r="D4" s="13">
        <f>100*365*10</f>
        <v>365000</v>
      </c>
      <c r="E4" s="13"/>
      <c r="F4" s="13">
        <f>D4/საწოლდღეები!D15</f>
        <v>10</v>
      </c>
    </row>
    <row r="5" spans="2:6" ht="21" customHeight="1" x14ac:dyDescent="0.25">
      <c r="B5" s="153"/>
      <c r="C5" s="13" t="s">
        <v>160</v>
      </c>
      <c r="D5" s="13">
        <f>'გამოკვლევები და პროცედურები'!F29</f>
        <v>451.75</v>
      </c>
      <c r="E5" s="13"/>
      <c r="F5" s="13">
        <f>D5/20</f>
        <v>22.587499999999999</v>
      </c>
    </row>
    <row r="6" spans="2:6" ht="17.25" customHeight="1" x14ac:dyDescent="0.3">
      <c r="B6" s="106" t="s">
        <v>163</v>
      </c>
      <c r="C6" s="13"/>
      <c r="D6" s="13"/>
      <c r="E6" s="13"/>
      <c r="F6" s="104">
        <f>SUM(F4:F5)</f>
        <v>32.587499999999999</v>
      </c>
    </row>
    <row r="7" spans="2:6" x14ac:dyDescent="0.25">
      <c r="B7" s="149" t="s">
        <v>0</v>
      </c>
      <c r="C7" s="13"/>
      <c r="D7" s="13"/>
      <c r="E7" s="13"/>
      <c r="F7" s="13"/>
    </row>
    <row r="8" spans="2:6" x14ac:dyDescent="0.25">
      <c r="B8" s="150"/>
      <c r="C8" s="13" t="s">
        <v>15</v>
      </c>
      <c r="D8" s="13">
        <v>120000</v>
      </c>
      <c r="E8" s="13"/>
      <c r="F8" s="13"/>
    </row>
    <row r="9" spans="2:6" x14ac:dyDescent="0.25">
      <c r="B9" s="150"/>
      <c r="C9" s="13" t="s">
        <v>31</v>
      </c>
      <c r="D9" s="13">
        <v>140000</v>
      </c>
      <c r="E9" s="13"/>
      <c r="F9" s="13"/>
    </row>
    <row r="10" spans="2:6" x14ac:dyDescent="0.25">
      <c r="B10" s="150"/>
      <c r="C10" s="13" t="s">
        <v>16</v>
      </c>
      <c r="D10" s="13">
        <v>28000</v>
      </c>
      <c r="E10" s="13"/>
      <c r="F10" s="13"/>
    </row>
    <row r="11" spans="2:6" x14ac:dyDescent="0.25">
      <c r="B11" s="150"/>
      <c r="C11" s="13" t="s">
        <v>158</v>
      </c>
      <c r="D11" s="13">
        <v>2160</v>
      </c>
      <c r="E11" s="13"/>
      <c r="F11" s="13"/>
    </row>
    <row r="12" spans="2:6" x14ac:dyDescent="0.25">
      <c r="B12" s="150"/>
      <c r="C12" s="13" t="s">
        <v>17</v>
      </c>
      <c r="D12" s="13">
        <v>72000</v>
      </c>
      <c r="E12" s="13"/>
      <c r="F12" s="13"/>
    </row>
    <row r="13" spans="2:6" x14ac:dyDescent="0.25">
      <c r="B13" s="150"/>
      <c r="C13" s="13" t="s">
        <v>19</v>
      </c>
      <c r="D13" s="13">
        <v>22688</v>
      </c>
      <c r="E13" s="13"/>
      <c r="F13" s="13"/>
    </row>
    <row r="14" spans="2:6" ht="30" x14ac:dyDescent="0.25">
      <c r="B14" s="150"/>
      <c r="C14" s="105" t="s">
        <v>39</v>
      </c>
      <c r="D14" s="13">
        <v>3067</v>
      </c>
      <c r="E14" s="13"/>
      <c r="F14" s="13"/>
    </row>
    <row r="15" spans="2:6" x14ac:dyDescent="0.25">
      <c r="B15" s="150"/>
      <c r="C15" s="13" t="s">
        <v>20</v>
      </c>
      <c r="D15" s="13">
        <v>3374</v>
      </c>
      <c r="E15" s="13"/>
      <c r="F15" s="13"/>
    </row>
    <row r="16" spans="2:6" x14ac:dyDescent="0.25">
      <c r="B16" s="150"/>
      <c r="C16" s="13" t="s">
        <v>21</v>
      </c>
      <c r="D16" s="13">
        <v>3983</v>
      </c>
      <c r="E16" s="13"/>
      <c r="F16" s="13"/>
    </row>
    <row r="17" spans="2:6" x14ac:dyDescent="0.25">
      <c r="B17" s="150"/>
      <c r="C17" s="13" t="s">
        <v>24</v>
      </c>
      <c r="D17" s="13">
        <v>259591</v>
      </c>
      <c r="E17" s="13"/>
      <c r="F17" s="13"/>
    </row>
    <row r="18" spans="2:6" x14ac:dyDescent="0.25">
      <c r="B18" s="150"/>
      <c r="C18" s="13" t="s">
        <v>25</v>
      </c>
      <c r="D18" s="13">
        <v>5858</v>
      </c>
      <c r="E18" s="13"/>
      <c r="F18" s="13"/>
    </row>
    <row r="19" spans="2:6" x14ac:dyDescent="0.25">
      <c r="B19" s="150"/>
      <c r="C19" s="13" t="s">
        <v>32</v>
      </c>
      <c r="D19" s="13">
        <v>3264</v>
      </c>
      <c r="E19" s="13"/>
      <c r="F19" s="13"/>
    </row>
    <row r="20" spans="2:6" x14ac:dyDescent="0.25">
      <c r="B20" s="150"/>
      <c r="C20" s="13" t="s">
        <v>26</v>
      </c>
      <c r="D20" s="13">
        <v>1653</v>
      </c>
      <c r="E20" s="13"/>
      <c r="F20" s="13"/>
    </row>
    <row r="21" spans="2:6" x14ac:dyDescent="0.25">
      <c r="B21" s="151"/>
      <c r="C21" s="13"/>
      <c r="D21" s="103">
        <f>SUM(D8:D20)</f>
        <v>665638</v>
      </c>
      <c r="E21" s="103"/>
      <c r="F21" s="13"/>
    </row>
    <row r="22" spans="2:6" x14ac:dyDescent="0.25">
      <c r="B22" s="107" t="s">
        <v>159</v>
      </c>
      <c r="C22" s="13"/>
      <c r="D22" s="103">
        <v>678216</v>
      </c>
      <c r="E22" s="103"/>
      <c r="F22" s="13"/>
    </row>
    <row r="23" spans="2:6" ht="40.5" x14ac:dyDescent="0.3">
      <c r="B23" s="108" t="s">
        <v>162</v>
      </c>
      <c r="C23" s="13" t="s">
        <v>165</v>
      </c>
      <c r="D23" s="104">
        <f>D21+D22</f>
        <v>1343854</v>
      </c>
      <c r="E23" s="104">
        <f>D23/12*8</f>
        <v>895902.66666666663</v>
      </c>
      <c r="F23" s="104">
        <f>D23/12</f>
        <v>111987.83333333333</v>
      </c>
    </row>
    <row r="24" spans="2:6" ht="30" x14ac:dyDescent="0.3">
      <c r="B24" s="108" t="s">
        <v>185</v>
      </c>
      <c r="C24" s="13"/>
      <c r="D24" s="13"/>
      <c r="E24" s="104">
        <f>F6*365/12*7*60</f>
        <v>416305.3125</v>
      </c>
      <c r="F24" s="104"/>
    </row>
    <row r="25" spans="2:6" ht="30" x14ac:dyDescent="0.3">
      <c r="B25" s="128" t="s">
        <v>195</v>
      </c>
      <c r="C25" s="129"/>
      <c r="D25" s="129"/>
      <c r="E25" s="130">
        <f>SUM(E23:E24)</f>
        <v>1312207.9791666665</v>
      </c>
      <c r="F25" s="129"/>
    </row>
  </sheetData>
  <mergeCells count="2">
    <mergeCell ref="B7:B21"/>
    <mergeCell ref="B4:B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გამოკვლევები და პროცედურები</vt:lpstr>
      <vt:lpstr>საწოლდღეები</vt:lpstr>
      <vt:lpstr>კვების დაანგარიშება</vt:lpstr>
      <vt:lpstr>ხელფასები ძველი</vt:lpstr>
      <vt:lpstr>სამკ. დარგ. ხელფ. დაანგარიშება</vt:lpstr>
      <vt:lpstr>არაპირდაპირი ხარჯი</vt:lpstr>
      <vt:lpstr>არაპირდ. ხარჯ. დაანგარიშება</vt:lpstr>
      <vt:lpstr>საწ.დღის ღირ I ვარიანტი</vt:lpstr>
      <vt:lpstr>გლობალი და ვაუჩერი II ვარიანტი</vt:lpstr>
      <vt:lpstr>ხელფასები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2019-04-19T05:16:45Z</cp:lastPrinted>
  <dcterms:created xsi:type="dcterms:W3CDTF">2014-10-16T09:47:28Z</dcterms:created>
  <dcterms:modified xsi:type="dcterms:W3CDTF">2019-04-22T06:31:28Z</dcterms:modified>
</cp:coreProperties>
</file>