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5" windowHeight="7260" tabRatio="834"/>
  </bookViews>
  <sheets>
    <sheet name="I" sheetId="2" r:id="rId1"/>
    <sheet name="ერთკამერიანი ICD-1" sheetId="7" r:id="rId2"/>
    <sheet name="ორკამერიანი ICD-1" sheetId="8" r:id="rId3"/>
    <sheet name="ერთკამერიანი ICD" sheetId="5" r:id="rId4"/>
    <sheet name="ორკამერიანი ICD" sheetId="6" r:id="rId5"/>
  </sheets>
  <definedNames>
    <definedName name="diag">#REF!</definedName>
    <definedName name="lab">#REF!</definedName>
    <definedName name="med">#REF!</definedName>
    <definedName name="sam">#REF!</definedName>
  </definedNames>
  <calcPr calcId="162913"/>
</workbook>
</file>

<file path=xl/calcChain.xml><?xml version="1.0" encoding="utf-8"?>
<calcChain xmlns="http://schemas.openxmlformats.org/spreadsheetml/2006/main">
  <c r="O9" i="2" l="1"/>
  <c r="O10" i="2"/>
  <c r="O11" i="2"/>
  <c r="O8" i="2"/>
  <c r="N9" i="2"/>
  <c r="N10" i="2"/>
  <c r="N11" i="2"/>
  <c r="N8" i="2"/>
  <c r="O6" i="2"/>
  <c r="O7" i="2"/>
  <c r="O5" i="2"/>
  <c r="N6" i="2"/>
  <c r="N7" i="2"/>
  <c r="N5" i="2"/>
  <c r="J39" i="8"/>
  <c r="J38" i="8"/>
  <c r="J37" i="8"/>
  <c r="J36" i="8"/>
  <c r="J35" i="8"/>
  <c r="J34" i="8"/>
  <c r="J33" i="8"/>
  <c r="A33" i="8"/>
  <c r="A34" i="8" s="1"/>
  <c r="A35" i="8" s="1"/>
  <c r="A36" i="8" s="1"/>
  <c r="A37" i="8" s="1"/>
  <c r="A38" i="8" s="1"/>
  <c r="A39" i="8" s="1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41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A35" i="7"/>
  <c r="J35" i="7"/>
  <c r="J36" i="7"/>
  <c r="J37" i="7"/>
  <c r="J38" i="7"/>
  <c r="J39" i="7"/>
  <c r="K12" i="2" l="1"/>
  <c r="J11" i="2"/>
  <c r="J12" i="2"/>
  <c r="J10" i="2"/>
  <c r="J9" i="2"/>
  <c r="J8" i="2"/>
  <c r="K7" i="2"/>
  <c r="J6" i="2"/>
  <c r="J7" i="2"/>
  <c r="J5" i="2"/>
  <c r="H9" i="2"/>
  <c r="H10" i="2"/>
  <c r="H11" i="2"/>
  <c r="H12" i="2"/>
  <c r="H8" i="2"/>
  <c r="H6" i="2"/>
  <c r="H7" i="2"/>
  <c r="H5" i="2"/>
  <c r="J40" i="6"/>
  <c r="J39" i="6"/>
  <c r="J38" i="6"/>
  <c r="J37" i="6"/>
  <c r="J36" i="6"/>
  <c r="J35" i="6"/>
  <c r="J34" i="6"/>
  <c r="J33" i="6"/>
  <c r="A33" i="6"/>
  <c r="A34" i="6" s="1"/>
  <c r="A35" i="6" s="1"/>
  <c r="A36" i="6" s="1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42" i="6" s="1"/>
  <c r="J38" i="5"/>
  <c r="J37" i="5"/>
  <c r="J36" i="5"/>
  <c r="J35" i="5"/>
  <c r="A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39" i="5" s="1"/>
  <c r="A37" i="6" l="1"/>
  <c r="A38" i="6"/>
  <c r="A39" i="6" s="1"/>
  <c r="A40" i="6" s="1"/>
  <c r="D23" i="2"/>
  <c r="D19" i="2" l="1"/>
  <c r="D14" i="2"/>
  <c r="D15" i="2" s="1"/>
  <c r="D29" i="2" l="1"/>
  <c r="E19" i="2"/>
  <c r="E23" i="2"/>
  <c r="E11" i="2"/>
  <c r="E14" i="2" s="1"/>
  <c r="E29" i="2" l="1"/>
  <c r="E15" i="2"/>
  <c r="E16" i="2" s="1"/>
  <c r="D16" i="2"/>
  <c r="E30" i="2"/>
  <c r="D30" i="2" l="1"/>
  <c r="D31" i="2" s="1"/>
  <c r="D33" i="2" s="1"/>
  <c r="E31" i="2"/>
  <c r="E33" i="2" l="1"/>
  <c r="D37" i="2" s="1"/>
  <c r="B45" i="2" s="1"/>
  <c r="D42" i="2" l="1"/>
  <c r="D39" i="2"/>
  <c r="D43" i="2"/>
  <c r="D40" i="2"/>
</calcChain>
</file>

<file path=xl/sharedStrings.xml><?xml version="1.0" encoding="utf-8"?>
<sst xmlns="http://schemas.openxmlformats.org/spreadsheetml/2006/main" count="255" uniqueCount="97">
  <si>
    <t>FC</t>
  </si>
  <si>
    <t>VC</t>
  </si>
  <si>
    <t>კვება</t>
  </si>
  <si>
    <t>დენი</t>
  </si>
  <si>
    <t>გაზი</t>
  </si>
  <si>
    <t>წყალი</t>
  </si>
  <si>
    <t>საწვავი</t>
  </si>
  <si>
    <t>მოგება</t>
  </si>
  <si>
    <t>სანიტარი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</si>
  <si>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</si>
  <si>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</si>
  <si>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</si>
  <si>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დანახარჯები ენერგიებზე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</si>
  <si>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</si>
  <si>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</si>
  <si>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</si>
  <si>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</si>
  <si>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</si>
  <si>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</si>
  <si>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</si>
  <si>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</si>
  <si>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</si>
  <si>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</si>
  <si>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</si>
  <si>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</si>
  <si>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</si>
  <si>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</si>
  <si>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</si>
  <si>
    <t>ადმინისტრირება</t>
  </si>
  <si>
    <t xml:space="preserve">საოპერაციო ხარჯები სულ  (Operation Cost) </t>
  </si>
  <si>
    <t>16 CAR</t>
  </si>
  <si>
    <t xml:space="preserve">ერთ/ორ კამერიანი კარდიოვერტერ-დეფიბრილატორის იმპლანტაცია/ რეიმპლანტაცია </t>
  </si>
  <si>
    <t>რაოდენობა</t>
  </si>
  <si>
    <t>ფასი</t>
  </si>
  <si>
    <t>ღირებულება</t>
  </si>
  <si>
    <t>ხელთათმანი არასტერილური</t>
  </si>
  <si>
    <t>ბახილები</t>
  </si>
  <si>
    <t>ლეიკო კურაფიქსი 10/10</t>
  </si>
  <si>
    <t>ნიღაბი ზონრის შესაკრავით</t>
  </si>
  <si>
    <t>სისტემა უფილტრო ხრახნიანი</t>
  </si>
  <si>
    <t>ხელთათმანი სტ.8.5</t>
  </si>
  <si>
    <t>ანალაიზერის კაბელი</t>
  </si>
  <si>
    <t>სულ</t>
  </si>
  <si>
    <t>საოპერაციო პერსონალი</t>
  </si>
  <si>
    <t>ექიმი</t>
  </si>
  <si>
    <t>ექიმის ასისტენტი</t>
  </si>
  <si>
    <t>ექთანი</t>
  </si>
  <si>
    <t>ტექნიკური პერსონალი/ინჟინერი</t>
  </si>
  <si>
    <t>ძაფი corolene 3/0 3/8 T22 75სმ</t>
  </si>
  <si>
    <t>ბეტადინის ხსნარი</t>
  </si>
  <si>
    <t>სტერილიუმი</t>
  </si>
  <si>
    <t>ერთკამერიანი კარდიოვერტერ-დეფიბრილატორის იმპლანტაცია</t>
  </si>
  <si>
    <t>ხელთათმანი სტ. 8</t>
  </si>
  <si>
    <t>ქუდი ექთნის, ერთჯერადი (მწვანე)</t>
  </si>
  <si>
    <t>MAT/ა/სტ. მარლის საფენი 10სმ 20სმ, 12ფენ-17ძფ</t>
  </si>
  <si>
    <t>საფ.7.5X7.5სმ. 8 ფენ-17 ძაფ. A1</t>
  </si>
  <si>
    <t>ელექტროდი, ეკგ-თვის, სტრეს ტესტის</t>
  </si>
  <si>
    <t>სკსლპერის პირი N20</t>
  </si>
  <si>
    <t>შპრიცი 10მლ</t>
  </si>
  <si>
    <t xml:space="preserve">რაუკოდრეიპი 30/20 </t>
  </si>
  <si>
    <t>ასტ. ზეწარი 60/90</t>
  </si>
  <si>
    <t>ელ. დანის ერთჯერადი პასიური ელექტროდი  GK081</t>
  </si>
  <si>
    <t xml:space="preserve">ელ.დანის ერთჯერადი აქტიური ელექტროდი </t>
  </si>
  <si>
    <t>ძაფი soie/ silk 2/0, 25მმ 75სმ</t>
  </si>
  <si>
    <t>კონც. ზედაპ.რეც. და დეზ.cleanisept/ მიკრობაკი/</t>
  </si>
  <si>
    <t>ლეიკო Mepore 9/15</t>
  </si>
  <si>
    <t>კათეტერი ვენის N22</t>
  </si>
  <si>
    <t>MAT/ვენის დასაფიქსირებელი</t>
  </si>
  <si>
    <t>ლიდოკაინი-ლიქვო 2% 20მლ ფლ</t>
  </si>
  <si>
    <t>ნატრიუმის ქლორიდი 0.9%-500მლ</t>
  </si>
  <si>
    <t>ის მალამო</t>
  </si>
  <si>
    <t>ძაფი OPTIME 2/0 30 75სმ</t>
  </si>
  <si>
    <t>დეფიბრილატორი პედი 33587GIM</t>
  </si>
  <si>
    <t>ნიღაბი ჟანგბადის</t>
  </si>
  <si>
    <t>სტოპკოკი 3 არხიანი</t>
  </si>
  <si>
    <t>ინტროდუსერი 9F</t>
  </si>
  <si>
    <t>დეფიბრილატორის ელექტროდი Plexa S65</t>
  </si>
  <si>
    <t>ერთკამერიანი დეფიბრილატორი Inlexa 3 VR-T MRI</t>
  </si>
  <si>
    <t>ორკამერიანი კარდიოვერტერ-დეფიბრილატორის იმპლანტაცია</t>
  </si>
  <si>
    <t>ინტროდუსერი 7F  PEAL-AWAY</t>
  </si>
  <si>
    <t>კარდიოსტიმულატორის ელექტროდი *5076-52*  FIX52cm</t>
  </si>
  <si>
    <t>დეფიბრილაციის ელექტროდი Quadripolar RV/SVC*med</t>
  </si>
  <si>
    <t>დეფიბრილატორის გენერატორი PROTECTA DR</t>
  </si>
  <si>
    <t xml:space="preserve">ფაქტიურ ანაზღაურებას ექვემდებარება </t>
  </si>
  <si>
    <t>ერთკამერიანი</t>
  </si>
  <si>
    <t>ორკამერიანი</t>
  </si>
  <si>
    <t>მედიკამენტები და სახარჯი მასალა (მოწყობილობის გარდა)</t>
  </si>
  <si>
    <t xml:space="preserve">CAR 16- ის ტარიფი გამოვა </t>
  </si>
  <si>
    <t>დაემატება ფაქტიური ანაზღაურებით საშუალოდ</t>
  </si>
  <si>
    <t xml:space="preserve">პაციენტის თანაგადახდა დაანგარიშდება, როგორც წინასწარ დადგენილი ტარიფის, ასევე  ფაქტიური ანაზღაურების პროცენტიდან </t>
  </si>
  <si>
    <t xml:space="preserve">ვფიქრობთ თუ არა აქ არაპირდაპირი ხარჯის და მოგების კორექტირებას-დეფიბრილატორის ფაქტიური ხარჯის გათვალისწინებით ? </t>
  </si>
  <si>
    <t>ერთკამერიანი დეფიბრილატორის გენერატორი</t>
  </si>
  <si>
    <t xml:space="preserve">დეფიბრილაციის ელექტროდი </t>
  </si>
  <si>
    <t xml:space="preserve">ინტროდუსერი </t>
  </si>
  <si>
    <t xml:space="preserve">კარდიოსტიმულატორის ელექტროდი </t>
  </si>
  <si>
    <t>დეფიბრილაციის ელექტროდი</t>
  </si>
  <si>
    <t xml:space="preserve">დეფიბრილატორის გენერატორი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</si>
</sst>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/>
    </xf>
    <xf numFmtId="0" fontId="9" fillId="0" borderId="0" xfId="0" applyFont="1" applyProtection="1"/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/>
    </xf>
    <xf numFmtId="2" fontId="8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2" fontId="0" fillId="0" borderId="6" xfId="0" applyNumberForma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9" fontId="11" fillId="0" borderId="0" xfId="1" applyFont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11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0" fillId="4" borderId="0" xfId="0" applyFill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2" fontId="16" fillId="0" borderId="0" xfId="0" applyNumberFormat="1" applyFont="1" applyProtection="1"/>
    <xf numFmtId="0" fontId="15" fillId="6" borderId="0" xfId="0" applyFont="1" applyFill="1" applyProtection="1"/>
    <xf numFmtId="3" fontId="16" fillId="6" borderId="0" xfId="0" applyNumberFormat="1" applyFont="1" applyFill="1" applyProtection="1"/>
    <xf numFmtId="0" fontId="1" fillId="0" borderId="2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/>
    </xf>
    <xf numFmtId="9" fontId="11" fillId="0" borderId="1" xfId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5" fillId="5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E4" workbookViewId="0">
      <selection activeCell="N12" sqref="N12"/>
    </sheetView>
  </sheetViews>
  <sheetFormatPr defaultColWidth="8.7109375" defaultRowHeight="15" x14ac:dyDescent="0.25"/>
  <cols>
    <col min="1" max="1" width="80.7109375" style="1" customWidth="1"/>
    <col min="2" max="3" width="8.7109375" style="1"/>
    <col min="4" max="5" width="12.7109375" style="1" customWidth="1"/>
    <col min="6" max="6" width="32.85546875" style="1" customWidth="1"/>
    <col min="7" max="7" width="4" style="1" customWidth="1"/>
    <col min="8" max="8" width="31.5703125" style="1" hidden="1" customWidth="1"/>
    <col min="9" max="9" width="18.7109375" style="1" hidden="1" customWidth="1"/>
    <col min="10" max="11" width="0" style="1" hidden="1" customWidth="1"/>
    <col min="12" max="13" width="8.7109375" style="1"/>
    <col min="14" max="14" width="50.85546875" style="1" customWidth="1"/>
    <col min="15" max="15" width="8.7109375" style="1"/>
    <col min="16" max="16" width="21.42578125" style="1" customWidth="1"/>
    <col min="17" max="16384" width="8.7109375" style="1"/>
  </cols>
  <sheetData>
    <row r="1" spans="1:16" ht="18.75" x14ac:dyDescent="0.3">
      <c r="A1" s="57" t="s">
        <v>11</v>
      </c>
      <c r="B1" s="57"/>
      <c r="C1" s="57"/>
      <c r="D1" s="57"/>
      <c r="E1" s="57"/>
    </row>
    <row r="2" spans="1:16" x14ac:dyDescent="0.25">
      <c r="A2" s="67" t="s">
        <v>31</v>
      </c>
      <c r="B2" s="67"/>
      <c r="C2" s="67"/>
      <c r="D2" s="67"/>
      <c r="E2" s="67"/>
    </row>
    <row r="3" spans="1:16" x14ac:dyDescent="0.25">
      <c r="A3" s="67" t="s">
        <v>30</v>
      </c>
      <c r="B3" s="67"/>
      <c r="C3" s="67"/>
      <c r="D3" s="67"/>
      <c r="E3" s="67"/>
    </row>
    <row r="4" spans="1:16" ht="53.25" customHeight="1" x14ac:dyDescent="0.25">
      <c r="A4" s="66"/>
      <c r="B4" s="66"/>
      <c r="C4" s="66"/>
      <c r="D4" s="66"/>
      <c r="E4" s="66"/>
      <c r="G4" s="33"/>
      <c r="H4" s="34" t="s">
        <v>83</v>
      </c>
    </row>
    <row r="5" spans="1:16" x14ac:dyDescent="0.25">
      <c r="A5" s="69" t="s">
        <v>14</v>
      </c>
      <c r="B5" s="69"/>
      <c r="C5" s="69"/>
      <c r="D5" s="68" t="s">
        <v>0</v>
      </c>
      <c r="E5" s="68" t="s">
        <v>1</v>
      </c>
      <c r="H5" s="36" t="str">
        <f>'ერთკამერიანი ICD'!B36</f>
        <v>ინტროდუსერი 9F</v>
      </c>
      <c r="I5" s="1" t="s">
        <v>84</v>
      </c>
      <c r="J5" s="1">
        <f>'ერთკამერიანი ICD'!J36</f>
        <v>80</v>
      </c>
      <c r="N5" s="1" t="str">
        <f>'ერთკამერიანი ICD-1'!B36</f>
        <v xml:space="preserve">ინტროდუსერი </v>
      </c>
      <c r="O5" s="1">
        <f>'ერთკამერიანი ICD-1'!J36</f>
        <v>80</v>
      </c>
      <c r="P5" s="1" t="s">
        <v>84</v>
      </c>
    </row>
    <row r="6" spans="1:16" ht="34.5" customHeight="1" x14ac:dyDescent="0.25">
      <c r="A6" s="69"/>
      <c r="B6" s="69"/>
      <c r="C6" s="69"/>
      <c r="D6" s="68"/>
      <c r="E6" s="68"/>
      <c r="H6" s="36" t="str">
        <f>'ერთკამერიანი ICD'!B37</f>
        <v>დეფიბრილატორის ელექტროდი Plexa S65</v>
      </c>
      <c r="I6" s="1" t="s">
        <v>84</v>
      </c>
      <c r="J6" s="1">
        <f>'ერთკამერიანი ICD'!J37</f>
        <v>2792</v>
      </c>
      <c r="N6" s="1" t="str">
        <f>'ერთკამერიანი ICD-1'!B37</f>
        <v xml:space="preserve">დეფიბრილაციის ელექტროდი </v>
      </c>
      <c r="O6" s="1">
        <f>'ერთკამერიანი ICD-1'!J37</f>
        <v>2792</v>
      </c>
      <c r="P6" s="1" t="s">
        <v>84</v>
      </c>
    </row>
    <row r="7" spans="1:16" ht="45" x14ac:dyDescent="0.25">
      <c r="A7" s="70" t="s">
        <v>13</v>
      </c>
      <c r="B7" s="70"/>
      <c r="C7" s="70"/>
      <c r="D7" s="9"/>
      <c r="E7" s="8">
        <v>100</v>
      </c>
      <c r="H7" s="36" t="str">
        <f>'ერთკამერიანი ICD'!B38</f>
        <v>ერთკამერიანი დეფიბრილატორი Inlexa 3 VR-T MRI</v>
      </c>
      <c r="I7" s="1" t="s">
        <v>84</v>
      </c>
      <c r="J7" s="1">
        <f>'ერთკამერიანი ICD'!J38</f>
        <v>12080</v>
      </c>
      <c r="K7" s="1">
        <f>J5+J6+J7</f>
        <v>14952</v>
      </c>
      <c r="N7" s="1" t="str">
        <f>'ერთკამერიანი ICD-1'!B38</f>
        <v>ერთკამერიანი დეფიბრილატორის გენერატორი</v>
      </c>
      <c r="O7" s="1">
        <f>'ერთკამერიანი ICD-1'!J38</f>
        <v>12080</v>
      </c>
      <c r="P7" s="1" t="s">
        <v>84</v>
      </c>
    </row>
    <row r="8" spans="1:16" ht="45" x14ac:dyDescent="0.25">
      <c r="A8" s="71" t="s">
        <v>9</v>
      </c>
      <c r="B8" s="71"/>
      <c r="C8" s="71"/>
      <c r="D8" s="7"/>
      <c r="E8" s="8">
        <v>357</v>
      </c>
      <c r="F8" s="32" t="s">
        <v>86</v>
      </c>
      <c r="G8" s="6"/>
      <c r="H8" s="37" t="str">
        <f>'ორკამერიანი ICD'!B35</f>
        <v>ინტროდუსერი 9F</v>
      </c>
      <c r="I8" s="1" t="s">
        <v>85</v>
      </c>
      <c r="J8" s="1">
        <f>'ორკამერიანი ICD'!J35</f>
        <v>80</v>
      </c>
      <c r="N8" s="1" t="str">
        <f>'ორკამერიანი ICD-1'!B36</f>
        <v xml:space="preserve">ინტროდუსერი </v>
      </c>
      <c r="O8" s="1">
        <f>'ორკამერიანი ICD-1'!J36</f>
        <v>160</v>
      </c>
      <c r="P8" s="1" t="s">
        <v>85</v>
      </c>
    </row>
    <row r="9" spans="1:16" ht="15.75" x14ac:dyDescent="0.25">
      <c r="A9" s="51" t="s">
        <v>2</v>
      </c>
      <c r="B9" s="51"/>
      <c r="C9" s="51"/>
      <c r="D9" s="7"/>
      <c r="E9" s="8">
        <v>10</v>
      </c>
      <c r="H9" s="37" t="str">
        <f>'ორკამერიანი ICD'!B36</f>
        <v>ინტროდუსერი 7F  PEAL-AWAY</v>
      </c>
      <c r="I9" s="1" t="s">
        <v>85</v>
      </c>
      <c r="J9" s="1">
        <f>'ორკამერიანი ICD'!J36</f>
        <v>68.7</v>
      </c>
      <c r="N9" s="1" t="str">
        <f>'ორკამერიანი ICD-1'!B37</f>
        <v xml:space="preserve">კარდიოსტიმულატორის ელექტროდი </v>
      </c>
      <c r="O9" s="1">
        <f>'ორკამერიანი ICD-1'!J37</f>
        <v>324</v>
      </c>
      <c r="P9" s="1" t="s">
        <v>85</v>
      </c>
    </row>
    <row r="10" spans="1:16" ht="45" x14ac:dyDescent="0.25">
      <c r="A10" s="51" t="s">
        <v>15</v>
      </c>
      <c r="B10" s="51"/>
      <c r="C10" s="51"/>
      <c r="D10" s="10"/>
      <c r="E10" s="10">
        <v>750</v>
      </c>
      <c r="H10" s="37" t="str">
        <f>'ორკამერიანი ICD'!B38</f>
        <v>კარდიოსტიმულატორის ელექტროდი *5076-52*  FIX52cm</v>
      </c>
      <c r="I10" s="1" t="s">
        <v>85</v>
      </c>
      <c r="J10" s="1">
        <f>'ორკამერიანი ICD'!J38</f>
        <v>324</v>
      </c>
      <c r="N10" s="1" t="str">
        <f>'ორკამერიანი ICD-1'!B38</f>
        <v>დეფიბრილაციის ელექტროდი</v>
      </c>
      <c r="O10" s="1">
        <f>'ორკამერიანი ICD-1'!J38</f>
        <v>3393.6</v>
      </c>
      <c r="P10" s="1" t="s">
        <v>85</v>
      </c>
    </row>
    <row r="11" spans="1:16" ht="45" x14ac:dyDescent="0.25">
      <c r="A11" s="63" t="s">
        <v>12</v>
      </c>
      <c r="B11" s="63"/>
      <c r="C11" s="63"/>
      <c r="D11" s="11"/>
      <c r="E11" s="17">
        <f>E12</f>
        <v>10</v>
      </c>
      <c r="H11" s="37" t="str">
        <f>'ორკამერიანი ICD'!B39</f>
        <v>დეფიბრილაციის ელექტროდი Quadripolar RV/SVC*med</v>
      </c>
      <c r="I11" s="1" t="s">
        <v>85</v>
      </c>
      <c r="J11" s="1">
        <f>'ორკამერიანი ICD'!J39</f>
        <v>3393.6</v>
      </c>
      <c r="N11" s="1" t="str">
        <f>'ორკამერიანი ICD-1'!B39</f>
        <v xml:space="preserve">დეფიბრილატორის გენერატორი </v>
      </c>
      <c r="O11" s="1">
        <f>'ორკამერიანი ICD-1'!J39</f>
        <v>13007.7</v>
      </c>
      <c r="P11" s="1" t="s">
        <v>85</v>
      </c>
    </row>
    <row r="12" spans="1:16" ht="30" x14ac:dyDescent="0.25">
      <c r="A12" s="72" t="s">
        <v>3</v>
      </c>
      <c r="B12" s="72"/>
      <c r="C12" s="72"/>
      <c r="D12" s="12"/>
      <c r="E12" s="28">
        <v>10</v>
      </c>
      <c r="H12" s="37" t="str">
        <f>'ორკამერიანი ICD'!B40</f>
        <v>დეფიბრილატორის გენერატორი PROTECTA DR</v>
      </c>
      <c r="I12" s="1" t="s">
        <v>85</v>
      </c>
      <c r="J12" s="1">
        <f>'ორკამერიანი ICD'!J40</f>
        <v>13007.7</v>
      </c>
      <c r="K12" s="1">
        <f>J8+J9+J10+J11+J12</f>
        <v>16874</v>
      </c>
    </row>
    <row r="13" spans="1:16" x14ac:dyDescent="0.25">
      <c r="A13" s="14"/>
      <c r="B13" s="14"/>
      <c r="C13" s="14"/>
      <c r="D13" s="16"/>
      <c r="E13" s="15"/>
    </row>
    <row r="14" spans="1:16" x14ac:dyDescent="0.25">
      <c r="A14" s="46" t="s">
        <v>27</v>
      </c>
      <c r="B14" s="46"/>
      <c r="C14" s="46"/>
      <c r="D14" s="17">
        <f>D7+D8+D10+D11</f>
        <v>0</v>
      </c>
      <c r="E14" s="17">
        <f>E7+E8+E9+E10+E11+E12</f>
        <v>1237</v>
      </c>
      <c r="G14" s="5"/>
    </row>
    <row r="15" spans="1:16" x14ac:dyDescent="0.25">
      <c r="A15" s="46" t="s">
        <v>26</v>
      </c>
      <c r="B15" s="46"/>
      <c r="C15" s="46"/>
      <c r="D15" s="17">
        <f>D14/20</f>
        <v>0</v>
      </c>
      <c r="E15" s="17">
        <f>E14/20</f>
        <v>61.85</v>
      </c>
    </row>
    <row r="16" spans="1:16" x14ac:dyDescent="0.25">
      <c r="A16" s="47" t="s">
        <v>19</v>
      </c>
      <c r="B16" s="47"/>
      <c r="C16" s="47"/>
      <c r="D16" s="17">
        <f>SUM(D14:D15)</f>
        <v>0</v>
      </c>
      <c r="E16" s="17">
        <f>SUM(E14:E15)</f>
        <v>1298.8499999999999</v>
      </c>
    </row>
    <row r="17" spans="1:5" x14ac:dyDescent="0.25">
      <c r="A17" s="18"/>
      <c r="B17" s="19"/>
      <c r="C17" s="20"/>
      <c r="D17" s="21"/>
      <c r="E17" s="22"/>
    </row>
    <row r="18" spans="1:5" ht="18.75" x14ac:dyDescent="0.25">
      <c r="A18" s="48" t="s">
        <v>16</v>
      </c>
      <c r="B18" s="49"/>
      <c r="C18" s="49"/>
      <c r="D18" s="49"/>
      <c r="E18" s="50"/>
    </row>
    <row r="19" spans="1:5" ht="15.75" x14ac:dyDescent="0.25">
      <c r="A19" s="51" t="s">
        <v>15</v>
      </c>
      <c r="B19" s="51"/>
      <c r="C19" s="51"/>
      <c r="D19" s="27">
        <f>SUM(D20:D21)</f>
        <v>35</v>
      </c>
      <c r="E19" s="27">
        <f>SUM(E20:E21)</f>
        <v>0</v>
      </c>
    </row>
    <row r="20" spans="1:5" x14ac:dyDescent="0.25">
      <c r="A20" s="52" t="s">
        <v>28</v>
      </c>
      <c r="B20" s="53"/>
      <c r="C20" s="54"/>
      <c r="D20" s="28">
        <v>25</v>
      </c>
      <c r="E20" s="12"/>
    </row>
    <row r="21" spans="1:5" x14ac:dyDescent="0.25">
      <c r="A21" s="52" t="s">
        <v>8</v>
      </c>
      <c r="B21" s="53"/>
      <c r="C21" s="54"/>
      <c r="D21" s="28">
        <v>10</v>
      </c>
      <c r="E21" s="12"/>
    </row>
    <row r="22" spans="1:5" ht="15.75" x14ac:dyDescent="0.25">
      <c r="A22" s="63" t="s">
        <v>29</v>
      </c>
      <c r="B22" s="63"/>
      <c r="C22" s="63"/>
      <c r="D22" s="8">
        <v>20</v>
      </c>
      <c r="E22" s="29"/>
    </row>
    <row r="23" spans="1:5" ht="15.75" x14ac:dyDescent="0.25">
      <c r="A23" s="63" t="s">
        <v>12</v>
      </c>
      <c r="B23" s="63"/>
      <c r="C23" s="63"/>
      <c r="D23" s="8">
        <f>D24+D25</f>
        <v>15</v>
      </c>
      <c r="E23" s="8">
        <f>SUM(E24:E27)</f>
        <v>2</v>
      </c>
    </row>
    <row r="24" spans="1:5" x14ac:dyDescent="0.25">
      <c r="A24" s="43" t="s">
        <v>3</v>
      </c>
      <c r="B24" s="44"/>
      <c r="C24" s="45"/>
      <c r="D24" s="28">
        <v>9</v>
      </c>
      <c r="E24" s="9"/>
    </row>
    <row r="25" spans="1:5" x14ac:dyDescent="0.25">
      <c r="A25" s="43" t="s">
        <v>4</v>
      </c>
      <c r="B25" s="44"/>
      <c r="C25" s="45"/>
      <c r="D25" s="28">
        <v>6</v>
      </c>
      <c r="E25" s="9"/>
    </row>
    <row r="26" spans="1:5" x14ac:dyDescent="0.25">
      <c r="A26" s="43" t="s">
        <v>5</v>
      </c>
      <c r="B26" s="44"/>
      <c r="C26" s="45"/>
      <c r="D26" s="9"/>
      <c r="E26" s="28">
        <v>1</v>
      </c>
    </row>
    <row r="27" spans="1:5" x14ac:dyDescent="0.25">
      <c r="A27" s="43" t="s">
        <v>6</v>
      </c>
      <c r="B27" s="44"/>
      <c r="C27" s="45"/>
      <c r="D27" s="9"/>
      <c r="E27" s="28">
        <v>1</v>
      </c>
    </row>
    <row r="28" spans="1:5" ht="15.75" x14ac:dyDescent="0.25">
      <c r="A28" s="13"/>
      <c r="B28" s="2"/>
      <c r="C28" s="2"/>
      <c r="D28" s="3"/>
      <c r="E28" s="4"/>
    </row>
    <row r="29" spans="1:5" ht="15.75" x14ac:dyDescent="0.25">
      <c r="A29" s="60" t="s">
        <v>23</v>
      </c>
      <c r="B29" s="61"/>
      <c r="C29" s="62"/>
      <c r="D29" s="26">
        <f>D19+D22+D23</f>
        <v>70</v>
      </c>
      <c r="E29" s="26">
        <f>E19+E22+E23</f>
        <v>2</v>
      </c>
    </row>
    <row r="30" spans="1:5" ht="15.75" x14ac:dyDescent="0.25">
      <c r="A30" s="60" t="s">
        <v>22</v>
      </c>
      <c r="B30" s="61"/>
      <c r="C30" s="62"/>
      <c r="D30" s="26">
        <f>D29/20</f>
        <v>3.5</v>
      </c>
      <c r="E30" s="26">
        <f>E29/20</f>
        <v>0.1</v>
      </c>
    </row>
    <row r="31" spans="1:5" ht="15.75" x14ac:dyDescent="0.25">
      <c r="A31" s="47" t="s">
        <v>20</v>
      </c>
      <c r="B31" s="47"/>
      <c r="C31" s="47"/>
      <c r="D31" s="10">
        <f>SUM(D29:D30)</f>
        <v>73.5</v>
      </c>
      <c r="E31" s="10">
        <f>SUM(E29:E30)</f>
        <v>2.1</v>
      </c>
    </row>
    <row r="32" spans="1:5" ht="15.75" x14ac:dyDescent="0.25">
      <c r="A32" s="13"/>
      <c r="B32" s="2"/>
      <c r="C32" s="2"/>
      <c r="D32" s="3"/>
      <c r="E32" s="4"/>
    </row>
    <row r="33" spans="1:6" ht="15.75" x14ac:dyDescent="0.25">
      <c r="A33" s="58" t="s">
        <v>21</v>
      </c>
      <c r="B33" s="58"/>
      <c r="C33" s="58"/>
      <c r="D33" s="25">
        <f>D31+D16</f>
        <v>73.5</v>
      </c>
      <c r="E33" s="25">
        <f>E31+E16</f>
        <v>1300.9499999999998</v>
      </c>
    </row>
    <row r="34" spans="1:6" ht="15.75" x14ac:dyDescent="0.25">
      <c r="A34" s="13"/>
      <c r="B34" s="2"/>
      <c r="C34" s="2"/>
      <c r="D34" s="3"/>
      <c r="E34" s="4"/>
    </row>
    <row r="35" spans="1:6" ht="15.75" x14ac:dyDescent="0.25">
      <c r="A35" s="58" t="s">
        <v>7</v>
      </c>
      <c r="B35" s="58"/>
      <c r="C35" s="58"/>
      <c r="D35" s="64">
        <v>2000</v>
      </c>
      <c r="E35" s="65"/>
    </row>
    <row r="36" spans="1:6" x14ac:dyDescent="0.25">
      <c r="A36" s="13"/>
      <c r="D36" s="6"/>
      <c r="E36" s="6"/>
    </row>
    <row r="37" spans="1:6" ht="15.75" x14ac:dyDescent="0.25">
      <c r="A37" s="58" t="s">
        <v>10</v>
      </c>
      <c r="B37" s="58"/>
      <c r="C37" s="58"/>
      <c r="D37" s="59">
        <f>D33+E33+D35+E35</f>
        <v>3374.45</v>
      </c>
      <c r="E37" s="59"/>
    </row>
    <row r="38" spans="1:6" x14ac:dyDescent="0.25">
      <c r="A38" s="13"/>
      <c r="D38" s="5"/>
      <c r="E38" s="5"/>
    </row>
    <row r="39" spans="1:6" ht="15.75" x14ac:dyDescent="0.25">
      <c r="A39" s="55" t="s">
        <v>17</v>
      </c>
      <c r="B39" s="55"/>
      <c r="C39" s="55"/>
      <c r="D39" s="56">
        <f>IFERROR((D16+E16)/(D33+E33),"")</f>
        <v>0.94499618029029797</v>
      </c>
      <c r="E39" s="56"/>
    </row>
    <row r="40" spans="1:6" ht="15.75" x14ac:dyDescent="0.25">
      <c r="A40" s="55" t="s">
        <v>18</v>
      </c>
      <c r="B40" s="55"/>
      <c r="C40" s="55"/>
      <c r="D40" s="56">
        <f>IFERROR((D31+E31)/(D33+E33),"")</f>
        <v>5.5003819709702063E-2</v>
      </c>
      <c r="E40" s="56"/>
    </row>
    <row r="41" spans="1:6" ht="15.75" x14ac:dyDescent="0.25">
      <c r="A41" s="23"/>
      <c r="B41" s="23"/>
      <c r="C41" s="23"/>
      <c r="D41" s="24"/>
      <c r="E41" s="24"/>
    </row>
    <row r="42" spans="1:6" ht="15.75" x14ac:dyDescent="0.25">
      <c r="A42" s="55" t="s">
        <v>24</v>
      </c>
      <c r="B42" s="55"/>
      <c r="C42" s="55"/>
      <c r="D42" s="56">
        <f>IFERROR(D33/(D33+E33),"")</f>
        <v>5.3475935828877011E-2</v>
      </c>
      <c r="E42" s="56"/>
    </row>
    <row r="43" spans="1:6" ht="15.75" x14ac:dyDescent="0.25">
      <c r="A43" s="55" t="s">
        <v>25</v>
      </c>
      <c r="B43" s="55"/>
      <c r="C43" s="55"/>
      <c r="D43" s="56">
        <f>IFERROR(E33/(D33+E33),"")</f>
        <v>0.946524064171123</v>
      </c>
      <c r="E43" s="56"/>
    </row>
    <row r="44" spans="1:6" x14ac:dyDescent="0.25">
      <c r="A44" s="13"/>
      <c r="D44" s="5"/>
      <c r="E44" s="5"/>
    </row>
    <row r="45" spans="1:6" ht="15.75" x14ac:dyDescent="0.3">
      <c r="A45" s="41" t="s">
        <v>87</v>
      </c>
      <c r="B45" s="42">
        <f>D37</f>
        <v>3374.45</v>
      </c>
      <c r="C45" s="39"/>
      <c r="D45" s="40" t="s">
        <v>90</v>
      </c>
      <c r="E45" s="40"/>
      <c r="F45" s="39"/>
    </row>
    <row r="46" spans="1:6" ht="15.75" x14ac:dyDescent="0.3">
      <c r="A46" s="38" t="s">
        <v>88</v>
      </c>
      <c r="B46" s="39">
        <v>15913</v>
      </c>
      <c r="C46" s="39"/>
      <c r="D46" s="40"/>
      <c r="E46" s="40"/>
      <c r="F46" s="39"/>
    </row>
    <row r="47" spans="1:6" x14ac:dyDescent="0.25">
      <c r="A47" s="39" t="s">
        <v>89</v>
      </c>
      <c r="B47" s="39"/>
      <c r="C47" s="39"/>
      <c r="D47" s="39"/>
      <c r="E47" s="39"/>
      <c r="F47" s="39"/>
    </row>
  </sheetData>
  <mergeCells count="42">
    <mergeCell ref="A14:C14"/>
    <mergeCell ref="A4:E4"/>
    <mergeCell ref="A2:E2"/>
    <mergeCell ref="D5:D6"/>
    <mergeCell ref="E5:E6"/>
    <mergeCell ref="A5:C6"/>
    <mergeCell ref="A10:C10"/>
    <mergeCell ref="A3:E3"/>
    <mergeCell ref="A7:C7"/>
    <mergeCell ref="A8:C8"/>
    <mergeCell ref="A9:C9"/>
    <mergeCell ref="A11:C11"/>
    <mergeCell ref="A12:C12"/>
    <mergeCell ref="A1:E1"/>
    <mergeCell ref="A37:C37"/>
    <mergeCell ref="D37:E37"/>
    <mergeCell ref="A39:C39"/>
    <mergeCell ref="D39:E39"/>
    <mergeCell ref="A29:C29"/>
    <mergeCell ref="A30:C30"/>
    <mergeCell ref="A31:C31"/>
    <mergeCell ref="A33:C33"/>
    <mergeCell ref="A35:C35"/>
    <mergeCell ref="A21:C21"/>
    <mergeCell ref="A22:C22"/>
    <mergeCell ref="A24:C24"/>
    <mergeCell ref="A23:C23"/>
    <mergeCell ref="D35:E35"/>
    <mergeCell ref="A25:C25"/>
    <mergeCell ref="A42:C42"/>
    <mergeCell ref="D42:E42"/>
    <mergeCell ref="A43:C43"/>
    <mergeCell ref="D43:E43"/>
    <mergeCell ref="A40:C40"/>
    <mergeCell ref="D40:E40"/>
    <mergeCell ref="A26:C26"/>
    <mergeCell ref="A27:C27"/>
    <mergeCell ref="A15:C15"/>
    <mergeCell ref="A16:C16"/>
    <mergeCell ref="A18:E18"/>
    <mergeCell ref="A19:C19"/>
    <mergeCell ref="A20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7" workbookViewId="0">
      <selection activeCell="G25" sqref="G25"/>
    </sheetView>
  </sheetViews>
  <sheetFormatPr defaultRowHeight="15" x14ac:dyDescent="0.25"/>
  <sheetData>
    <row r="1" spans="1:10" x14ac:dyDescent="0.25">
      <c r="B1" s="30" t="s">
        <v>51</v>
      </c>
      <c r="C1" s="30"/>
      <c r="D1" s="30"/>
      <c r="E1" s="30"/>
      <c r="F1" s="30"/>
      <c r="G1" s="30"/>
      <c r="H1" s="30"/>
    </row>
    <row r="2" spans="1:10" x14ac:dyDescent="0.25">
      <c r="H2" s="30" t="s">
        <v>32</v>
      </c>
      <c r="I2" s="30" t="s">
        <v>33</v>
      </c>
      <c r="J2" s="30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>H4*I4</f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>H5*I5</f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>H6*I6</f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>H7*I7</f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>H8*I8</f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>H9*I9</f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>H10*I10</f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>H11*I11</f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>H12*I12</f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>H13*I13</f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>H14*I14</f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>H15*I15</f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>H16*I16</f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>H17*I17</f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>H18*I18</f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>H19*I19</f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>H20*I20</f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>H21*I21</f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>H22*I22</f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>H23*I23</f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>H24*I24</f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>H25*I25</f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>H26*I26</f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>H27*I27</f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>H28*I28</f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>H29*I29</f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>H30*I30</f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>H31*I31</f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>H32*I32</f>
        <v>0.68</v>
      </c>
    </row>
    <row r="33" spans="1:10" x14ac:dyDescent="0.25">
      <c r="A33">
        <v>31</v>
      </c>
      <c r="B33" t="s">
        <v>50</v>
      </c>
      <c r="H33">
        <v>0.3</v>
      </c>
      <c r="I33">
        <v>0.18</v>
      </c>
      <c r="J33">
        <f>H33*I33</f>
        <v>5.3999999999999999E-2</v>
      </c>
    </row>
    <row r="34" spans="1:10" x14ac:dyDescent="0.25">
      <c r="A34">
        <v>32</v>
      </c>
      <c r="B34" t="s">
        <v>74</v>
      </c>
      <c r="H34">
        <v>1</v>
      </c>
      <c r="I34">
        <v>0.75</v>
      </c>
      <c r="J34">
        <f>H34*I34</f>
        <v>0.75</v>
      </c>
    </row>
    <row r="35" spans="1:10" x14ac:dyDescent="0.25">
      <c r="A35">
        <f>A34+1</f>
        <v>33</v>
      </c>
      <c r="B35" t="s">
        <v>41</v>
      </c>
      <c r="H35">
        <v>0.1</v>
      </c>
      <c r="I35">
        <v>515</v>
      </c>
      <c r="J35">
        <f>H35*I35</f>
        <v>51.5</v>
      </c>
    </row>
    <row r="36" spans="1:10" x14ac:dyDescent="0.25">
      <c r="A36">
        <v>33</v>
      </c>
      <c r="B36" s="35" t="s">
        <v>93</v>
      </c>
      <c r="C36" s="35"/>
      <c r="D36" s="35"/>
      <c r="E36" s="35"/>
      <c r="F36" s="35"/>
      <c r="G36" s="35"/>
      <c r="H36">
        <v>1</v>
      </c>
      <c r="I36">
        <v>80</v>
      </c>
      <c r="J36">
        <f>H36*I36</f>
        <v>80</v>
      </c>
    </row>
    <row r="37" spans="1:10" x14ac:dyDescent="0.25">
      <c r="A37">
        <v>34</v>
      </c>
      <c r="B37" s="31" t="s">
        <v>92</v>
      </c>
      <c r="C37" s="31"/>
      <c r="D37" s="31"/>
      <c r="E37" s="31"/>
      <c r="F37" s="31"/>
      <c r="G37" s="31"/>
      <c r="H37">
        <v>1</v>
      </c>
      <c r="I37">
        <v>2792</v>
      </c>
      <c r="J37">
        <f>H37*I37</f>
        <v>2792</v>
      </c>
    </row>
    <row r="38" spans="1:10" x14ac:dyDescent="0.25">
      <c r="A38">
        <v>35</v>
      </c>
      <c r="B38" s="35" t="s">
        <v>91</v>
      </c>
      <c r="C38" s="35"/>
      <c r="D38" s="35"/>
      <c r="E38" s="35"/>
      <c r="F38" s="35"/>
      <c r="G38" s="35"/>
      <c r="H38">
        <v>1</v>
      </c>
      <c r="I38">
        <v>12080</v>
      </c>
      <c r="J38">
        <f>H38*I38</f>
        <v>12080</v>
      </c>
    </row>
    <row r="39" spans="1:10" x14ac:dyDescent="0.25">
      <c r="B39" t="s">
        <v>42</v>
      </c>
      <c r="J39" s="30">
        <f>SUM(J3:J38)</f>
        <v>15308.984</v>
      </c>
    </row>
    <row r="41" spans="1:10" x14ac:dyDescent="0.25">
      <c r="B41" s="30" t="s">
        <v>43</v>
      </c>
      <c r="C41" s="30"/>
      <c r="D41" s="30"/>
    </row>
    <row r="42" spans="1:10" x14ac:dyDescent="0.25">
      <c r="B42" t="s">
        <v>44</v>
      </c>
    </row>
    <row r="43" spans="1:10" x14ac:dyDescent="0.25">
      <c r="B43" t="s">
        <v>45</v>
      </c>
    </row>
    <row r="44" spans="1:10" x14ac:dyDescent="0.25">
      <c r="B44" t="s">
        <v>46</v>
      </c>
    </row>
    <row r="45" spans="1:10" x14ac:dyDescent="0.25">
      <c r="B45" t="s">
        <v>8</v>
      </c>
    </row>
    <row r="46" spans="1:10" x14ac:dyDescent="0.25">
      <c r="B46" t="s">
        <v>47</v>
      </c>
    </row>
  </sheetData>
  <pageMargins left="0.70866141732283472" right="0.70866141732283472" top="0.2" bottom="0.89" header="0.2" footer="0.21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6" zoomScaleNormal="100" workbookViewId="0">
      <selection activeCell="E47" sqref="E47"/>
    </sheetView>
  </sheetViews>
  <sheetFormatPr defaultRowHeight="15" x14ac:dyDescent="0.25"/>
  <sheetData>
    <row r="1" spans="1:10" x14ac:dyDescent="0.25">
      <c r="B1" s="30" t="s">
        <v>78</v>
      </c>
      <c r="C1" s="30"/>
      <c r="D1" s="30"/>
      <c r="E1" s="30"/>
      <c r="F1" s="30"/>
      <c r="G1" s="30"/>
      <c r="H1" s="30"/>
    </row>
    <row r="2" spans="1:10" x14ac:dyDescent="0.25">
      <c r="H2" s="30" t="s">
        <v>32</v>
      </c>
      <c r="I2" s="30" t="s">
        <v>33</v>
      </c>
      <c r="J2" s="30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 t="shared" ref="J3:J39" si="0"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50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39" si="1">A33+1</f>
        <v>32</v>
      </c>
      <c r="B34" t="s">
        <v>74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t="s">
        <v>41</v>
      </c>
      <c r="H35">
        <v>0.1</v>
      </c>
      <c r="I35">
        <v>515</v>
      </c>
      <c r="J35">
        <f>H35*I35</f>
        <v>51.5</v>
      </c>
    </row>
    <row r="36" spans="1:10" x14ac:dyDescent="0.25">
      <c r="A36">
        <f t="shared" si="1"/>
        <v>34</v>
      </c>
      <c r="B36" s="35" t="s">
        <v>93</v>
      </c>
      <c r="C36" s="35"/>
      <c r="D36" s="35"/>
      <c r="E36" s="35"/>
      <c r="F36" s="35"/>
      <c r="G36" s="35"/>
      <c r="H36">
        <v>2</v>
      </c>
      <c r="I36">
        <v>80</v>
      </c>
      <c r="J36">
        <f t="shared" si="0"/>
        <v>160</v>
      </c>
    </row>
    <row r="37" spans="1:10" x14ac:dyDescent="0.25">
      <c r="A37">
        <f t="shared" si="1"/>
        <v>35</v>
      </c>
      <c r="B37" s="35" t="s">
        <v>94</v>
      </c>
      <c r="C37" s="35"/>
      <c r="D37" s="35"/>
      <c r="E37" s="35"/>
      <c r="F37" s="35"/>
      <c r="G37" s="35"/>
      <c r="H37">
        <v>1</v>
      </c>
      <c r="I37">
        <v>324</v>
      </c>
      <c r="J37">
        <f t="shared" si="0"/>
        <v>324</v>
      </c>
    </row>
    <row r="38" spans="1:10" x14ac:dyDescent="0.25">
      <c r="A38">
        <f t="shared" si="1"/>
        <v>36</v>
      </c>
      <c r="B38" s="35" t="s">
        <v>95</v>
      </c>
      <c r="C38" s="35"/>
      <c r="D38" s="35"/>
      <c r="E38" s="35"/>
      <c r="F38" s="35"/>
      <c r="G38" s="35"/>
      <c r="H38">
        <v>1</v>
      </c>
      <c r="I38">
        <v>3393.6</v>
      </c>
      <c r="J38">
        <f t="shared" si="0"/>
        <v>3393.6</v>
      </c>
    </row>
    <row r="39" spans="1:10" x14ac:dyDescent="0.25">
      <c r="A39">
        <f t="shared" si="1"/>
        <v>37</v>
      </c>
      <c r="B39" s="35" t="s">
        <v>96</v>
      </c>
      <c r="C39" s="35"/>
      <c r="D39" s="35"/>
      <c r="E39" s="35"/>
      <c r="F39" s="35"/>
      <c r="G39" s="35"/>
      <c r="H39">
        <v>1</v>
      </c>
      <c r="I39">
        <v>13007.7</v>
      </c>
      <c r="J39">
        <f t="shared" si="0"/>
        <v>13007.7</v>
      </c>
    </row>
    <row r="41" spans="1:10" x14ac:dyDescent="0.25">
      <c r="B41" t="s">
        <v>42</v>
      </c>
      <c r="J41" s="30">
        <f>SUM(J3:J39)</f>
        <v>17242.284</v>
      </c>
    </row>
    <row r="45" spans="1:10" x14ac:dyDescent="0.25">
      <c r="B45" s="30" t="s">
        <v>43</v>
      </c>
      <c r="C45" s="30"/>
      <c r="D45" s="30"/>
    </row>
    <row r="46" spans="1:10" x14ac:dyDescent="0.25">
      <c r="B46" t="s">
        <v>44</v>
      </c>
    </row>
    <row r="47" spans="1:10" x14ac:dyDescent="0.25">
      <c r="B47" t="s">
        <v>45</v>
      </c>
    </row>
    <row r="48" spans="1:10" x14ac:dyDescent="0.25">
      <c r="B48" t="s">
        <v>46</v>
      </c>
    </row>
    <row r="49" spans="2:2" x14ac:dyDescent="0.25">
      <c r="B49" t="s">
        <v>8</v>
      </c>
    </row>
    <row r="50" spans="2:2" x14ac:dyDescent="0.25">
      <c r="B50" t="s">
        <v>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1" workbookViewId="0">
      <selection activeCell="P33" sqref="P33"/>
    </sheetView>
  </sheetViews>
  <sheetFormatPr defaultRowHeight="15" x14ac:dyDescent="0.25"/>
  <sheetData>
    <row r="1" spans="1:10" x14ac:dyDescent="0.25">
      <c r="B1" s="30" t="s">
        <v>51</v>
      </c>
      <c r="C1" s="30"/>
      <c r="D1" s="30"/>
      <c r="E1" s="30"/>
      <c r="F1" s="30"/>
      <c r="G1" s="30"/>
      <c r="H1" s="30"/>
    </row>
    <row r="2" spans="1:10" x14ac:dyDescent="0.25">
      <c r="H2" s="30" t="s">
        <v>32</v>
      </c>
      <c r="I2" s="30" t="s">
        <v>33</v>
      </c>
      <c r="J2" s="30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 t="shared" ref="J3:J38" si="0"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v>31</v>
      </c>
      <c r="B33" t="s">
        <v>50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v>32</v>
      </c>
      <c r="B34" t="s">
        <v>74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ref="A35" si="1">A34+1</f>
        <v>33</v>
      </c>
      <c r="B35" t="s">
        <v>41</v>
      </c>
      <c r="H35">
        <v>0.1</v>
      </c>
      <c r="I35">
        <v>515</v>
      </c>
      <c r="J35">
        <f t="shared" si="0"/>
        <v>51.5</v>
      </c>
    </row>
    <row r="36" spans="1:10" x14ac:dyDescent="0.25">
      <c r="A36">
        <v>33</v>
      </c>
      <c r="B36" s="35" t="s">
        <v>75</v>
      </c>
      <c r="C36" s="35"/>
      <c r="D36" s="35"/>
      <c r="E36" s="35"/>
      <c r="F36" s="35"/>
      <c r="G36" s="35"/>
      <c r="H36">
        <v>1</v>
      </c>
      <c r="I36">
        <v>80</v>
      </c>
      <c r="J36">
        <f t="shared" si="0"/>
        <v>80</v>
      </c>
    </row>
    <row r="37" spans="1:10" x14ac:dyDescent="0.25">
      <c r="A37">
        <v>34</v>
      </c>
      <c r="B37" s="31" t="s">
        <v>76</v>
      </c>
      <c r="C37" s="31"/>
      <c r="D37" s="31"/>
      <c r="E37" s="31"/>
      <c r="F37" s="31"/>
      <c r="G37" s="31"/>
      <c r="H37">
        <v>1</v>
      </c>
      <c r="I37">
        <v>2792</v>
      </c>
      <c r="J37">
        <f t="shared" si="0"/>
        <v>2792</v>
      </c>
    </row>
    <row r="38" spans="1:10" x14ac:dyDescent="0.25">
      <c r="A38">
        <v>35</v>
      </c>
      <c r="B38" s="35" t="s">
        <v>77</v>
      </c>
      <c r="C38" s="35"/>
      <c r="D38" s="35"/>
      <c r="E38" s="35"/>
      <c r="F38" s="35"/>
      <c r="G38" s="35"/>
      <c r="H38">
        <v>1</v>
      </c>
      <c r="I38">
        <v>12080</v>
      </c>
      <c r="J38">
        <f t="shared" si="0"/>
        <v>12080</v>
      </c>
    </row>
    <row r="39" spans="1:10" x14ac:dyDescent="0.25">
      <c r="B39" t="s">
        <v>42</v>
      </c>
      <c r="J39" s="30">
        <f>SUM(J3:J38)</f>
        <v>15308.984</v>
      </c>
    </row>
    <row r="41" spans="1:10" x14ac:dyDescent="0.25">
      <c r="B41" s="30" t="s">
        <v>43</v>
      </c>
      <c r="C41" s="30"/>
      <c r="D41" s="30"/>
    </row>
    <row r="42" spans="1:10" x14ac:dyDescent="0.25">
      <c r="B42" t="s">
        <v>44</v>
      </c>
    </row>
    <row r="43" spans="1:10" x14ac:dyDescent="0.25">
      <c r="B43" t="s">
        <v>45</v>
      </c>
    </row>
    <row r="44" spans="1:10" x14ac:dyDescent="0.25">
      <c r="B44" t="s">
        <v>46</v>
      </c>
    </row>
    <row r="45" spans="1:10" x14ac:dyDescent="0.25">
      <c r="B45" t="s">
        <v>8</v>
      </c>
    </row>
    <row r="46" spans="1:10" x14ac:dyDescent="0.25">
      <c r="B46" t="s">
        <v>47</v>
      </c>
    </row>
  </sheetData>
  <pageMargins left="0.70866141732283472" right="0.70866141732283472" top="0.2" bottom="0.89" header="0.2" footer="0.21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9" zoomScaleNormal="100" workbookViewId="0">
      <selection activeCell="J38" sqref="J38:J40"/>
    </sheetView>
  </sheetViews>
  <sheetFormatPr defaultRowHeight="15" x14ac:dyDescent="0.25"/>
  <sheetData>
    <row r="1" spans="1:10" x14ac:dyDescent="0.25">
      <c r="B1" s="30" t="s">
        <v>78</v>
      </c>
      <c r="C1" s="30"/>
      <c r="D1" s="30"/>
      <c r="E1" s="30"/>
      <c r="F1" s="30"/>
      <c r="G1" s="30"/>
      <c r="H1" s="30"/>
    </row>
    <row r="2" spans="1:10" x14ac:dyDescent="0.25">
      <c r="H2" s="30" t="s">
        <v>32</v>
      </c>
      <c r="I2" s="30" t="s">
        <v>33</v>
      </c>
      <c r="J2" s="30" t="s">
        <v>34</v>
      </c>
    </row>
    <row r="3" spans="1:10" x14ac:dyDescent="0.25">
      <c r="A3">
        <v>1</v>
      </c>
      <c r="B3" t="s">
        <v>52</v>
      </c>
      <c r="H3">
        <v>10</v>
      </c>
      <c r="I3">
        <v>1.32</v>
      </c>
      <c r="J3">
        <f t="shared" ref="J3:J40" si="0">H3*I3</f>
        <v>13.200000000000001</v>
      </c>
    </row>
    <row r="4" spans="1:10" x14ac:dyDescent="0.25">
      <c r="A4">
        <v>2</v>
      </c>
      <c r="B4" t="s">
        <v>36</v>
      </c>
      <c r="H4">
        <v>10</v>
      </c>
      <c r="I4">
        <v>0.63</v>
      </c>
      <c r="J4">
        <f t="shared" si="0"/>
        <v>6.3</v>
      </c>
    </row>
    <row r="5" spans="1:10" x14ac:dyDescent="0.25">
      <c r="A5">
        <v>3</v>
      </c>
      <c r="B5" t="s">
        <v>53</v>
      </c>
      <c r="H5">
        <v>4</v>
      </c>
      <c r="I5">
        <v>0.44</v>
      </c>
      <c r="J5">
        <f t="shared" si="0"/>
        <v>1.76</v>
      </c>
    </row>
    <row r="6" spans="1:10" x14ac:dyDescent="0.25">
      <c r="A6">
        <v>4</v>
      </c>
      <c r="B6" t="s">
        <v>54</v>
      </c>
      <c r="H6">
        <v>50</v>
      </c>
      <c r="I6">
        <v>0.2</v>
      </c>
      <c r="J6">
        <f t="shared" si="0"/>
        <v>10</v>
      </c>
    </row>
    <row r="7" spans="1:10" x14ac:dyDescent="0.25">
      <c r="A7">
        <v>5</v>
      </c>
      <c r="B7" t="s">
        <v>54</v>
      </c>
      <c r="D7" t="s">
        <v>55</v>
      </c>
      <c r="H7">
        <v>100</v>
      </c>
      <c r="I7">
        <v>0.05</v>
      </c>
      <c r="J7">
        <f t="shared" si="0"/>
        <v>5</v>
      </c>
    </row>
    <row r="8" spans="1:10" x14ac:dyDescent="0.25">
      <c r="A8">
        <v>6</v>
      </c>
      <c r="B8" t="s">
        <v>35</v>
      </c>
      <c r="H8">
        <v>20</v>
      </c>
      <c r="I8">
        <v>1.7</v>
      </c>
      <c r="J8">
        <f t="shared" si="0"/>
        <v>34</v>
      </c>
    </row>
    <row r="9" spans="1:10" x14ac:dyDescent="0.25">
      <c r="A9">
        <v>7</v>
      </c>
      <c r="B9" t="s">
        <v>56</v>
      </c>
      <c r="H9">
        <v>10</v>
      </c>
      <c r="I9">
        <v>0.25</v>
      </c>
      <c r="J9">
        <f t="shared" si="0"/>
        <v>2.5</v>
      </c>
    </row>
    <row r="10" spans="1:10" x14ac:dyDescent="0.25">
      <c r="A10">
        <v>8</v>
      </c>
      <c r="B10" t="s">
        <v>57</v>
      </c>
      <c r="H10">
        <v>1</v>
      </c>
      <c r="I10">
        <v>0.35</v>
      </c>
      <c r="J10">
        <f t="shared" si="0"/>
        <v>0.35</v>
      </c>
    </row>
    <row r="11" spans="1:10" x14ac:dyDescent="0.25">
      <c r="A11">
        <v>9</v>
      </c>
      <c r="B11" t="s">
        <v>58</v>
      </c>
      <c r="H11">
        <v>5</v>
      </c>
      <c r="I11">
        <v>0.7</v>
      </c>
      <c r="J11">
        <f t="shared" si="0"/>
        <v>3.5</v>
      </c>
    </row>
    <row r="12" spans="1:10" x14ac:dyDescent="0.25">
      <c r="A12">
        <v>10</v>
      </c>
      <c r="B12" t="s">
        <v>39</v>
      </c>
      <c r="H12">
        <v>1</v>
      </c>
      <c r="I12">
        <v>1.51</v>
      </c>
      <c r="J12">
        <f t="shared" si="0"/>
        <v>1.51</v>
      </c>
    </row>
    <row r="13" spans="1:10" x14ac:dyDescent="0.25">
      <c r="A13">
        <v>11</v>
      </c>
      <c r="B13" t="s">
        <v>40</v>
      </c>
      <c r="H13">
        <v>10</v>
      </c>
      <c r="I13">
        <v>0.8</v>
      </c>
      <c r="J13">
        <f t="shared" si="0"/>
        <v>8</v>
      </c>
    </row>
    <row r="14" spans="1:10" x14ac:dyDescent="0.25">
      <c r="A14">
        <v>12</v>
      </c>
      <c r="B14" t="s">
        <v>38</v>
      </c>
      <c r="H14">
        <v>4</v>
      </c>
      <c r="I14">
        <v>0.36</v>
      </c>
      <c r="J14">
        <f t="shared" si="0"/>
        <v>1.44</v>
      </c>
    </row>
    <row r="15" spans="1:10" x14ac:dyDescent="0.25">
      <c r="A15">
        <v>13</v>
      </c>
      <c r="B15" t="s">
        <v>49</v>
      </c>
      <c r="H15">
        <v>100</v>
      </c>
      <c r="I15">
        <v>2.5999999999999999E-2</v>
      </c>
      <c r="J15">
        <f t="shared" si="0"/>
        <v>2.6</v>
      </c>
    </row>
    <row r="16" spans="1:10" x14ac:dyDescent="0.25">
      <c r="A16">
        <v>14</v>
      </c>
      <c r="B16" t="s">
        <v>48</v>
      </c>
      <c r="H16">
        <v>1</v>
      </c>
      <c r="I16">
        <v>7.78</v>
      </c>
      <c r="J16">
        <f t="shared" si="0"/>
        <v>7.78</v>
      </c>
    </row>
    <row r="17" spans="1:10" x14ac:dyDescent="0.25">
      <c r="A17">
        <v>15</v>
      </c>
      <c r="B17" t="s">
        <v>59</v>
      </c>
      <c r="H17">
        <v>2</v>
      </c>
      <c r="I17">
        <v>11</v>
      </c>
      <c r="J17">
        <f t="shared" si="0"/>
        <v>22</v>
      </c>
    </row>
    <row r="18" spans="1:10" x14ac:dyDescent="0.25">
      <c r="A18">
        <v>16</v>
      </c>
      <c r="B18" t="s">
        <v>60</v>
      </c>
      <c r="H18">
        <v>2</v>
      </c>
      <c r="I18">
        <v>1.1599999999999999</v>
      </c>
      <c r="J18">
        <f t="shared" si="0"/>
        <v>2.3199999999999998</v>
      </c>
    </row>
    <row r="19" spans="1:10" x14ac:dyDescent="0.25">
      <c r="A19">
        <v>17</v>
      </c>
      <c r="B19" t="s">
        <v>61</v>
      </c>
      <c r="H19">
        <v>1</v>
      </c>
      <c r="I19">
        <v>6</v>
      </c>
      <c r="J19">
        <f t="shared" si="0"/>
        <v>6</v>
      </c>
    </row>
    <row r="20" spans="1:10" x14ac:dyDescent="0.25">
      <c r="A20">
        <v>18</v>
      </c>
      <c r="B20" t="s">
        <v>62</v>
      </c>
      <c r="H20">
        <v>1</v>
      </c>
      <c r="I20">
        <v>9.6</v>
      </c>
      <c r="J20">
        <f t="shared" si="0"/>
        <v>9.6</v>
      </c>
    </row>
    <row r="21" spans="1:10" x14ac:dyDescent="0.25">
      <c r="A21">
        <v>19</v>
      </c>
      <c r="B21" t="s">
        <v>63</v>
      </c>
      <c r="H21">
        <v>1</v>
      </c>
      <c r="I21">
        <v>3.37</v>
      </c>
      <c r="J21">
        <f t="shared" si="0"/>
        <v>3.37</v>
      </c>
    </row>
    <row r="22" spans="1:10" x14ac:dyDescent="0.25">
      <c r="A22">
        <v>20</v>
      </c>
      <c r="B22" t="s">
        <v>64</v>
      </c>
      <c r="H22">
        <v>50</v>
      </c>
      <c r="I22">
        <v>0.9</v>
      </c>
      <c r="J22">
        <f t="shared" si="0"/>
        <v>45</v>
      </c>
    </row>
    <row r="23" spans="1:10" x14ac:dyDescent="0.25">
      <c r="A23">
        <v>21</v>
      </c>
      <c r="B23" t="s">
        <v>65</v>
      </c>
      <c r="H23">
        <v>1</v>
      </c>
      <c r="I23">
        <v>0.9</v>
      </c>
      <c r="J23">
        <f t="shared" si="0"/>
        <v>0.9</v>
      </c>
    </row>
    <row r="24" spans="1:10" x14ac:dyDescent="0.25">
      <c r="A24">
        <v>22</v>
      </c>
      <c r="B24" t="s">
        <v>66</v>
      </c>
      <c r="H24">
        <v>1</v>
      </c>
      <c r="I24">
        <v>2.6</v>
      </c>
      <c r="J24">
        <f t="shared" si="0"/>
        <v>2.6</v>
      </c>
    </row>
    <row r="25" spans="1:10" x14ac:dyDescent="0.25">
      <c r="A25">
        <v>23</v>
      </c>
      <c r="B25" t="s">
        <v>67</v>
      </c>
      <c r="H25">
        <v>1</v>
      </c>
      <c r="I25">
        <v>0.18</v>
      </c>
      <c r="J25">
        <f t="shared" si="0"/>
        <v>0.18</v>
      </c>
    </row>
    <row r="26" spans="1:10" x14ac:dyDescent="0.25">
      <c r="A26">
        <v>24</v>
      </c>
      <c r="B26" t="s">
        <v>68</v>
      </c>
      <c r="H26">
        <v>2</v>
      </c>
      <c r="I26">
        <v>3.92</v>
      </c>
      <c r="J26">
        <f t="shared" si="0"/>
        <v>7.84</v>
      </c>
    </row>
    <row r="27" spans="1:10" x14ac:dyDescent="0.25">
      <c r="A27">
        <v>25</v>
      </c>
      <c r="B27" t="s">
        <v>69</v>
      </c>
      <c r="H27">
        <v>2</v>
      </c>
      <c r="I27">
        <v>2.4</v>
      </c>
      <c r="J27">
        <f t="shared" si="0"/>
        <v>4.8</v>
      </c>
    </row>
    <row r="28" spans="1:10" x14ac:dyDescent="0.25">
      <c r="A28">
        <v>26</v>
      </c>
      <c r="B28" t="s">
        <v>49</v>
      </c>
      <c r="C28" t="s">
        <v>70</v>
      </c>
      <c r="H28">
        <v>1</v>
      </c>
      <c r="I28">
        <v>4.67</v>
      </c>
      <c r="J28">
        <f t="shared" si="0"/>
        <v>4.67</v>
      </c>
    </row>
    <row r="29" spans="1:10" x14ac:dyDescent="0.25">
      <c r="A29">
        <v>27</v>
      </c>
      <c r="B29" t="s">
        <v>71</v>
      </c>
      <c r="H29">
        <v>1</v>
      </c>
      <c r="I29">
        <v>5.18</v>
      </c>
      <c r="J29">
        <f t="shared" si="0"/>
        <v>5.18</v>
      </c>
    </row>
    <row r="30" spans="1:10" x14ac:dyDescent="0.25">
      <c r="A30">
        <v>28</v>
      </c>
      <c r="B30" t="s">
        <v>37</v>
      </c>
      <c r="H30">
        <v>0.5</v>
      </c>
      <c r="I30">
        <v>3.2</v>
      </c>
      <c r="J30">
        <f t="shared" si="0"/>
        <v>1.6</v>
      </c>
    </row>
    <row r="31" spans="1:10" x14ac:dyDescent="0.25">
      <c r="A31">
        <v>29</v>
      </c>
      <c r="B31" t="s">
        <v>72</v>
      </c>
      <c r="H31">
        <v>1</v>
      </c>
      <c r="I31">
        <v>90</v>
      </c>
      <c r="J31">
        <f t="shared" si="0"/>
        <v>90</v>
      </c>
    </row>
    <row r="32" spans="1:10" x14ac:dyDescent="0.25">
      <c r="A32">
        <v>30</v>
      </c>
      <c r="B32" t="s">
        <v>73</v>
      </c>
      <c r="H32">
        <v>1</v>
      </c>
      <c r="I32">
        <v>0.68</v>
      </c>
      <c r="J32">
        <f t="shared" si="0"/>
        <v>0.68</v>
      </c>
    </row>
    <row r="33" spans="1:10" x14ac:dyDescent="0.25">
      <c r="A33">
        <f>A32+1</f>
        <v>31</v>
      </c>
      <c r="B33" t="s">
        <v>50</v>
      </c>
      <c r="H33">
        <v>0.3</v>
      </c>
      <c r="I33">
        <v>0.18</v>
      </c>
      <c r="J33">
        <f t="shared" si="0"/>
        <v>5.3999999999999999E-2</v>
      </c>
    </row>
    <row r="34" spans="1:10" x14ac:dyDescent="0.25">
      <c r="A34">
        <f t="shared" ref="A34:A40" si="1">A33+1</f>
        <v>32</v>
      </c>
      <c r="B34" t="s">
        <v>74</v>
      </c>
      <c r="H34">
        <v>1</v>
      </c>
      <c r="I34">
        <v>0.75</v>
      </c>
      <c r="J34">
        <f t="shared" si="0"/>
        <v>0.75</v>
      </c>
    </row>
    <row r="35" spans="1:10" x14ac:dyDescent="0.25">
      <c r="A35">
        <f t="shared" si="1"/>
        <v>33</v>
      </c>
      <c r="B35" s="35" t="s">
        <v>75</v>
      </c>
      <c r="C35" s="35"/>
      <c r="D35" s="35"/>
      <c r="E35" s="35"/>
      <c r="F35" s="35"/>
      <c r="G35" s="35"/>
      <c r="H35">
        <v>1</v>
      </c>
      <c r="I35">
        <v>80</v>
      </c>
      <c r="J35">
        <f t="shared" si="0"/>
        <v>80</v>
      </c>
    </row>
    <row r="36" spans="1:10" x14ac:dyDescent="0.25">
      <c r="A36">
        <f t="shared" si="1"/>
        <v>34</v>
      </c>
      <c r="B36" s="35" t="s">
        <v>79</v>
      </c>
      <c r="C36" s="35"/>
      <c r="D36" s="35"/>
      <c r="E36" s="35"/>
      <c r="F36" s="35"/>
      <c r="G36" s="35"/>
      <c r="H36">
        <v>1</v>
      </c>
      <c r="I36">
        <v>68.7</v>
      </c>
      <c r="J36">
        <f t="shared" si="0"/>
        <v>68.7</v>
      </c>
    </row>
    <row r="37" spans="1:10" x14ac:dyDescent="0.25">
      <c r="A37">
        <f t="shared" si="1"/>
        <v>35</v>
      </c>
      <c r="B37" t="s">
        <v>41</v>
      </c>
      <c r="H37">
        <v>0.1</v>
      </c>
      <c r="I37">
        <v>515</v>
      </c>
      <c r="J37">
        <f t="shared" si="0"/>
        <v>51.5</v>
      </c>
    </row>
    <row r="38" spans="1:10" x14ac:dyDescent="0.25">
      <c r="A38">
        <f>A36+1</f>
        <v>35</v>
      </c>
      <c r="B38" s="35" t="s">
        <v>80</v>
      </c>
      <c r="C38" s="35"/>
      <c r="D38" s="35"/>
      <c r="E38" s="35"/>
      <c r="F38" s="35"/>
      <c r="G38" s="35"/>
      <c r="H38">
        <v>1</v>
      </c>
      <c r="I38">
        <v>324</v>
      </c>
      <c r="J38">
        <f t="shared" si="0"/>
        <v>324</v>
      </c>
    </row>
    <row r="39" spans="1:10" x14ac:dyDescent="0.25">
      <c r="A39">
        <f t="shared" si="1"/>
        <v>36</v>
      </c>
      <c r="B39" s="35" t="s">
        <v>81</v>
      </c>
      <c r="C39" s="35"/>
      <c r="D39" s="35"/>
      <c r="E39" s="35"/>
      <c r="F39" s="35"/>
      <c r="G39" s="35"/>
      <c r="H39">
        <v>1</v>
      </c>
      <c r="I39">
        <v>3393.6</v>
      </c>
      <c r="J39">
        <f t="shared" si="0"/>
        <v>3393.6</v>
      </c>
    </row>
    <row r="40" spans="1:10" x14ac:dyDescent="0.25">
      <c r="A40">
        <f t="shared" si="1"/>
        <v>37</v>
      </c>
      <c r="B40" s="35" t="s">
        <v>82</v>
      </c>
      <c r="C40" s="35"/>
      <c r="D40" s="35"/>
      <c r="E40" s="35"/>
      <c r="F40" s="35"/>
      <c r="G40" s="35"/>
      <c r="H40">
        <v>1</v>
      </c>
      <c r="I40">
        <v>13007.7</v>
      </c>
      <c r="J40">
        <f t="shared" si="0"/>
        <v>13007.7</v>
      </c>
    </row>
    <row r="42" spans="1:10" x14ac:dyDescent="0.25">
      <c r="B42" t="s">
        <v>42</v>
      </c>
      <c r="J42" s="30">
        <f>SUM(J3:J40)</f>
        <v>17230.984</v>
      </c>
    </row>
    <row r="46" spans="1:10" x14ac:dyDescent="0.25">
      <c r="B46" s="30" t="s">
        <v>43</v>
      </c>
      <c r="C46" s="30"/>
      <c r="D46" s="30"/>
    </row>
    <row r="47" spans="1:10" x14ac:dyDescent="0.25">
      <c r="B47" t="s">
        <v>44</v>
      </c>
    </row>
    <row r="48" spans="1:10" x14ac:dyDescent="0.25">
      <c r="B48" t="s">
        <v>45</v>
      </c>
    </row>
    <row r="49" spans="2:2" x14ac:dyDescent="0.25">
      <c r="B49" t="s">
        <v>46</v>
      </c>
    </row>
    <row r="50" spans="2:2" x14ac:dyDescent="0.25">
      <c r="B50" t="s">
        <v>8</v>
      </c>
    </row>
    <row r="51" spans="2:2" x14ac:dyDescent="0.25">
      <c r="B51" t="s">
        <v>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</vt:lpstr>
      <vt:lpstr>ერთკამერიანი ICD-1</vt:lpstr>
      <vt:lpstr>ორკამერიანი ICD-1</vt:lpstr>
      <vt:lpstr>ერთკამერიანი ICD</vt:lpstr>
      <vt:lpstr>ორკამერიანი ICD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2020-01-13T06:37:41Z</dcterms:modified>
</cp:coreProperties>
</file>