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5" windowHeight="7260" tabRatio="834"/>
  </bookViews>
  <sheets>
    <sheet name="I" sheetId="2" r:id="rId1"/>
    <sheet name="CRT-D" sheetId="3" r:id="rId2"/>
    <sheet name="CRT-P" sheetId="4" r:id="rId3"/>
  </sheets>
  <definedNames>
    <definedName name="diag">#REF!</definedName>
    <definedName name="lab">#REF!</definedName>
    <definedName name="med">#REF!</definedName>
    <definedName name="sam">#REF!</definedName>
  </definedNames>
  <calcPr calcId="162913"/>
</workbook>
</file>

<file path=xl/calcChain.xml><?xml version="1.0" encoding="utf-8"?>
<calcChain xmlns="http://schemas.openxmlformats.org/spreadsheetml/2006/main">
  <c r="B54" i="2" l="1"/>
  <c r="I14" i="2"/>
  <c r="I4" i="2"/>
  <c r="L48" i="3"/>
  <c r="L36" i="3"/>
  <c r="L37" i="3"/>
  <c r="L38" i="3"/>
  <c r="L39" i="3"/>
  <c r="L40" i="3"/>
  <c r="L42" i="3"/>
  <c r="L45" i="3"/>
  <c r="L47" i="3"/>
  <c r="L35" i="3"/>
  <c r="L48" i="4"/>
  <c r="L47" i="4"/>
  <c r="L45" i="4"/>
  <c r="L42" i="4"/>
  <c r="L35" i="4"/>
  <c r="H24" i="2"/>
  <c r="H23" i="2"/>
  <c r="H22" i="2"/>
  <c r="H20" i="2"/>
  <c r="H21" i="2"/>
  <c r="H16" i="2"/>
  <c r="H17" i="2"/>
  <c r="H18" i="2"/>
  <c r="H19" i="2"/>
  <c r="H15" i="2"/>
  <c r="H13" i="2"/>
  <c r="H12" i="2"/>
  <c r="H6" i="2"/>
  <c r="H7" i="2"/>
  <c r="H8" i="2"/>
  <c r="H9" i="2"/>
  <c r="H10" i="2"/>
  <c r="H11" i="2"/>
  <c r="H5" i="2"/>
  <c r="E8" i="2"/>
  <c r="K48" i="3"/>
  <c r="K46" i="3"/>
  <c r="K44" i="3"/>
  <c r="K43" i="3"/>
  <c r="K34" i="3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A33" i="4"/>
  <c r="A34" i="4" s="1"/>
  <c r="A35" i="4" s="1"/>
  <c r="A36" i="4" s="1"/>
  <c r="A37" i="4" s="1"/>
  <c r="A38" i="4" s="1"/>
  <c r="A39" i="4" s="1"/>
  <c r="A40" i="4" s="1"/>
  <c r="A41" i="4" s="1"/>
  <c r="A42" i="4" s="1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48" i="4" s="1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A34" i="3"/>
  <c r="A35" i="3" s="1"/>
  <c r="A36" i="3" s="1"/>
  <c r="A37" i="3" s="1"/>
  <c r="A38" i="3" s="1"/>
  <c r="A39" i="3" s="1"/>
  <c r="A40" i="3" s="1"/>
  <c r="A41" i="3" s="1"/>
  <c r="A42" i="3" s="1"/>
  <c r="J33" i="3"/>
  <c r="A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48" i="3" s="1"/>
  <c r="A44" i="4" l="1"/>
  <c r="A45" i="4" s="1"/>
  <c r="A46" i="4" s="1"/>
  <c r="A47" i="4" s="1"/>
  <c r="A43" i="4"/>
  <c r="A44" i="3"/>
  <c r="A45" i="3" s="1"/>
  <c r="A46" i="3" s="1"/>
  <c r="A47" i="3" s="1"/>
  <c r="A43" i="3"/>
  <c r="E10" i="2"/>
  <c r="D28" i="2" l="1"/>
  <c r="D10" i="2"/>
  <c r="D23" i="2" s="1"/>
  <c r="D24" i="2" s="1"/>
  <c r="D32" i="2"/>
  <c r="D38" i="2" l="1"/>
  <c r="E28" i="2"/>
  <c r="E32" i="2"/>
  <c r="E20" i="2"/>
  <c r="E23" i="2" s="1"/>
  <c r="E38" i="2" l="1"/>
  <c r="E24" i="2"/>
  <c r="E25" i="2" s="1"/>
  <c r="D25" i="2"/>
  <c r="E39" i="2"/>
  <c r="D39" i="2" l="1"/>
  <c r="D40" i="2" s="1"/>
  <c r="E40" i="2"/>
  <c r="D42" i="2" l="1"/>
  <c r="E42" i="2"/>
  <c r="D44" i="2" l="1"/>
  <c r="D46" i="2" s="1"/>
  <c r="D51" i="2"/>
  <c r="D48" i="2"/>
  <c r="D52" i="2"/>
  <c r="D49" i="2"/>
</calcChain>
</file>

<file path=xl/sharedStrings.xml><?xml version="1.0" encoding="utf-8"?>
<sst xmlns="http://schemas.openxmlformats.org/spreadsheetml/2006/main" count="165" uniqueCount="103">
  <si>
    <t>FC</t>
  </si>
  <si>
    <t>VC</t>
  </si>
  <si>
    <t>კვება</t>
  </si>
  <si>
    <t>დენი</t>
  </si>
  <si>
    <t>გაზი</t>
  </si>
  <si>
    <t>წყალი</t>
  </si>
  <si>
    <t>საწვავი</t>
  </si>
  <si>
    <t>მოგება</t>
  </si>
  <si>
    <t>ექთანი</t>
  </si>
  <si>
    <t>სანიტარი</t>
  </si>
  <si>
    <t>მკურნალი ექიმი</t>
  </si>
  <si>
    <t>მედიკამენტები და სამედიცინო მასალები სულ</t>
  </si>
  <si>
    <t>სულ ღირებულება</t>
  </si>
  <si>
    <t>კ ა ლ კ უ ლ ა ც ი ა</t>
  </si>
  <si>
    <t>დანახარჯები ენერგიებზე</t>
  </si>
  <si>
    <t>კვლევები და პროცედურები</t>
  </si>
  <si>
    <t>პირდაპირი ხარჯები</t>
  </si>
  <si>
    <t>ხელფასი</t>
  </si>
  <si>
    <t>არაპირდაპირი ხარჯები</t>
  </si>
  <si>
    <t>ოპერატორი</t>
  </si>
  <si>
    <t>საოპერაციო მედდა</t>
  </si>
  <si>
    <t>ანესთეზიოლოგი</t>
  </si>
  <si>
    <t>ანესთეზიის მედდა</t>
  </si>
  <si>
    <t>პირდაპირი ხარჯის %</t>
  </si>
  <si>
    <t>არაპირდაპირი ხარჯის %</t>
  </si>
  <si>
    <t>სულ პირდაპირი ხარჯები</t>
  </si>
  <si>
    <t>სულ არაპირდაპირი ხარჯები</t>
  </si>
  <si>
    <t>სულ ხარჯი</t>
  </si>
  <si>
    <t>გაუთვალისწინებელი ხარჯი</t>
  </si>
  <si>
    <t>არაპირდაპირი ხარჯი</t>
  </si>
  <si>
    <t>FC %</t>
  </si>
  <si>
    <t>VC %</t>
  </si>
  <si>
    <t>გაუთვალისწინებელი ხარჯი სულ</t>
  </si>
  <si>
    <t>პირდაპირი ხარჯები სულ</t>
  </si>
  <si>
    <t>ასისტენტი II</t>
  </si>
  <si>
    <t>ასისტენტი I</t>
  </si>
  <si>
    <t>პერფუზიოლოგი</t>
  </si>
  <si>
    <t>ადმინისტრირება</t>
  </si>
  <si>
    <t xml:space="preserve">საოპერაციო ხარჯები სულ  (Operation Cost) </t>
  </si>
  <si>
    <t>17 CAR</t>
  </si>
  <si>
    <t>რესინქრონიზატორ-დეფიბრილატორის იმპლანტაცია/ რეიმპლანტაცია</t>
  </si>
  <si>
    <t>კარდიორესინქრონიზატორ-დეფიბრილატორის იმპლანტაცია</t>
  </si>
  <si>
    <t>რაოდენობა</t>
  </si>
  <si>
    <t>ფასი</t>
  </si>
  <si>
    <t>ღირებულება</t>
  </si>
  <si>
    <t>ხელთათმანი სტ. 8</t>
  </si>
  <si>
    <t>ბახილები</t>
  </si>
  <si>
    <t>ქუდი ექთნის, ერთჯერადი (მწვანე)</t>
  </si>
  <si>
    <t>MAT/ა/სტ. მარლის საფენი 10სმ 20სმ, 12ფენ-17ძფ</t>
  </si>
  <si>
    <t>საფ.7.5X7.5სმ. 8 ფენ-17 ძაფ. A1</t>
  </si>
  <si>
    <t>ხელთათმანი არასტერილური</t>
  </si>
  <si>
    <t>ელექტროდი, ეკგ-თვის, სტრეს ტესტის</t>
  </si>
  <si>
    <t>სკსლპერის პირი N20</t>
  </si>
  <si>
    <t>შპრიცი 10მლ</t>
  </si>
  <si>
    <t>სისტემა უფილტრო ხრახნიანი</t>
  </si>
  <si>
    <t>ხელთათმანი სტ.8.5</t>
  </si>
  <si>
    <t>ნიღაბი ზონრის შესაკრავით</t>
  </si>
  <si>
    <t>ბეტადინის ხსნარი</t>
  </si>
  <si>
    <t>ძაფი corolene 3/0 3/8 T22 75სმ</t>
  </si>
  <si>
    <t xml:space="preserve">რაუკოდრეიპი 30/20 </t>
  </si>
  <si>
    <t>ასტ. ზეწარი 60/90</t>
  </si>
  <si>
    <t>ელ. დანის ერთჯერადი პასიური ელექტროდი  GK081</t>
  </si>
  <si>
    <t xml:space="preserve">ელ.დანის ერთჯერადი აქტიური ელექტროდი </t>
  </si>
  <si>
    <t>ძაფი soie/ silk 2/0, 25მმ 75სმ</t>
  </si>
  <si>
    <t>კონც. ზედაპ.რეც. და დეზ.cleanisept/ მიკრობაკი/</t>
  </si>
  <si>
    <t>ლეიკო Mepore 9/15</t>
  </si>
  <si>
    <t>კათეტერი ვენის N22</t>
  </si>
  <si>
    <t>MAT/ვენის დასაფიქსირებელი</t>
  </si>
  <si>
    <t>ლიდოკაინი-ლიქვო 2% 20მლ ფლ</t>
  </si>
  <si>
    <t>ნატრიუმის ქლორიდი 0.9%-500მლ</t>
  </si>
  <si>
    <t>ის მალამო</t>
  </si>
  <si>
    <t>ძაფი OPTIME 2/0 30 75სმ</t>
  </si>
  <si>
    <t>ლეიკო კურაფიქსი 10/10</t>
  </si>
  <si>
    <t>დეფიბრილატორი პედი 33587GIM</t>
  </si>
  <si>
    <t>ნიღაბი ჟანგბადის</t>
  </si>
  <si>
    <t>სტერილიუმი</t>
  </si>
  <si>
    <t>სტოპკოკი 3 არხიანი</t>
  </si>
  <si>
    <t>ინტროდუსერი 9F</t>
  </si>
  <si>
    <t>ინტროდუსერი 7F  PEAL-AWAY</t>
  </si>
  <si>
    <t>კარდიოსტიმულატორის ელექტროდი *5076-52*  FIX52cm</t>
  </si>
  <si>
    <t>დეფიბრილაციის ელექტროდი Quadripolar RV/SVC*med</t>
  </si>
  <si>
    <t>დეფიბრილატორის გენერატორი PROTECTA CRT-D</t>
  </si>
  <si>
    <t>კათეტერი ATTAIN KIT *6250C02*</t>
  </si>
  <si>
    <t>მიმმართველი მავთული PTCA</t>
  </si>
  <si>
    <t>კორონარული სინუსის ელექტროდი 6fr  *419488*</t>
  </si>
  <si>
    <t>ანალაიზერის კაბელი</t>
  </si>
  <si>
    <t>ელექტროფიზიოლოგიური კათეტერი, Finder24438</t>
  </si>
  <si>
    <t>სუბსელექციის კათეტერი 6248 VI-90S</t>
  </si>
  <si>
    <t>ულტრავისტი 370 100მლ</t>
  </si>
  <si>
    <t>ბალონიანი კათეტერი *6215*</t>
  </si>
  <si>
    <t>სულ</t>
  </si>
  <si>
    <t>საოპერაციო პერსონალი</t>
  </si>
  <si>
    <t>ექიმი</t>
  </si>
  <si>
    <t>ექიმის ასისტენტი</t>
  </si>
  <si>
    <t>ტექნიკური პერსონალი/ინჟინერი</t>
  </si>
  <si>
    <t>კარდიორესინქრონიზატორის იმპლანტაცია</t>
  </si>
  <si>
    <t>კარდიოსტიმულატორის ელექტროდი  FIX58cm  *5076-58*</t>
  </si>
  <si>
    <t xml:space="preserve">პეისმეიკერი Syncra CRT-P </t>
  </si>
  <si>
    <t>ანაზღაურდება ფაქტიური დანახარჯებით (CRTD)</t>
  </si>
  <si>
    <t>ანაზღაურდება ფაქტიური დანახარჯებით (CRT-P)</t>
  </si>
  <si>
    <t xml:space="preserve">CAR 17 ის წინასწარ დადგენილი კოდი დსარჩება </t>
  </si>
  <si>
    <t xml:space="preserve">მოწყობილობები აღწერილობის მიხედვით ანაზღაურდება ფაქტიური ხარჯის მიხედვით </t>
  </si>
  <si>
    <t xml:space="preserve">პაციენტის თანაგადახდა დაანგარიშდება ფაქტიური ხარჯის მიხედვით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</si>
</sst>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miran SP"/>
      <family val="2"/>
    </font>
    <font>
      <sz val="11"/>
      <name val="Amiran SP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cadMtavr"/>
    </font>
    <font>
      <sz val="1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/>
    <xf numFmtId="0" fontId="2" fillId="0" borderId="0" xfId="0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1" fontId="0" fillId="0" borderId="0" xfId="0" applyNumberFormat="1" applyProtection="1"/>
    <xf numFmtId="2" fontId="3" fillId="2" borderId="1" xfId="0" applyNumberFormat="1" applyFont="1" applyFill="1" applyBorder="1" applyProtection="1"/>
    <xf numFmtId="2" fontId="2" fillId="0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Protection="1"/>
    <xf numFmtId="2" fontId="3" fillId="0" borderId="1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</xf>
    <xf numFmtId="0" fontId="9" fillId="0" borderId="0" xfId="0" applyFont="1" applyProtection="1"/>
    <xf numFmtId="0" fontId="1" fillId="0" borderId="0" xfId="0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 applyProtection="1">
      <alignment horizontal="center"/>
    </xf>
    <xf numFmtId="2" fontId="8" fillId="0" borderId="1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2" fontId="0" fillId="0" borderId="6" xfId="0" applyNumberFormat="1" applyFill="1" applyBorder="1" applyAlignment="1" applyProtection="1">
      <alignment horizontal="center"/>
    </xf>
    <xf numFmtId="2" fontId="1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9" fontId="13" fillId="0" borderId="0" xfId="1" applyFont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2" fontId="13" fillId="0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/>
    </xf>
    <xf numFmtId="0" fontId="16" fillId="0" borderId="0" xfId="0" applyFont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9" fontId="13" fillId="0" borderId="1" xfId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1" fontId="4" fillId="0" borderId="2" xfId="0" applyNumberFormat="1" applyFont="1" applyBorder="1" applyAlignment="1" applyProtection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8" fillId="0" borderId="0" xfId="0" applyFont="1"/>
    <xf numFmtId="0" fontId="0" fillId="4" borderId="0" xfId="0" applyFill="1"/>
    <xf numFmtId="0" fontId="0" fillId="0" borderId="0" xfId="0" applyFill="1" applyAlignment="1">
      <alignment horizontal="center"/>
    </xf>
    <xf numFmtId="0" fontId="17" fillId="0" borderId="0" xfId="0" applyFont="1"/>
    <xf numFmtId="0" fontId="0" fillId="4" borderId="0" xfId="0" applyFill="1" applyAlignment="1">
      <alignment horizontal="center"/>
    </xf>
    <xf numFmtId="0" fontId="18" fillId="5" borderId="0" xfId="0" applyFont="1" applyFill="1" applyProtection="1"/>
    <xf numFmtId="0" fontId="18" fillId="0" borderId="0" xfId="0" applyFont="1" applyProtection="1"/>
    <xf numFmtId="3" fontId="0" fillId="0" borderId="0" xfId="0" applyNumberForma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H14" sqref="H14"/>
    </sheetView>
  </sheetViews>
  <sheetFormatPr defaultColWidth="8.7109375" defaultRowHeight="15"/>
  <cols>
    <col min="1" max="1" width="80.7109375" style="1" customWidth="1"/>
    <col min="2" max="3" width="8.7109375" style="1"/>
    <col min="4" max="5" width="12.7109375" style="1" customWidth="1"/>
    <col min="6" max="7" width="8.7109375" style="1"/>
    <col min="8" max="8" width="58.140625" style="1" customWidth="1"/>
    <col min="9" max="16384" width="8.7109375" style="1"/>
  </cols>
  <sheetData>
    <row r="1" spans="1:9" ht="18.75">
      <c r="A1" s="45" t="s">
        <v>13</v>
      </c>
      <c r="B1" s="45"/>
      <c r="C1" s="45"/>
      <c r="D1" s="45"/>
      <c r="E1" s="45"/>
    </row>
    <row r="2" spans="1:9">
      <c r="A2" s="40" t="s">
        <v>40</v>
      </c>
      <c r="B2" s="40"/>
      <c r="C2" s="40"/>
      <c r="D2" s="40"/>
      <c r="E2" s="40"/>
    </row>
    <row r="3" spans="1:9">
      <c r="A3" s="40" t="s">
        <v>39</v>
      </c>
      <c r="B3" s="40"/>
      <c r="C3" s="40"/>
      <c r="D3" s="40"/>
      <c r="E3" s="40"/>
    </row>
    <row r="4" spans="1:9" ht="18.600000000000001" customHeight="1">
      <c r="A4" s="39"/>
      <c r="B4" s="39"/>
      <c r="C4" s="39"/>
      <c r="D4" s="39"/>
      <c r="E4" s="39"/>
      <c r="H4" s="71" t="s">
        <v>98</v>
      </c>
      <c r="I4" s="70">
        <f>'CRT-D'!L48</f>
        <v>20211.95</v>
      </c>
    </row>
    <row r="5" spans="1:9">
      <c r="A5" s="43" t="s">
        <v>16</v>
      </c>
      <c r="B5" s="43"/>
      <c r="C5" s="43"/>
      <c r="D5" s="42" t="s">
        <v>0</v>
      </c>
      <c r="E5" s="42" t="s">
        <v>1</v>
      </c>
      <c r="H5" s="1" t="str">
        <f>'CRT-D'!B35</f>
        <v>ინტროდუსერი 9F</v>
      </c>
    </row>
    <row r="6" spans="1:9" ht="15.6" customHeight="1">
      <c r="A6" s="43"/>
      <c r="B6" s="43"/>
      <c r="C6" s="43"/>
      <c r="D6" s="42"/>
      <c r="E6" s="42"/>
      <c r="H6" s="1" t="str">
        <f>'CRT-D'!B36</f>
        <v>ინტროდუსერი 7F  PEAL-AWAY</v>
      </c>
    </row>
    <row r="7" spans="1:9" ht="15.75">
      <c r="A7" s="32" t="s">
        <v>15</v>
      </c>
      <c r="B7" s="32"/>
      <c r="C7" s="32"/>
      <c r="D7" s="9"/>
      <c r="E7" s="8">
        <v>100</v>
      </c>
      <c r="H7" s="1" t="str">
        <f>'CRT-D'!B37</f>
        <v>კარდიოსტიმულატორის ელექტროდი *5076-52*  FIX52cm</v>
      </c>
    </row>
    <row r="8" spans="1:9" ht="15.75">
      <c r="A8" s="33" t="s">
        <v>11</v>
      </c>
      <c r="B8" s="33"/>
      <c r="C8" s="33"/>
      <c r="D8" s="7"/>
      <c r="E8" s="8">
        <f>'CRT-D'!K48</f>
        <v>771.8839999999999</v>
      </c>
      <c r="H8" s="1" t="str">
        <f>'CRT-D'!B38</f>
        <v>დეფიბრილაციის ელექტროდი Quadripolar RV/SVC*med</v>
      </c>
    </row>
    <row r="9" spans="1:9" ht="15.75">
      <c r="A9" s="34" t="s">
        <v>2</v>
      </c>
      <c r="B9" s="34"/>
      <c r="C9" s="34"/>
      <c r="D9" s="7"/>
      <c r="E9" s="8">
        <v>20</v>
      </c>
      <c r="H9" s="1" t="str">
        <f>'CRT-D'!B39</f>
        <v>დეფიბრილატორის გენერატორი PROTECTA CRT-D</v>
      </c>
    </row>
    <row r="10" spans="1:9" ht="15.75">
      <c r="A10" s="34" t="s">
        <v>17</v>
      </c>
      <c r="B10" s="34"/>
      <c r="C10" s="34"/>
      <c r="D10" s="10">
        <f>SUM(D11:D19)</f>
        <v>0</v>
      </c>
      <c r="E10" s="10">
        <f>SUM(E11:E19)</f>
        <v>1590</v>
      </c>
      <c r="H10" s="1" t="str">
        <f>'CRT-D'!B40</f>
        <v>კათეტერი ATTAIN KIT *6250C02*</v>
      </c>
    </row>
    <row r="11" spans="1:9">
      <c r="A11" s="44" t="s">
        <v>10</v>
      </c>
      <c r="B11" s="44"/>
      <c r="C11" s="44"/>
      <c r="D11" s="29"/>
      <c r="E11" s="11"/>
      <c r="H11" s="1" t="str">
        <f>'CRT-D'!B42</f>
        <v>კორონარული სინუსის ელექტროდი 6fr  *419488*</v>
      </c>
    </row>
    <row r="12" spans="1:9">
      <c r="A12" s="44" t="s">
        <v>8</v>
      </c>
      <c r="B12" s="44"/>
      <c r="C12" s="44"/>
      <c r="D12" s="29"/>
      <c r="E12" s="13"/>
      <c r="H12" s="1" t="str">
        <f>'CRT-D'!B45</f>
        <v>სუბსელექციის კათეტერი 6248 VI-90S</v>
      </c>
    </row>
    <row r="13" spans="1:9">
      <c r="A13" s="41" t="s">
        <v>19</v>
      </c>
      <c r="B13" s="41"/>
      <c r="C13" s="41"/>
      <c r="D13" s="30"/>
      <c r="E13" s="12">
        <v>1350</v>
      </c>
      <c r="H13" s="1" t="str">
        <f>'CRT-D'!B47</f>
        <v>ბალონიანი კათეტერი *6215*</v>
      </c>
    </row>
    <row r="14" spans="1:9">
      <c r="A14" s="37" t="s">
        <v>35</v>
      </c>
      <c r="B14" s="37"/>
      <c r="C14" s="37"/>
      <c r="D14" s="30"/>
      <c r="E14" s="12">
        <v>80</v>
      </c>
      <c r="H14" s="71" t="s">
        <v>99</v>
      </c>
      <c r="I14" s="70">
        <f>'CRT-P'!L48</f>
        <v>10709.2</v>
      </c>
    </row>
    <row r="15" spans="1:9">
      <c r="A15" s="37" t="s">
        <v>34</v>
      </c>
      <c r="B15" s="37"/>
      <c r="C15" s="37"/>
      <c r="D15" s="30"/>
      <c r="E15" s="12">
        <v>0</v>
      </c>
      <c r="H15" s="1" t="str">
        <f>'CRT-P'!B35</f>
        <v>ინტროდუსერი 9F</v>
      </c>
    </row>
    <row r="16" spans="1:9">
      <c r="A16" s="37" t="s">
        <v>20</v>
      </c>
      <c r="B16" s="37"/>
      <c r="C16" s="37"/>
      <c r="D16" s="30"/>
      <c r="E16" s="12">
        <v>30</v>
      </c>
      <c r="H16" s="1" t="str">
        <f>'CRT-P'!B36</f>
        <v>ინტროდუსერი 7F  PEAL-AWAY</v>
      </c>
    </row>
    <row r="17" spans="1:8">
      <c r="A17" s="41" t="s">
        <v>21</v>
      </c>
      <c r="B17" s="41"/>
      <c r="C17" s="41"/>
      <c r="D17" s="30"/>
      <c r="E17" s="12">
        <v>100</v>
      </c>
      <c r="H17" s="1" t="str">
        <f>'CRT-P'!B37</f>
        <v>კარდიოსტიმულატორის ელექტროდი *5076-52*  FIX52cm</v>
      </c>
    </row>
    <row r="18" spans="1:8">
      <c r="A18" s="41" t="s">
        <v>36</v>
      </c>
      <c r="B18" s="41"/>
      <c r="C18" s="41"/>
      <c r="D18" s="30"/>
      <c r="E18" s="12">
        <v>0</v>
      </c>
      <c r="H18" s="1" t="str">
        <f>'CRT-P'!B38</f>
        <v>კარდიოსტიმულატორის ელექტროდი  FIX58cm  *5076-58*</v>
      </c>
    </row>
    <row r="19" spans="1:8">
      <c r="A19" s="37" t="s">
        <v>22</v>
      </c>
      <c r="B19" s="37"/>
      <c r="C19" s="37"/>
      <c r="D19" s="30"/>
      <c r="E19" s="12">
        <v>30</v>
      </c>
      <c r="H19" s="1" t="str">
        <f>'CRT-P'!B39</f>
        <v xml:space="preserve">პეისმეიკერი Syncra CRT-P </v>
      </c>
    </row>
    <row r="20" spans="1:8" ht="15.75">
      <c r="A20" s="35" t="s">
        <v>14</v>
      </c>
      <c r="B20" s="35"/>
      <c r="C20" s="35"/>
      <c r="D20" s="11"/>
      <c r="E20" s="18">
        <f>E21</f>
        <v>20</v>
      </c>
      <c r="H20" s="1" t="str">
        <f>'CRT-P'!B40</f>
        <v>კათეტერი ATTAIN KIT *6250C02*</v>
      </c>
    </row>
    <row r="21" spans="1:8">
      <c r="A21" s="36" t="s">
        <v>3</v>
      </c>
      <c r="B21" s="36"/>
      <c r="C21" s="36"/>
      <c r="D21" s="13"/>
      <c r="E21" s="29">
        <v>20</v>
      </c>
      <c r="H21" s="1" t="str">
        <f>'CRT-P'!B41</f>
        <v>მიმმართველი მავთული PTCA</v>
      </c>
    </row>
    <row r="22" spans="1:8">
      <c r="A22" s="15"/>
      <c r="B22" s="15"/>
      <c r="C22" s="15"/>
      <c r="D22" s="17"/>
      <c r="E22" s="16"/>
      <c r="H22" s="1" t="str">
        <f>'CRT-P'!B42</f>
        <v>კორონარული სინუსის ელექტროდი 6fr  *419488*</v>
      </c>
    </row>
    <row r="23" spans="1:8">
      <c r="A23" s="38" t="s">
        <v>33</v>
      </c>
      <c r="B23" s="38"/>
      <c r="C23" s="38"/>
      <c r="D23" s="18">
        <f>D7+D8+D10+D20</f>
        <v>0</v>
      </c>
      <c r="E23" s="18">
        <f>E7+E8+E9+E10+E20+E21</f>
        <v>2521.884</v>
      </c>
      <c r="H23" s="1" t="str">
        <f>'CRT-P'!B45</f>
        <v>სუბსელექციის კათეტერი 6248 VI-90S</v>
      </c>
    </row>
    <row r="24" spans="1:8">
      <c r="A24" s="38" t="s">
        <v>32</v>
      </c>
      <c r="B24" s="38"/>
      <c r="C24" s="38"/>
      <c r="D24" s="18">
        <f>D23/20</f>
        <v>0</v>
      </c>
      <c r="E24" s="18">
        <f>E23/20</f>
        <v>126.0942</v>
      </c>
      <c r="H24" s="1" t="str">
        <f>'CRT-P'!B47</f>
        <v>ბალონიანი კათეტერი *6215*</v>
      </c>
    </row>
    <row r="25" spans="1:8">
      <c r="A25" s="53" t="s">
        <v>25</v>
      </c>
      <c r="B25" s="53"/>
      <c r="C25" s="53"/>
      <c r="D25" s="18">
        <f>SUM(D23:D24)</f>
        <v>0</v>
      </c>
      <c r="E25" s="18">
        <f>SUM(E23:E24)</f>
        <v>2647.9782</v>
      </c>
    </row>
    <row r="26" spans="1:8">
      <c r="A26" s="19"/>
      <c r="B26" s="20"/>
      <c r="C26" s="21"/>
      <c r="D26" s="22"/>
      <c r="E26" s="23"/>
    </row>
    <row r="27" spans="1:8" ht="18.75">
      <c r="A27" s="62" t="s">
        <v>18</v>
      </c>
      <c r="B27" s="63"/>
      <c r="C27" s="63"/>
      <c r="D27" s="63"/>
      <c r="E27" s="64"/>
    </row>
    <row r="28" spans="1:8" ht="15.75">
      <c r="A28" s="34" t="s">
        <v>17</v>
      </c>
      <c r="B28" s="34"/>
      <c r="C28" s="34"/>
      <c r="D28" s="28">
        <f>SUM(D29:D30)</f>
        <v>51</v>
      </c>
      <c r="E28" s="28">
        <f>SUM(E29:E30)</f>
        <v>0</v>
      </c>
    </row>
    <row r="29" spans="1:8">
      <c r="A29" s="54" t="s">
        <v>37</v>
      </c>
      <c r="B29" s="55"/>
      <c r="C29" s="56"/>
      <c r="D29" s="29">
        <v>36</v>
      </c>
      <c r="E29" s="13"/>
    </row>
    <row r="30" spans="1:8">
      <c r="A30" s="54" t="s">
        <v>9</v>
      </c>
      <c r="B30" s="55"/>
      <c r="C30" s="56"/>
      <c r="D30" s="29">
        <v>15</v>
      </c>
      <c r="E30" s="13"/>
    </row>
    <row r="31" spans="1:8" ht="15.75">
      <c r="A31" s="35" t="s">
        <v>38</v>
      </c>
      <c r="B31" s="35"/>
      <c r="C31" s="35"/>
      <c r="D31" s="8">
        <v>30</v>
      </c>
      <c r="E31" s="31"/>
    </row>
    <row r="32" spans="1:8" ht="15.75">
      <c r="A32" s="35" t="s">
        <v>14</v>
      </c>
      <c r="B32" s="35"/>
      <c r="C32" s="35"/>
      <c r="D32" s="8">
        <f>SUM(D33:D36)</f>
        <v>19</v>
      </c>
      <c r="E32" s="8">
        <f>SUM(E33:E36)</f>
        <v>2</v>
      </c>
    </row>
    <row r="33" spans="1:5">
      <c r="A33" s="57" t="s">
        <v>3</v>
      </c>
      <c r="B33" s="58"/>
      <c r="C33" s="59"/>
      <c r="D33" s="29">
        <v>6</v>
      </c>
      <c r="E33" s="9"/>
    </row>
    <row r="34" spans="1:5">
      <c r="A34" s="57" t="s">
        <v>4</v>
      </c>
      <c r="B34" s="58"/>
      <c r="C34" s="59"/>
      <c r="D34" s="29">
        <v>13</v>
      </c>
      <c r="E34" s="9"/>
    </row>
    <row r="35" spans="1:5">
      <c r="A35" s="57" t="s">
        <v>5</v>
      </c>
      <c r="B35" s="58"/>
      <c r="C35" s="59"/>
      <c r="D35" s="9"/>
      <c r="E35" s="29">
        <v>1</v>
      </c>
    </row>
    <row r="36" spans="1:5">
      <c r="A36" s="57" t="s">
        <v>6</v>
      </c>
      <c r="B36" s="58"/>
      <c r="C36" s="59"/>
      <c r="D36" s="9"/>
      <c r="E36" s="29">
        <v>1</v>
      </c>
    </row>
    <row r="37" spans="1:5" ht="15.75">
      <c r="A37" s="14"/>
      <c r="B37" s="2"/>
      <c r="C37" s="2"/>
      <c r="D37" s="3"/>
      <c r="E37" s="4"/>
    </row>
    <row r="38" spans="1:5" ht="15.75">
      <c r="A38" s="50" t="s">
        <v>29</v>
      </c>
      <c r="B38" s="51"/>
      <c r="C38" s="52"/>
      <c r="D38" s="27">
        <f>D28+D31+D32</f>
        <v>100</v>
      </c>
      <c r="E38" s="27">
        <f>E28+E31+E32</f>
        <v>2</v>
      </c>
    </row>
    <row r="39" spans="1:5" ht="15.75">
      <c r="A39" s="50" t="s">
        <v>28</v>
      </c>
      <c r="B39" s="51"/>
      <c r="C39" s="52"/>
      <c r="D39" s="27">
        <f>D38/20</f>
        <v>5</v>
      </c>
      <c r="E39" s="27">
        <f>E38/20</f>
        <v>0.1</v>
      </c>
    </row>
    <row r="40" spans="1:5" ht="15.75">
      <c r="A40" s="53" t="s">
        <v>26</v>
      </c>
      <c r="B40" s="53"/>
      <c r="C40" s="53"/>
      <c r="D40" s="10">
        <f>SUM(D38:D39)</f>
        <v>105</v>
      </c>
      <c r="E40" s="10">
        <f>SUM(E38:E39)</f>
        <v>2.1</v>
      </c>
    </row>
    <row r="41" spans="1:5" ht="15.75">
      <c r="A41" s="14"/>
      <c r="B41" s="2"/>
      <c r="C41" s="2"/>
      <c r="D41" s="3"/>
      <c r="E41" s="4"/>
    </row>
    <row r="42" spans="1:5" ht="15.75">
      <c r="A42" s="46" t="s">
        <v>27</v>
      </c>
      <c r="B42" s="46"/>
      <c r="C42" s="46"/>
      <c r="D42" s="26">
        <f>D40+D25</f>
        <v>105</v>
      </c>
      <c r="E42" s="26">
        <f>E40+E25</f>
        <v>2650.0781999999999</v>
      </c>
    </row>
    <row r="43" spans="1:5" ht="15.75">
      <c r="A43" s="14"/>
      <c r="B43" s="2"/>
      <c r="C43" s="2"/>
      <c r="D43" s="3"/>
      <c r="E43" s="4"/>
    </row>
    <row r="44" spans="1:5" ht="15.75">
      <c r="A44" s="46" t="s">
        <v>7</v>
      </c>
      <c r="B44" s="46"/>
      <c r="C44" s="46"/>
      <c r="D44" s="60">
        <f>(D42+E42)*25%</f>
        <v>688.76954999999998</v>
      </c>
      <c r="E44" s="61"/>
    </row>
    <row r="45" spans="1:5">
      <c r="A45" s="14"/>
      <c r="D45" s="6"/>
      <c r="E45" s="6"/>
    </row>
    <row r="46" spans="1:5" ht="15.75">
      <c r="A46" s="46" t="s">
        <v>12</v>
      </c>
      <c r="B46" s="46"/>
      <c r="C46" s="46"/>
      <c r="D46" s="47">
        <f>D42+E42+D44+E44</f>
        <v>3443.8477499999999</v>
      </c>
      <c r="E46" s="47"/>
    </row>
    <row r="47" spans="1:5">
      <c r="A47" s="14"/>
      <c r="D47" s="5"/>
      <c r="E47" s="5"/>
    </row>
    <row r="48" spans="1:5" ht="15.75">
      <c r="A48" s="48" t="s">
        <v>23</v>
      </c>
      <c r="B48" s="48"/>
      <c r="C48" s="48"/>
      <c r="D48" s="49">
        <f>IFERROR((D25+E25)/(D42+E42),"")</f>
        <v>0.96112633027984473</v>
      </c>
      <c r="E48" s="49"/>
    </row>
    <row r="49" spans="1:5" ht="15.75">
      <c r="A49" s="48" t="s">
        <v>24</v>
      </c>
      <c r="B49" s="48"/>
      <c r="C49" s="48"/>
      <c r="D49" s="49">
        <f>IFERROR((D40+E40)/(D42+E42),"")</f>
        <v>3.887366972015531E-2</v>
      </c>
      <c r="E49" s="49"/>
    </row>
    <row r="50" spans="1:5" ht="15.75">
      <c r="A50" s="24"/>
      <c r="B50" s="24"/>
      <c r="C50" s="24"/>
      <c r="D50" s="25"/>
      <c r="E50" s="25"/>
    </row>
    <row r="51" spans="1:5" ht="15.75">
      <c r="A51" s="48" t="s">
        <v>30</v>
      </c>
      <c r="B51" s="48"/>
      <c r="C51" s="48"/>
      <c r="D51" s="49">
        <f>IFERROR(D42/(D42+E42),"")</f>
        <v>3.8111440902113054E-2</v>
      </c>
      <c r="E51" s="49"/>
    </row>
    <row r="52" spans="1:5" ht="15.75">
      <c r="A52" s="48" t="s">
        <v>31</v>
      </c>
      <c r="B52" s="48"/>
      <c r="C52" s="48"/>
      <c r="D52" s="49">
        <f>IFERROR(E42/(D42+E42),"")</f>
        <v>0.96188855909788695</v>
      </c>
      <c r="E52" s="49"/>
    </row>
    <row r="53" spans="1:5">
      <c r="A53" s="14"/>
      <c r="D53" s="5"/>
      <c r="E53" s="5"/>
    </row>
    <row r="54" spans="1:5">
      <c r="A54" s="14" t="s">
        <v>100</v>
      </c>
      <c r="B54" s="72">
        <f>D46</f>
        <v>3443.8477499999999</v>
      </c>
      <c r="D54" s="5"/>
      <c r="E54" s="5"/>
    </row>
    <row r="55" spans="1:5">
      <c r="A55" s="14" t="s">
        <v>101</v>
      </c>
      <c r="D55" s="5"/>
      <c r="E55" s="5"/>
    </row>
    <row r="56" spans="1:5">
      <c r="A56" s="1" t="s">
        <v>102</v>
      </c>
    </row>
  </sheetData>
  <mergeCells count="51">
    <mergeCell ref="A35:C35"/>
    <mergeCell ref="A36:C36"/>
    <mergeCell ref="A24:C24"/>
    <mergeCell ref="A25:C25"/>
    <mergeCell ref="A27:E27"/>
    <mergeCell ref="A28:C28"/>
    <mergeCell ref="A29:C29"/>
    <mergeCell ref="A51:C51"/>
    <mergeCell ref="D51:E51"/>
    <mergeCell ref="A52:C52"/>
    <mergeCell ref="D52:E52"/>
    <mergeCell ref="A49:C49"/>
    <mergeCell ref="D49:E49"/>
    <mergeCell ref="A1:E1"/>
    <mergeCell ref="A46:C46"/>
    <mergeCell ref="D46:E46"/>
    <mergeCell ref="A48:C48"/>
    <mergeCell ref="D48:E48"/>
    <mergeCell ref="A38:C38"/>
    <mergeCell ref="A39:C39"/>
    <mergeCell ref="A40:C40"/>
    <mergeCell ref="A42:C42"/>
    <mergeCell ref="A44:C44"/>
    <mergeCell ref="A30:C30"/>
    <mergeCell ref="A31:C31"/>
    <mergeCell ref="A33:C33"/>
    <mergeCell ref="A32:C32"/>
    <mergeCell ref="D44:E44"/>
    <mergeCell ref="A34:C34"/>
    <mergeCell ref="A23:C23"/>
    <mergeCell ref="A4:E4"/>
    <mergeCell ref="A2:E2"/>
    <mergeCell ref="A18:C18"/>
    <mergeCell ref="D5:D6"/>
    <mergeCell ref="E5:E6"/>
    <mergeCell ref="A17:C17"/>
    <mergeCell ref="A5:C6"/>
    <mergeCell ref="A10:C10"/>
    <mergeCell ref="A11:C11"/>
    <mergeCell ref="A12:C12"/>
    <mergeCell ref="A13:C13"/>
    <mergeCell ref="A14:C14"/>
    <mergeCell ref="A16:C16"/>
    <mergeCell ref="A3:E3"/>
    <mergeCell ref="A15:C15"/>
    <mergeCell ref="A7:C7"/>
    <mergeCell ref="A8:C8"/>
    <mergeCell ref="A9:C9"/>
    <mergeCell ref="A20:C20"/>
    <mergeCell ref="A21:C21"/>
    <mergeCell ref="A19:C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8" workbookViewId="0">
      <selection activeCell="N38" sqref="N38"/>
    </sheetView>
  </sheetViews>
  <sheetFormatPr defaultRowHeight="15"/>
  <sheetData>
    <row r="1" spans="1:10">
      <c r="B1" s="65" t="s">
        <v>41</v>
      </c>
      <c r="C1" s="65"/>
      <c r="D1" s="65"/>
      <c r="E1" s="65"/>
      <c r="F1" s="65"/>
      <c r="G1" s="65"/>
      <c r="H1" s="65"/>
    </row>
    <row r="2" spans="1:10">
      <c r="H2" s="65" t="s">
        <v>42</v>
      </c>
      <c r="I2" s="65" t="s">
        <v>43</v>
      </c>
      <c r="J2" s="65" t="s">
        <v>44</v>
      </c>
    </row>
    <row r="3" spans="1:10">
      <c r="A3">
        <v>1</v>
      </c>
      <c r="B3" t="s">
        <v>45</v>
      </c>
      <c r="H3">
        <v>10</v>
      </c>
      <c r="I3">
        <v>1.32</v>
      </c>
      <c r="J3">
        <f t="shared" ref="J3:J47" si="0">H3*I3</f>
        <v>13.200000000000001</v>
      </c>
    </row>
    <row r="4" spans="1:10">
      <c r="A4">
        <v>2</v>
      </c>
      <c r="B4" t="s">
        <v>46</v>
      </c>
      <c r="H4">
        <v>10</v>
      </c>
      <c r="I4">
        <v>0.63</v>
      </c>
      <c r="J4">
        <f t="shared" si="0"/>
        <v>6.3</v>
      </c>
    </row>
    <row r="5" spans="1:10">
      <c r="A5">
        <v>3</v>
      </c>
      <c r="B5" t="s">
        <v>47</v>
      </c>
      <c r="H5">
        <v>4</v>
      </c>
      <c r="I5">
        <v>0.44</v>
      </c>
      <c r="J5">
        <f t="shared" si="0"/>
        <v>1.76</v>
      </c>
    </row>
    <row r="6" spans="1:10">
      <c r="A6">
        <v>4</v>
      </c>
      <c r="B6" t="s">
        <v>48</v>
      </c>
      <c r="H6">
        <v>70</v>
      </c>
      <c r="I6">
        <v>0.2</v>
      </c>
      <c r="J6">
        <f t="shared" si="0"/>
        <v>14</v>
      </c>
    </row>
    <row r="7" spans="1:10">
      <c r="A7">
        <v>5</v>
      </c>
      <c r="B7" t="s">
        <v>48</v>
      </c>
      <c r="D7" t="s">
        <v>49</v>
      </c>
      <c r="H7">
        <v>100</v>
      </c>
      <c r="I7">
        <v>0.05</v>
      </c>
      <c r="J7">
        <f t="shared" si="0"/>
        <v>5</v>
      </c>
    </row>
    <row r="8" spans="1:10">
      <c r="A8">
        <v>6</v>
      </c>
      <c r="B8" t="s">
        <v>50</v>
      </c>
      <c r="H8">
        <v>20</v>
      </c>
      <c r="I8">
        <v>1.7</v>
      </c>
      <c r="J8">
        <f t="shared" si="0"/>
        <v>34</v>
      </c>
    </row>
    <row r="9" spans="1:10">
      <c r="A9">
        <v>7</v>
      </c>
      <c r="B9" t="s">
        <v>51</v>
      </c>
      <c r="H9">
        <v>10</v>
      </c>
      <c r="I9">
        <v>0.25</v>
      </c>
      <c r="J9">
        <f t="shared" si="0"/>
        <v>2.5</v>
      </c>
    </row>
    <row r="10" spans="1:10">
      <c r="A10">
        <v>8</v>
      </c>
      <c r="B10" t="s">
        <v>52</v>
      </c>
      <c r="H10">
        <v>1</v>
      </c>
      <c r="I10">
        <v>0.35</v>
      </c>
      <c r="J10">
        <f t="shared" si="0"/>
        <v>0.35</v>
      </c>
    </row>
    <row r="11" spans="1:10">
      <c r="A11">
        <v>9</v>
      </c>
      <c r="B11" t="s">
        <v>53</v>
      </c>
      <c r="H11">
        <v>5</v>
      </c>
      <c r="I11">
        <v>0.7</v>
      </c>
      <c r="J11">
        <f t="shared" si="0"/>
        <v>3.5</v>
      </c>
    </row>
    <row r="12" spans="1:10">
      <c r="A12">
        <v>10</v>
      </c>
      <c r="B12" t="s">
        <v>54</v>
      </c>
      <c r="H12">
        <v>1</v>
      </c>
      <c r="I12">
        <v>1.51</v>
      </c>
      <c r="J12">
        <f t="shared" si="0"/>
        <v>1.51</v>
      </c>
    </row>
    <row r="13" spans="1:10">
      <c r="A13">
        <v>11</v>
      </c>
      <c r="B13" t="s">
        <v>55</v>
      </c>
      <c r="H13">
        <v>10</v>
      </c>
      <c r="I13">
        <v>0.8</v>
      </c>
      <c r="J13">
        <f t="shared" si="0"/>
        <v>8</v>
      </c>
    </row>
    <row r="14" spans="1:10">
      <c r="A14">
        <v>12</v>
      </c>
      <c r="B14" t="s">
        <v>56</v>
      </c>
      <c r="H14">
        <v>4</v>
      </c>
      <c r="I14">
        <v>0.36</v>
      </c>
      <c r="J14">
        <f t="shared" si="0"/>
        <v>1.44</v>
      </c>
    </row>
    <row r="15" spans="1:10">
      <c r="A15">
        <v>13</v>
      </c>
      <c r="B15" t="s">
        <v>57</v>
      </c>
      <c r="H15">
        <v>100</v>
      </c>
      <c r="I15">
        <v>2.5999999999999999E-2</v>
      </c>
      <c r="J15">
        <f t="shared" si="0"/>
        <v>2.6</v>
      </c>
    </row>
    <row r="16" spans="1:10">
      <c r="A16">
        <v>14</v>
      </c>
      <c r="B16" t="s">
        <v>58</v>
      </c>
      <c r="H16">
        <v>1</v>
      </c>
      <c r="I16">
        <v>7.78</v>
      </c>
      <c r="J16">
        <f t="shared" si="0"/>
        <v>7.78</v>
      </c>
    </row>
    <row r="17" spans="1:10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>
      <c r="A28">
        <v>26</v>
      </c>
      <c r="B28" t="s">
        <v>57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>
      <c r="A30">
        <v>28</v>
      </c>
      <c r="B30" t="s">
        <v>72</v>
      </c>
      <c r="H30">
        <v>0.5</v>
      </c>
      <c r="I30">
        <v>3.2</v>
      </c>
      <c r="J30">
        <f t="shared" si="0"/>
        <v>1.6</v>
      </c>
    </row>
    <row r="31" spans="1:10">
      <c r="A31">
        <v>29</v>
      </c>
      <c r="B31" t="s">
        <v>73</v>
      </c>
      <c r="H31">
        <v>1</v>
      </c>
      <c r="I31">
        <v>90</v>
      </c>
      <c r="J31">
        <f t="shared" si="0"/>
        <v>90</v>
      </c>
    </row>
    <row r="32" spans="1:10">
      <c r="A32">
        <v>30</v>
      </c>
      <c r="B32" t="s">
        <v>74</v>
      </c>
      <c r="H32">
        <v>1</v>
      </c>
      <c r="I32">
        <v>0.68</v>
      </c>
      <c r="J32">
        <f t="shared" si="0"/>
        <v>0.68</v>
      </c>
    </row>
    <row r="33" spans="1:12">
      <c r="A33">
        <f>A32+1</f>
        <v>31</v>
      </c>
      <c r="B33" t="s">
        <v>75</v>
      </c>
      <c r="H33">
        <v>0.3</v>
      </c>
      <c r="I33">
        <v>0.18</v>
      </c>
      <c r="J33">
        <f t="shared" si="0"/>
        <v>5.3999999999999999E-2</v>
      </c>
    </row>
    <row r="34" spans="1:12">
      <c r="A34">
        <f t="shared" ref="A34:A47" si="1">A33+1</f>
        <v>32</v>
      </c>
      <c r="B34" t="s">
        <v>76</v>
      </c>
      <c r="H34">
        <v>1</v>
      </c>
      <c r="I34">
        <v>0.75</v>
      </c>
      <c r="J34">
        <f t="shared" si="0"/>
        <v>0.75</v>
      </c>
      <c r="K34">
        <f>SUM(J3:J34)</f>
        <v>309.48399999999998</v>
      </c>
    </row>
    <row r="35" spans="1:12">
      <c r="A35">
        <f t="shared" si="1"/>
        <v>33</v>
      </c>
      <c r="B35" s="69" t="s">
        <v>77</v>
      </c>
      <c r="C35" s="69"/>
      <c r="D35" s="69"/>
      <c r="E35" s="69"/>
      <c r="F35" s="69"/>
      <c r="G35" s="69"/>
      <c r="H35">
        <v>2</v>
      </c>
      <c r="I35">
        <v>80</v>
      </c>
      <c r="J35">
        <f t="shared" si="0"/>
        <v>160</v>
      </c>
      <c r="L35">
        <f>J35</f>
        <v>160</v>
      </c>
    </row>
    <row r="36" spans="1:12">
      <c r="A36">
        <f t="shared" si="1"/>
        <v>34</v>
      </c>
      <c r="B36" s="69" t="s">
        <v>78</v>
      </c>
      <c r="C36" s="69"/>
      <c r="D36" s="69"/>
      <c r="E36" s="69"/>
      <c r="F36" s="69"/>
      <c r="G36" s="69"/>
      <c r="H36">
        <v>1</v>
      </c>
      <c r="I36">
        <v>68.7</v>
      </c>
      <c r="J36">
        <f t="shared" si="0"/>
        <v>68.7</v>
      </c>
      <c r="L36">
        <f t="shared" ref="L36:L47" si="2">J36</f>
        <v>68.7</v>
      </c>
    </row>
    <row r="37" spans="1:12">
      <c r="A37">
        <f t="shared" si="1"/>
        <v>35</v>
      </c>
      <c r="B37" s="69" t="s">
        <v>79</v>
      </c>
      <c r="C37" s="69"/>
      <c r="D37" s="69"/>
      <c r="E37" s="69"/>
      <c r="F37" s="69"/>
      <c r="G37" s="69"/>
      <c r="H37">
        <v>1</v>
      </c>
      <c r="I37">
        <v>324</v>
      </c>
      <c r="J37">
        <f t="shared" si="0"/>
        <v>324</v>
      </c>
      <c r="L37">
        <f t="shared" si="2"/>
        <v>324</v>
      </c>
    </row>
    <row r="38" spans="1:12">
      <c r="A38">
        <f t="shared" si="1"/>
        <v>36</v>
      </c>
      <c r="B38" s="69" t="s">
        <v>80</v>
      </c>
      <c r="C38" s="69"/>
      <c r="D38" s="69"/>
      <c r="E38" s="69"/>
      <c r="F38" s="69"/>
      <c r="G38" s="69"/>
      <c r="H38">
        <v>1</v>
      </c>
      <c r="I38">
        <v>3393.6</v>
      </c>
      <c r="J38">
        <f t="shared" si="0"/>
        <v>3393.6</v>
      </c>
      <c r="L38">
        <f t="shared" si="2"/>
        <v>3393.6</v>
      </c>
    </row>
    <row r="39" spans="1:12">
      <c r="A39">
        <f t="shared" si="1"/>
        <v>37</v>
      </c>
      <c r="B39" s="69" t="s">
        <v>81</v>
      </c>
      <c r="C39" s="69"/>
      <c r="D39" s="69"/>
      <c r="E39" s="69"/>
      <c r="F39" s="69"/>
      <c r="G39" s="69"/>
      <c r="H39">
        <v>1</v>
      </c>
      <c r="I39">
        <v>11436.35</v>
      </c>
      <c r="J39">
        <f t="shared" si="0"/>
        <v>11436.35</v>
      </c>
      <c r="L39">
        <f t="shared" si="2"/>
        <v>11436.35</v>
      </c>
    </row>
    <row r="40" spans="1:12">
      <c r="A40">
        <f t="shared" si="1"/>
        <v>38</v>
      </c>
      <c r="B40" s="69" t="s">
        <v>82</v>
      </c>
      <c r="C40" s="69"/>
      <c r="D40" s="69"/>
      <c r="E40" s="69"/>
      <c r="F40" s="69"/>
      <c r="G40" s="69"/>
      <c r="H40">
        <v>1</v>
      </c>
      <c r="I40">
        <v>756</v>
      </c>
      <c r="J40">
        <f t="shared" si="0"/>
        <v>756</v>
      </c>
      <c r="L40">
        <f t="shared" si="2"/>
        <v>756</v>
      </c>
    </row>
    <row r="41" spans="1:12">
      <c r="A41">
        <f t="shared" si="1"/>
        <v>39</v>
      </c>
      <c r="B41" t="s">
        <v>83</v>
      </c>
      <c r="H41">
        <v>1</v>
      </c>
      <c r="I41">
        <v>123</v>
      </c>
      <c r="J41">
        <f t="shared" si="0"/>
        <v>123</v>
      </c>
      <c r="K41">
        <v>123</v>
      </c>
    </row>
    <row r="42" spans="1:12">
      <c r="A42">
        <f t="shared" si="1"/>
        <v>40</v>
      </c>
      <c r="B42" s="69" t="s">
        <v>84</v>
      </c>
      <c r="C42" s="69"/>
      <c r="D42" s="69"/>
      <c r="E42" s="69"/>
      <c r="F42" s="69"/>
      <c r="G42" s="69"/>
      <c r="H42">
        <v>1</v>
      </c>
      <c r="I42">
        <v>2520.1</v>
      </c>
      <c r="J42">
        <f t="shared" si="0"/>
        <v>2520.1</v>
      </c>
      <c r="L42">
        <f t="shared" si="2"/>
        <v>2520.1</v>
      </c>
    </row>
    <row r="43" spans="1:12">
      <c r="A43">
        <f t="shared" si="1"/>
        <v>41</v>
      </c>
      <c r="B43" t="s">
        <v>85</v>
      </c>
      <c r="H43">
        <v>0.1</v>
      </c>
      <c r="I43">
        <v>515</v>
      </c>
      <c r="J43">
        <f t="shared" si="0"/>
        <v>51.5</v>
      </c>
      <c r="K43">
        <f>J43</f>
        <v>51.5</v>
      </c>
    </row>
    <row r="44" spans="1:12">
      <c r="A44">
        <f>A42+1</f>
        <v>41</v>
      </c>
      <c r="B44" t="s">
        <v>86</v>
      </c>
      <c r="H44">
        <v>1</v>
      </c>
      <c r="I44">
        <v>220</v>
      </c>
      <c r="J44">
        <f t="shared" si="0"/>
        <v>220</v>
      </c>
      <c r="K44">
        <f>J44</f>
        <v>220</v>
      </c>
    </row>
    <row r="45" spans="1:12">
      <c r="A45">
        <f t="shared" si="1"/>
        <v>42</v>
      </c>
      <c r="B45" s="69" t="s">
        <v>87</v>
      </c>
      <c r="C45" s="69"/>
      <c r="D45" s="69"/>
      <c r="E45" s="69"/>
      <c r="F45" s="69"/>
      <c r="G45" s="69"/>
      <c r="H45">
        <v>1</v>
      </c>
      <c r="I45">
        <v>1150.2</v>
      </c>
      <c r="J45">
        <f t="shared" si="0"/>
        <v>1150.2</v>
      </c>
      <c r="L45">
        <f t="shared" si="2"/>
        <v>1150.2</v>
      </c>
    </row>
    <row r="46" spans="1:12">
      <c r="A46">
        <f t="shared" si="1"/>
        <v>43</v>
      </c>
      <c r="B46" t="s">
        <v>88</v>
      </c>
      <c r="H46">
        <v>1</v>
      </c>
      <c r="I46">
        <v>67.900000000000006</v>
      </c>
      <c r="J46">
        <f t="shared" si="0"/>
        <v>67.900000000000006</v>
      </c>
      <c r="K46">
        <f>J46</f>
        <v>67.900000000000006</v>
      </c>
    </row>
    <row r="47" spans="1:12">
      <c r="A47">
        <f t="shared" si="1"/>
        <v>44</v>
      </c>
      <c r="B47" s="69" t="s">
        <v>89</v>
      </c>
      <c r="C47" s="69"/>
      <c r="D47" s="69"/>
      <c r="E47" s="69"/>
      <c r="F47" s="69"/>
      <c r="G47" s="69"/>
      <c r="H47">
        <v>1</v>
      </c>
      <c r="I47">
        <v>403</v>
      </c>
      <c r="J47">
        <f t="shared" si="0"/>
        <v>403</v>
      </c>
      <c r="L47">
        <f t="shared" si="2"/>
        <v>403</v>
      </c>
    </row>
    <row r="48" spans="1:12">
      <c r="B48" t="s">
        <v>90</v>
      </c>
      <c r="J48" s="65">
        <f>SUM(J3:J47)</f>
        <v>20983.833999999999</v>
      </c>
      <c r="K48" s="68">
        <f>SUM(K34:K47)</f>
        <v>771.8839999999999</v>
      </c>
      <c r="L48" s="68">
        <f>SUM(L34:L47)</f>
        <v>20211.95</v>
      </c>
    </row>
    <row r="51" spans="2:4">
      <c r="B51" s="65" t="s">
        <v>91</v>
      </c>
      <c r="C51" s="65"/>
      <c r="D51" s="65"/>
    </row>
    <row r="52" spans="2:4">
      <c r="B52" t="s">
        <v>92</v>
      </c>
    </row>
    <row r="53" spans="2:4">
      <c r="B53" t="s">
        <v>93</v>
      </c>
    </row>
    <row r="54" spans="2:4">
      <c r="B54" t="s">
        <v>8</v>
      </c>
    </row>
    <row r="55" spans="2:4">
      <c r="B55" t="s">
        <v>9</v>
      </c>
    </row>
    <row r="56" spans="2:4">
      <c r="B56" t="s">
        <v>94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7" zoomScaleNormal="100" workbookViewId="0">
      <selection activeCell="L49" sqref="L49"/>
    </sheetView>
  </sheetViews>
  <sheetFormatPr defaultRowHeight="15"/>
  <sheetData>
    <row r="1" spans="1:10">
      <c r="B1" s="65" t="s">
        <v>95</v>
      </c>
      <c r="C1" s="65"/>
      <c r="D1" s="65"/>
      <c r="E1" s="65"/>
      <c r="F1" s="65"/>
      <c r="G1" s="65"/>
      <c r="H1" s="65"/>
    </row>
    <row r="2" spans="1:10">
      <c r="H2" s="65" t="s">
        <v>42</v>
      </c>
      <c r="I2" s="65" t="s">
        <v>43</v>
      </c>
      <c r="J2" s="65" t="s">
        <v>44</v>
      </c>
    </row>
    <row r="3" spans="1:10">
      <c r="A3">
        <v>1</v>
      </c>
      <c r="B3" t="s">
        <v>45</v>
      </c>
      <c r="H3">
        <v>10</v>
      </c>
      <c r="I3">
        <v>1.32</v>
      </c>
      <c r="J3">
        <f t="shared" ref="J3:J47" si="0">H3*I3</f>
        <v>13.200000000000001</v>
      </c>
    </row>
    <row r="4" spans="1:10">
      <c r="A4">
        <v>2</v>
      </c>
      <c r="B4" t="s">
        <v>46</v>
      </c>
      <c r="H4">
        <v>10</v>
      </c>
      <c r="I4">
        <v>0.63</v>
      </c>
      <c r="J4">
        <f t="shared" si="0"/>
        <v>6.3</v>
      </c>
    </row>
    <row r="5" spans="1:10">
      <c r="A5">
        <v>3</v>
      </c>
      <c r="B5" t="s">
        <v>47</v>
      </c>
      <c r="H5">
        <v>4</v>
      </c>
      <c r="I5">
        <v>0.44</v>
      </c>
      <c r="J5">
        <f t="shared" si="0"/>
        <v>1.76</v>
      </c>
    </row>
    <row r="6" spans="1:10">
      <c r="A6">
        <v>4</v>
      </c>
      <c r="B6" t="s">
        <v>48</v>
      </c>
      <c r="H6">
        <v>70</v>
      </c>
      <c r="I6">
        <v>0.2</v>
      </c>
      <c r="J6">
        <f t="shared" si="0"/>
        <v>14</v>
      </c>
    </row>
    <row r="7" spans="1:10">
      <c r="A7">
        <v>5</v>
      </c>
      <c r="B7" t="s">
        <v>48</v>
      </c>
      <c r="D7" t="s">
        <v>49</v>
      </c>
      <c r="H7">
        <v>100</v>
      </c>
      <c r="I7">
        <v>0.05</v>
      </c>
      <c r="J7">
        <f t="shared" si="0"/>
        <v>5</v>
      </c>
    </row>
    <row r="8" spans="1:10">
      <c r="A8">
        <v>6</v>
      </c>
      <c r="B8" t="s">
        <v>50</v>
      </c>
      <c r="H8">
        <v>20</v>
      </c>
      <c r="I8">
        <v>1.7</v>
      </c>
      <c r="J8">
        <f t="shared" si="0"/>
        <v>34</v>
      </c>
    </row>
    <row r="9" spans="1:10">
      <c r="A9">
        <v>7</v>
      </c>
      <c r="B9" t="s">
        <v>51</v>
      </c>
      <c r="H9">
        <v>10</v>
      </c>
      <c r="I9">
        <v>0.25</v>
      </c>
      <c r="J9">
        <f t="shared" si="0"/>
        <v>2.5</v>
      </c>
    </row>
    <row r="10" spans="1:10">
      <c r="A10">
        <v>8</v>
      </c>
      <c r="B10" t="s">
        <v>52</v>
      </c>
      <c r="H10">
        <v>1</v>
      </c>
      <c r="I10">
        <v>0.35</v>
      </c>
      <c r="J10">
        <f t="shared" si="0"/>
        <v>0.35</v>
      </c>
    </row>
    <row r="11" spans="1:10">
      <c r="A11">
        <v>9</v>
      </c>
      <c r="B11" t="s">
        <v>53</v>
      </c>
      <c r="H11">
        <v>5</v>
      </c>
      <c r="I11">
        <v>0.7</v>
      </c>
      <c r="J11">
        <f t="shared" si="0"/>
        <v>3.5</v>
      </c>
    </row>
    <row r="12" spans="1:10">
      <c r="A12">
        <v>10</v>
      </c>
      <c r="B12" t="s">
        <v>54</v>
      </c>
      <c r="H12">
        <v>1</v>
      </c>
      <c r="I12">
        <v>1.51</v>
      </c>
      <c r="J12">
        <f t="shared" si="0"/>
        <v>1.51</v>
      </c>
    </row>
    <row r="13" spans="1:10">
      <c r="A13">
        <v>11</v>
      </c>
      <c r="B13" t="s">
        <v>55</v>
      </c>
      <c r="H13">
        <v>10</v>
      </c>
      <c r="I13">
        <v>0.8</v>
      </c>
      <c r="J13">
        <f t="shared" si="0"/>
        <v>8</v>
      </c>
    </row>
    <row r="14" spans="1:10">
      <c r="A14">
        <v>12</v>
      </c>
      <c r="B14" t="s">
        <v>56</v>
      </c>
      <c r="H14">
        <v>4</v>
      </c>
      <c r="I14">
        <v>0.36</v>
      </c>
      <c r="J14">
        <f t="shared" si="0"/>
        <v>1.44</v>
      </c>
    </row>
    <row r="15" spans="1:10">
      <c r="A15">
        <v>13</v>
      </c>
      <c r="B15" t="s">
        <v>57</v>
      </c>
      <c r="H15">
        <v>100</v>
      </c>
      <c r="I15">
        <v>2.5999999999999999E-2</v>
      </c>
      <c r="J15">
        <f t="shared" si="0"/>
        <v>2.6</v>
      </c>
    </row>
    <row r="16" spans="1:10">
      <c r="A16">
        <v>14</v>
      </c>
      <c r="B16" t="s">
        <v>58</v>
      </c>
      <c r="H16">
        <v>1</v>
      </c>
      <c r="I16">
        <v>7.78</v>
      </c>
      <c r="J16">
        <f t="shared" si="0"/>
        <v>7.78</v>
      </c>
    </row>
    <row r="17" spans="1:10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>
      <c r="A28">
        <v>26</v>
      </c>
      <c r="B28" t="s">
        <v>57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>
      <c r="A30">
        <v>28</v>
      </c>
      <c r="B30" t="s">
        <v>72</v>
      </c>
      <c r="H30">
        <v>0.5</v>
      </c>
      <c r="I30">
        <v>3.2</v>
      </c>
      <c r="J30">
        <f t="shared" si="0"/>
        <v>1.6</v>
      </c>
    </row>
    <row r="31" spans="1:10">
      <c r="A31">
        <v>29</v>
      </c>
      <c r="B31" t="s">
        <v>73</v>
      </c>
      <c r="H31">
        <v>1</v>
      </c>
      <c r="I31">
        <v>90</v>
      </c>
      <c r="J31">
        <f t="shared" si="0"/>
        <v>90</v>
      </c>
    </row>
    <row r="32" spans="1:10">
      <c r="A32">
        <v>30</v>
      </c>
      <c r="B32" t="s">
        <v>74</v>
      </c>
      <c r="H32">
        <v>1</v>
      </c>
      <c r="I32">
        <v>0.68</v>
      </c>
      <c r="J32">
        <f t="shared" si="0"/>
        <v>0.68</v>
      </c>
    </row>
    <row r="33" spans="1:12">
      <c r="A33">
        <f>A32+1</f>
        <v>31</v>
      </c>
      <c r="B33" t="s">
        <v>75</v>
      </c>
      <c r="H33">
        <v>0.3</v>
      </c>
      <c r="I33">
        <v>0.18</v>
      </c>
      <c r="J33">
        <f t="shared" si="0"/>
        <v>5.3999999999999999E-2</v>
      </c>
    </row>
    <row r="34" spans="1:12">
      <c r="A34">
        <f t="shared" ref="A34:A47" si="1">A33+1</f>
        <v>32</v>
      </c>
      <c r="B34" t="s">
        <v>76</v>
      </c>
      <c r="H34">
        <v>1</v>
      </c>
      <c r="I34">
        <v>0.75</v>
      </c>
      <c r="J34">
        <f t="shared" si="0"/>
        <v>0.75</v>
      </c>
    </row>
    <row r="35" spans="1:12">
      <c r="A35">
        <f t="shared" si="1"/>
        <v>33</v>
      </c>
      <c r="B35" s="66" t="s">
        <v>77</v>
      </c>
      <c r="C35" s="66"/>
      <c r="D35" s="66"/>
      <c r="E35" s="66"/>
      <c r="F35" s="66"/>
      <c r="G35" s="66"/>
      <c r="H35">
        <v>2</v>
      </c>
      <c r="I35">
        <v>80</v>
      </c>
      <c r="J35">
        <f t="shared" si="0"/>
        <v>160</v>
      </c>
      <c r="L35">
        <f>J35+J36+J37+J38+J39+J40</f>
        <v>6635.9</v>
      </c>
    </row>
    <row r="36" spans="1:12">
      <c r="A36">
        <f t="shared" si="1"/>
        <v>34</v>
      </c>
      <c r="B36" s="69" t="s">
        <v>78</v>
      </c>
      <c r="C36" s="69"/>
      <c r="D36" s="69"/>
      <c r="E36" s="69"/>
      <c r="F36" s="69"/>
      <c r="G36" s="69"/>
      <c r="H36">
        <v>1</v>
      </c>
      <c r="I36">
        <v>68.7</v>
      </c>
      <c r="J36">
        <f t="shared" si="0"/>
        <v>68.7</v>
      </c>
    </row>
    <row r="37" spans="1:12">
      <c r="A37">
        <f t="shared" si="1"/>
        <v>35</v>
      </c>
      <c r="B37" s="69" t="s">
        <v>79</v>
      </c>
      <c r="C37" s="69"/>
      <c r="D37" s="69"/>
      <c r="E37" s="69"/>
      <c r="F37" s="69"/>
      <c r="G37" s="69"/>
      <c r="H37">
        <v>1</v>
      </c>
      <c r="I37">
        <v>324</v>
      </c>
      <c r="J37">
        <f t="shared" si="0"/>
        <v>324</v>
      </c>
    </row>
    <row r="38" spans="1:12">
      <c r="A38">
        <f t="shared" si="1"/>
        <v>36</v>
      </c>
      <c r="B38" s="69" t="s">
        <v>96</v>
      </c>
      <c r="C38" s="69"/>
      <c r="D38" s="69"/>
      <c r="E38" s="69"/>
      <c r="F38" s="69"/>
      <c r="G38" s="69"/>
      <c r="H38">
        <v>1</v>
      </c>
      <c r="I38">
        <v>322</v>
      </c>
      <c r="J38">
        <f t="shared" si="0"/>
        <v>322</v>
      </c>
    </row>
    <row r="39" spans="1:12">
      <c r="A39">
        <f t="shared" si="1"/>
        <v>37</v>
      </c>
      <c r="B39" s="69" t="s">
        <v>97</v>
      </c>
      <c r="C39" s="69"/>
      <c r="D39" s="69"/>
      <c r="E39" s="69"/>
      <c r="F39" s="69"/>
      <c r="G39" s="69"/>
      <c r="H39">
        <v>1</v>
      </c>
      <c r="I39">
        <v>5005.2</v>
      </c>
      <c r="J39">
        <f t="shared" si="0"/>
        <v>5005.2</v>
      </c>
    </row>
    <row r="40" spans="1:12">
      <c r="A40">
        <f t="shared" si="1"/>
        <v>38</v>
      </c>
      <c r="B40" s="69" t="s">
        <v>82</v>
      </c>
      <c r="C40" s="69"/>
      <c r="D40" s="69"/>
      <c r="E40" s="69"/>
      <c r="F40" s="69"/>
      <c r="G40" s="69"/>
      <c r="H40">
        <v>1</v>
      </c>
      <c r="I40">
        <v>756</v>
      </c>
      <c r="J40">
        <f t="shared" si="0"/>
        <v>756</v>
      </c>
    </row>
    <row r="41" spans="1:12">
      <c r="A41">
        <f t="shared" si="1"/>
        <v>39</v>
      </c>
      <c r="B41" t="s">
        <v>83</v>
      </c>
      <c r="H41">
        <v>1</v>
      </c>
      <c r="I41">
        <v>123</v>
      </c>
      <c r="J41">
        <f t="shared" si="0"/>
        <v>123</v>
      </c>
    </row>
    <row r="42" spans="1:12">
      <c r="A42">
        <f t="shared" si="1"/>
        <v>40</v>
      </c>
      <c r="B42" s="69" t="s">
        <v>84</v>
      </c>
      <c r="C42" s="69"/>
      <c r="D42" s="69"/>
      <c r="E42" s="69"/>
      <c r="F42" s="69"/>
      <c r="G42" s="69"/>
      <c r="H42">
        <v>1</v>
      </c>
      <c r="I42">
        <v>2520.1</v>
      </c>
      <c r="J42">
        <f t="shared" si="0"/>
        <v>2520.1</v>
      </c>
      <c r="L42">
        <f>J42</f>
        <v>2520.1</v>
      </c>
    </row>
    <row r="43" spans="1:12">
      <c r="A43">
        <f t="shared" si="1"/>
        <v>41</v>
      </c>
      <c r="B43" t="s">
        <v>85</v>
      </c>
      <c r="H43">
        <v>0.1</v>
      </c>
      <c r="I43">
        <v>515</v>
      </c>
      <c r="J43">
        <f t="shared" si="0"/>
        <v>51.5</v>
      </c>
    </row>
    <row r="44" spans="1:12">
      <c r="A44">
        <f>A42+1</f>
        <v>41</v>
      </c>
      <c r="B44" s="67" t="s">
        <v>86</v>
      </c>
      <c r="C44" s="67"/>
      <c r="D44" s="67"/>
      <c r="E44" s="67"/>
      <c r="F44" s="67"/>
      <c r="G44" s="67"/>
      <c r="H44">
        <v>1</v>
      </c>
      <c r="I44">
        <v>220</v>
      </c>
      <c r="J44">
        <f t="shared" si="0"/>
        <v>220</v>
      </c>
    </row>
    <row r="45" spans="1:12">
      <c r="A45">
        <f t="shared" si="1"/>
        <v>42</v>
      </c>
      <c r="B45" s="69" t="s">
        <v>87</v>
      </c>
      <c r="C45" s="69"/>
      <c r="D45" s="69"/>
      <c r="E45" s="69"/>
      <c r="F45" s="69"/>
      <c r="G45" s="69"/>
      <c r="H45">
        <v>1</v>
      </c>
      <c r="I45">
        <v>1150.2</v>
      </c>
      <c r="J45">
        <f t="shared" si="0"/>
        <v>1150.2</v>
      </c>
      <c r="L45">
        <f>J45</f>
        <v>1150.2</v>
      </c>
    </row>
    <row r="46" spans="1:12">
      <c r="A46">
        <f t="shared" si="1"/>
        <v>43</v>
      </c>
      <c r="B46" t="s">
        <v>88</v>
      </c>
      <c r="H46">
        <v>1</v>
      </c>
      <c r="I46">
        <v>67.900000000000006</v>
      </c>
      <c r="J46">
        <f t="shared" si="0"/>
        <v>67.900000000000006</v>
      </c>
    </row>
    <row r="47" spans="1:12">
      <c r="A47">
        <f t="shared" si="1"/>
        <v>44</v>
      </c>
      <c r="B47" s="69" t="s">
        <v>89</v>
      </c>
      <c r="C47" s="69"/>
      <c r="D47" s="69"/>
      <c r="E47" s="69"/>
      <c r="F47" s="69"/>
      <c r="G47" s="69"/>
      <c r="H47">
        <v>1</v>
      </c>
      <c r="I47">
        <v>403</v>
      </c>
      <c r="J47">
        <f t="shared" si="0"/>
        <v>403</v>
      </c>
      <c r="L47">
        <f>J47</f>
        <v>403</v>
      </c>
    </row>
    <row r="48" spans="1:12">
      <c r="B48" t="s">
        <v>90</v>
      </c>
      <c r="J48" s="65">
        <f>SUM(J3:J47)</f>
        <v>11481.084000000001</v>
      </c>
      <c r="L48">
        <f>L35+L42+L45+L47</f>
        <v>10709.2</v>
      </c>
    </row>
    <row r="51" spans="2:4">
      <c r="B51" s="65" t="s">
        <v>91</v>
      </c>
      <c r="C51" s="65"/>
      <c r="D51" s="65"/>
    </row>
    <row r="52" spans="2:4">
      <c r="B52" t="s">
        <v>92</v>
      </c>
    </row>
    <row r="53" spans="2:4">
      <c r="B53" t="s">
        <v>93</v>
      </c>
    </row>
    <row r="54" spans="2:4">
      <c r="B54" t="s">
        <v>8</v>
      </c>
    </row>
    <row r="55" spans="2:4">
      <c r="B55" t="s">
        <v>9</v>
      </c>
    </row>
    <row r="56" spans="2:4">
      <c r="B56" t="s">
        <v>94</v>
      </c>
    </row>
  </sheetData>
  <mergeCells count="1">
    <mergeCell ref="B44:G4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CRT-D</vt:lpstr>
      <vt:lpstr>CRT-P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2020-01-02T10:53:43Z</dcterms:modified>
</cp:coreProperties>
</file>