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WHOCommodities\"/>
    </mc:Choice>
  </mc:AlternateContent>
  <bookViews>
    <workbookView xWindow="0" yWindow="0" windowWidth="20490" windowHeight="7650"/>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7" l="1"/>
  <c r="C3" i="7"/>
  <c r="C2" i="7"/>
  <c r="K24" i="6"/>
  <c r="K23" i="6"/>
  <c r="G3" i="7" l="1"/>
  <c r="G4" i="7"/>
  <c r="G10" i="7"/>
  <c r="G14" i="7"/>
  <c r="G16" i="7"/>
  <c r="G18" i="7"/>
  <c r="G19" i="7"/>
  <c r="H3" i="7"/>
  <c r="H6" i="7"/>
  <c r="H10" i="7"/>
  <c r="H14" i="7"/>
  <c r="H16" i="7"/>
  <c r="H19" i="7"/>
  <c r="H2" i="7"/>
  <c r="G2" i="7" s="1"/>
  <c r="E19" i="7"/>
  <c r="E16" i="7"/>
  <c r="E14" i="7"/>
  <c r="E10" i="7"/>
  <c r="E4" i="7"/>
  <c r="E3" i="7"/>
  <c r="E2" i="7"/>
  <c r="J24" i="6" l="1"/>
  <c r="J23" i="6"/>
  <c r="C19" i="7"/>
  <c r="C16" i="7"/>
  <c r="C14" i="7"/>
  <c r="C10" i="7"/>
  <c r="C6" i="7"/>
  <c r="C5" i="7" l="1"/>
  <c r="E6" i="7"/>
  <c r="E21" i="7" s="1"/>
  <c r="G6" i="7"/>
  <c r="G21" i="7" s="1"/>
  <c r="J26" i="6"/>
  <c r="D5" i="6"/>
  <c r="F5" i="6"/>
  <c r="F26" i="6"/>
  <c r="D26" i="6"/>
  <c r="F25" i="6"/>
  <c r="F24" i="6"/>
  <c r="D24" i="6"/>
  <c r="F23" i="6"/>
  <c r="D23" i="6"/>
  <c r="F22" i="6"/>
  <c r="D22" i="6"/>
  <c r="F21" i="6"/>
  <c r="D21" i="6"/>
  <c r="F20" i="6"/>
  <c r="D20" i="6"/>
  <c r="F19" i="6"/>
  <c r="D19" i="6"/>
  <c r="F18" i="6"/>
  <c r="D18" i="6"/>
  <c r="F17" i="6"/>
  <c r="D17" i="6"/>
  <c r="F16" i="6"/>
  <c r="D16" i="6"/>
  <c r="F15" i="6"/>
  <c r="D15" i="6"/>
  <c r="F14" i="6"/>
  <c r="D14" i="6"/>
  <c r="F13" i="6"/>
  <c r="D13" i="6"/>
  <c r="F12" i="6"/>
  <c r="D12" i="6"/>
  <c r="F11" i="6"/>
  <c r="D11" i="6"/>
  <c r="F10" i="6"/>
  <c r="D10" i="6"/>
  <c r="F9" i="6"/>
  <c r="D9" i="6"/>
  <c r="F8" i="6"/>
  <c r="D8" i="6"/>
  <c r="F7" i="6"/>
  <c r="D7" i="6"/>
  <c r="F6" i="6"/>
  <c r="D6" i="6"/>
  <c r="C23" i="7" l="1"/>
  <c r="D28" i="6"/>
  <c r="F28" i="6"/>
  <c r="F30" i="6" s="1"/>
  <c r="F29" i="2" l="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s="1"/>
  <c r="I5" i="5"/>
  <c r="F21" i="4"/>
  <c r="F20" i="4"/>
  <c r="F19" i="4"/>
  <c r="F18" i="4"/>
  <c r="F17" i="4"/>
  <c r="F16" i="4"/>
  <c r="F15" i="4"/>
  <c r="F14" i="4"/>
  <c r="F13" i="4"/>
  <c r="F12" i="4"/>
  <c r="F11" i="4"/>
  <c r="F10" i="4"/>
  <c r="F9" i="4"/>
  <c r="F8" i="4"/>
  <c r="F7" i="4"/>
  <c r="F6" i="4"/>
  <c r="F20" i="3"/>
  <c r="F19" i="3"/>
  <c r="F18" i="3"/>
  <c r="F17" i="3"/>
  <c r="F16" i="3"/>
  <c r="F15" i="3"/>
  <c r="F14" i="3"/>
  <c r="F13" i="3"/>
  <c r="F12" i="3"/>
  <c r="F11" i="3"/>
  <c r="F10" i="3"/>
  <c r="F9" i="3"/>
  <c r="F8" i="3"/>
  <c r="F7" i="3"/>
  <c r="F6" i="3"/>
  <c r="F5" i="3"/>
  <c r="H5" i="5" l="1"/>
  <c r="F23" i="4"/>
  <c r="F22" i="3"/>
  <c r="F32" i="1"/>
  <c r="H27" i="2"/>
  <c r="F27" i="2"/>
  <c r="H26" i="2"/>
  <c r="F26" i="2"/>
  <c r="H25" i="2"/>
  <c r="F25" i="2"/>
  <c r="H24" i="2"/>
  <c r="F24" i="2"/>
  <c r="H23" i="2"/>
  <c r="F23" i="2"/>
  <c r="H22" i="2"/>
  <c r="F22" i="2"/>
  <c r="H21" i="2"/>
  <c r="F21" i="2"/>
  <c r="H20" i="2"/>
  <c r="F20" i="2"/>
  <c r="H19" i="2"/>
  <c r="F19" i="2"/>
  <c r="H18" i="2"/>
  <c r="F18" i="2"/>
  <c r="H17" i="2"/>
  <c r="F17" i="2"/>
  <c r="H16" i="2"/>
  <c r="F16" i="2"/>
  <c r="H15" i="2"/>
  <c r="F15" i="2"/>
  <c r="H14" i="2"/>
  <c r="F14" i="2"/>
  <c r="H13" i="2"/>
  <c r="F13" i="2"/>
  <c r="H12" i="2"/>
  <c r="F12" i="2"/>
  <c r="H11" i="2"/>
  <c r="F11" i="2"/>
  <c r="H10" i="2"/>
  <c r="F10" i="2"/>
  <c r="H9" i="2"/>
  <c r="F9" i="2"/>
  <c r="H8" i="2"/>
  <c r="F8" i="2"/>
  <c r="H7" i="2"/>
  <c r="F7" i="2"/>
  <c r="I5" i="2"/>
  <c r="H5" i="2"/>
</calcChain>
</file>

<file path=xl/sharedStrings.xml><?xml version="1.0" encoding="utf-8"?>
<sst xmlns="http://schemas.openxmlformats.org/spreadsheetml/2006/main" count="303" uniqueCount="204">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</sst>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39"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s>
  <fills count="18">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0" fontId="15" fillId="0" borderId="0" xfId="0" applyFont="1" applyFill="1" applyAlignment="1">
      <alignment horizontal="center" vertical="center" wrapText="1"/>
    </xf>
    <xf numFmtId="0" fontId="0" fillId="0" borderId="0" xfId="0" applyFill="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topLeftCell="D1" workbookViewId="0">
      <selection activeCell="F3" sqref="F3"/>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23.140625" customWidth="1"/>
    <col min="10" max="10" width="19.7109375" style="135" customWidth="1"/>
  </cols>
  <sheetData>
    <row r="1" spans="1:10" ht="58.5" customHeight="1" x14ac:dyDescent="0.25">
      <c r="B1" s="117" t="s">
        <v>176</v>
      </c>
      <c r="C1" s="117" t="s">
        <v>199</v>
      </c>
      <c r="D1" s="117" t="s">
        <v>190</v>
      </c>
      <c r="E1" s="130" t="s">
        <v>200</v>
      </c>
      <c r="F1" s="132" t="s">
        <v>201</v>
      </c>
      <c r="G1" s="130" t="s">
        <v>202</v>
      </c>
      <c r="H1" s="132" t="s">
        <v>201</v>
      </c>
      <c r="J1" s="134"/>
    </row>
    <row r="2" spans="1:10" ht="51.75" x14ac:dyDescent="0.25">
      <c r="B2" s="73" t="s">
        <v>177</v>
      </c>
      <c r="C2" s="123">
        <f>PPEs!J24+PPEs!K24</f>
        <v>65614100</v>
      </c>
      <c r="D2" s="129" t="s">
        <v>194</v>
      </c>
      <c r="E2" s="118">
        <f>C2*F2</f>
        <v>45929870</v>
      </c>
      <c r="F2" s="131">
        <v>0.7</v>
      </c>
      <c r="G2" s="118">
        <f>C2*H2</f>
        <v>19684230.000000004</v>
      </c>
      <c r="H2" s="131">
        <f>100%-F2</f>
        <v>0.30000000000000004</v>
      </c>
    </row>
    <row r="3" spans="1:10" ht="15.75" x14ac:dyDescent="0.25">
      <c r="B3" s="73" t="s">
        <v>193</v>
      </c>
      <c r="C3" s="123">
        <f>PPEs!J23+PPEs!K23</f>
        <v>9160860</v>
      </c>
      <c r="D3" s="73" t="s">
        <v>191</v>
      </c>
      <c r="E3" s="118">
        <f>C3*F3</f>
        <v>9160860</v>
      </c>
      <c r="F3" s="131">
        <v>1</v>
      </c>
      <c r="G3" s="118">
        <f t="shared" ref="G3:G19" si="0">C3*H3</f>
        <v>0</v>
      </c>
      <c r="H3" s="131">
        <f t="shared" ref="H3:H19" si="1">100%-F3</f>
        <v>0</v>
      </c>
    </row>
    <row r="4" spans="1:10" ht="77.25" x14ac:dyDescent="0.25">
      <c r="B4" s="73" t="s">
        <v>178</v>
      </c>
      <c r="C4" s="123">
        <f>'Lugar - testing'!F32+'PPE - reg.labs'!F29+'Testing - reg.labs'!F22+'Abkhazia - labs'!F23</f>
        <v>975296.25722711417</v>
      </c>
      <c r="D4" s="129" t="s">
        <v>192</v>
      </c>
      <c r="E4" s="115">
        <f>C4*F4</f>
        <v>3901185.0289084567</v>
      </c>
      <c r="F4" s="131">
        <v>4</v>
      </c>
      <c r="G4" s="118">
        <f t="shared" si="0"/>
        <v>3901185.0289084567</v>
      </c>
      <c r="H4" s="131">
        <v>4</v>
      </c>
    </row>
    <row r="5" spans="1:10" ht="18.75" x14ac:dyDescent="0.3">
      <c r="B5" s="116" t="s">
        <v>179</v>
      </c>
      <c r="C5" s="128">
        <f>C6+C10+C14+C16+C19</f>
        <v>69000000</v>
      </c>
      <c r="D5" s="73"/>
      <c r="E5" s="73"/>
      <c r="F5" s="73"/>
      <c r="G5" s="118"/>
      <c r="H5" s="131"/>
    </row>
    <row r="6" spans="1:10" x14ac:dyDescent="0.25">
      <c r="A6">
        <v>1</v>
      </c>
      <c r="B6" s="73" t="s">
        <v>195</v>
      </c>
      <c r="C6" s="121">
        <f>C7+C8+C9</f>
        <v>23000000</v>
      </c>
      <c r="D6" s="73" t="s">
        <v>180</v>
      </c>
      <c r="E6" s="118">
        <f>C6*F6</f>
        <v>23000000</v>
      </c>
      <c r="F6" s="131">
        <v>1</v>
      </c>
      <c r="G6" s="118">
        <f t="shared" si="0"/>
        <v>0</v>
      </c>
      <c r="H6" s="131">
        <f t="shared" si="1"/>
        <v>0</v>
      </c>
    </row>
    <row r="7" spans="1:10" x14ac:dyDescent="0.25">
      <c r="B7" s="73" t="s">
        <v>185</v>
      </c>
      <c r="C7" s="118">
        <v>10000000</v>
      </c>
      <c r="D7" s="73"/>
      <c r="E7" s="73"/>
      <c r="F7" s="73"/>
      <c r="G7" s="118"/>
      <c r="H7" s="131"/>
    </row>
    <row r="8" spans="1:10" x14ac:dyDescent="0.25">
      <c r="B8" s="73" t="s">
        <v>186</v>
      </c>
      <c r="C8" s="118">
        <v>5000000</v>
      </c>
      <c r="D8" s="73"/>
      <c r="E8" s="73"/>
      <c r="F8" s="73"/>
      <c r="G8" s="118"/>
      <c r="H8" s="131"/>
    </row>
    <row r="9" spans="1:10" x14ac:dyDescent="0.25">
      <c r="B9" s="73" t="s">
        <v>166</v>
      </c>
      <c r="C9" s="118">
        <v>8000000</v>
      </c>
      <c r="D9" s="73"/>
      <c r="E9" s="73"/>
      <c r="F9" s="73"/>
      <c r="G9" s="118"/>
      <c r="H9" s="131"/>
    </row>
    <row r="10" spans="1:10" x14ac:dyDescent="0.25">
      <c r="A10">
        <v>2</v>
      </c>
      <c r="B10" s="73" t="s">
        <v>196</v>
      </c>
      <c r="C10" s="121">
        <f>C11+C12</f>
        <v>17000000</v>
      </c>
      <c r="D10" s="73" t="s">
        <v>181</v>
      </c>
      <c r="E10" s="119">
        <f>C10*F10</f>
        <v>8500000</v>
      </c>
      <c r="F10" s="131">
        <v>0.5</v>
      </c>
      <c r="G10" s="118">
        <f t="shared" si="0"/>
        <v>8500000</v>
      </c>
      <c r="H10" s="131">
        <f t="shared" si="1"/>
        <v>0.5</v>
      </c>
    </row>
    <row r="11" spans="1:10" x14ac:dyDescent="0.25">
      <c r="B11" s="73" t="s">
        <v>186</v>
      </c>
      <c r="C11" s="118">
        <v>10000000</v>
      </c>
      <c r="D11" s="73"/>
      <c r="E11" s="73"/>
      <c r="F11" s="73"/>
      <c r="G11" s="118"/>
      <c r="H11" s="131"/>
    </row>
    <row r="12" spans="1:10" x14ac:dyDescent="0.25">
      <c r="B12" s="73" t="s">
        <v>166</v>
      </c>
      <c r="C12" s="118">
        <v>7000000</v>
      </c>
      <c r="D12" s="120"/>
      <c r="E12" s="73"/>
      <c r="F12" s="73"/>
      <c r="G12" s="118"/>
      <c r="H12" s="131"/>
    </row>
    <row r="13" spans="1:10" x14ac:dyDescent="0.25">
      <c r="B13" s="73"/>
      <c r="C13" s="115"/>
      <c r="D13" s="73"/>
      <c r="E13" s="73"/>
      <c r="F13" s="73"/>
      <c r="G13" s="118"/>
      <c r="H13" s="131"/>
    </row>
    <row r="14" spans="1:10" x14ac:dyDescent="0.25">
      <c r="A14">
        <v>3</v>
      </c>
      <c r="B14" s="73" t="s">
        <v>197</v>
      </c>
      <c r="C14" s="121">
        <f>C15</f>
        <v>10000000</v>
      </c>
      <c r="D14" s="73" t="s">
        <v>182</v>
      </c>
      <c r="E14" s="119">
        <f>C14*F14</f>
        <v>10000000</v>
      </c>
      <c r="F14" s="131">
        <v>1</v>
      </c>
      <c r="G14" s="118">
        <f t="shared" si="0"/>
        <v>0</v>
      </c>
      <c r="H14" s="131">
        <f t="shared" si="1"/>
        <v>0</v>
      </c>
    </row>
    <row r="15" spans="1:10" x14ac:dyDescent="0.25">
      <c r="B15" s="73" t="s">
        <v>187</v>
      </c>
      <c r="C15" s="119">
        <v>10000000</v>
      </c>
      <c r="D15" s="73"/>
      <c r="E15" s="73"/>
      <c r="F15" s="73"/>
      <c r="G15" s="118"/>
      <c r="H15" s="131"/>
    </row>
    <row r="16" spans="1:10" x14ac:dyDescent="0.25">
      <c r="A16">
        <v>4</v>
      </c>
      <c r="B16" s="73" t="s">
        <v>188</v>
      </c>
      <c r="C16" s="122">
        <f>C17</f>
        <v>7000000</v>
      </c>
      <c r="D16" s="73" t="s">
        <v>183</v>
      </c>
      <c r="E16" s="115">
        <f>C16*F16</f>
        <v>7000000</v>
      </c>
      <c r="F16" s="131">
        <v>1</v>
      </c>
      <c r="G16" s="118">
        <f t="shared" si="0"/>
        <v>0</v>
      </c>
      <c r="H16" s="131">
        <f t="shared" si="1"/>
        <v>0</v>
      </c>
    </row>
    <row r="17" spans="1:8" x14ac:dyDescent="0.25">
      <c r="B17" s="73" t="s">
        <v>166</v>
      </c>
      <c r="C17" s="115">
        <v>7000000</v>
      </c>
      <c r="D17" s="73"/>
      <c r="E17" s="73"/>
      <c r="F17" s="131"/>
      <c r="G17" s="118"/>
      <c r="H17" s="131"/>
    </row>
    <row r="18" spans="1:8" x14ac:dyDescent="0.25">
      <c r="B18" s="73"/>
      <c r="C18" s="115"/>
      <c r="D18" s="73"/>
      <c r="E18" s="73"/>
      <c r="F18" s="73"/>
      <c r="G18" s="118">
        <f t="shared" si="0"/>
        <v>0</v>
      </c>
      <c r="H18" s="131"/>
    </row>
    <row r="19" spans="1:8" x14ac:dyDescent="0.25">
      <c r="A19">
        <v>5</v>
      </c>
      <c r="B19" s="73" t="s">
        <v>198</v>
      </c>
      <c r="C19" s="122">
        <f>C20+C21</f>
        <v>12000000</v>
      </c>
      <c r="D19" s="73" t="s">
        <v>184</v>
      </c>
      <c r="E19" s="115">
        <f>C19*F19</f>
        <v>6000000</v>
      </c>
      <c r="F19" s="131">
        <v>0.5</v>
      </c>
      <c r="G19" s="118">
        <f t="shared" si="0"/>
        <v>6000000</v>
      </c>
      <c r="H19" s="131">
        <f t="shared" si="1"/>
        <v>0.5</v>
      </c>
    </row>
    <row r="20" spans="1:8" x14ac:dyDescent="0.25">
      <c r="B20" s="73" t="s">
        <v>186</v>
      </c>
      <c r="C20" s="118">
        <v>5000000</v>
      </c>
    </row>
    <row r="21" spans="1:8" ht="15.75" x14ac:dyDescent="0.25">
      <c r="B21" s="73" t="s">
        <v>166</v>
      </c>
      <c r="C21" s="118">
        <v>7000000</v>
      </c>
      <c r="D21" t="s">
        <v>168</v>
      </c>
      <c r="E21" s="133">
        <f>SUM(E2:E19)</f>
        <v>113491915.02890846</v>
      </c>
      <c r="F21" s="133"/>
      <c r="G21" s="133">
        <f t="shared" ref="G21" si="2">SUM(G2:G19)</f>
        <v>38085415.028908461</v>
      </c>
      <c r="H21" s="133"/>
    </row>
    <row r="23" spans="1:8" ht="20.25" x14ac:dyDescent="0.3">
      <c r="B23" s="73" t="s">
        <v>168</v>
      </c>
      <c r="C23" s="127">
        <f>C2+C3+C4+C5</f>
        <v>144750256.25722712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0"/>
  <sheetViews>
    <sheetView topLeftCell="A8" workbookViewId="0">
      <selection activeCell="K26" sqref="K26"/>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16.28515625" customWidth="1"/>
    <col min="10" max="10" width="16.85546875" bestFit="1" customWidth="1"/>
    <col min="11" max="11" width="15.5703125"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5">
        <f t="shared" ref="D5:D24" si="0">C5*B5</f>
        <v>1050000</v>
      </c>
      <c r="E5" s="80">
        <v>4000000</v>
      </c>
      <c r="F5" s="81">
        <f t="shared" ref="F5:F26" si="1">E5*B5</f>
        <v>280000</v>
      </c>
    </row>
    <row r="6" spans="1:6" x14ac:dyDescent="0.25">
      <c r="A6" s="82" t="s">
        <v>143</v>
      </c>
      <c r="B6" s="83">
        <v>0.8</v>
      </c>
      <c r="C6" s="83">
        <v>20000000</v>
      </c>
      <c r="D6" s="124">
        <f t="shared" si="0"/>
        <v>16000000</v>
      </c>
      <c r="E6" s="83">
        <v>4000000</v>
      </c>
      <c r="F6" s="84">
        <f t="shared" si="1"/>
        <v>3200000</v>
      </c>
    </row>
    <row r="7" spans="1:6" x14ac:dyDescent="0.25">
      <c r="A7" s="85" t="s">
        <v>144</v>
      </c>
      <c r="B7" s="86">
        <v>13</v>
      </c>
      <c r="C7" s="86">
        <v>100000</v>
      </c>
      <c r="D7" s="125">
        <f t="shared" si="0"/>
        <v>1300000</v>
      </c>
      <c r="E7" s="86">
        <v>100000</v>
      </c>
      <c r="F7" s="87">
        <f t="shared" si="1"/>
        <v>1300000</v>
      </c>
    </row>
    <row r="8" spans="1:6" x14ac:dyDescent="0.25">
      <c r="A8" s="82" t="s">
        <v>145</v>
      </c>
      <c r="B8" s="83">
        <v>0.66</v>
      </c>
      <c r="C8" s="83">
        <v>30000000</v>
      </c>
      <c r="D8" s="124">
        <f t="shared" si="0"/>
        <v>19800000</v>
      </c>
      <c r="E8" s="83">
        <v>10000000</v>
      </c>
      <c r="F8" s="84">
        <f t="shared" si="1"/>
        <v>6600000</v>
      </c>
    </row>
    <row r="9" spans="1:6" x14ac:dyDescent="0.25">
      <c r="A9" s="85" t="s">
        <v>146</v>
      </c>
      <c r="B9" s="86">
        <v>0.66</v>
      </c>
      <c r="C9" s="86">
        <v>3000000</v>
      </c>
      <c r="D9" s="125">
        <f t="shared" si="0"/>
        <v>1980000</v>
      </c>
      <c r="E9" s="86">
        <v>1000000</v>
      </c>
      <c r="F9" s="87">
        <f t="shared" si="1"/>
        <v>660000</v>
      </c>
    </row>
    <row r="10" spans="1:6" x14ac:dyDescent="0.25">
      <c r="A10" s="82" t="s">
        <v>147</v>
      </c>
      <c r="B10" s="83">
        <v>400</v>
      </c>
      <c r="C10" s="83">
        <v>25</v>
      </c>
      <c r="D10" s="124">
        <f t="shared" si="0"/>
        <v>10000</v>
      </c>
      <c r="E10" s="83">
        <v>4</v>
      </c>
      <c r="F10" s="84">
        <f t="shared" si="1"/>
        <v>1600</v>
      </c>
    </row>
    <row r="11" spans="1:6" x14ac:dyDescent="0.25">
      <c r="A11" s="85" t="s">
        <v>148</v>
      </c>
      <c r="B11" s="86">
        <v>10</v>
      </c>
      <c r="C11" s="86">
        <v>100000</v>
      </c>
      <c r="D11" s="125">
        <f t="shared" si="0"/>
        <v>1000000</v>
      </c>
      <c r="E11" s="86">
        <v>42000</v>
      </c>
      <c r="F11" s="87">
        <f t="shared" si="1"/>
        <v>420000</v>
      </c>
    </row>
    <row r="12" spans="1:6" x14ac:dyDescent="0.25">
      <c r="A12" s="82" t="s">
        <v>149</v>
      </c>
      <c r="B12" s="83">
        <v>12</v>
      </c>
      <c r="C12" s="83">
        <v>100000</v>
      </c>
      <c r="D12" s="124">
        <f t="shared" si="0"/>
        <v>1200000</v>
      </c>
      <c r="E12" s="83">
        <v>42000</v>
      </c>
      <c r="F12" s="84">
        <f t="shared" si="1"/>
        <v>504000</v>
      </c>
    </row>
    <row r="13" spans="1:6" x14ac:dyDescent="0.25">
      <c r="A13" s="85" t="s">
        <v>150</v>
      </c>
      <c r="B13" s="86">
        <v>15</v>
      </c>
      <c r="C13" s="86">
        <v>50000</v>
      </c>
      <c r="D13" s="125">
        <f t="shared" si="0"/>
        <v>750000</v>
      </c>
      <c r="E13" s="86">
        <v>10000</v>
      </c>
      <c r="F13" s="87">
        <f t="shared" si="1"/>
        <v>150000</v>
      </c>
    </row>
    <row r="14" spans="1:6" x14ac:dyDescent="0.25">
      <c r="A14" s="82" t="s">
        <v>151</v>
      </c>
      <c r="B14" s="83">
        <v>5</v>
      </c>
      <c r="C14" s="83">
        <v>200000</v>
      </c>
      <c r="D14" s="124">
        <f t="shared" si="0"/>
        <v>1000000</v>
      </c>
      <c r="E14" s="83">
        <v>20000</v>
      </c>
      <c r="F14" s="84">
        <f t="shared" si="1"/>
        <v>100000</v>
      </c>
    </row>
    <row r="15" spans="1:6" x14ac:dyDescent="0.25">
      <c r="A15" s="85" t="s">
        <v>152</v>
      </c>
      <c r="B15" s="86">
        <v>4</v>
      </c>
      <c r="C15" s="86">
        <v>1000</v>
      </c>
      <c r="D15" s="125">
        <f t="shared" si="0"/>
        <v>4000</v>
      </c>
      <c r="E15" s="86">
        <v>1000</v>
      </c>
      <c r="F15" s="87">
        <f t="shared" si="1"/>
        <v>4000</v>
      </c>
    </row>
    <row r="16" spans="1:6" x14ac:dyDescent="0.25">
      <c r="A16" s="82" t="s">
        <v>153</v>
      </c>
      <c r="B16" s="83">
        <v>25</v>
      </c>
      <c r="C16" s="83">
        <v>2000</v>
      </c>
      <c r="D16" s="124">
        <f t="shared" si="0"/>
        <v>50000</v>
      </c>
      <c r="E16" s="83">
        <v>20</v>
      </c>
      <c r="F16" s="84">
        <f t="shared" si="1"/>
        <v>500</v>
      </c>
    </row>
    <row r="17" spans="1:11" x14ac:dyDescent="0.25">
      <c r="A17" s="85" t="s">
        <v>154</v>
      </c>
      <c r="B17" s="86">
        <v>14000</v>
      </c>
      <c r="C17" s="86">
        <v>320</v>
      </c>
      <c r="D17" s="125">
        <f t="shared" si="0"/>
        <v>4480000</v>
      </c>
      <c r="E17" s="86">
        <v>30</v>
      </c>
      <c r="F17" s="87">
        <f t="shared" si="1"/>
        <v>420000</v>
      </c>
    </row>
    <row r="18" spans="1:11" x14ac:dyDescent="0.25">
      <c r="A18" s="82" t="s">
        <v>155</v>
      </c>
      <c r="B18" s="83">
        <v>75000</v>
      </c>
      <c r="C18" s="83">
        <v>20</v>
      </c>
      <c r="D18" s="124">
        <f t="shared" si="0"/>
        <v>1500000</v>
      </c>
      <c r="E18" s="83">
        <v>2</v>
      </c>
      <c r="F18" s="84">
        <f t="shared" si="1"/>
        <v>150000</v>
      </c>
    </row>
    <row r="19" spans="1:11" x14ac:dyDescent="0.25">
      <c r="A19" s="85" t="s">
        <v>156</v>
      </c>
      <c r="B19" s="86">
        <v>18</v>
      </c>
      <c r="C19" s="86">
        <v>320</v>
      </c>
      <c r="D19" s="125">
        <f t="shared" si="0"/>
        <v>5760</v>
      </c>
      <c r="E19" s="86">
        <v>50</v>
      </c>
      <c r="F19" s="87">
        <f t="shared" si="1"/>
        <v>900</v>
      </c>
    </row>
    <row r="20" spans="1:11" x14ac:dyDescent="0.25">
      <c r="A20" s="82" t="s">
        <v>157</v>
      </c>
      <c r="B20" s="83">
        <v>15</v>
      </c>
      <c r="C20" s="124">
        <v>450000</v>
      </c>
      <c r="D20" s="124">
        <f t="shared" si="0"/>
        <v>6750000</v>
      </c>
      <c r="E20" s="83">
        <v>100000</v>
      </c>
      <c r="F20" s="84">
        <f t="shared" si="1"/>
        <v>1500000</v>
      </c>
    </row>
    <row r="21" spans="1:11" x14ac:dyDescent="0.25">
      <c r="A21" s="85" t="s">
        <v>158</v>
      </c>
      <c r="B21" s="86">
        <v>4500</v>
      </c>
      <c r="C21" s="86">
        <v>20</v>
      </c>
      <c r="D21" s="125">
        <f t="shared" si="0"/>
        <v>90000</v>
      </c>
      <c r="E21" s="86">
        <v>3</v>
      </c>
      <c r="F21" s="87">
        <f t="shared" si="1"/>
        <v>13500</v>
      </c>
    </row>
    <row r="22" spans="1:11" x14ac:dyDescent="0.25">
      <c r="A22" s="82" t="s">
        <v>159</v>
      </c>
      <c r="B22" s="83">
        <v>7</v>
      </c>
      <c r="C22" s="83">
        <v>250000</v>
      </c>
      <c r="D22" s="124">
        <f t="shared" si="0"/>
        <v>1750000</v>
      </c>
      <c r="E22" s="83">
        <v>60000</v>
      </c>
      <c r="F22" s="84">
        <f t="shared" si="1"/>
        <v>420000</v>
      </c>
      <c r="I22" s="99"/>
      <c r="J22" s="107" t="s">
        <v>167</v>
      </c>
      <c r="K22" s="107" t="s">
        <v>203</v>
      </c>
    </row>
    <row r="23" spans="1:11" x14ac:dyDescent="0.25">
      <c r="A23" s="85" t="s">
        <v>160</v>
      </c>
      <c r="B23" s="86">
        <v>100</v>
      </c>
      <c r="C23" s="86">
        <v>10</v>
      </c>
      <c r="D23" s="125">
        <f t="shared" si="0"/>
        <v>1000</v>
      </c>
      <c r="E23" s="86">
        <v>5</v>
      </c>
      <c r="F23" s="87">
        <f t="shared" si="1"/>
        <v>500</v>
      </c>
      <c r="I23" s="99" t="s">
        <v>166</v>
      </c>
      <c r="J23" s="99">
        <f>D17+D18+D19+D21+D22+D23+D24+D25+D26</f>
        <v>8077660</v>
      </c>
      <c r="K23" s="99">
        <f>F17+F18+F19+F21+F22+F23+F24+F25+F26</f>
        <v>1083200</v>
      </c>
    </row>
    <row r="24" spans="1:11" x14ac:dyDescent="0.25">
      <c r="A24" s="82" t="s">
        <v>161</v>
      </c>
      <c r="B24" s="83">
        <v>25000</v>
      </c>
      <c r="C24" s="83">
        <v>10</v>
      </c>
      <c r="D24" s="124">
        <f t="shared" si="0"/>
        <v>250000</v>
      </c>
      <c r="E24" s="83">
        <v>3</v>
      </c>
      <c r="F24" s="84">
        <f t="shared" si="1"/>
        <v>75000</v>
      </c>
      <c r="I24" s="99" t="s">
        <v>189</v>
      </c>
      <c r="J24" s="99">
        <f>SUM(D5:D16)+D20</f>
        <v>50894000</v>
      </c>
      <c r="K24" s="99">
        <f>SUM(F5:EF16)+F20</f>
        <v>14720100</v>
      </c>
    </row>
    <row r="25" spans="1:11" x14ac:dyDescent="0.25">
      <c r="A25" s="85" t="s">
        <v>162</v>
      </c>
      <c r="B25" s="86">
        <v>15</v>
      </c>
      <c r="C25" s="86"/>
      <c r="D25" s="125"/>
      <c r="E25" s="86">
        <v>200</v>
      </c>
      <c r="F25" s="87">
        <f t="shared" si="1"/>
        <v>3000</v>
      </c>
    </row>
    <row r="26" spans="1:11" ht="15.75" thickBot="1" x14ac:dyDescent="0.3">
      <c r="A26" s="88" t="s">
        <v>163</v>
      </c>
      <c r="B26" s="89">
        <v>30</v>
      </c>
      <c r="C26" s="89">
        <v>30</v>
      </c>
      <c r="D26" s="126">
        <f>B26*C26</f>
        <v>900</v>
      </c>
      <c r="E26" s="89">
        <v>10</v>
      </c>
      <c r="F26" s="90">
        <f t="shared" si="1"/>
        <v>300</v>
      </c>
      <c r="I26" t="s">
        <v>168</v>
      </c>
      <c r="J26" s="99">
        <f>J23+J24</f>
        <v>58971660</v>
      </c>
    </row>
    <row r="27" spans="1:11" x14ac:dyDescent="0.25">
      <c r="A27" s="91"/>
      <c r="B27" s="92"/>
      <c r="C27" s="92"/>
      <c r="D27" s="92"/>
      <c r="E27" s="92"/>
      <c r="F27" s="93"/>
    </row>
    <row r="28" spans="1:11" x14ac:dyDescent="0.25">
      <c r="A28" s="94" t="s">
        <v>164</v>
      </c>
      <c r="B28" s="95"/>
      <c r="C28" s="95"/>
      <c r="D28" s="100">
        <f>SUM(D5:D26)</f>
        <v>58971660</v>
      </c>
      <c r="E28" s="101"/>
      <c r="F28" s="102">
        <f>SUM(F5:F27)</f>
        <v>15803300</v>
      </c>
    </row>
    <row r="29" spans="1:11" x14ac:dyDescent="0.25">
      <c r="A29" s="96"/>
      <c r="B29" s="39"/>
      <c r="C29" s="39"/>
      <c r="D29" s="103"/>
      <c r="E29" s="103"/>
      <c r="F29" s="104"/>
    </row>
    <row r="30" spans="1:11" ht="15.75" thickBot="1" x14ac:dyDescent="0.3">
      <c r="A30" s="97" t="s">
        <v>165</v>
      </c>
      <c r="B30" s="98"/>
      <c r="C30" s="98"/>
      <c r="D30" s="105"/>
      <c r="E30" s="105"/>
      <c r="F30" s="106">
        <f>SUM(D28+F28)</f>
        <v>74774960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2020-04-13T18:31:54Z</dcterms:modified>
</cp:coreProperties>
</file>