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tgabunia\Desktop\CORONAVIRUS\WHOCommodities\"/>
    </mc:Choice>
  </mc:AlternateContent>
  <bookViews>
    <workbookView xWindow="0" yWindow="0" windowWidth="20490" windowHeight="7650" activeTab="1"/>
  </bookViews>
  <sheets>
    <sheet name="Summary Sheet" sheetId="7" r:id="rId1"/>
    <sheet name="PPEs" sheetId="6" r:id="rId2"/>
    <sheet name="Lugar - testing" sheetId="1" r:id="rId3"/>
    <sheet name="PPE - reg.labs" sheetId="2" r:id="rId4"/>
    <sheet name="Testing - reg.labs" sheetId="3" r:id="rId5"/>
    <sheet name="Abkhazia - labs" sheetId="4" r:id="rId6"/>
    <sheet name="Abkhazia - PPE" sheetId="5" r:id="rId7"/>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8" i="7" l="1"/>
  <c r="H4" i="7"/>
  <c r="H3" i="7"/>
  <c r="H6" i="7"/>
  <c r="H10" i="7"/>
  <c r="H14" i="7"/>
  <c r="H16" i="7"/>
  <c r="H19" i="7"/>
  <c r="H2" i="7"/>
  <c r="J24" i="6" l="1"/>
  <c r="J23" i="6"/>
  <c r="C19" i="7"/>
  <c r="C16" i="7"/>
  <c r="C14" i="7"/>
  <c r="C10" i="7"/>
  <c r="C6" i="7"/>
  <c r="G10" i="7" l="1"/>
  <c r="E10" i="7"/>
  <c r="G16" i="7"/>
  <c r="E16" i="7"/>
  <c r="E19" i="7"/>
  <c r="G19" i="7"/>
  <c r="E14" i="7"/>
  <c r="G14" i="7"/>
  <c r="C5" i="7"/>
  <c r="E6" i="7"/>
  <c r="G6" i="7"/>
  <c r="C4" i="7"/>
  <c r="C3" i="7"/>
  <c r="C2" i="7"/>
  <c r="J26" i="6"/>
  <c r="D5" i="6"/>
  <c r="F5" i="6"/>
  <c r="F26" i="6"/>
  <c r="D26" i="6"/>
  <c r="F25" i="6"/>
  <c r="F24" i="6"/>
  <c r="D24" i="6"/>
  <c r="F23" i="6"/>
  <c r="D23" i="6"/>
  <c r="F22" i="6"/>
  <c r="D22" i="6"/>
  <c r="F21" i="6"/>
  <c r="D21" i="6"/>
  <c r="F20" i="6"/>
  <c r="D20" i="6"/>
  <c r="F19" i="6"/>
  <c r="D19" i="6"/>
  <c r="F18" i="6"/>
  <c r="D18" i="6"/>
  <c r="F17" i="6"/>
  <c r="D17" i="6"/>
  <c r="F16" i="6"/>
  <c r="D16" i="6"/>
  <c r="F15" i="6"/>
  <c r="D15" i="6"/>
  <c r="F14" i="6"/>
  <c r="D14" i="6"/>
  <c r="F13" i="6"/>
  <c r="D13" i="6"/>
  <c r="F12" i="6"/>
  <c r="D12" i="6"/>
  <c r="F11" i="6"/>
  <c r="D11" i="6"/>
  <c r="F10" i="6"/>
  <c r="D10" i="6"/>
  <c r="F9" i="6"/>
  <c r="D9" i="6"/>
  <c r="F8" i="6"/>
  <c r="D8" i="6"/>
  <c r="F7" i="6"/>
  <c r="D7" i="6"/>
  <c r="F6" i="6"/>
  <c r="D6" i="6"/>
  <c r="E4" i="7" l="1"/>
  <c r="G4" i="7"/>
  <c r="E2" i="7"/>
  <c r="G2" i="7"/>
  <c r="G3" i="7"/>
  <c r="E3" i="7"/>
  <c r="C23" i="7"/>
  <c r="D28" i="6"/>
  <c r="F28" i="6"/>
  <c r="F30" i="6" s="1"/>
  <c r="G21" i="7" l="1"/>
  <c r="E21" i="7"/>
  <c r="F29" i="2"/>
  <c r="H27" i="5"/>
  <c r="F27" i="5"/>
  <c r="H26" i="5"/>
  <c r="F26" i="5"/>
  <c r="H25" i="5"/>
  <c r="F25" i="5"/>
  <c r="H24" i="5"/>
  <c r="F24" i="5"/>
  <c r="H23" i="5"/>
  <c r="F23" i="5"/>
  <c r="H22" i="5"/>
  <c r="F22" i="5"/>
  <c r="H21" i="5"/>
  <c r="F21" i="5"/>
  <c r="H20" i="5"/>
  <c r="F20" i="5"/>
  <c r="H19" i="5"/>
  <c r="F19" i="5"/>
  <c r="H18" i="5"/>
  <c r="F18" i="5"/>
  <c r="H17" i="5"/>
  <c r="F17" i="5"/>
  <c r="H16" i="5"/>
  <c r="F16" i="5"/>
  <c r="H15" i="5"/>
  <c r="F15" i="5"/>
  <c r="H14" i="5"/>
  <c r="F14" i="5"/>
  <c r="H13" i="5"/>
  <c r="F13" i="5"/>
  <c r="H12" i="5"/>
  <c r="F12" i="5"/>
  <c r="H11" i="5"/>
  <c r="F11" i="5"/>
  <c r="H10" i="5"/>
  <c r="F10" i="5"/>
  <c r="H9" i="5"/>
  <c r="F9" i="5"/>
  <c r="H8" i="5"/>
  <c r="F8" i="5"/>
  <c r="H7" i="5"/>
  <c r="F7" i="5"/>
  <c r="F29" i="5" s="1"/>
  <c r="I5" i="5"/>
  <c r="F21" i="4"/>
  <c r="F20" i="4"/>
  <c r="F19" i="4"/>
  <c r="F18" i="4"/>
  <c r="F17" i="4"/>
  <c r="F16" i="4"/>
  <c r="F15" i="4"/>
  <c r="F14" i="4"/>
  <c r="F13" i="4"/>
  <c r="F12" i="4"/>
  <c r="F11" i="4"/>
  <c r="F10" i="4"/>
  <c r="F9" i="4"/>
  <c r="F8" i="4"/>
  <c r="F7" i="4"/>
  <c r="F6" i="4"/>
  <c r="F20" i="3"/>
  <c r="F19" i="3"/>
  <c r="F18" i="3"/>
  <c r="F17" i="3"/>
  <c r="F16" i="3"/>
  <c r="F15" i="3"/>
  <c r="F14" i="3"/>
  <c r="F13" i="3"/>
  <c r="F12" i="3"/>
  <c r="F11" i="3"/>
  <c r="F10" i="3"/>
  <c r="F9" i="3"/>
  <c r="F8" i="3"/>
  <c r="F7" i="3"/>
  <c r="F6" i="3"/>
  <c r="F5" i="3"/>
  <c r="H5" i="5" l="1"/>
  <c r="F23" i="4"/>
  <c r="F22" i="3"/>
  <c r="F32" i="1"/>
  <c r="H27" i="2"/>
  <c r="F27" i="2"/>
  <c r="H26" i="2"/>
  <c r="F26" i="2"/>
  <c r="H25" i="2"/>
  <c r="F25" i="2"/>
  <c r="H24" i="2"/>
  <c r="F24" i="2"/>
  <c r="H23" i="2"/>
  <c r="F23" i="2"/>
  <c r="H22" i="2"/>
  <c r="F22" i="2"/>
  <c r="H21" i="2"/>
  <c r="F21" i="2"/>
  <c r="H20" i="2"/>
  <c r="F20" i="2"/>
  <c r="H19" i="2"/>
  <c r="F19" i="2"/>
  <c r="H18" i="2"/>
  <c r="F18" i="2"/>
  <c r="H17" i="2"/>
  <c r="F17" i="2"/>
  <c r="H16" i="2"/>
  <c r="F16" i="2"/>
  <c r="H15" i="2"/>
  <c r="F15" i="2"/>
  <c r="H14" i="2"/>
  <c r="F14" i="2"/>
  <c r="H13" i="2"/>
  <c r="F13" i="2"/>
  <c r="H12" i="2"/>
  <c r="F12" i="2"/>
  <c r="H11" i="2"/>
  <c r="F11" i="2"/>
  <c r="H10" i="2"/>
  <c r="F10" i="2"/>
  <c r="H9" i="2"/>
  <c r="F9" i="2"/>
  <c r="H8" i="2"/>
  <c r="F8" i="2"/>
  <c r="H7" i="2"/>
  <c r="F7" i="2"/>
  <c r="I5" i="2"/>
  <c r="H5" i="2"/>
</calcChain>
</file>

<file path=xl/sharedStrings.xml><?xml version="1.0" encoding="utf-8"?>
<sst xmlns="http://schemas.openxmlformats.org/spreadsheetml/2006/main" count="305" uniqueCount="206">
  <si>
    <t>MagMax Core (100 rxn)</t>
  </si>
  <si>
    <t>MagMax Core (500 rxn)</t>
  </si>
  <si>
    <t>KingFisher Deepwell 96 Plate, V-bottom, polypropylene</t>
  </si>
  <si>
    <t>KingFisher 96 KF microplate (200μL)</t>
  </si>
  <si>
    <t>KingFisher 96 tip comb for DW magnets, 10 x 10 pcs/box</t>
  </si>
  <si>
    <t>Modular Wuhan CoV E-gene</t>
  </si>
  <si>
    <t>Modular Wuhan CoV RdRP-gene</t>
  </si>
  <si>
    <t xml:space="preserve">LightCycler® Multiplex RNA Virus Master </t>
  </si>
  <si>
    <t>200 nmol, nCoV Probe (HKU-ORF1b-nsp141P): 
5’-FAM-TAGTTGTGATGCWATCATGACTAG-TAMRA-3’</t>
  </si>
  <si>
    <t>200 nmol, nCoV Forward primer (HKU-ORF1b-nsp14F): 
5’-TGGGGYTTTACRGGTAACCT-3’</t>
  </si>
  <si>
    <t>200 nmol, nCoV Reverse primer (HKU- ORF1b-nsp14R)): 
5’-AACRCGCTTAACAAAGCACTC-3’</t>
  </si>
  <si>
    <t xml:space="preserve">200 nmol, nCoV Forward primer (HKU-NF): 
5’-TAATCAGACAAGGAACTGATTA-3’ </t>
  </si>
  <si>
    <t xml:space="preserve">200 nmol, nCoV Reverse primer (HKU-NR): 
5’-CGAAGGTGTGACTTCCATG-3’ </t>
  </si>
  <si>
    <t>200 nmol, nCoV Probe (HKU-NP): 
5’-FAM-GCAAATTGTGCAATTTGCGG-TAMRA-3’</t>
  </si>
  <si>
    <t>TaqMan™ Fast Virus 1-Step Master Mix</t>
  </si>
  <si>
    <t>QIAamp Viral RNA Mini Kit</t>
  </si>
  <si>
    <t xml:space="preserve">QIAGEN </t>
  </si>
  <si>
    <t>QIAamp Mini Collection Tubes</t>
  </si>
  <si>
    <t>AVL buffer for QIAamp Viral RNA Mini Kit</t>
  </si>
  <si>
    <t>AVE buffer QIAamp Viral RNA Mini Kit</t>
  </si>
  <si>
    <t>Roche</t>
  </si>
  <si>
    <t xml:space="preserve">A32700 </t>
  </si>
  <si>
    <t xml:space="preserve">A32702 </t>
  </si>
  <si>
    <t>Thermo</t>
  </si>
  <si>
    <t>THERMOFISHER</t>
  </si>
  <si>
    <t>Eurofins</t>
  </si>
  <si>
    <t>AB</t>
  </si>
  <si>
    <t>QIAGEN</t>
  </si>
  <si>
    <t>Thermo Scientific™ Matrix™ Pipette Tips (960 per case)</t>
  </si>
  <si>
    <t>Sample collection tubes with VTM and 2 plastic swab aplicators</t>
  </si>
  <si>
    <t>VIRAL RNA / DNA KIT</t>
  </si>
  <si>
    <t>E3592-02</t>
  </si>
  <si>
    <t>Roboklon</t>
  </si>
  <si>
    <t>any</t>
  </si>
  <si>
    <t>Molecular grade Ethanol, 500 ml bottle</t>
  </si>
  <si>
    <t>Total price in USD</t>
  </si>
  <si>
    <t>WHO Code</t>
  </si>
  <si>
    <t>Lab technician PPE kit elements</t>
  </si>
  <si>
    <t>Comments</t>
  </si>
  <si>
    <t>Qtity</t>
  </si>
  <si>
    <t>Unit Cost USD</t>
  </si>
  <si>
    <t>Total cost (USD)</t>
  </si>
  <si>
    <t>Estim. Unit Weight (kg)</t>
  </si>
  <si>
    <t>Estim. Total Weight (kg)</t>
  </si>
  <si>
    <t>Estim. Unit Volume (m3)</t>
  </si>
  <si>
    <t>YMEQGLASWS1--A1</t>
  </si>
  <si>
    <t>GOGGLES PROTECTIVE, wraparound, soft frame, indirect vent.</t>
  </si>
  <si>
    <t>PEXTALCO1G---A1</t>
  </si>
  <si>
    <t>ALCOHOL-BASED HAND RUB, gel, 100mL, bottle</t>
  </si>
  <si>
    <t>EWASBAGBR007-A1</t>
  </si>
  <si>
    <t>BAG BIOHAZARD, REFUSE, AUTOCLAVABLE, 30x50cm, yellow</t>
  </si>
  <si>
    <t>EWASYCHN5G1--A1</t>
  </si>
  <si>
    <t>CHLORINE NaDCC, 45-55%, gran., 1kg, pot</t>
  </si>
  <si>
    <t>CPPEGOWI3L---A1</t>
  </si>
  <si>
    <t>GOWN, AAMI level 3, non sterile, disp., size L</t>
  </si>
  <si>
    <t>CPPEGOWI3M---A1</t>
  </si>
  <si>
    <t>GOWN, AAMI level 3, non sterile, disp., size M</t>
  </si>
  <si>
    <t>CPPEGOWI3XL--A1</t>
  </si>
  <si>
    <t>GOWN, AAMI level 3, non sterile, disp., size XL</t>
  </si>
  <si>
    <t>CPPEGOWI3XXL-A1</t>
  </si>
  <si>
    <t>GOWN, AAMI level 3, non sterile, disp., size XXL</t>
  </si>
  <si>
    <t>CMSUGLEN1L1--A1</t>
  </si>
  <si>
    <t>GLOVE EXAMINATION, nitrile, pf, size L</t>
  </si>
  <si>
    <t>CMSUGLEN1M1--A1</t>
  </si>
  <si>
    <t>GLOVE EXAMINATION, nitrile, pf, size M</t>
  </si>
  <si>
    <t>CMSUGLEN1S1--A1</t>
  </si>
  <si>
    <t>GLOVE EXAMINATION, nitrile, pf, size S</t>
  </si>
  <si>
    <t>CMSUGLEN1XL--A1</t>
  </si>
  <si>
    <t>GLOVE EXAMINATION, nitrile, pf, size XL</t>
  </si>
  <si>
    <t>CPPEMASS2RL--A1</t>
  </si>
  <si>
    <t>MASK SURGICAL, type IIR, level 2, s.u, non sterile, earloop, size L</t>
  </si>
  <si>
    <t>CPPEMASS2RM--A1</t>
  </si>
  <si>
    <t>MASK SURGICAL, type IIR, level 2, s.u, non sterile, earloop, size M</t>
  </si>
  <si>
    <t>CPPEMASS2RS--A1</t>
  </si>
  <si>
    <t>MASK SURGICAL, type IIR, level 2, s.u, non sterile, earloop, size S</t>
  </si>
  <si>
    <t>CPPEMASPF205-A1</t>
  </si>
  <si>
    <t>RESPIRATOR, mask, FFP2/N95, type IIR, s.u., unvalved, noseclip</t>
  </si>
  <si>
    <t>CPPEFSHIED02-A1</t>
  </si>
  <si>
    <t>FACE SHIELD, clear plastic, disp.</t>
  </si>
  <si>
    <t>CMSUTHERI01--A1</t>
  </si>
  <si>
    <t>THERMOMETER, INFRARED, no contact, handheld</t>
  </si>
  <si>
    <t>CINSCONTC51--A1</t>
  </si>
  <si>
    <t>SAFETY BOX, needles/syringes, 5l, cardboard for incineration</t>
  </si>
  <si>
    <t>OPACUN62BS1--A1</t>
  </si>
  <si>
    <t>BOX, triple packaging, biological substance UN3373 +pouch</t>
  </si>
  <si>
    <t>OPACUN62IS1--A1</t>
  </si>
  <si>
    <t>BOX, triple packaging, infectious substance UN2814</t>
  </si>
  <si>
    <t>PPE for GEO regional laboratories - 200,000 samples</t>
  </si>
  <si>
    <t>Price units USD</t>
  </si>
  <si>
    <t>nCov-2019 PCR  detection kit (primer &amp; control probe)</t>
  </si>
  <si>
    <t>For 200000 reaction (200 kits x 100 test)</t>
  </si>
  <si>
    <t>SuperScript™ III One-Step qRT-PCR System with Platinum™ Taq DNA Polymerase or similar</t>
  </si>
  <si>
    <t>Tris (1 M), pH 8.0, RNase-free</t>
  </si>
  <si>
    <t>5000ml (100mlx50)</t>
  </si>
  <si>
    <t>RT-PCR Grade Water</t>
  </si>
  <si>
    <t>PCR Tubes, 0.2 ml (250) , QIAGEN or similar</t>
  </si>
  <si>
    <t>200000 tubes (250 tubesx 800 paks)</t>
  </si>
  <si>
    <t>VIRAL RNA EXTRACTION KIT (QIAamp)  for RNA preps kit (250 or 100 or 50 tests)</t>
  </si>
  <si>
    <t>For 200000 extraction</t>
  </si>
  <si>
    <t>20000 tubes (50 tubes x 400 rack)</t>
  </si>
  <si>
    <t>PIPETTE TIP FILTER (Pipetman diamond) , 10 - 100 ul, ster., box-960</t>
  </si>
  <si>
    <t>200000 tubes (500 tubes x 400 box)</t>
  </si>
  <si>
    <t>swab with breakpoint and VTM (3mls) for collection of nasopharyngeal specimens (Sigma MW950SENT  74.7 GBP)</t>
  </si>
  <si>
    <t>200000 swabs</t>
  </si>
  <si>
    <t>decontaminant - RNAse AwayTM Fisher Scientific; cat. #21-236-21</t>
  </si>
  <si>
    <t xml:space="preserve"> 100 tubes x 250 ml</t>
  </si>
  <si>
    <t>COVID19 PCR reagents and consumables for 200, 000 tests - GEO regional laboratories</t>
  </si>
  <si>
    <t>Total cost USD</t>
  </si>
  <si>
    <t xml:space="preserve">COVID19 PCR reagents and consumables - needs for NCDC Lugar Center for 20,000 tests </t>
  </si>
  <si>
    <t>Total:</t>
  </si>
  <si>
    <t>Quantities needed</t>
  </si>
  <si>
    <t>10000 tabs (50 tabs x 200 pack)</t>
  </si>
  <si>
    <t>400000 tips (1000 tips x 400 box)</t>
  </si>
  <si>
    <t>800000 tips (1000 tips x 800 box)</t>
  </si>
  <si>
    <t xml:space="preserve"> 400000 tubes  (500 tubes x 800 box)</t>
  </si>
  <si>
    <t>COVID19 PCR reagents and consumables for 20,000 tests - Abkhazia laboratories</t>
  </si>
  <si>
    <t>For 20000 extraction</t>
  </si>
  <si>
    <t>20000 swabs</t>
  </si>
  <si>
    <t xml:space="preserve"> 10 tubes x 250 ml</t>
  </si>
  <si>
    <t>5000ml (100mlx5)</t>
  </si>
  <si>
    <t>20000 tubes (250 tubes x 80 packs)</t>
  </si>
  <si>
    <t>20000 tubes (50 tubes x 40 rack)</t>
  </si>
  <si>
    <t>10000 tabs (50 tabs x 20 pack)</t>
  </si>
  <si>
    <t>40000 tips (1000 tips x 40 box)</t>
  </si>
  <si>
    <t>80000 tips (1000 tips x 80 box)</t>
  </si>
  <si>
    <t>20000 tubes (500 tubes x 40 box)</t>
  </si>
  <si>
    <t xml:space="preserve"> 40000 tubes  (500 tubes x 80 box)</t>
  </si>
  <si>
    <t>For 20000 reaction (20 kits x 100 test)</t>
  </si>
  <si>
    <t>PPE for Abkhazia regional laboratories - 20,000 samples</t>
  </si>
  <si>
    <r>
      <t xml:space="preserve">TUBE CENTRIFUGE, PP, 15 ml, sterile, screw cap, rack-50, case-500 </t>
    </r>
    <r>
      <rPr>
        <sz val="11"/>
        <color rgb="FFFF0000"/>
        <rFont val="Arial"/>
        <family val="2"/>
      </rPr>
      <t>Thermo</t>
    </r>
  </si>
  <si>
    <r>
      <t>DISINFECTANT VIRUCIDAL (Virkon) , 50 g, 5 l solution / tab, pack-50</t>
    </r>
    <r>
      <rPr>
        <sz val="11"/>
        <color rgb="FFFF0000"/>
        <rFont val="Arial"/>
        <family val="2"/>
      </rPr>
      <t>Park Scientific</t>
    </r>
  </si>
  <si>
    <r>
      <t>PIPETTE TIP FILTER (Pipetman diamond) , 0.1 - 10 ul, ster., box-960</t>
    </r>
    <r>
      <rPr>
        <sz val="11"/>
        <color rgb="FFFF0000"/>
        <rFont val="Arial"/>
        <family val="2"/>
      </rPr>
      <t>Gilson</t>
    </r>
  </si>
  <si>
    <r>
      <t>PIPETTE TIP FILTER (Pipetman diamond) , 20 - 200 ul, ster., box-960</t>
    </r>
    <r>
      <rPr>
        <sz val="11"/>
        <color rgb="FFFF0000"/>
        <rFont val="Arial"/>
        <family val="2"/>
      </rPr>
      <t>Gilson</t>
    </r>
  </si>
  <si>
    <r>
      <t>PIPETTE TIP FILTER (Top-Line) , 100 - 1000 ul, ster., box-960 </t>
    </r>
    <r>
      <rPr>
        <sz val="11"/>
        <color rgb="FFFF0000"/>
        <rFont val="Arial"/>
        <family val="2"/>
      </rPr>
      <t>Gilson</t>
    </r>
  </si>
  <si>
    <r>
      <t>TUBE CRYOGENIC, PP, 2ml, ster., self stand., ext. thread + cap, natural, box-500 </t>
    </r>
    <r>
      <rPr>
        <sz val="11"/>
        <color rgb="FFFF0000"/>
        <rFont val="Arial"/>
        <family val="2"/>
      </rPr>
      <t>Greiner</t>
    </r>
  </si>
  <si>
    <r>
      <t>CENTRIFUGE Tube, PP, 1.5 ml, non ster., PCR clean, flat cap, pack-500 </t>
    </r>
    <r>
      <rPr>
        <sz val="11"/>
        <color rgb="FFFF0000"/>
        <rFont val="Arial"/>
        <family val="2"/>
      </rPr>
      <t>VWR</t>
    </r>
  </si>
  <si>
    <t>COVID-19 DISEASE COMMODITIES NEEDS - GEORGIA AND ABKHAZIA (estimations based on the worst case outbreak scenario)</t>
  </si>
  <si>
    <t>Est. unit price (USD)</t>
  </si>
  <si>
    <t>No of units requested  - GEO</t>
  </si>
  <si>
    <t>Total cost per item - GEO</t>
  </si>
  <si>
    <t>No of units requested - ABK</t>
  </si>
  <si>
    <t>Total cost per item - ABK</t>
  </si>
  <si>
    <t>Gloves</t>
  </si>
  <si>
    <t>Gowns</t>
  </si>
  <si>
    <t>Goggles</t>
  </si>
  <si>
    <t>Surgical masks</t>
  </si>
  <si>
    <t xml:space="preserve">N95 respirator masks </t>
  </si>
  <si>
    <t>N95 mask fit test kit</t>
  </si>
  <si>
    <t>Antibacterial liquid soap (liters)</t>
  </si>
  <si>
    <t>Alcohol-based hand rub (70%, liters)</t>
  </si>
  <si>
    <t>Chlorine-based cleaning solution for surfaces</t>
  </si>
  <si>
    <t>Disposable paper tissue rolls</t>
  </si>
  <si>
    <t>Thermometers (standard)</t>
  </si>
  <si>
    <t xml:space="preserve">Infrared thermometers </t>
  </si>
  <si>
    <t>Patient ventilator, for critical care</t>
  </si>
  <si>
    <t>Extracorporeal membrane oxygenation machine</t>
  </si>
  <si>
    <t>Pulse oximeters</t>
  </si>
  <si>
    <t>Oxygen masks</t>
  </si>
  <si>
    <t>Portable HEPA filters, for negative pressure</t>
  </si>
  <si>
    <t>Test tubes with viral transport media</t>
  </si>
  <si>
    <t>Insulated transport boxes for moving lab material</t>
  </si>
  <si>
    <t>Hospital tents sets</t>
  </si>
  <si>
    <t>Waste bins</t>
  </si>
  <si>
    <t xml:space="preserve">Triple packaging boxes for international shipping of samples </t>
  </si>
  <si>
    <t>TOTAL COST:</t>
  </si>
  <si>
    <t>GRAND TOTAL:</t>
  </si>
  <si>
    <t xml:space="preserve">Equipment </t>
  </si>
  <si>
    <t>GEOGRIA</t>
  </si>
  <si>
    <t>TOTAL</t>
  </si>
  <si>
    <r>
      <t xml:space="preserve">TUBE CENTRIFUGE, PP, 15 ml, sterile, screw cap, rack-50, case-500 </t>
    </r>
    <r>
      <rPr>
        <sz val="9"/>
        <color rgb="FFFF0000"/>
        <rFont val="Arial"/>
        <family val="2"/>
      </rPr>
      <t>Thermo</t>
    </r>
  </si>
  <si>
    <r>
      <t>DISINFECTANT VIRUCIDAL (Virkon) , 50 g, 5 l solution / tab, pack-50</t>
    </r>
    <r>
      <rPr>
        <sz val="9"/>
        <color rgb="FFFF0000"/>
        <rFont val="Arial"/>
        <family val="2"/>
      </rPr>
      <t>Park Scientific</t>
    </r>
  </si>
  <si>
    <r>
      <t>PIPETTE TIP FILTER (Pipetman diamond) , 0.1 - 10 ul, ster., box-960</t>
    </r>
    <r>
      <rPr>
        <sz val="9"/>
        <color rgb="FFFF0000"/>
        <rFont val="Arial"/>
        <family val="2"/>
      </rPr>
      <t>Gilson</t>
    </r>
  </si>
  <si>
    <r>
      <t>PIPETTE TIP FILTER (Pipetman diamond) , 20 - 200 ul, ster., box-960</t>
    </r>
    <r>
      <rPr>
        <sz val="9"/>
        <color rgb="FFFF0000"/>
        <rFont val="Arial"/>
        <family val="2"/>
      </rPr>
      <t>Gilson</t>
    </r>
  </si>
  <si>
    <r>
      <t>PIPETTE TIP FILTER (Top-Line) , 100 - 1000 ul, ster., box-960 </t>
    </r>
    <r>
      <rPr>
        <sz val="9"/>
        <color rgb="FFFF0000"/>
        <rFont val="Arial"/>
        <family val="2"/>
      </rPr>
      <t>Gilson</t>
    </r>
  </si>
  <si>
    <r>
      <t>TUBE CRYOGENIC, PP, 2ml, ster., self stand., ext. thread + cap, natural, box-500 </t>
    </r>
    <r>
      <rPr>
        <sz val="9"/>
        <color rgb="FFFF0000"/>
        <rFont val="Arial"/>
        <family val="2"/>
      </rPr>
      <t>Greiner</t>
    </r>
  </si>
  <si>
    <r>
      <t>CENTRIFUGE Tube, PP, 1.5 ml, non ster., PCR clean, flat cap, pack-500 </t>
    </r>
    <r>
      <rPr>
        <sz val="9"/>
        <color rgb="FFFF0000"/>
        <rFont val="Arial"/>
        <family val="2"/>
      </rPr>
      <t>VWR</t>
    </r>
  </si>
  <si>
    <t>Budget Item</t>
  </si>
  <si>
    <t xml:space="preserve">Personal Protective Equipment </t>
  </si>
  <si>
    <t>Laboratory testing needs</t>
  </si>
  <si>
    <t xml:space="preserve">Hospital Infrustructure Strenghtening </t>
  </si>
  <si>
    <t>Procurement of a new building, its refurbishment, Hospital equipment and supplies for up to 200 beds</t>
  </si>
  <si>
    <t>Refurbishment, Hospital equipment and supplies for 350 beds</t>
  </si>
  <si>
    <t>Hospital equipment and supplies for 350 beds</t>
  </si>
  <si>
    <t>This is a newly built building. Investment is needed for Hospital equipment and supplies for 200 beds</t>
  </si>
  <si>
    <t>Hospital rehabilitation, equipment and supplies for 300 beds</t>
  </si>
  <si>
    <t>Procurment of new Building</t>
  </si>
  <si>
    <t xml:space="preserve">Refurbishment </t>
  </si>
  <si>
    <t>Equipment</t>
  </si>
  <si>
    <t>Republican Hospital in Adjara</t>
  </si>
  <si>
    <t>Consumable and other items</t>
  </si>
  <si>
    <t xml:space="preserve">Comments </t>
  </si>
  <si>
    <t>See Lugar-testing, PPE-reg. labs, Testing-reg.labs for details; For laboratory supplies the epidemiological forecasting tool for influenza was used in order to estimate the needs for the next 1-2 months. The tool does not allow forecasting beyond this time period, since the need of testing depends greatly on various factors that will vary with time. It is fully acknowledged that none of the methodologies are perfect and accurate considering the extremely short span of the novel coronavirus outbreak in the country.</t>
  </si>
  <si>
    <t>ICU equipment (ventilators and ECMO)</t>
  </si>
  <si>
    <t xml:space="preserve">See PPE sheet for details: IPC and ICU equipment needs the worst case scenario was used in order to estimate the number of masks, gowns, gloves and the similar that are needed by Georgia in order to respond to the outbreak until it ends (presumption of 50% of the population being infected, with 19% of these requiring hospitalization and 6% intensive care). </t>
  </si>
  <si>
    <t>Infectious Disease Hospital in Tbilisi</t>
  </si>
  <si>
    <t>Central Republican Hospital in Tbilisi</t>
  </si>
  <si>
    <t>Rukhi Hospital in Samegrelo</t>
  </si>
  <si>
    <t>Lisi Oncology Hospital in Tbilisi</t>
  </si>
  <si>
    <t>TOTAL Estimated amount</t>
  </si>
  <si>
    <t xml:space="preserve">% of estimated total need when applicable </t>
  </si>
  <si>
    <t>Mid term investment needs for strenghtening health systems capacity and providing needed supplies and securing emergency stocks in 2021</t>
  </si>
  <si>
    <t xml:space="preserve">PCR Synthezator in house production </t>
  </si>
  <si>
    <t xml:space="preserve">and surological diagnostic kits in house production </t>
  </si>
  <si>
    <t>ABD Grant Proposal Immediate needs</t>
  </si>
  <si>
    <t>This include highlited items on PPE sheet</t>
  </si>
  <si>
    <t>ADB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</si>
</sst>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44" formatCode="_(&quot;$&quot;* #,##0.00_);_(&quot;$&quot;* \(#,##0.00\);_(&quot;$&quot;* &quot;-&quot;??_);_(@_)"/>
    <numFmt numFmtId="43" formatCode="_(* #,##0.00_);_(* \(#,##0.00\);_(* &quot;-&quot;??_);_(@_)"/>
    <numFmt numFmtId="164" formatCode="#,##0.000"/>
    <numFmt numFmtId="165" formatCode="#,##0.00000"/>
    <numFmt numFmtId="166" formatCode="0.00000"/>
    <numFmt numFmtId="167" formatCode="_(&quot;$&quot;* #,##0_);_(&quot;$&quot;* \(#,##0\);_(&quot;$&quot;* &quot;-&quot;??_);_(@_)"/>
    <numFmt numFmtId="168" formatCode="_(* #,##0_);_(* \(#,##0\);_(* &quot;-&quot;??_);_(@_)"/>
  </numFmts>
  <fonts count="39" x14ac:knownFonts="1">
    <font>
      <sz val="11"/>
      <color theme="1"/>
      <name val="Calibri"/>
      <family val="2"/>
      <scheme val="minor"/>
    </font>
    <font>
      <sz val="11"/>
      <color theme="1"/>
      <name val="Calibri"/>
      <family val="2"/>
      <scheme val="minor"/>
    </font>
    <font>
      <sz val="11"/>
      <color theme="1"/>
      <name val="Calibri"/>
      <family val="2"/>
      <charset val="1"/>
      <scheme val="minor"/>
    </font>
    <font>
      <sz val="10"/>
      <name val="Arial"/>
      <family val="2"/>
      <charset val="204"/>
    </font>
    <font>
      <sz val="11"/>
      <color rgb="FF006100"/>
      <name val="Calibri"/>
      <family val="2"/>
      <charset val="204"/>
      <scheme val="minor"/>
    </font>
    <font>
      <sz val="11"/>
      <color theme="1"/>
      <name val="Sylfaen"/>
      <family val="1"/>
    </font>
    <font>
      <sz val="11"/>
      <color rgb="FF006100"/>
      <name val="Calibri"/>
      <family val="2"/>
      <scheme val="minor"/>
    </font>
    <font>
      <sz val="10"/>
      <color theme="1"/>
      <name val="Calibri"/>
      <family val="2"/>
      <scheme val="minor"/>
    </font>
    <font>
      <sz val="10"/>
      <name val="Calibri"/>
      <family val="2"/>
      <scheme val="minor"/>
    </font>
    <font>
      <sz val="10"/>
      <color indexed="8"/>
      <name val="Calibri"/>
      <family val="2"/>
      <scheme val="minor"/>
    </font>
    <font>
      <sz val="10"/>
      <color rgb="FF000000"/>
      <name val="Calibri"/>
      <family val="2"/>
      <scheme val="minor"/>
    </font>
    <font>
      <b/>
      <sz val="16"/>
      <color rgb="FF000000"/>
      <name val="Calibri"/>
      <family val="2"/>
      <scheme val="minor"/>
    </font>
    <font>
      <sz val="11"/>
      <color rgb="FF000000"/>
      <name val="Calibri"/>
      <family val="2"/>
      <scheme val="minor"/>
    </font>
    <font>
      <b/>
      <sz val="12"/>
      <color theme="1"/>
      <name val="Arial"/>
      <family val="2"/>
    </font>
    <font>
      <sz val="10"/>
      <color theme="1"/>
      <name val="Arial"/>
      <family val="2"/>
    </font>
    <font>
      <b/>
      <sz val="10"/>
      <color theme="1"/>
      <name val="Arial"/>
      <family val="2"/>
    </font>
    <font>
      <sz val="10"/>
      <name val="Arial"/>
      <family val="2"/>
    </font>
    <font>
      <sz val="10"/>
      <color indexed="8"/>
      <name val="Arial"/>
      <family val="2"/>
    </font>
    <font>
      <sz val="10"/>
      <color rgb="FF000000"/>
      <name val="Arial"/>
      <family val="2"/>
    </font>
    <font>
      <sz val="11"/>
      <color theme="1"/>
      <name val="Arial"/>
      <family val="2"/>
    </font>
    <font>
      <b/>
      <sz val="11"/>
      <color theme="1"/>
      <name val="Arial"/>
      <family val="2"/>
    </font>
    <font>
      <b/>
      <sz val="9"/>
      <color theme="1"/>
      <name val="Arial"/>
      <family val="2"/>
    </font>
    <font>
      <sz val="9"/>
      <color theme="1"/>
      <name val="Arial"/>
      <family val="2"/>
    </font>
    <font>
      <sz val="9"/>
      <name val="Arial"/>
      <family val="2"/>
    </font>
    <font>
      <sz val="9"/>
      <color indexed="8"/>
      <name val="Arial"/>
      <family val="2"/>
    </font>
    <font>
      <sz val="9"/>
      <color rgb="FF000000"/>
      <name val="Arial"/>
      <family val="2"/>
    </font>
    <font>
      <b/>
      <sz val="10"/>
      <color rgb="FFFF0000"/>
      <name val="Arial"/>
      <family val="2"/>
    </font>
    <font>
      <i/>
      <sz val="10"/>
      <color theme="1"/>
      <name val="Arial"/>
      <family val="2"/>
    </font>
    <font>
      <b/>
      <sz val="10"/>
      <color theme="0"/>
      <name val="Arial"/>
      <family val="2"/>
    </font>
    <font>
      <sz val="11"/>
      <color rgb="FFFF0000"/>
      <name val="Arial"/>
      <family val="2"/>
    </font>
    <font>
      <b/>
      <sz val="10"/>
      <name val="Arial"/>
      <family val="2"/>
    </font>
    <font>
      <b/>
      <sz val="11"/>
      <name val="Arial"/>
      <family val="2"/>
    </font>
    <font>
      <sz val="11"/>
      <name val="Arial"/>
      <family val="2"/>
    </font>
    <font>
      <b/>
      <sz val="9"/>
      <color rgb="FF000000"/>
      <name val="Arial"/>
      <family val="2"/>
    </font>
    <font>
      <sz val="9"/>
      <color rgb="FFFF0000"/>
      <name val="Arial"/>
      <family val="2"/>
    </font>
    <font>
      <b/>
      <sz val="9"/>
      <name val="Arial"/>
      <family val="2"/>
    </font>
    <font>
      <sz val="16"/>
      <color theme="1"/>
      <name val="Arial"/>
      <family val="2"/>
    </font>
    <font>
      <b/>
      <sz val="14"/>
      <color theme="1"/>
      <name val="Calibri"/>
      <family val="2"/>
      <scheme val="minor"/>
    </font>
    <font>
      <b/>
      <sz val="12"/>
      <color theme="1"/>
      <name val="Calibri"/>
      <family val="2"/>
      <scheme val="minor"/>
    </font>
  </fonts>
  <fills count="18">
    <fill>
      <patternFill patternType="none"/>
    </fill>
    <fill>
      <patternFill patternType="gray125"/>
    </fill>
    <fill>
      <patternFill patternType="solid">
        <fgColor rgb="FFC6EFCE"/>
      </patternFill>
    </fill>
    <fill>
      <patternFill patternType="solid">
        <fgColor theme="8" tint="0.39997558519241921"/>
        <bgColor indexed="64"/>
      </patternFill>
    </fill>
    <fill>
      <patternFill patternType="solid">
        <fgColor theme="4"/>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FFC000"/>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9">
    <xf numFmtId="0" fontId="0" fillId="0" borderId="0"/>
    <xf numFmtId="0" fontId="2" fillId="0" borderId="0"/>
    <xf numFmtId="0" fontId="3" fillId="0" borderId="0"/>
    <xf numFmtId="0" fontId="4" fillId="2" borderId="0" applyNumberFormat="0" applyBorder="0" applyAlignment="0" applyProtection="0"/>
    <xf numFmtId="0" fontId="3" fillId="0" borderId="0"/>
    <xf numFmtId="0" fontId="6" fillId="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38">
    <xf numFmtId="0" fontId="0" fillId="0" borderId="0" xfId="0"/>
    <xf numFmtId="0" fontId="5" fillId="0" borderId="0" xfId="0" applyFont="1" applyFill="1" applyAlignment="1">
      <alignment horizontal="left"/>
    </xf>
    <xf numFmtId="0" fontId="8" fillId="0" borderId="1" xfId="0" applyFont="1" applyBorder="1" applyAlignment="1" applyProtection="1">
      <alignment horizontal="left" vertical="center"/>
      <protection locked="0"/>
    </xf>
    <xf numFmtId="0" fontId="7" fillId="0" borderId="1" xfId="0" applyFont="1" applyBorder="1" applyAlignment="1">
      <alignment vertical="center"/>
    </xf>
    <xf numFmtId="0" fontId="9" fillId="0" borderId="1" xfId="0" applyFont="1" applyBorder="1" applyAlignment="1">
      <alignment horizontal="left" vertical="center"/>
    </xf>
    <xf numFmtId="0" fontId="10" fillId="0" borderId="1" xfId="0" applyFont="1" applyBorder="1" applyAlignment="1" applyProtection="1">
      <alignment horizontal="left" vertical="center"/>
      <protection locked="0"/>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16" fillId="0" borderId="1" xfId="0" applyFont="1" applyBorder="1" applyAlignment="1" applyProtection="1">
      <alignment horizontal="left" vertical="center"/>
      <protection locked="0"/>
    </xf>
    <xf numFmtId="0" fontId="16" fillId="5" borderId="1" xfId="0" applyFont="1" applyFill="1" applyBorder="1" applyAlignment="1" applyProtection="1">
      <alignment horizontal="left" vertical="center"/>
      <protection locked="0"/>
    </xf>
    <xf numFmtId="0" fontId="14" fillId="0" borderId="1" xfId="0" applyFont="1" applyBorder="1" applyAlignment="1">
      <alignment horizontal="left" vertical="center"/>
    </xf>
    <xf numFmtId="0" fontId="18" fillId="0" borderId="1" xfId="0" applyFont="1" applyBorder="1" applyAlignment="1" applyProtection="1">
      <alignment horizontal="left" vertical="center"/>
      <protection locked="0"/>
    </xf>
    <xf numFmtId="0" fontId="18" fillId="5" borderId="1" xfId="0" applyFont="1" applyFill="1" applyBorder="1" applyAlignment="1" applyProtection="1">
      <alignment horizontal="left" vertical="center"/>
      <protection locked="0"/>
    </xf>
    <xf numFmtId="0" fontId="14" fillId="0" borderId="1" xfId="0" applyFont="1" applyBorder="1" applyAlignment="1">
      <alignment vertical="center"/>
    </xf>
    <xf numFmtId="0" fontId="14" fillId="5" borderId="1" xfId="0" applyFont="1" applyFill="1" applyBorder="1" applyAlignment="1">
      <alignment vertical="center"/>
    </xf>
    <xf numFmtId="0" fontId="14" fillId="5" borderId="1" xfId="0" applyFont="1" applyFill="1" applyBorder="1" applyAlignment="1">
      <alignment horizontal="left" vertical="center"/>
    </xf>
    <xf numFmtId="0" fontId="17" fillId="0" borderId="1" xfId="0" applyFont="1" applyBorder="1" applyAlignment="1">
      <alignment horizontal="left" vertical="center"/>
    </xf>
    <xf numFmtId="0" fontId="17" fillId="5" borderId="1" xfId="0" applyFont="1" applyFill="1" applyBorder="1" applyAlignment="1">
      <alignment horizontal="left" vertical="center"/>
    </xf>
    <xf numFmtId="0" fontId="21" fillId="0" borderId="0" xfId="0" applyFont="1"/>
    <xf numFmtId="0" fontId="22" fillId="0" borderId="0" xfId="0" applyFont="1" applyFill="1" applyAlignment="1">
      <alignment horizontal="center"/>
    </xf>
    <xf numFmtId="0" fontId="22" fillId="0" borderId="0" xfId="0" applyFont="1" applyFill="1" applyAlignment="1">
      <alignment horizontal="left"/>
    </xf>
    <xf numFmtId="0" fontId="21" fillId="6" borderId="1" xfId="0" applyFont="1" applyFill="1" applyBorder="1" applyAlignment="1">
      <alignment horizontal="center" wrapText="1"/>
    </xf>
    <xf numFmtId="0" fontId="23" fillId="0" borderId="1" xfId="0" applyFont="1" applyBorder="1" applyAlignment="1" applyProtection="1">
      <alignment horizontal="left" vertical="center"/>
      <protection locked="0"/>
    </xf>
    <xf numFmtId="0" fontId="23" fillId="5" borderId="1" xfId="0" applyFont="1" applyFill="1" applyBorder="1" applyAlignment="1" applyProtection="1">
      <alignment horizontal="left" vertical="center"/>
      <protection locked="0"/>
    </xf>
    <xf numFmtId="0" fontId="22" fillId="0" borderId="1" xfId="0" applyFont="1" applyBorder="1" applyAlignment="1">
      <alignment horizontal="left" vertical="center"/>
    </xf>
    <xf numFmtId="0" fontId="24" fillId="6" borderId="1" xfId="0" applyFont="1" applyFill="1" applyBorder="1" applyAlignment="1">
      <alignment horizontal="left" vertical="center"/>
    </xf>
    <xf numFmtId="0" fontId="22" fillId="6" borderId="1" xfId="0" applyFont="1" applyFill="1" applyBorder="1" applyAlignment="1">
      <alignment horizontal="left" vertical="center"/>
    </xf>
    <xf numFmtId="0" fontId="25" fillId="0" borderId="1" xfId="0" applyFont="1" applyBorder="1" applyAlignment="1" applyProtection="1">
      <alignment horizontal="left" vertical="center"/>
      <protection locked="0"/>
    </xf>
    <xf numFmtId="0" fontId="25" fillId="5" borderId="1" xfId="0" applyFont="1" applyFill="1" applyBorder="1" applyAlignment="1" applyProtection="1">
      <alignment horizontal="left" vertical="center"/>
      <protection locked="0"/>
    </xf>
    <xf numFmtId="0" fontId="22" fillId="0" borderId="1" xfId="0" applyFont="1" applyBorder="1" applyAlignment="1">
      <alignment vertical="center"/>
    </xf>
    <xf numFmtId="0" fontId="22" fillId="5" borderId="1" xfId="0" applyFont="1" applyFill="1" applyBorder="1" applyAlignment="1">
      <alignment vertical="center"/>
    </xf>
    <xf numFmtId="0" fontId="22" fillId="5" borderId="1" xfId="0" applyFont="1" applyFill="1" applyBorder="1" applyAlignment="1">
      <alignment horizontal="left" vertical="center"/>
    </xf>
    <xf numFmtId="0" fontId="23" fillId="6" borderId="1" xfId="0" applyFont="1" applyFill="1" applyBorder="1" applyAlignment="1" applyProtection="1">
      <alignment horizontal="left" vertical="center"/>
      <protection locked="0"/>
    </xf>
    <xf numFmtId="0" fontId="24" fillId="0" borderId="1" xfId="0" applyFont="1" applyBorder="1" applyAlignment="1">
      <alignment horizontal="left" vertical="center"/>
    </xf>
    <xf numFmtId="0" fontId="24" fillId="5" borderId="1" xfId="0" applyFont="1" applyFill="1" applyBorder="1" applyAlignment="1">
      <alignment horizontal="left" vertical="center"/>
    </xf>
    <xf numFmtId="0" fontId="22" fillId="6" borderId="1" xfId="0" applyFont="1" applyFill="1" applyBorder="1" applyAlignment="1">
      <alignment vertical="center"/>
    </xf>
    <xf numFmtId="0" fontId="21" fillId="6" borderId="0" xfId="0" applyFont="1" applyFill="1" applyAlignment="1">
      <alignment horizontal="center"/>
    </xf>
    <xf numFmtId="44" fontId="21" fillId="6" borderId="0" xfId="7" applyFont="1" applyFill="1" applyAlignment="1">
      <alignment horizontal="left"/>
    </xf>
    <xf numFmtId="0" fontId="19" fillId="0" borderId="0" xfId="0" applyFont="1" applyBorder="1"/>
    <xf numFmtId="0" fontId="19" fillId="0" borderId="0" xfId="0" applyFont="1"/>
    <xf numFmtId="0" fontId="26" fillId="0" borderId="0" xfId="0" applyFont="1" applyBorder="1" applyAlignment="1">
      <alignment vertical="center"/>
    </xf>
    <xf numFmtId="0" fontId="20" fillId="0" borderId="0" xfId="0" applyFont="1" applyBorder="1"/>
    <xf numFmtId="0" fontId="14" fillId="0" borderId="0" xfId="0" applyFont="1" applyBorder="1" applyAlignment="1">
      <alignment vertical="center"/>
    </xf>
    <xf numFmtId="0" fontId="14" fillId="0" borderId="0" xfId="0" applyFont="1" applyAlignment="1">
      <alignment horizontal="center" vertical="center"/>
    </xf>
    <xf numFmtId="44" fontId="14" fillId="0" borderId="0" xfId="6" applyFont="1" applyAlignment="1">
      <alignment vertical="center"/>
    </xf>
    <xf numFmtId="0" fontId="14" fillId="0" borderId="0" xfId="0" applyFont="1" applyAlignment="1">
      <alignment vertical="center"/>
    </xf>
    <xf numFmtId="0" fontId="27" fillId="0" borderId="0" xfId="0" applyFont="1" applyAlignment="1">
      <alignment vertical="center"/>
    </xf>
    <xf numFmtId="0" fontId="27" fillId="0" borderId="0" xfId="0" applyFont="1" applyAlignment="1">
      <alignment horizontal="center" vertical="center"/>
    </xf>
    <xf numFmtId="44" fontId="27" fillId="0" borderId="0" xfId="6" applyFont="1" applyAlignment="1">
      <alignment vertical="center"/>
    </xf>
    <xf numFmtId="44" fontId="26" fillId="0" borderId="0" xfId="6" applyFont="1" applyAlignment="1">
      <alignment horizontal="center" vertical="center"/>
    </xf>
    <xf numFmtId="4" fontId="26" fillId="0" borderId="0" xfId="0" applyNumberFormat="1" applyFont="1" applyAlignment="1">
      <alignment horizontal="center" vertical="center"/>
    </xf>
    <xf numFmtId="164" fontId="26" fillId="0" borderId="0" xfId="0" applyNumberFormat="1" applyFont="1" applyAlignment="1">
      <alignment horizontal="center" vertical="center"/>
    </xf>
    <xf numFmtId="0" fontId="15" fillId="3" borderId="1" xfId="0" applyFont="1" applyFill="1" applyBorder="1" applyAlignment="1">
      <alignment horizontal="center" vertical="center"/>
    </xf>
    <xf numFmtId="0" fontId="28" fillId="4" borderId="1" xfId="0" applyFont="1" applyFill="1" applyBorder="1" applyAlignment="1">
      <alignment horizontal="center" vertical="center"/>
    </xf>
    <xf numFmtId="0" fontId="15" fillId="4" borderId="1" xfId="0" applyFont="1" applyFill="1" applyBorder="1" applyAlignment="1">
      <alignment horizontal="center" vertical="center"/>
    </xf>
    <xf numFmtId="44" fontId="15" fillId="3" borderId="1" xfId="6" applyFont="1" applyFill="1" applyBorder="1" applyAlignment="1">
      <alignment vertical="center"/>
    </xf>
    <xf numFmtId="44" fontId="15" fillId="3" borderId="1" xfId="6" applyFont="1" applyFill="1" applyBorder="1" applyAlignment="1">
      <alignment horizontal="center" vertical="center"/>
    </xf>
    <xf numFmtId="0" fontId="15" fillId="3" borderId="1" xfId="0" applyFont="1" applyFill="1" applyBorder="1" applyAlignment="1">
      <alignment vertical="center"/>
    </xf>
    <xf numFmtId="0" fontId="16" fillId="5" borderId="2" xfId="5" applyFont="1" applyFill="1" applyBorder="1" applyAlignment="1">
      <alignment horizontal="center" vertical="center"/>
    </xf>
    <xf numFmtId="44" fontId="14" fillId="0" borderId="1" xfId="6" applyFont="1" applyBorder="1" applyAlignment="1">
      <alignment vertical="center"/>
    </xf>
    <xf numFmtId="165" fontId="14" fillId="0" borderId="1" xfId="0" applyNumberFormat="1" applyFont="1" applyBorder="1" applyAlignment="1">
      <alignment vertical="center"/>
    </xf>
    <xf numFmtId="4" fontId="14" fillId="0" borderId="1" xfId="0" applyNumberFormat="1" applyFont="1" applyBorder="1" applyAlignment="1">
      <alignment vertical="center"/>
    </xf>
    <xf numFmtId="0" fontId="14" fillId="0" borderId="1" xfId="0" applyFont="1" applyBorder="1" applyAlignment="1">
      <alignment horizontal="right" vertical="center"/>
    </xf>
    <xf numFmtId="166" fontId="14" fillId="0" borderId="1" xfId="0" applyNumberFormat="1" applyFont="1" applyBorder="1" applyAlignment="1">
      <alignment horizontal="right" vertical="center"/>
    </xf>
    <xf numFmtId="0" fontId="20" fillId="6" borderId="0" xfId="0" applyFont="1" applyFill="1"/>
    <xf numFmtId="0" fontId="19" fillId="6" borderId="0" xfId="0" applyFont="1" applyFill="1"/>
    <xf numFmtId="44" fontId="20" fillId="6" borderId="0" xfId="0" applyNumberFormat="1" applyFont="1" applyFill="1"/>
    <xf numFmtId="0" fontId="20" fillId="0" borderId="0" xfId="0" applyFont="1"/>
    <xf numFmtId="0" fontId="20" fillId="0" borderId="0" xfId="0" applyFont="1" applyAlignment="1">
      <alignment vertical="top" wrapText="1"/>
    </xf>
    <xf numFmtId="0" fontId="20" fillId="0" borderId="0" xfId="0" applyFont="1" applyAlignment="1">
      <alignment wrapText="1"/>
    </xf>
    <xf numFmtId="0" fontId="30" fillId="6" borderId="0" xfId="0" applyFont="1" applyFill="1" applyBorder="1" applyAlignment="1" applyProtection="1">
      <alignment horizontal="left" vertical="center"/>
      <protection locked="0"/>
    </xf>
    <xf numFmtId="0" fontId="20" fillId="6" borderId="0" xfId="0" applyFont="1" applyFill="1" applyAlignment="1">
      <alignment horizontal="left"/>
    </xf>
    <xf numFmtId="0" fontId="14" fillId="0" borderId="0" xfId="0" applyFont="1"/>
    <xf numFmtId="0" fontId="19" fillId="7" borderId="3" xfId="0" applyFont="1" applyFill="1" applyBorder="1"/>
    <xf numFmtId="0" fontId="20" fillId="7" borderId="4" xfId="0" applyFont="1" applyFill="1" applyBorder="1" applyAlignment="1">
      <alignment wrapText="1"/>
    </xf>
    <xf numFmtId="0" fontId="20" fillId="8" borderId="4" xfId="0" applyFont="1" applyFill="1" applyBorder="1" applyAlignment="1">
      <alignment wrapText="1"/>
    </xf>
    <xf numFmtId="0" fontId="20" fillId="9" borderId="4" xfId="0" applyFont="1" applyFill="1" applyBorder="1" applyAlignment="1">
      <alignment wrapText="1"/>
    </xf>
    <xf numFmtId="0" fontId="20" fillId="9" borderId="5" xfId="0" applyFont="1" applyFill="1" applyBorder="1" applyAlignment="1">
      <alignment wrapText="1"/>
    </xf>
    <xf numFmtId="0" fontId="20" fillId="0" borderId="6" xfId="0" applyFont="1" applyBorder="1"/>
    <xf numFmtId="0" fontId="19" fillId="0" borderId="7" xfId="0" applyFont="1" applyBorder="1"/>
    <xf numFmtId="0" fontId="19" fillId="0" borderId="8" xfId="0" applyFont="1" applyBorder="1"/>
    <xf numFmtId="0" fontId="15" fillId="10" borderId="6" xfId="0" applyFont="1" applyFill="1" applyBorder="1"/>
    <xf numFmtId="0" fontId="14" fillId="10" borderId="7" xfId="0" applyFont="1" applyFill="1" applyBorder="1"/>
    <xf numFmtId="0" fontId="14" fillId="10" borderId="8" xfId="0" applyFont="1" applyFill="1" applyBorder="1"/>
    <xf numFmtId="0" fontId="15" fillId="0" borderId="6" xfId="0" applyFont="1" applyBorder="1"/>
    <xf numFmtId="0" fontId="14" fillId="0" borderId="7" xfId="0" applyFont="1" applyBorder="1"/>
    <xf numFmtId="0" fontId="14" fillId="0" borderId="8" xfId="0" applyFont="1" applyBorder="1"/>
    <xf numFmtId="0" fontId="15" fillId="10" borderId="9" xfId="0" applyFont="1" applyFill="1" applyBorder="1"/>
    <xf numFmtId="0" fontId="14" fillId="10" borderId="10" xfId="0" applyFont="1" applyFill="1" applyBorder="1"/>
    <xf numFmtId="0" fontId="14" fillId="10" borderId="11" xfId="0" applyFont="1" applyFill="1" applyBorder="1"/>
    <xf numFmtId="0" fontId="19" fillId="0" borderId="12" xfId="0" applyFont="1" applyBorder="1"/>
    <xf numFmtId="0" fontId="19" fillId="0" borderId="13" xfId="0" applyFont="1" applyBorder="1"/>
    <xf numFmtId="0" fontId="19" fillId="0" borderId="5" xfId="0" applyFont="1" applyBorder="1"/>
    <xf numFmtId="0" fontId="20" fillId="11" borderId="14" xfId="0" applyFont="1" applyFill="1" applyBorder="1"/>
    <xf numFmtId="0" fontId="19" fillId="11" borderId="0" xfId="0" applyFont="1" applyFill="1" applyBorder="1"/>
    <xf numFmtId="0" fontId="19" fillId="0" borderId="14" xfId="0" applyFont="1" applyBorder="1"/>
    <xf numFmtId="0" fontId="31" fillId="12" borderId="15" xfId="0" applyFont="1" applyFill="1" applyBorder="1"/>
    <xf numFmtId="0" fontId="32" fillId="12" borderId="16" xfId="0" applyFont="1" applyFill="1" applyBorder="1"/>
    <xf numFmtId="44" fontId="14" fillId="0" borderId="0" xfId="7" applyFont="1"/>
    <xf numFmtId="44" fontId="20" fillId="8" borderId="0" xfId="7" applyFont="1" applyFill="1" applyBorder="1"/>
    <xf numFmtId="44" fontId="19" fillId="11" borderId="0" xfId="7" applyFont="1" applyFill="1" applyBorder="1"/>
    <xf numFmtId="44" fontId="20" fillId="9" borderId="8" xfId="7" applyFont="1" applyFill="1" applyBorder="1"/>
    <xf numFmtId="44" fontId="19" fillId="0" borderId="0" xfId="7" applyFont="1" applyBorder="1"/>
    <xf numFmtId="44" fontId="19" fillId="0" borderId="8" xfId="7" applyFont="1" applyBorder="1"/>
    <xf numFmtId="44" fontId="32" fillId="12" borderId="16" xfId="7" applyFont="1" applyFill="1" applyBorder="1"/>
    <xf numFmtId="44" fontId="31" fillId="12" borderId="11" xfId="7" applyFont="1" applyFill="1" applyBorder="1"/>
    <xf numFmtId="44" fontId="14" fillId="13" borderId="0" xfId="7" applyFont="1" applyFill="1"/>
    <xf numFmtId="0" fontId="22" fillId="0" borderId="0" xfId="0" applyFont="1"/>
    <xf numFmtId="0" fontId="33" fillId="0" borderId="0" xfId="0" applyFont="1" applyAlignment="1">
      <alignment horizontal="center" vertical="center"/>
    </xf>
    <xf numFmtId="0" fontId="25" fillId="0" borderId="0" xfId="0" applyFont="1" applyAlignment="1">
      <alignment horizontal="center" vertical="center"/>
    </xf>
    <xf numFmtId="0" fontId="21" fillId="0" borderId="0" xfId="0" applyFont="1" applyAlignment="1">
      <alignment vertical="top" wrapText="1"/>
    </xf>
    <xf numFmtId="0" fontId="21" fillId="0" borderId="0" xfId="0" applyFont="1" applyAlignment="1">
      <alignment wrapText="1"/>
    </xf>
    <xf numFmtId="0" fontId="35" fillId="6" borderId="0" xfId="0" applyFont="1" applyFill="1" applyBorder="1" applyAlignment="1" applyProtection="1">
      <alignment horizontal="left" vertical="center"/>
      <protection locked="0"/>
    </xf>
    <xf numFmtId="0" fontId="22" fillId="6" borderId="0" xfId="0" applyFont="1" applyFill="1"/>
    <xf numFmtId="44" fontId="14" fillId="0" borderId="0" xfId="0" applyNumberFormat="1" applyFont="1"/>
    <xf numFmtId="0" fontId="15" fillId="9" borderId="0" xfId="0" applyFont="1" applyFill="1"/>
    <xf numFmtId="0" fontId="15" fillId="14" borderId="0" xfId="0" applyFont="1" applyFill="1" applyAlignment="1">
      <alignment horizontal="center"/>
    </xf>
    <xf numFmtId="167" fontId="14" fillId="0" borderId="0" xfId="0" applyNumberFormat="1" applyFont="1"/>
    <xf numFmtId="6" fontId="14" fillId="0" borderId="0" xfId="0" applyNumberFormat="1" applyFont="1"/>
    <xf numFmtId="43" fontId="14" fillId="0" borderId="0" xfId="8" applyFont="1"/>
    <xf numFmtId="6" fontId="15" fillId="15" borderId="0" xfId="0" applyNumberFormat="1" applyFont="1" applyFill="1"/>
    <xf numFmtId="44" fontId="15" fillId="15" borderId="0" xfId="0" applyNumberFormat="1" applyFont="1" applyFill="1"/>
    <xf numFmtId="167" fontId="13" fillId="0" borderId="0" xfId="0" applyNumberFormat="1" applyFont="1"/>
    <xf numFmtId="168" fontId="14" fillId="10" borderId="7" xfId="8" applyNumberFormat="1" applyFont="1" applyFill="1" applyBorder="1"/>
    <xf numFmtId="168" fontId="14" fillId="0" borderId="7" xfId="8" applyNumberFormat="1" applyFont="1" applyBorder="1"/>
    <xf numFmtId="168" fontId="14" fillId="10" borderId="10" xfId="8" applyNumberFormat="1" applyFont="1" applyFill="1" applyBorder="1"/>
    <xf numFmtId="167" fontId="36" fillId="16" borderId="0" xfId="0" applyNumberFormat="1" applyFont="1" applyFill="1"/>
    <xf numFmtId="167" fontId="37" fillId="0" borderId="0" xfId="0" applyNumberFormat="1" applyFont="1"/>
    <xf numFmtId="0" fontId="14" fillId="0" borderId="0" xfId="0" applyFont="1" applyAlignment="1">
      <alignment wrapText="1"/>
    </xf>
    <xf numFmtId="0" fontId="15" fillId="14" borderId="0" xfId="0" applyFont="1" applyFill="1" applyAlignment="1">
      <alignment horizontal="center" vertical="center" wrapText="1"/>
    </xf>
    <xf numFmtId="9" fontId="14" fillId="0" borderId="0" xfId="0" applyNumberFormat="1" applyFont="1"/>
    <xf numFmtId="0" fontId="15" fillId="17" borderId="0" xfId="0" applyFont="1" applyFill="1" applyAlignment="1">
      <alignment horizontal="center" vertical="center" wrapText="1"/>
    </xf>
    <xf numFmtId="167" fontId="38" fillId="0" borderId="0" xfId="0" applyNumberFormat="1" applyFont="1"/>
    <xf numFmtId="0" fontId="15" fillId="17" borderId="6" xfId="0" applyFont="1" applyFill="1" applyBorder="1"/>
    <xf numFmtId="0" fontId="14" fillId="17" borderId="7" xfId="0" applyFont="1" applyFill="1" applyBorder="1"/>
    <xf numFmtId="168" fontId="14" fillId="17" borderId="7" xfId="8" applyNumberFormat="1" applyFont="1" applyFill="1" applyBorder="1"/>
    <xf numFmtId="0" fontId="14" fillId="17" borderId="8" xfId="0" applyFont="1" applyFill="1" applyBorder="1"/>
  </cellXfs>
  <cellStyles count="9">
    <cellStyle name="Comma" xfId="8" builtinId="3"/>
    <cellStyle name="Currency" xfId="7" builtinId="4"/>
    <cellStyle name="Currency 2" xfId="6"/>
    <cellStyle name="Good" xfId="5" builtinId="26"/>
    <cellStyle name="Good 2" xfId="3"/>
    <cellStyle name="Normal" xfId="0" builtinId="0"/>
    <cellStyle name="Normal 2" xfId="2"/>
    <cellStyle name="Normal 3" xfId="1"/>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roboklon.com/index.php?prodid=349"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topLeftCell="D1" workbookViewId="0">
      <selection activeCell="D6" sqref="D6"/>
    </sheetView>
  </sheetViews>
  <sheetFormatPr defaultRowHeight="15" x14ac:dyDescent="0.25"/>
  <cols>
    <col min="2" max="2" width="39.28515625" customWidth="1"/>
    <col min="3" max="3" width="25" customWidth="1"/>
    <col min="4" max="4" width="88.42578125" customWidth="1"/>
    <col min="5" max="5" width="22" customWidth="1"/>
    <col min="6" max="6" width="18.28515625" customWidth="1"/>
    <col min="7" max="7" width="37.140625" customWidth="1"/>
    <col min="8" max="8" width="18.42578125" customWidth="1"/>
  </cols>
  <sheetData>
    <row r="1" spans="1:8" ht="58.5" customHeight="1" x14ac:dyDescent="0.25">
      <c r="B1" s="117" t="s">
        <v>176</v>
      </c>
      <c r="C1" s="117" t="s">
        <v>198</v>
      </c>
      <c r="D1" s="117" t="s">
        <v>190</v>
      </c>
      <c r="E1" s="130" t="s">
        <v>203</v>
      </c>
      <c r="F1" s="132" t="s">
        <v>199</v>
      </c>
      <c r="G1" s="130" t="s">
        <v>200</v>
      </c>
      <c r="H1" s="132" t="s">
        <v>199</v>
      </c>
    </row>
    <row r="2" spans="1:8" ht="51.75" x14ac:dyDescent="0.25">
      <c r="B2" s="73" t="s">
        <v>177</v>
      </c>
      <c r="C2" s="123">
        <f>PPEs!J24</f>
        <v>50894000</v>
      </c>
      <c r="D2" s="129" t="s">
        <v>193</v>
      </c>
      <c r="E2" s="118">
        <f>C2*F2</f>
        <v>0</v>
      </c>
      <c r="F2" s="131">
        <v>0</v>
      </c>
      <c r="G2" s="118">
        <f>C2*H2</f>
        <v>50894000</v>
      </c>
      <c r="H2" s="131">
        <f>100%-F2</f>
        <v>1</v>
      </c>
    </row>
    <row r="3" spans="1:8" ht="15.75" x14ac:dyDescent="0.25">
      <c r="B3" s="73" t="s">
        <v>192</v>
      </c>
      <c r="C3" s="123">
        <f>PPEs!J23</f>
        <v>8077660</v>
      </c>
      <c r="D3" s="73" t="s">
        <v>204</v>
      </c>
      <c r="E3" s="118">
        <f>C3*F3</f>
        <v>1615532</v>
      </c>
      <c r="F3" s="131">
        <v>0.2</v>
      </c>
      <c r="G3" s="118">
        <f t="shared" ref="G3:G19" si="0">C3*H3</f>
        <v>6462128</v>
      </c>
      <c r="H3" s="131">
        <f t="shared" ref="H3:H19" si="1">100%-F3</f>
        <v>0.8</v>
      </c>
    </row>
    <row r="4" spans="1:8" ht="77.25" x14ac:dyDescent="0.25">
      <c r="B4" s="73" t="s">
        <v>178</v>
      </c>
      <c r="C4" s="123">
        <f>'Lugar - testing'!F32+'PPE - reg.labs'!F29+'Testing - reg.labs'!F22</f>
        <v>891096.25722711417</v>
      </c>
      <c r="D4" s="129" t="s">
        <v>191</v>
      </c>
      <c r="E4" s="115">
        <f>C4*F4</f>
        <v>0</v>
      </c>
      <c r="F4" s="131">
        <v>0</v>
      </c>
      <c r="G4" s="118">
        <f t="shared" si="0"/>
        <v>3564385.0289084567</v>
      </c>
      <c r="H4" s="131">
        <f>400%+F4</f>
        <v>4</v>
      </c>
    </row>
    <row r="5" spans="1:8" ht="18.75" x14ac:dyDescent="0.3">
      <c r="B5" s="116" t="s">
        <v>179</v>
      </c>
      <c r="C5" s="128">
        <f>C6+C10+C14+C16+C19</f>
        <v>69000000</v>
      </c>
      <c r="D5" s="73"/>
      <c r="E5" s="73"/>
      <c r="F5" s="73"/>
      <c r="G5" s="118"/>
      <c r="H5" s="131"/>
    </row>
    <row r="6" spans="1:8" x14ac:dyDescent="0.25">
      <c r="A6">
        <v>1</v>
      </c>
      <c r="B6" s="73" t="s">
        <v>194</v>
      </c>
      <c r="C6" s="121">
        <f>C7+C8+C9</f>
        <v>23000000</v>
      </c>
      <c r="D6" s="73" t="s">
        <v>180</v>
      </c>
      <c r="E6" s="118">
        <f>C6*F6</f>
        <v>0</v>
      </c>
      <c r="F6" s="131">
        <v>0</v>
      </c>
      <c r="G6" s="118">
        <f t="shared" si="0"/>
        <v>23000000</v>
      </c>
      <c r="H6" s="131">
        <f t="shared" si="1"/>
        <v>1</v>
      </c>
    </row>
    <row r="7" spans="1:8" x14ac:dyDescent="0.25">
      <c r="B7" s="73" t="s">
        <v>185</v>
      </c>
      <c r="C7" s="118">
        <v>10000000</v>
      </c>
      <c r="D7" s="73"/>
      <c r="E7" s="73"/>
      <c r="F7" s="73"/>
      <c r="G7" s="118"/>
      <c r="H7" s="131"/>
    </row>
    <row r="8" spans="1:8" x14ac:dyDescent="0.25">
      <c r="B8" s="73" t="s">
        <v>186</v>
      </c>
      <c r="C8" s="118">
        <v>5000000</v>
      </c>
      <c r="D8" s="73"/>
      <c r="E8" s="73"/>
      <c r="F8" s="73"/>
      <c r="G8" s="118"/>
      <c r="H8" s="131"/>
    </row>
    <row r="9" spans="1:8" x14ac:dyDescent="0.25">
      <c r="B9" s="73" t="s">
        <v>166</v>
      </c>
      <c r="C9" s="118">
        <v>8000000</v>
      </c>
      <c r="D9" s="73"/>
      <c r="E9" s="73"/>
      <c r="F9" s="73"/>
      <c r="G9" s="118"/>
      <c r="H9" s="131"/>
    </row>
    <row r="10" spans="1:8" x14ac:dyDescent="0.25">
      <c r="A10">
        <v>2</v>
      </c>
      <c r="B10" s="73" t="s">
        <v>195</v>
      </c>
      <c r="C10" s="121">
        <f>C11+C12</f>
        <v>17000000</v>
      </c>
      <c r="D10" s="73" t="s">
        <v>181</v>
      </c>
      <c r="E10" s="119">
        <f>C10*F10</f>
        <v>0</v>
      </c>
      <c r="F10" s="131">
        <v>0</v>
      </c>
      <c r="G10" s="118">
        <f t="shared" si="0"/>
        <v>17000000</v>
      </c>
      <c r="H10" s="131">
        <f t="shared" si="1"/>
        <v>1</v>
      </c>
    </row>
    <row r="11" spans="1:8" x14ac:dyDescent="0.25">
      <c r="B11" s="73" t="s">
        <v>186</v>
      </c>
      <c r="C11" s="118">
        <v>10000000</v>
      </c>
      <c r="D11" s="73"/>
      <c r="E11" s="73"/>
      <c r="F11" s="73"/>
      <c r="G11" s="118"/>
      <c r="H11" s="131"/>
    </row>
    <row r="12" spans="1:8" x14ac:dyDescent="0.25">
      <c r="B12" s="73" t="s">
        <v>166</v>
      </c>
      <c r="C12" s="118">
        <v>7000000</v>
      </c>
      <c r="D12" s="120"/>
      <c r="E12" s="73"/>
      <c r="F12" s="73"/>
      <c r="G12" s="118"/>
      <c r="H12" s="131"/>
    </row>
    <row r="13" spans="1:8" x14ac:dyDescent="0.25">
      <c r="B13" s="73"/>
      <c r="C13" s="115"/>
      <c r="D13" s="73"/>
      <c r="E13" s="73"/>
      <c r="F13" s="73"/>
      <c r="G13" s="118"/>
      <c r="H13" s="131"/>
    </row>
    <row r="14" spans="1:8" x14ac:dyDescent="0.25">
      <c r="A14">
        <v>3</v>
      </c>
      <c r="B14" s="73" t="s">
        <v>196</v>
      </c>
      <c r="C14" s="121">
        <f>C15</f>
        <v>10000000</v>
      </c>
      <c r="D14" s="73" t="s">
        <v>182</v>
      </c>
      <c r="E14" s="119">
        <f>C14*F14</f>
        <v>0</v>
      </c>
      <c r="F14" s="131">
        <v>0</v>
      </c>
      <c r="G14" s="118">
        <f t="shared" si="0"/>
        <v>10000000</v>
      </c>
      <c r="H14" s="131">
        <f t="shared" si="1"/>
        <v>1</v>
      </c>
    </row>
    <row r="15" spans="1:8" x14ac:dyDescent="0.25">
      <c r="B15" s="73" t="s">
        <v>187</v>
      </c>
      <c r="C15" s="119">
        <v>10000000</v>
      </c>
      <c r="D15" s="73"/>
      <c r="E15" s="73"/>
      <c r="F15" s="73"/>
      <c r="G15" s="118"/>
      <c r="H15" s="131"/>
    </row>
    <row r="16" spans="1:8" x14ac:dyDescent="0.25">
      <c r="A16">
        <v>4</v>
      </c>
      <c r="B16" s="73" t="s">
        <v>188</v>
      </c>
      <c r="C16" s="122">
        <f>C17</f>
        <v>7000000</v>
      </c>
      <c r="D16" s="73" t="s">
        <v>183</v>
      </c>
      <c r="E16" s="115">
        <f>C16*F16</f>
        <v>0</v>
      </c>
      <c r="F16" s="131">
        <v>0</v>
      </c>
      <c r="G16" s="118">
        <f t="shared" si="0"/>
        <v>7000000</v>
      </c>
      <c r="H16" s="131">
        <f t="shared" si="1"/>
        <v>1</v>
      </c>
    </row>
    <row r="17" spans="1:8" x14ac:dyDescent="0.25">
      <c r="B17" s="73" t="s">
        <v>166</v>
      </c>
      <c r="C17" s="115">
        <v>7000000</v>
      </c>
      <c r="D17" s="73"/>
      <c r="E17" s="73"/>
      <c r="F17" s="131"/>
      <c r="G17" s="118"/>
      <c r="H17" s="131"/>
    </row>
    <row r="18" spans="1:8" x14ac:dyDescent="0.25">
      <c r="B18" s="73"/>
      <c r="C18" s="115"/>
      <c r="D18" s="73"/>
      <c r="E18" s="73"/>
      <c r="F18" s="73"/>
      <c r="G18" s="118">
        <f t="shared" si="0"/>
        <v>0</v>
      </c>
      <c r="H18" s="131"/>
    </row>
    <row r="19" spans="1:8" x14ac:dyDescent="0.25">
      <c r="A19">
        <v>5</v>
      </c>
      <c r="B19" s="73" t="s">
        <v>197</v>
      </c>
      <c r="C19" s="122">
        <f>C20+C21</f>
        <v>12000000</v>
      </c>
      <c r="D19" s="73" t="s">
        <v>184</v>
      </c>
      <c r="E19" s="115">
        <f>C19*F19</f>
        <v>0</v>
      </c>
      <c r="F19" s="131">
        <v>0</v>
      </c>
      <c r="G19" s="118">
        <f t="shared" si="0"/>
        <v>12000000</v>
      </c>
      <c r="H19" s="131">
        <f t="shared" si="1"/>
        <v>1</v>
      </c>
    </row>
    <row r="20" spans="1:8" x14ac:dyDescent="0.25">
      <c r="B20" s="73" t="s">
        <v>186</v>
      </c>
      <c r="C20" s="118">
        <v>5000000</v>
      </c>
    </row>
    <row r="21" spans="1:8" ht="15.75" x14ac:dyDescent="0.25">
      <c r="B21" s="73" t="s">
        <v>166</v>
      </c>
      <c r="C21" s="118">
        <v>7000000</v>
      </c>
      <c r="D21" t="s">
        <v>168</v>
      </c>
      <c r="E21" s="133">
        <f>SUM(E2:E19)</f>
        <v>1615532</v>
      </c>
      <c r="F21" s="133"/>
      <c r="G21" s="133">
        <f t="shared" ref="G21" si="2">SUM(G2:G19)</f>
        <v>129920513.02890846</v>
      </c>
      <c r="H21" s="133"/>
    </row>
    <row r="23" spans="1:8" ht="20.25" x14ac:dyDescent="0.3">
      <c r="B23" s="73" t="s">
        <v>168</v>
      </c>
      <c r="C23" s="127">
        <f>C2+C3+C4+C5</f>
        <v>128862756.25722712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0"/>
  <sheetViews>
    <sheetView tabSelected="1" topLeftCell="A5" workbookViewId="0">
      <selection activeCell="B16" sqref="B16"/>
    </sheetView>
  </sheetViews>
  <sheetFormatPr defaultRowHeight="15" x14ac:dyDescent="0.25"/>
  <cols>
    <col min="1" max="1" width="55.85546875" style="40" customWidth="1"/>
    <col min="2" max="2" width="9.85546875" style="40" customWidth="1"/>
    <col min="3" max="3" width="11.5703125" style="40" customWidth="1"/>
    <col min="4" max="4" width="17.5703125" style="40" customWidth="1"/>
    <col min="5" max="5" width="12.140625" style="40" customWidth="1"/>
    <col min="6" max="6" width="17.7109375" style="40" customWidth="1"/>
    <col min="8" max="8" width="3.5703125" customWidth="1"/>
    <col min="9" max="9" width="16.28515625" customWidth="1"/>
    <col min="10" max="10" width="16.85546875" bestFit="1" customWidth="1"/>
  </cols>
  <sheetData>
    <row r="2" spans="1:7" ht="15.75" x14ac:dyDescent="0.25">
      <c r="A2" s="8" t="s">
        <v>136</v>
      </c>
    </row>
    <row r="3" spans="1:7" ht="15.75" thickBot="1" x14ac:dyDescent="0.3"/>
    <row r="4" spans="1:7" ht="60" x14ac:dyDescent="0.25">
      <c r="A4" s="74"/>
      <c r="B4" s="75" t="s">
        <v>137</v>
      </c>
      <c r="C4" s="76" t="s">
        <v>138</v>
      </c>
      <c r="D4" s="76" t="s">
        <v>139</v>
      </c>
      <c r="E4" s="77" t="s">
        <v>140</v>
      </c>
      <c r="F4" s="78" t="s">
        <v>141</v>
      </c>
    </row>
    <row r="5" spans="1:7" x14ac:dyDescent="0.25">
      <c r="A5" s="79" t="s">
        <v>142</v>
      </c>
      <c r="B5" s="80">
        <v>7.0000000000000007E-2</v>
      </c>
      <c r="C5" s="80">
        <v>15000000</v>
      </c>
      <c r="D5" s="125">
        <f t="shared" ref="D5:D24" si="0">C5*B5</f>
        <v>1050000</v>
      </c>
      <c r="E5" s="80">
        <v>4000000</v>
      </c>
      <c r="F5" s="81">
        <f t="shared" ref="F5:F26" si="1">E5*B5</f>
        <v>280000</v>
      </c>
    </row>
    <row r="6" spans="1:7" x14ac:dyDescent="0.25">
      <c r="A6" s="82" t="s">
        <v>143</v>
      </c>
      <c r="B6" s="83">
        <v>0.8</v>
      </c>
      <c r="C6" s="83">
        <v>20000000</v>
      </c>
      <c r="D6" s="124">
        <f t="shared" si="0"/>
        <v>16000000</v>
      </c>
      <c r="E6" s="83">
        <v>4000000</v>
      </c>
      <c r="F6" s="84">
        <f t="shared" si="1"/>
        <v>3200000</v>
      </c>
    </row>
    <row r="7" spans="1:7" x14ac:dyDescent="0.25">
      <c r="A7" s="85" t="s">
        <v>144</v>
      </c>
      <c r="B7" s="86">
        <v>13</v>
      </c>
      <c r="C7" s="86">
        <v>100000</v>
      </c>
      <c r="D7" s="125">
        <f t="shared" si="0"/>
        <v>1300000</v>
      </c>
      <c r="E7" s="86">
        <v>100000</v>
      </c>
      <c r="F7" s="87">
        <f t="shared" si="1"/>
        <v>1300000</v>
      </c>
    </row>
    <row r="8" spans="1:7" x14ac:dyDescent="0.25">
      <c r="A8" s="82" t="s">
        <v>145</v>
      </c>
      <c r="B8" s="83">
        <v>0.66</v>
      </c>
      <c r="C8" s="83">
        <v>30000000</v>
      </c>
      <c r="D8" s="124">
        <f t="shared" si="0"/>
        <v>19800000</v>
      </c>
      <c r="E8" s="83">
        <v>10000000</v>
      </c>
      <c r="F8" s="84">
        <f t="shared" si="1"/>
        <v>6600000</v>
      </c>
    </row>
    <row r="9" spans="1:7" x14ac:dyDescent="0.25">
      <c r="A9" s="85" t="s">
        <v>146</v>
      </c>
      <c r="B9" s="86">
        <v>0.66</v>
      </c>
      <c r="C9" s="86">
        <v>3000000</v>
      </c>
      <c r="D9" s="125">
        <f t="shared" si="0"/>
        <v>1980000</v>
      </c>
      <c r="E9" s="86">
        <v>1000000</v>
      </c>
      <c r="F9" s="87">
        <f t="shared" si="1"/>
        <v>660000</v>
      </c>
    </row>
    <row r="10" spans="1:7" x14ac:dyDescent="0.25">
      <c r="A10" s="82" t="s">
        <v>147</v>
      </c>
      <c r="B10" s="83">
        <v>400</v>
      </c>
      <c r="C10" s="83">
        <v>25</v>
      </c>
      <c r="D10" s="124">
        <f t="shared" si="0"/>
        <v>10000</v>
      </c>
      <c r="E10" s="83">
        <v>4</v>
      </c>
      <c r="F10" s="84">
        <f t="shared" si="1"/>
        <v>1600</v>
      </c>
    </row>
    <row r="11" spans="1:7" x14ac:dyDescent="0.25">
      <c r="A11" s="85" t="s">
        <v>148</v>
      </c>
      <c r="B11" s="86">
        <v>10</v>
      </c>
      <c r="C11" s="86">
        <v>100000</v>
      </c>
      <c r="D11" s="125">
        <f t="shared" si="0"/>
        <v>1000000</v>
      </c>
      <c r="E11" s="86">
        <v>42000</v>
      </c>
      <c r="F11" s="87">
        <f t="shared" si="1"/>
        <v>420000</v>
      </c>
    </row>
    <row r="12" spans="1:7" x14ac:dyDescent="0.25">
      <c r="A12" s="82" t="s">
        <v>149</v>
      </c>
      <c r="B12" s="83">
        <v>12</v>
      </c>
      <c r="C12" s="83">
        <v>100000</v>
      </c>
      <c r="D12" s="124">
        <f t="shared" si="0"/>
        <v>1200000</v>
      </c>
      <c r="E12" s="83">
        <v>42000</v>
      </c>
      <c r="F12" s="84">
        <f t="shared" si="1"/>
        <v>504000</v>
      </c>
    </row>
    <row r="13" spans="1:7" x14ac:dyDescent="0.25">
      <c r="A13" s="85" t="s">
        <v>150</v>
      </c>
      <c r="B13" s="86">
        <v>15</v>
      </c>
      <c r="C13" s="86">
        <v>50000</v>
      </c>
      <c r="D13" s="125">
        <f t="shared" si="0"/>
        <v>750000</v>
      </c>
      <c r="E13" s="86">
        <v>10000</v>
      </c>
      <c r="F13" s="87">
        <f t="shared" si="1"/>
        <v>150000</v>
      </c>
    </row>
    <row r="14" spans="1:7" x14ac:dyDescent="0.25">
      <c r="A14" s="82" t="s">
        <v>151</v>
      </c>
      <c r="B14" s="83">
        <v>5</v>
      </c>
      <c r="C14" s="83">
        <v>200000</v>
      </c>
      <c r="D14" s="124">
        <f t="shared" si="0"/>
        <v>1000000</v>
      </c>
      <c r="E14" s="83">
        <v>20000</v>
      </c>
      <c r="F14" s="84">
        <f t="shared" si="1"/>
        <v>100000</v>
      </c>
    </row>
    <row r="15" spans="1:7" x14ac:dyDescent="0.25">
      <c r="A15" s="85" t="s">
        <v>152</v>
      </c>
      <c r="B15" s="86">
        <v>4</v>
      </c>
      <c r="C15" s="86">
        <v>1000</v>
      </c>
      <c r="D15" s="125">
        <f t="shared" si="0"/>
        <v>4000</v>
      </c>
      <c r="E15" s="86">
        <v>1000</v>
      </c>
      <c r="F15" s="87">
        <f t="shared" si="1"/>
        <v>4000</v>
      </c>
    </row>
    <row r="16" spans="1:7" x14ac:dyDescent="0.25">
      <c r="A16" s="134" t="s">
        <v>153</v>
      </c>
      <c r="B16" s="135">
        <v>25</v>
      </c>
      <c r="C16" s="135">
        <v>2000</v>
      </c>
      <c r="D16" s="136">
        <f t="shared" si="0"/>
        <v>50000</v>
      </c>
      <c r="E16" s="135">
        <v>20</v>
      </c>
      <c r="F16" s="137">
        <f t="shared" si="1"/>
        <v>500</v>
      </c>
      <c r="G16" t="s">
        <v>205</v>
      </c>
    </row>
    <row r="17" spans="1:10" x14ac:dyDescent="0.25">
      <c r="A17" s="134" t="s">
        <v>154</v>
      </c>
      <c r="B17" s="135">
        <v>14000</v>
      </c>
      <c r="C17" s="135">
        <v>320</v>
      </c>
      <c r="D17" s="136">
        <f t="shared" si="0"/>
        <v>4480000</v>
      </c>
      <c r="E17" s="135">
        <v>30</v>
      </c>
      <c r="F17" s="137">
        <f t="shared" si="1"/>
        <v>420000</v>
      </c>
    </row>
    <row r="18" spans="1:10" x14ac:dyDescent="0.25">
      <c r="A18" s="134" t="s">
        <v>155</v>
      </c>
      <c r="B18" s="135">
        <v>75000</v>
      </c>
      <c r="C18" s="135">
        <v>20</v>
      </c>
      <c r="D18" s="136">
        <f t="shared" si="0"/>
        <v>1500000</v>
      </c>
      <c r="E18" s="135">
        <v>2</v>
      </c>
      <c r="F18" s="137">
        <f t="shared" si="1"/>
        <v>150000</v>
      </c>
    </row>
    <row r="19" spans="1:10" x14ac:dyDescent="0.25">
      <c r="A19" s="134" t="s">
        <v>156</v>
      </c>
      <c r="B19" s="135">
        <v>18</v>
      </c>
      <c r="C19" s="135">
        <v>320</v>
      </c>
      <c r="D19" s="136">
        <f t="shared" si="0"/>
        <v>5760</v>
      </c>
      <c r="E19" s="135">
        <v>50</v>
      </c>
      <c r="F19" s="137">
        <f t="shared" si="1"/>
        <v>900</v>
      </c>
    </row>
    <row r="20" spans="1:10" x14ac:dyDescent="0.25">
      <c r="A20" s="134" t="s">
        <v>157</v>
      </c>
      <c r="B20" s="135">
        <v>15</v>
      </c>
      <c r="C20" s="136">
        <v>450000</v>
      </c>
      <c r="D20" s="136">
        <f t="shared" si="0"/>
        <v>6750000</v>
      </c>
      <c r="E20" s="135">
        <v>100000</v>
      </c>
      <c r="F20" s="137">
        <f t="shared" si="1"/>
        <v>1500000</v>
      </c>
    </row>
    <row r="21" spans="1:10" x14ac:dyDescent="0.25">
      <c r="A21" s="134" t="s">
        <v>158</v>
      </c>
      <c r="B21" s="135">
        <v>4500</v>
      </c>
      <c r="C21" s="135">
        <v>20</v>
      </c>
      <c r="D21" s="136">
        <f t="shared" si="0"/>
        <v>90000</v>
      </c>
      <c r="E21" s="135">
        <v>3</v>
      </c>
      <c r="F21" s="137">
        <f t="shared" si="1"/>
        <v>13500</v>
      </c>
    </row>
    <row r="22" spans="1:10" x14ac:dyDescent="0.25">
      <c r="A22" s="82" t="s">
        <v>159</v>
      </c>
      <c r="B22" s="83">
        <v>7</v>
      </c>
      <c r="C22" s="83">
        <v>250000</v>
      </c>
      <c r="D22" s="124">
        <f t="shared" si="0"/>
        <v>1750000</v>
      </c>
      <c r="E22" s="83">
        <v>60000</v>
      </c>
      <c r="F22" s="84">
        <f t="shared" si="1"/>
        <v>420000</v>
      </c>
      <c r="I22" s="99"/>
      <c r="J22" s="107" t="s">
        <v>167</v>
      </c>
    </row>
    <row r="23" spans="1:10" x14ac:dyDescent="0.25">
      <c r="A23" s="85" t="s">
        <v>160</v>
      </c>
      <c r="B23" s="86">
        <v>100</v>
      </c>
      <c r="C23" s="86">
        <v>10</v>
      </c>
      <c r="D23" s="125">
        <f t="shared" si="0"/>
        <v>1000</v>
      </c>
      <c r="E23" s="86">
        <v>5</v>
      </c>
      <c r="F23" s="87">
        <f t="shared" si="1"/>
        <v>500</v>
      </c>
      <c r="I23" s="99" t="s">
        <v>166</v>
      </c>
      <c r="J23" s="99">
        <f>D17+D18+D19+D21+D22+D23+D24+D25+D26</f>
        <v>8077660</v>
      </c>
    </row>
    <row r="24" spans="1:10" x14ac:dyDescent="0.25">
      <c r="A24" s="134" t="s">
        <v>161</v>
      </c>
      <c r="B24" s="135">
        <v>25000</v>
      </c>
      <c r="C24" s="135">
        <v>10</v>
      </c>
      <c r="D24" s="136">
        <f t="shared" si="0"/>
        <v>250000</v>
      </c>
      <c r="E24" s="135">
        <v>3</v>
      </c>
      <c r="F24" s="137">
        <f t="shared" si="1"/>
        <v>75000</v>
      </c>
      <c r="I24" s="99" t="s">
        <v>189</v>
      </c>
      <c r="J24" s="99">
        <f>SUM(D5:D16)+D20</f>
        <v>50894000</v>
      </c>
    </row>
    <row r="25" spans="1:10" x14ac:dyDescent="0.25">
      <c r="A25" s="134" t="s">
        <v>162</v>
      </c>
      <c r="B25" s="135">
        <v>15</v>
      </c>
      <c r="C25" s="135"/>
      <c r="D25" s="136"/>
      <c r="E25" s="135">
        <v>200</v>
      </c>
      <c r="F25" s="137">
        <f t="shared" si="1"/>
        <v>3000</v>
      </c>
    </row>
    <row r="26" spans="1:10" ht="15.75" thickBot="1" x14ac:dyDescent="0.3">
      <c r="A26" s="88" t="s">
        <v>163</v>
      </c>
      <c r="B26" s="89">
        <v>30</v>
      </c>
      <c r="C26" s="89">
        <v>30</v>
      </c>
      <c r="D26" s="126">
        <f>B26*C26</f>
        <v>900</v>
      </c>
      <c r="E26" s="89">
        <v>10</v>
      </c>
      <c r="F26" s="90">
        <f t="shared" si="1"/>
        <v>300</v>
      </c>
      <c r="I26" t="s">
        <v>168</v>
      </c>
      <c r="J26" s="99">
        <f>J23+J24</f>
        <v>58971660</v>
      </c>
    </row>
    <row r="27" spans="1:10" x14ac:dyDescent="0.25">
      <c r="A27" s="91"/>
      <c r="B27" s="92"/>
      <c r="C27" s="92"/>
      <c r="D27" s="92"/>
      <c r="E27" s="92"/>
      <c r="F27" s="93"/>
    </row>
    <row r="28" spans="1:10" x14ac:dyDescent="0.25">
      <c r="A28" s="94" t="s">
        <v>164</v>
      </c>
      <c r="B28" s="95"/>
      <c r="C28" s="95"/>
      <c r="D28" s="100">
        <f>SUM(D5:D26)</f>
        <v>58971660</v>
      </c>
      <c r="E28" s="101"/>
      <c r="F28" s="102">
        <f>SUM(F5:F27)</f>
        <v>15803300</v>
      </c>
    </row>
    <row r="29" spans="1:10" x14ac:dyDescent="0.25">
      <c r="A29" s="96"/>
      <c r="B29" s="39"/>
      <c r="C29" s="39"/>
      <c r="D29" s="103"/>
      <c r="E29" s="103"/>
      <c r="F29" s="104"/>
    </row>
    <row r="30" spans="1:10" ht="15.75" thickBot="1" x14ac:dyDescent="0.3">
      <c r="A30" s="97" t="s">
        <v>165</v>
      </c>
      <c r="B30" s="98"/>
      <c r="C30" s="98"/>
      <c r="D30" s="105"/>
      <c r="E30" s="105"/>
      <c r="F30" s="106">
        <f>SUM(D28+F28)</f>
        <v>74774960</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opLeftCell="B1" zoomScale="120" zoomScaleNormal="120" workbookViewId="0">
      <selection activeCell="H13" sqref="H13"/>
    </sheetView>
  </sheetViews>
  <sheetFormatPr defaultColWidth="9.140625" defaultRowHeight="15" x14ac:dyDescent="0.25"/>
  <cols>
    <col min="1" max="1" width="58.28515625" style="21" customWidth="1"/>
    <col min="2" max="2" width="17.42578125" style="20" bestFit="1" customWidth="1"/>
    <col min="3" max="3" width="16.42578125" style="20" customWidth="1"/>
    <col min="4" max="4" width="9.42578125" style="20" customWidth="1"/>
    <col min="5" max="5" width="9.28515625" style="20" bestFit="1" customWidth="1"/>
    <col min="6" max="6" width="14.5703125" style="21" bestFit="1" customWidth="1"/>
    <col min="7" max="7" width="8.140625" style="1" customWidth="1"/>
    <col min="8" max="16384" width="9.140625" style="1"/>
  </cols>
  <sheetData>
    <row r="1" spans="1:8" x14ac:dyDescent="0.25">
      <c r="A1" s="19" t="s">
        <v>108</v>
      </c>
    </row>
    <row r="2" spans="1:8" ht="42.6" customHeight="1" x14ac:dyDescent="0.25">
      <c r="E2" s="22" t="s">
        <v>35</v>
      </c>
      <c r="F2" s="22" t="s">
        <v>35</v>
      </c>
    </row>
    <row r="3" spans="1:8" x14ac:dyDescent="0.25">
      <c r="A3" s="23" t="s">
        <v>29</v>
      </c>
      <c r="B3" s="24"/>
      <c r="C3" s="25"/>
      <c r="D3" s="23">
        <v>20000</v>
      </c>
      <c r="E3" s="24"/>
      <c r="F3" s="25"/>
    </row>
    <row r="4" spans="1:8" x14ac:dyDescent="0.25">
      <c r="A4" s="23"/>
      <c r="B4" s="24"/>
      <c r="C4" s="25"/>
      <c r="D4" s="23"/>
      <c r="E4" s="24"/>
      <c r="F4" s="25"/>
    </row>
    <row r="5" spans="1:8" x14ac:dyDescent="0.25">
      <c r="A5" s="23" t="s">
        <v>15</v>
      </c>
      <c r="B5" s="24" t="s">
        <v>27</v>
      </c>
      <c r="C5" s="25">
        <v>52906</v>
      </c>
      <c r="D5" s="23">
        <v>80</v>
      </c>
      <c r="E5" s="24">
        <v>1100</v>
      </c>
      <c r="F5" s="25">
        <v>88000</v>
      </c>
    </row>
    <row r="6" spans="1:8" x14ac:dyDescent="0.25">
      <c r="A6" s="23" t="s">
        <v>17</v>
      </c>
      <c r="B6" s="24" t="s">
        <v>16</v>
      </c>
      <c r="C6" s="25">
        <v>19201</v>
      </c>
      <c r="D6" s="23">
        <v>20</v>
      </c>
      <c r="E6" s="24">
        <v>240</v>
      </c>
      <c r="F6" s="25">
        <v>4800</v>
      </c>
      <c r="H6" s="1" t="s">
        <v>201</v>
      </c>
    </row>
    <row r="7" spans="1:8" x14ac:dyDescent="0.25">
      <c r="A7" s="23" t="s">
        <v>18</v>
      </c>
      <c r="B7" s="24" t="s">
        <v>16</v>
      </c>
      <c r="C7" s="25">
        <v>19073</v>
      </c>
      <c r="D7" s="23">
        <v>80</v>
      </c>
      <c r="E7" s="24">
        <v>160</v>
      </c>
      <c r="F7" s="25">
        <v>12800</v>
      </c>
    </row>
    <row r="8" spans="1:8" x14ac:dyDescent="0.25">
      <c r="A8" s="23" t="s">
        <v>19</v>
      </c>
      <c r="B8" s="24" t="s">
        <v>16</v>
      </c>
      <c r="C8" s="25">
        <v>1020953</v>
      </c>
      <c r="D8" s="23">
        <v>10</v>
      </c>
      <c r="E8" s="24">
        <v>515</v>
      </c>
      <c r="F8" s="25">
        <v>5150</v>
      </c>
    </row>
    <row r="9" spans="1:8" x14ac:dyDescent="0.25">
      <c r="A9" s="26"/>
      <c r="B9" s="26"/>
      <c r="C9" s="27"/>
      <c r="D9" s="26"/>
      <c r="E9" s="26"/>
      <c r="F9" s="27"/>
      <c r="H9" s="1" t="s">
        <v>202</v>
      </c>
    </row>
    <row r="10" spans="1:8" x14ac:dyDescent="0.25">
      <c r="A10" s="28" t="s">
        <v>0</v>
      </c>
      <c r="B10" s="29" t="s">
        <v>23</v>
      </c>
      <c r="C10" s="25" t="s">
        <v>21</v>
      </c>
      <c r="D10" s="28">
        <v>10</v>
      </c>
      <c r="E10" s="29">
        <v>150</v>
      </c>
      <c r="F10" s="25">
        <v>1500</v>
      </c>
    </row>
    <row r="11" spans="1:8" x14ac:dyDescent="0.25">
      <c r="A11" s="23" t="s">
        <v>1</v>
      </c>
      <c r="B11" s="24" t="s">
        <v>23</v>
      </c>
      <c r="C11" s="25" t="s">
        <v>22</v>
      </c>
      <c r="D11" s="23">
        <v>40</v>
      </c>
      <c r="E11" s="24">
        <v>250</v>
      </c>
      <c r="F11" s="25">
        <v>10000</v>
      </c>
    </row>
    <row r="12" spans="1:8" x14ac:dyDescent="0.25">
      <c r="A12" s="30" t="s">
        <v>2</v>
      </c>
      <c r="B12" s="31" t="s">
        <v>23</v>
      </c>
      <c r="C12" s="25">
        <v>95040450</v>
      </c>
      <c r="D12" s="25">
        <v>40</v>
      </c>
      <c r="E12" s="32">
        <v>130</v>
      </c>
      <c r="F12" s="25">
        <v>5200</v>
      </c>
    </row>
    <row r="13" spans="1:8" x14ac:dyDescent="0.25">
      <c r="A13" s="30" t="s">
        <v>3</v>
      </c>
      <c r="B13" s="31" t="s">
        <v>23</v>
      </c>
      <c r="C13" s="25">
        <v>97002540</v>
      </c>
      <c r="D13" s="25">
        <v>15</v>
      </c>
      <c r="E13" s="32">
        <v>180</v>
      </c>
      <c r="F13" s="25">
        <v>2700</v>
      </c>
    </row>
    <row r="14" spans="1:8" x14ac:dyDescent="0.25">
      <c r="A14" s="30" t="s">
        <v>4</v>
      </c>
      <c r="B14" s="31" t="s">
        <v>23</v>
      </c>
      <c r="C14" s="25">
        <v>97002534</v>
      </c>
      <c r="D14" s="25">
        <v>8</v>
      </c>
      <c r="E14" s="32">
        <v>150</v>
      </c>
      <c r="F14" s="25">
        <v>1200</v>
      </c>
    </row>
    <row r="15" spans="1:8" x14ac:dyDescent="0.25">
      <c r="A15" s="23" t="s">
        <v>28</v>
      </c>
      <c r="B15" s="24" t="s">
        <v>24</v>
      </c>
      <c r="C15" s="25">
        <v>8045</v>
      </c>
      <c r="D15" s="23">
        <v>50</v>
      </c>
      <c r="E15" s="24">
        <v>200</v>
      </c>
      <c r="F15" s="25">
        <v>10000</v>
      </c>
    </row>
    <row r="16" spans="1:8" x14ac:dyDescent="0.25">
      <c r="A16" s="33"/>
      <c r="B16" s="33"/>
      <c r="C16" s="27"/>
      <c r="D16" s="33"/>
      <c r="E16" s="33"/>
      <c r="F16" s="27"/>
    </row>
    <row r="17" spans="1:6" x14ac:dyDescent="0.25">
      <c r="A17" s="23" t="s">
        <v>9</v>
      </c>
      <c r="B17" s="24" t="s">
        <v>25</v>
      </c>
      <c r="C17" s="25"/>
      <c r="D17" s="23">
        <v>3</v>
      </c>
      <c r="E17" s="24">
        <v>35</v>
      </c>
      <c r="F17" s="25">
        <v>105</v>
      </c>
    </row>
    <row r="18" spans="1:6" x14ac:dyDescent="0.25">
      <c r="A18" s="23" t="s">
        <v>10</v>
      </c>
      <c r="B18" s="24" t="s">
        <v>25</v>
      </c>
      <c r="C18" s="25"/>
      <c r="D18" s="23">
        <v>4</v>
      </c>
      <c r="E18" s="24">
        <v>35</v>
      </c>
      <c r="F18" s="25">
        <v>140</v>
      </c>
    </row>
    <row r="19" spans="1:6" x14ac:dyDescent="0.25">
      <c r="A19" s="23" t="s">
        <v>8</v>
      </c>
      <c r="B19" s="24" t="s">
        <v>25</v>
      </c>
      <c r="C19" s="25"/>
      <c r="D19" s="23">
        <v>10</v>
      </c>
      <c r="E19" s="24">
        <v>500</v>
      </c>
      <c r="F19" s="25">
        <v>5000</v>
      </c>
    </row>
    <row r="20" spans="1:6" x14ac:dyDescent="0.25">
      <c r="A20" s="23" t="s">
        <v>11</v>
      </c>
      <c r="B20" s="24" t="s">
        <v>25</v>
      </c>
      <c r="C20" s="25"/>
      <c r="D20" s="23">
        <v>5</v>
      </c>
      <c r="E20" s="24">
        <v>30</v>
      </c>
      <c r="F20" s="25">
        <v>150</v>
      </c>
    </row>
    <row r="21" spans="1:6" x14ac:dyDescent="0.25">
      <c r="A21" s="34" t="s">
        <v>12</v>
      </c>
      <c r="B21" s="35" t="s">
        <v>25</v>
      </c>
      <c r="C21" s="25"/>
      <c r="D21" s="34">
        <v>3</v>
      </c>
      <c r="E21" s="35">
        <v>30</v>
      </c>
      <c r="F21" s="25">
        <v>90</v>
      </c>
    </row>
    <row r="22" spans="1:6" x14ac:dyDescent="0.25">
      <c r="A22" s="28" t="s">
        <v>13</v>
      </c>
      <c r="B22" s="29" t="s">
        <v>25</v>
      </c>
      <c r="C22" s="25"/>
      <c r="D22" s="28">
        <v>6</v>
      </c>
      <c r="E22" s="29">
        <v>500</v>
      </c>
      <c r="F22" s="25">
        <v>3000</v>
      </c>
    </row>
    <row r="23" spans="1:6" x14ac:dyDescent="0.25">
      <c r="A23" s="23" t="s">
        <v>14</v>
      </c>
      <c r="B23" s="24" t="s">
        <v>26</v>
      </c>
      <c r="C23" s="25">
        <v>4444434</v>
      </c>
      <c r="D23" s="23">
        <v>20</v>
      </c>
      <c r="E23" s="24">
        <v>2000</v>
      </c>
      <c r="F23" s="25">
        <v>40000</v>
      </c>
    </row>
    <row r="24" spans="1:6" x14ac:dyDescent="0.25">
      <c r="A24" s="36"/>
      <c r="B24" s="36"/>
      <c r="C24" s="27"/>
      <c r="D24" s="27"/>
      <c r="E24" s="27"/>
      <c r="F24" s="27"/>
    </row>
    <row r="25" spans="1:6" x14ac:dyDescent="0.25">
      <c r="A25" s="30" t="s">
        <v>5</v>
      </c>
      <c r="B25" s="31" t="s">
        <v>20</v>
      </c>
      <c r="C25" s="25">
        <v>9155368001</v>
      </c>
      <c r="D25" s="25">
        <v>200</v>
      </c>
      <c r="E25" s="32">
        <v>450</v>
      </c>
      <c r="F25" s="25">
        <v>90000</v>
      </c>
    </row>
    <row r="26" spans="1:6" x14ac:dyDescent="0.25">
      <c r="A26" s="30" t="s">
        <v>6</v>
      </c>
      <c r="B26" s="31" t="s">
        <v>20</v>
      </c>
      <c r="C26" s="25">
        <v>9155376001</v>
      </c>
      <c r="D26" s="25">
        <v>10</v>
      </c>
      <c r="E26" s="32">
        <v>450</v>
      </c>
      <c r="F26" s="25">
        <v>45000</v>
      </c>
    </row>
    <row r="27" spans="1:6" x14ac:dyDescent="0.25">
      <c r="A27" s="23" t="s">
        <v>7</v>
      </c>
      <c r="B27" s="24" t="s">
        <v>20</v>
      </c>
      <c r="C27" s="25">
        <v>6754155001</v>
      </c>
      <c r="D27" s="23">
        <v>105</v>
      </c>
      <c r="E27" s="24">
        <v>450</v>
      </c>
      <c r="F27" s="25">
        <v>47500</v>
      </c>
    </row>
    <row r="28" spans="1:6" x14ac:dyDescent="0.25">
      <c r="A28" s="33"/>
      <c r="B28" s="33"/>
      <c r="C28" s="27"/>
      <c r="D28" s="33"/>
      <c r="E28" s="33"/>
      <c r="F28" s="27"/>
    </row>
    <row r="29" spans="1:6" x14ac:dyDescent="0.25">
      <c r="A29" s="23" t="s">
        <v>30</v>
      </c>
      <c r="B29" s="24" t="s">
        <v>32</v>
      </c>
      <c r="C29" s="25" t="s">
        <v>31</v>
      </c>
      <c r="D29" s="23">
        <v>20</v>
      </c>
      <c r="E29" s="24">
        <v>250</v>
      </c>
      <c r="F29" s="25">
        <v>5000</v>
      </c>
    </row>
    <row r="30" spans="1:6" x14ac:dyDescent="0.25">
      <c r="A30" s="23" t="s">
        <v>34</v>
      </c>
      <c r="B30" s="24" t="s">
        <v>33</v>
      </c>
      <c r="C30" s="25" t="s">
        <v>33</v>
      </c>
      <c r="D30" s="23">
        <v>5</v>
      </c>
      <c r="E30" s="24">
        <v>200</v>
      </c>
      <c r="F30" s="25">
        <v>1000</v>
      </c>
    </row>
    <row r="32" spans="1:6" x14ac:dyDescent="0.25">
      <c r="C32" s="37" t="s">
        <v>109</v>
      </c>
      <c r="D32" s="37"/>
      <c r="E32" s="37"/>
      <c r="F32" s="38">
        <f>SUM(F5:F30)</f>
        <v>378335</v>
      </c>
    </row>
  </sheetData>
  <hyperlinks>
    <hyperlink ref="B29" r:id="rId1" display="https://roboklon.com/index.php?prodid=34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9"/>
  <sheetViews>
    <sheetView workbookViewId="0">
      <selection activeCell="K9" sqref="K9"/>
    </sheetView>
  </sheetViews>
  <sheetFormatPr defaultColWidth="8.85546875" defaultRowHeight="15" x14ac:dyDescent="0.25"/>
  <cols>
    <col min="1" max="1" width="19.7109375" style="40" customWidth="1"/>
    <col min="2" max="2" width="52.28515625" style="40" customWidth="1"/>
    <col min="3" max="3" width="15.28515625" style="40" customWidth="1"/>
    <col min="4" max="5" width="8.85546875" style="40"/>
    <col min="6" max="6" width="14.140625" style="40" customWidth="1"/>
    <col min="7" max="7" width="11.140625" style="40" customWidth="1"/>
    <col min="8" max="8" width="13.5703125" style="40" customWidth="1"/>
    <col min="9" max="9" width="13.140625" style="40" customWidth="1"/>
  </cols>
  <sheetData>
    <row r="2" spans="1:9" x14ac:dyDescent="0.25">
      <c r="A2" s="39"/>
      <c r="B2" s="39"/>
      <c r="C2" s="39"/>
    </row>
    <row r="3" spans="1:9" x14ac:dyDescent="0.25">
      <c r="A3" s="41"/>
      <c r="B3" s="42" t="s">
        <v>87</v>
      </c>
      <c r="C3" s="43"/>
      <c r="D3" s="44"/>
      <c r="E3" s="45"/>
      <c r="F3" s="45"/>
      <c r="G3" s="46"/>
      <c r="H3" s="46"/>
      <c r="I3" s="46"/>
    </row>
    <row r="4" spans="1:9" x14ac:dyDescent="0.25">
      <c r="A4" s="41"/>
      <c r="B4" s="41"/>
      <c r="C4" s="43"/>
      <c r="D4" s="44"/>
      <c r="E4" s="45"/>
      <c r="F4" s="45"/>
      <c r="G4" s="46"/>
      <c r="H4" s="46"/>
      <c r="I4" s="46"/>
    </row>
    <row r="5" spans="1:9" x14ac:dyDescent="0.25">
      <c r="A5" s="47"/>
      <c r="B5" s="47"/>
      <c r="C5" s="46"/>
      <c r="D5" s="48"/>
      <c r="E5" s="49"/>
      <c r="F5" s="50"/>
      <c r="G5" s="51"/>
      <c r="H5" s="51">
        <f>SUM(H7:H28)</f>
        <v>9487.5380370853363</v>
      </c>
      <c r="I5" s="52">
        <f>SUM(I7:I28)</f>
        <v>5.6249729000527951E-3</v>
      </c>
    </row>
    <row r="6" spans="1:9" x14ac:dyDescent="0.25">
      <c r="A6" s="53" t="s">
        <v>36</v>
      </c>
      <c r="B6" s="54" t="s">
        <v>37</v>
      </c>
      <c r="C6" s="53" t="s">
        <v>38</v>
      </c>
      <c r="D6" s="55" t="s">
        <v>39</v>
      </c>
      <c r="E6" s="56" t="s">
        <v>40</v>
      </c>
      <c r="F6" s="57" t="s">
        <v>41</v>
      </c>
      <c r="G6" s="58" t="s">
        <v>42</v>
      </c>
      <c r="H6" s="58" t="s">
        <v>43</v>
      </c>
      <c r="I6" s="53" t="s">
        <v>44</v>
      </c>
    </row>
    <row r="7" spans="1:9" x14ac:dyDescent="0.25">
      <c r="A7" s="9" t="s">
        <v>45</v>
      </c>
      <c r="B7" s="10" t="s">
        <v>46</v>
      </c>
      <c r="C7" s="14"/>
      <c r="D7" s="59">
        <v>2000</v>
      </c>
      <c r="E7" s="60">
        <v>13</v>
      </c>
      <c r="F7" s="60">
        <f>D7*E7</f>
        <v>26000</v>
      </c>
      <c r="G7" s="61">
        <v>0.86</v>
      </c>
      <c r="H7" s="62">
        <f>G7*D7</f>
        <v>1720</v>
      </c>
      <c r="I7" s="63">
        <v>5.0000000000000002E-5</v>
      </c>
    </row>
    <row r="8" spans="1:9" x14ac:dyDescent="0.25">
      <c r="A8" s="9" t="s">
        <v>47</v>
      </c>
      <c r="B8" s="10" t="s">
        <v>48</v>
      </c>
      <c r="C8" s="14"/>
      <c r="D8" s="59">
        <v>10000</v>
      </c>
      <c r="E8" s="60">
        <v>1.288056206088994</v>
      </c>
      <c r="F8" s="60">
        <f t="shared" ref="F8:F27" si="0">D8*E8</f>
        <v>12880.562060889939</v>
      </c>
      <c r="G8" s="61">
        <v>0.12</v>
      </c>
      <c r="H8" s="62">
        <f t="shared" ref="H8:H27" si="1">G8*D8</f>
        <v>1200</v>
      </c>
      <c r="I8" s="63"/>
    </row>
    <row r="9" spans="1:9" x14ac:dyDescent="0.25">
      <c r="A9" s="9" t="s">
        <v>49</v>
      </c>
      <c r="B9" s="10" t="s">
        <v>50</v>
      </c>
      <c r="C9" s="14"/>
      <c r="D9" s="59">
        <v>20000</v>
      </c>
      <c r="E9" s="60">
        <v>0.35</v>
      </c>
      <c r="F9" s="60">
        <f t="shared" si="0"/>
        <v>7000</v>
      </c>
      <c r="G9" s="61">
        <v>5.0000000000000001E-3</v>
      </c>
      <c r="H9" s="62">
        <f t="shared" si="1"/>
        <v>100</v>
      </c>
      <c r="I9" s="63"/>
    </row>
    <row r="10" spans="1:9" x14ac:dyDescent="0.25">
      <c r="A10" s="9" t="s">
        <v>51</v>
      </c>
      <c r="B10" s="10" t="s">
        <v>52</v>
      </c>
      <c r="C10" s="14"/>
      <c r="D10" s="59">
        <v>100</v>
      </c>
      <c r="E10" s="60">
        <v>6</v>
      </c>
      <c r="F10" s="60">
        <f t="shared" si="0"/>
        <v>600</v>
      </c>
      <c r="G10" s="61">
        <v>1</v>
      </c>
      <c r="H10" s="62">
        <f t="shared" si="1"/>
        <v>100</v>
      </c>
      <c r="I10" s="63"/>
    </row>
    <row r="11" spans="1:9" x14ac:dyDescent="0.25">
      <c r="A11" s="9" t="s">
        <v>53</v>
      </c>
      <c r="B11" s="10" t="s">
        <v>54</v>
      </c>
      <c r="C11" s="14"/>
      <c r="D11" s="59">
        <v>15000</v>
      </c>
      <c r="E11" s="60">
        <v>0.8</v>
      </c>
      <c r="F11" s="60">
        <f t="shared" si="0"/>
        <v>12000</v>
      </c>
      <c r="G11" s="61">
        <v>0.11467022493328199</v>
      </c>
      <c r="H11" s="62">
        <f t="shared" si="1"/>
        <v>1720.05337399923</v>
      </c>
      <c r="I11" s="63">
        <v>1.1256118947769701E-3</v>
      </c>
    </row>
    <row r="12" spans="1:9" x14ac:dyDescent="0.25">
      <c r="A12" s="9" t="s">
        <v>55</v>
      </c>
      <c r="B12" s="10" t="s">
        <v>56</v>
      </c>
      <c r="C12" s="14"/>
      <c r="D12" s="59">
        <v>15000</v>
      </c>
      <c r="E12" s="60">
        <v>0.8</v>
      </c>
      <c r="F12" s="60">
        <f t="shared" si="0"/>
        <v>12000</v>
      </c>
      <c r="G12" s="61">
        <v>0.11467022493328199</v>
      </c>
      <c r="H12" s="62">
        <f t="shared" si="1"/>
        <v>1720.05337399923</v>
      </c>
      <c r="I12" s="63">
        <v>1.1256118947769701E-3</v>
      </c>
    </row>
    <row r="13" spans="1:9" x14ac:dyDescent="0.25">
      <c r="A13" s="9" t="s">
        <v>57</v>
      </c>
      <c r="B13" s="10" t="s">
        <v>58</v>
      </c>
      <c r="C13" s="14"/>
      <c r="D13" s="59">
        <v>5000</v>
      </c>
      <c r="E13" s="60">
        <v>0.8</v>
      </c>
      <c r="F13" s="60">
        <f t="shared" si="0"/>
        <v>4000</v>
      </c>
      <c r="G13" s="61">
        <v>0.11467022493328199</v>
      </c>
      <c r="H13" s="62">
        <f t="shared" si="1"/>
        <v>573.35112466640999</v>
      </c>
      <c r="I13" s="63">
        <v>1.1256118947769701E-3</v>
      </c>
    </row>
    <row r="14" spans="1:9" x14ac:dyDescent="0.25">
      <c r="A14" s="17" t="s">
        <v>59</v>
      </c>
      <c r="B14" s="18" t="s">
        <v>60</v>
      </c>
      <c r="C14" s="14"/>
      <c r="D14" s="59">
        <v>5000</v>
      </c>
      <c r="E14" s="60">
        <v>0.8</v>
      </c>
      <c r="F14" s="60">
        <f t="shared" si="0"/>
        <v>4000</v>
      </c>
      <c r="G14" s="61">
        <v>0.11467022493328199</v>
      </c>
      <c r="H14" s="62">
        <f t="shared" si="1"/>
        <v>573.35112466640999</v>
      </c>
      <c r="I14" s="63">
        <v>1.1256118947769701E-3</v>
      </c>
    </row>
    <row r="15" spans="1:9" x14ac:dyDescent="0.25">
      <c r="A15" s="12" t="s">
        <v>61</v>
      </c>
      <c r="B15" s="13" t="s">
        <v>62</v>
      </c>
      <c r="C15" s="14"/>
      <c r="D15" s="59">
        <v>50000</v>
      </c>
      <c r="E15" s="60">
        <v>6.6000000000000003E-2</v>
      </c>
      <c r="F15" s="60">
        <f t="shared" si="0"/>
        <v>3300</v>
      </c>
      <c r="G15" s="61">
        <v>7.0700762039437497E-3</v>
      </c>
      <c r="H15" s="62">
        <f t="shared" si="1"/>
        <v>353.50381019718748</v>
      </c>
      <c r="I15" s="64">
        <v>3.2418493204493698E-5</v>
      </c>
    </row>
    <row r="16" spans="1:9" x14ac:dyDescent="0.25">
      <c r="A16" s="9" t="s">
        <v>63</v>
      </c>
      <c r="B16" s="10" t="s">
        <v>64</v>
      </c>
      <c r="C16" s="14"/>
      <c r="D16" s="59">
        <v>50000</v>
      </c>
      <c r="E16" s="60">
        <v>6.6000000000000003E-2</v>
      </c>
      <c r="F16" s="60">
        <f t="shared" si="0"/>
        <v>3300</v>
      </c>
      <c r="G16" s="61">
        <v>7.0700762039437497E-3</v>
      </c>
      <c r="H16" s="62">
        <f t="shared" si="1"/>
        <v>353.50381019718748</v>
      </c>
      <c r="I16" s="64">
        <v>3.2418493204493698E-5</v>
      </c>
    </row>
    <row r="17" spans="1:9" x14ac:dyDescent="0.25">
      <c r="A17" s="14" t="s">
        <v>65</v>
      </c>
      <c r="B17" s="15" t="s">
        <v>66</v>
      </c>
      <c r="C17" s="14"/>
      <c r="D17" s="59">
        <v>25000</v>
      </c>
      <c r="E17" s="60">
        <v>6.6000000000000003E-2</v>
      </c>
      <c r="F17" s="60">
        <f t="shared" si="0"/>
        <v>1650</v>
      </c>
      <c r="G17" s="61">
        <v>7.0700762039437497E-3</v>
      </c>
      <c r="H17" s="62">
        <f t="shared" si="1"/>
        <v>176.75190509859374</v>
      </c>
      <c r="I17" s="64">
        <v>3.2418493204493698E-5</v>
      </c>
    </row>
    <row r="18" spans="1:9" x14ac:dyDescent="0.25">
      <c r="A18" s="14" t="s">
        <v>67</v>
      </c>
      <c r="B18" s="15" t="s">
        <v>68</v>
      </c>
      <c r="C18" s="14"/>
      <c r="D18" s="59">
        <v>25000</v>
      </c>
      <c r="E18" s="60">
        <v>6.6000000000000003E-2</v>
      </c>
      <c r="F18" s="60">
        <f t="shared" si="0"/>
        <v>1650</v>
      </c>
      <c r="G18" s="61">
        <v>7.0700762039437497E-3</v>
      </c>
      <c r="H18" s="62">
        <f t="shared" si="1"/>
        <v>176.75190509859374</v>
      </c>
      <c r="I18" s="64">
        <v>3.2418493204493698E-5</v>
      </c>
    </row>
    <row r="19" spans="1:9" x14ac:dyDescent="0.25">
      <c r="A19" s="14" t="s">
        <v>69</v>
      </c>
      <c r="B19" s="15" t="s">
        <v>70</v>
      </c>
      <c r="C19" s="14"/>
      <c r="D19" s="59">
        <v>10000</v>
      </c>
      <c r="E19" s="60">
        <v>0.65948400000000007</v>
      </c>
      <c r="F19" s="60">
        <f t="shared" si="0"/>
        <v>6594.8400000000011</v>
      </c>
      <c r="G19" s="61">
        <v>4.20544022906228E-3</v>
      </c>
      <c r="H19" s="62">
        <f t="shared" si="1"/>
        <v>42.054402290622797</v>
      </c>
      <c r="I19" s="64">
        <v>3.8212837031734702E-5</v>
      </c>
    </row>
    <row r="20" spans="1:9" x14ac:dyDescent="0.25">
      <c r="A20" s="14" t="s">
        <v>71</v>
      </c>
      <c r="B20" s="15" t="s">
        <v>72</v>
      </c>
      <c r="C20" s="14"/>
      <c r="D20" s="59">
        <v>10000</v>
      </c>
      <c r="E20" s="60">
        <v>0.65948400000000007</v>
      </c>
      <c r="F20" s="60">
        <f t="shared" si="0"/>
        <v>6594.8400000000011</v>
      </c>
      <c r="G20" s="61">
        <v>4.20544022906228E-3</v>
      </c>
      <c r="H20" s="62">
        <f t="shared" si="1"/>
        <v>42.054402290622797</v>
      </c>
      <c r="I20" s="64">
        <v>3.8212837031734702E-5</v>
      </c>
    </row>
    <row r="21" spans="1:9" x14ac:dyDescent="0.25">
      <c r="A21" s="14" t="s">
        <v>73</v>
      </c>
      <c r="B21" s="15" t="s">
        <v>74</v>
      </c>
      <c r="C21" s="14"/>
      <c r="D21" s="59">
        <v>10000</v>
      </c>
      <c r="E21" s="60">
        <v>0.65948400000000007</v>
      </c>
      <c r="F21" s="60">
        <f t="shared" si="0"/>
        <v>6594.8400000000011</v>
      </c>
      <c r="G21" s="61">
        <v>4.20544022906228E-3</v>
      </c>
      <c r="H21" s="62">
        <f t="shared" si="1"/>
        <v>42.054402290622797</v>
      </c>
      <c r="I21" s="64">
        <v>3.8212837031734702E-5</v>
      </c>
    </row>
    <row r="22" spans="1:9" x14ac:dyDescent="0.25">
      <c r="A22" s="14" t="s">
        <v>75</v>
      </c>
      <c r="B22" s="15" t="s">
        <v>76</v>
      </c>
      <c r="C22" s="14"/>
      <c r="D22" s="59">
        <v>10000</v>
      </c>
      <c r="E22" s="60">
        <v>0.65948400000000007</v>
      </c>
      <c r="F22" s="60">
        <f t="shared" si="0"/>
        <v>6594.8400000000011</v>
      </c>
      <c r="G22" s="61">
        <v>4.20544022906228E-3</v>
      </c>
      <c r="H22" s="62">
        <f t="shared" si="1"/>
        <v>42.054402290622797</v>
      </c>
      <c r="I22" s="64">
        <v>3.8212837031734702E-5</v>
      </c>
    </row>
    <row r="23" spans="1:9" x14ac:dyDescent="0.25">
      <c r="A23" s="14" t="s">
        <v>77</v>
      </c>
      <c r="B23" s="15" t="s">
        <v>78</v>
      </c>
      <c r="C23" s="14"/>
      <c r="D23" s="59">
        <v>2000</v>
      </c>
      <c r="E23" s="60">
        <v>0.42824074074074098</v>
      </c>
      <c r="F23" s="60">
        <f t="shared" si="0"/>
        <v>856.48148148148198</v>
      </c>
      <c r="G23" s="61">
        <v>0.01</v>
      </c>
      <c r="H23" s="62">
        <f t="shared" si="1"/>
        <v>20</v>
      </c>
      <c r="I23" s="63"/>
    </row>
    <row r="24" spans="1:9" x14ac:dyDescent="0.25">
      <c r="A24" s="14" t="s">
        <v>79</v>
      </c>
      <c r="B24" s="15" t="s">
        <v>80</v>
      </c>
      <c r="C24" s="14"/>
      <c r="D24" s="59">
        <v>100</v>
      </c>
      <c r="E24" s="60">
        <v>25</v>
      </c>
      <c r="F24" s="60">
        <f t="shared" si="0"/>
        <v>2500</v>
      </c>
      <c r="G24" s="61">
        <v>0.02</v>
      </c>
      <c r="H24" s="62">
        <f t="shared" si="1"/>
        <v>2</v>
      </c>
      <c r="I24" s="63">
        <v>5.0000000000000002E-5</v>
      </c>
    </row>
    <row r="25" spans="1:9" x14ac:dyDescent="0.25">
      <c r="A25" s="14" t="s">
        <v>81</v>
      </c>
      <c r="B25" s="15" t="s">
        <v>82</v>
      </c>
      <c r="C25" s="14"/>
      <c r="D25" s="59">
        <v>1000</v>
      </c>
      <c r="E25" s="60">
        <v>0.82175925925925897</v>
      </c>
      <c r="F25" s="60">
        <f t="shared" si="0"/>
        <v>821.75925925925901</v>
      </c>
      <c r="G25" s="61">
        <v>0.33</v>
      </c>
      <c r="H25" s="62">
        <f t="shared" si="1"/>
        <v>330</v>
      </c>
      <c r="I25" s="63">
        <v>7.3999999999999999E-4</v>
      </c>
    </row>
    <row r="26" spans="1:9" x14ac:dyDescent="0.25">
      <c r="A26" s="14" t="s">
        <v>83</v>
      </c>
      <c r="B26" s="15" t="s">
        <v>84</v>
      </c>
      <c r="C26" s="14"/>
      <c r="D26" s="59">
        <v>50</v>
      </c>
      <c r="E26" s="60">
        <v>6.1774744027303825</v>
      </c>
      <c r="F26" s="60">
        <f t="shared" si="0"/>
        <v>308.87372013651913</v>
      </c>
      <c r="G26" s="61">
        <v>2</v>
      </c>
      <c r="H26" s="62">
        <f t="shared" si="1"/>
        <v>100</v>
      </c>
      <c r="I26" s="63"/>
    </row>
    <row r="27" spans="1:9" x14ac:dyDescent="0.25">
      <c r="A27" s="14" t="s">
        <v>85</v>
      </c>
      <c r="B27" s="15" t="s">
        <v>86</v>
      </c>
      <c r="C27" s="14"/>
      <c r="D27" s="59">
        <v>50</v>
      </c>
      <c r="E27" s="60">
        <v>30.284414106939703</v>
      </c>
      <c r="F27" s="60">
        <f t="shared" si="0"/>
        <v>1514.2207053469851</v>
      </c>
      <c r="G27" s="61">
        <v>2</v>
      </c>
      <c r="H27" s="62">
        <f t="shared" si="1"/>
        <v>100</v>
      </c>
      <c r="I27" s="63"/>
    </row>
    <row r="29" spans="1:9" x14ac:dyDescent="0.25">
      <c r="D29" s="65" t="s">
        <v>109</v>
      </c>
      <c r="E29" s="66"/>
      <c r="F29" s="67">
        <f>SUM(F7:F28)</f>
        <v>120761.25722711417</v>
      </c>
    </row>
  </sheetData>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C1" zoomScale="120" zoomScaleNormal="120" workbookViewId="0">
      <selection activeCell="D29" sqref="D29"/>
    </sheetView>
  </sheetViews>
  <sheetFormatPr defaultColWidth="8.85546875" defaultRowHeight="15" x14ac:dyDescent="0.25"/>
  <cols>
    <col min="2" max="2" width="92.5703125" style="73" customWidth="1"/>
    <col min="3" max="3" width="35.5703125" style="73" customWidth="1"/>
    <col min="4" max="4" width="16.7109375" style="73" customWidth="1"/>
    <col min="5" max="5" width="13.85546875" style="73" customWidth="1"/>
    <col min="6" max="6" width="14" style="73" customWidth="1"/>
  </cols>
  <sheetData>
    <row r="1" spans="1:6" x14ac:dyDescent="0.25">
      <c r="A1" s="108"/>
      <c r="B1" s="108"/>
      <c r="C1" s="108"/>
      <c r="D1" s="108"/>
      <c r="E1" s="108"/>
      <c r="F1" s="108"/>
    </row>
    <row r="2" spans="1:6" x14ac:dyDescent="0.25">
      <c r="A2" s="108"/>
      <c r="B2" s="108"/>
      <c r="C2" s="108"/>
      <c r="D2" s="108"/>
      <c r="E2" s="108"/>
      <c r="F2" s="108"/>
    </row>
    <row r="3" spans="1:6" x14ac:dyDescent="0.25">
      <c r="A3" s="109"/>
      <c r="B3" s="19" t="s">
        <v>106</v>
      </c>
      <c r="C3" s="19"/>
      <c r="D3" s="19"/>
      <c r="E3" s="108"/>
      <c r="F3" s="108"/>
    </row>
    <row r="4" spans="1:6" x14ac:dyDescent="0.25">
      <c r="A4" s="110"/>
      <c r="B4" s="108"/>
      <c r="C4" s="108"/>
      <c r="D4" s="111" t="s">
        <v>110</v>
      </c>
      <c r="E4" s="112" t="s">
        <v>88</v>
      </c>
      <c r="F4" s="112" t="s">
        <v>107</v>
      </c>
    </row>
    <row r="5" spans="1:6" x14ac:dyDescent="0.25">
      <c r="A5" s="23"/>
      <c r="B5" s="24" t="s">
        <v>89</v>
      </c>
      <c r="C5" s="23" t="s">
        <v>90</v>
      </c>
      <c r="D5" s="23">
        <v>200</v>
      </c>
      <c r="E5" s="24">
        <v>500</v>
      </c>
      <c r="F5" s="23">
        <f t="shared" ref="F5:F20" si="0">E5*D5</f>
        <v>100000</v>
      </c>
    </row>
    <row r="6" spans="1:6" x14ac:dyDescent="0.25">
      <c r="A6" s="23"/>
      <c r="B6" s="24" t="s">
        <v>91</v>
      </c>
      <c r="C6" s="23" t="s">
        <v>90</v>
      </c>
      <c r="D6" s="23">
        <v>200</v>
      </c>
      <c r="E6" s="24">
        <v>150</v>
      </c>
      <c r="F6" s="23">
        <f t="shared" si="0"/>
        <v>30000</v>
      </c>
    </row>
    <row r="7" spans="1:6" x14ac:dyDescent="0.25">
      <c r="A7" s="23"/>
      <c r="B7" s="24" t="s">
        <v>92</v>
      </c>
      <c r="C7" s="23" t="s">
        <v>93</v>
      </c>
      <c r="D7" s="23">
        <v>50</v>
      </c>
      <c r="E7" s="24">
        <v>50</v>
      </c>
      <c r="F7" s="23">
        <f t="shared" si="0"/>
        <v>2500</v>
      </c>
    </row>
    <row r="8" spans="1:6" x14ac:dyDescent="0.25">
      <c r="A8" s="23"/>
      <c r="B8" s="24" t="s">
        <v>94</v>
      </c>
      <c r="C8" s="23" t="s">
        <v>93</v>
      </c>
      <c r="D8" s="23">
        <v>50</v>
      </c>
      <c r="E8" s="24">
        <v>30</v>
      </c>
      <c r="F8" s="23">
        <f t="shared" si="0"/>
        <v>1500</v>
      </c>
    </row>
    <row r="9" spans="1:6" x14ac:dyDescent="0.25">
      <c r="A9" s="23"/>
      <c r="B9" s="24" t="s">
        <v>95</v>
      </c>
      <c r="C9" s="23" t="s">
        <v>96</v>
      </c>
      <c r="D9" s="23">
        <v>800</v>
      </c>
      <c r="E9" s="24">
        <v>50</v>
      </c>
      <c r="F9" s="23">
        <f t="shared" si="0"/>
        <v>40000</v>
      </c>
    </row>
    <row r="10" spans="1:6" x14ac:dyDescent="0.25">
      <c r="A10" s="23"/>
      <c r="B10" s="24" t="s">
        <v>97</v>
      </c>
      <c r="C10" s="23" t="s">
        <v>98</v>
      </c>
      <c r="D10" s="23">
        <v>20000</v>
      </c>
      <c r="E10" s="24">
        <v>2</v>
      </c>
      <c r="F10" s="23">
        <f t="shared" si="0"/>
        <v>40000</v>
      </c>
    </row>
    <row r="11" spans="1:6" x14ac:dyDescent="0.25">
      <c r="A11" s="23"/>
      <c r="B11" s="24" t="s">
        <v>169</v>
      </c>
      <c r="C11" s="23" t="s">
        <v>99</v>
      </c>
      <c r="D11" s="23">
        <v>400</v>
      </c>
      <c r="E11" s="24">
        <v>50</v>
      </c>
      <c r="F11" s="23">
        <f t="shared" si="0"/>
        <v>20000</v>
      </c>
    </row>
    <row r="12" spans="1:6" x14ac:dyDescent="0.25">
      <c r="A12" s="34"/>
      <c r="B12" s="35" t="s">
        <v>170</v>
      </c>
      <c r="C12" s="34" t="s">
        <v>111</v>
      </c>
      <c r="D12" s="34">
        <v>200</v>
      </c>
      <c r="E12" s="35">
        <v>25</v>
      </c>
      <c r="F12" s="34">
        <f t="shared" si="0"/>
        <v>5000</v>
      </c>
    </row>
    <row r="13" spans="1:6" x14ac:dyDescent="0.25">
      <c r="A13" s="28"/>
      <c r="B13" s="29" t="s">
        <v>171</v>
      </c>
      <c r="C13" s="28" t="s">
        <v>112</v>
      </c>
      <c r="D13" s="28">
        <v>400</v>
      </c>
      <c r="E13" s="29">
        <v>50</v>
      </c>
      <c r="F13" s="28">
        <f t="shared" si="0"/>
        <v>20000</v>
      </c>
    </row>
    <row r="14" spans="1:6" x14ac:dyDescent="0.25">
      <c r="A14" s="23"/>
      <c r="B14" s="24" t="s">
        <v>100</v>
      </c>
      <c r="C14" s="23" t="s">
        <v>113</v>
      </c>
      <c r="D14" s="23">
        <v>800</v>
      </c>
      <c r="E14" s="24">
        <v>50</v>
      </c>
      <c r="F14" s="23">
        <f t="shared" si="0"/>
        <v>40000</v>
      </c>
    </row>
    <row r="15" spans="1:6" x14ac:dyDescent="0.25">
      <c r="A15" s="30"/>
      <c r="B15" s="31" t="s">
        <v>172</v>
      </c>
      <c r="C15" s="30" t="s">
        <v>112</v>
      </c>
      <c r="D15" s="25">
        <v>400</v>
      </c>
      <c r="E15" s="32">
        <v>50</v>
      </c>
      <c r="F15" s="25">
        <f t="shared" si="0"/>
        <v>20000</v>
      </c>
    </row>
    <row r="16" spans="1:6" x14ac:dyDescent="0.25">
      <c r="A16" s="30"/>
      <c r="B16" s="31" t="s">
        <v>173</v>
      </c>
      <c r="C16" s="30" t="s">
        <v>112</v>
      </c>
      <c r="D16" s="25">
        <v>400</v>
      </c>
      <c r="E16" s="32">
        <v>50</v>
      </c>
      <c r="F16" s="25">
        <f t="shared" si="0"/>
        <v>20000</v>
      </c>
    </row>
    <row r="17" spans="1:6" x14ac:dyDescent="0.25">
      <c r="A17" s="23"/>
      <c r="B17" s="24" t="s">
        <v>174</v>
      </c>
      <c r="C17" s="23" t="s">
        <v>101</v>
      </c>
      <c r="D17" s="23">
        <v>400</v>
      </c>
      <c r="E17" s="24">
        <v>50</v>
      </c>
      <c r="F17" s="23">
        <f t="shared" si="0"/>
        <v>20000</v>
      </c>
    </row>
    <row r="18" spans="1:6" x14ac:dyDescent="0.25">
      <c r="A18" s="23"/>
      <c r="B18" s="24" t="s">
        <v>175</v>
      </c>
      <c r="C18" s="23" t="s">
        <v>114</v>
      </c>
      <c r="D18" s="23">
        <v>800</v>
      </c>
      <c r="E18" s="24">
        <v>25</v>
      </c>
      <c r="F18" s="23">
        <f t="shared" si="0"/>
        <v>20000</v>
      </c>
    </row>
    <row r="19" spans="1:6" x14ac:dyDescent="0.25">
      <c r="A19" s="23"/>
      <c r="B19" s="24" t="s">
        <v>102</v>
      </c>
      <c r="C19" s="23" t="s">
        <v>103</v>
      </c>
      <c r="D19" s="23">
        <v>20000</v>
      </c>
      <c r="E19" s="24">
        <v>0.5</v>
      </c>
      <c r="F19" s="23">
        <f t="shared" si="0"/>
        <v>10000</v>
      </c>
    </row>
    <row r="20" spans="1:6" x14ac:dyDescent="0.25">
      <c r="A20" s="23"/>
      <c r="B20" s="24" t="s">
        <v>104</v>
      </c>
      <c r="C20" s="23" t="s">
        <v>105</v>
      </c>
      <c r="D20" s="23">
        <v>100</v>
      </c>
      <c r="E20" s="24">
        <v>30</v>
      </c>
      <c r="F20" s="23">
        <f t="shared" si="0"/>
        <v>3000</v>
      </c>
    </row>
    <row r="21" spans="1:6" x14ac:dyDescent="0.25">
      <c r="A21" s="108"/>
      <c r="B21" s="108"/>
      <c r="C21" s="108"/>
      <c r="D21" s="108"/>
      <c r="E21" s="108"/>
      <c r="F21" s="108"/>
    </row>
    <row r="22" spans="1:6" x14ac:dyDescent="0.25">
      <c r="A22" s="108"/>
      <c r="B22" s="108"/>
      <c r="C22" s="113" t="s">
        <v>109</v>
      </c>
      <c r="D22" s="113"/>
      <c r="E22" s="114"/>
      <c r="F22" s="38">
        <f>SUM(F5:F21)</f>
        <v>392000</v>
      </c>
    </row>
  </sheetData>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23"/>
  <sheetViews>
    <sheetView workbookViewId="0">
      <selection activeCell="B1" sqref="B1:F1048576"/>
    </sheetView>
  </sheetViews>
  <sheetFormatPr defaultRowHeight="15" x14ac:dyDescent="0.25"/>
  <cols>
    <col min="2" max="2" width="86.5703125" style="40" customWidth="1"/>
    <col min="3" max="3" width="37.140625" style="40" customWidth="1"/>
    <col min="4" max="4" width="12.140625" style="40" customWidth="1"/>
    <col min="5" max="5" width="12.85546875" style="40" customWidth="1"/>
    <col min="6" max="6" width="14.42578125" style="40" customWidth="1"/>
  </cols>
  <sheetData>
    <row r="4" spans="1:6" ht="21" x14ac:dyDescent="0.25">
      <c r="A4" s="6"/>
      <c r="B4" s="68" t="s">
        <v>115</v>
      </c>
      <c r="C4" s="8"/>
      <c r="D4" s="8"/>
    </row>
    <row r="5" spans="1:6" ht="30" x14ac:dyDescent="0.25">
      <c r="A5" s="7"/>
      <c r="D5" s="69" t="s">
        <v>110</v>
      </c>
      <c r="E5" s="70" t="s">
        <v>88</v>
      </c>
      <c r="F5" s="70" t="s">
        <v>107</v>
      </c>
    </row>
    <row r="6" spans="1:6" x14ac:dyDescent="0.25">
      <c r="A6" s="2"/>
      <c r="B6" s="10" t="s">
        <v>89</v>
      </c>
      <c r="C6" s="9" t="s">
        <v>127</v>
      </c>
      <c r="D6" s="9">
        <v>20</v>
      </c>
      <c r="E6" s="10">
        <v>500</v>
      </c>
      <c r="F6" s="9">
        <f t="shared" ref="F6:F21" si="0">E6*D6</f>
        <v>10000</v>
      </c>
    </row>
    <row r="7" spans="1:6" x14ac:dyDescent="0.25">
      <c r="A7" s="2"/>
      <c r="B7" s="10" t="s">
        <v>91</v>
      </c>
      <c r="C7" s="9" t="s">
        <v>127</v>
      </c>
      <c r="D7" s="9">
        <v>20</v>
      </c>
      <c r="E7" s="10">
        <v>150</v>
      </c>
      <c r="F7" s="9">
        <f t="shared" si="0"/>
        <v>3000</v>
      </c>
    </row>
    <row r="8" spans="1:6" x14ac:dyDescent="0.25">
      <c r="A8" s="2"/>
      <c r="B8" s="10" t="s">
        <v>92</v>
      </c>
      <c r="C8" s="9" t="s">
        <v>119</v>
      </c>
      <c r="D8" s="9">
        <v>5</v>
      </c>
      <c r="E8" s="10">
        <v>50</v>
      </c>
      <c r="F8" s="9">
        <f t="shared" si="0"/>
        <v>250</v>
      </c>
    </row>
    <row r="9" spans="1:6" x14ac:dyDescent="0.25">
      <c r="A9" s="2"/>
      <c r="B9" s="10" t="s">
        <v>94</v>
      </c>
      <c r="C9" s="9" t="s">
        <v>119</v>
      </c>
      <c r="D9" s="9">
        <v>5</v>
      </c>
      <c r="E9" s="10">
        <v>30</v>
      </c>
      <c r="F9" s="9">
        <f t="shared" si="0"/>
        <v>150</v>
      </c>
    </row>
    <row r="10" spans="1:6" x14ac:dyDescent="0.25">
      <c r="A10" s="2"/>
      <c r="B10" s="10" t="s">
        <v>95</v>
      </c>
      <c r="C10" s="9" t="s">
        <v>120</v>
      </c>
      <c r="D10" s="9">
        <v>80</v>
      </c>
      <c r="E10" s="10">
        <v>50</v>
      </c>
      <c r="F10" s="9">
        <f t="shared" si="0"/>
        <v>4000</v>
      </c>
    </row>
    <row r="11" spans="1:6" x14ac:dyDescent="0.25">
      <c r="A11" s="2"/>
      <c r="B11" s="10" t="s">
        <v>97</v>
      </c>
      <c r="C11" s="9" t="s">
        <v>116</v>
      </c>
      <c r="D11" s="9">
        <v>20000</v>
      </c>
      <c r="E11" s="10">
        <v>2</v>
      </c>
      <c r="F11" s="9">
        <f t="shared" si="0"/>
        <v>40000</v>
      </c>
    </row>
    <row r="12" spans="1:6" x14ac:dyDescent="0.25">
      <c r="A12" s="2"/>
      <c r="B12" s="10" t="s">
        <v>129</v>
      </c>
      <c r="C12" s="9" t="s">
        <v>121</v>
      </c>
      <c r="D12" s="9">
        <v>40</v>
      </c>
      <c r="E12" s="10">
        <v>50</v>
      </c>
      <c r="F12" s="9">
        <f t="shared" si="0"/>
        <v>2000</v>
      </c>
    </row>
    <row r="13" spans="1:6" x14ac:dyDescent="0.25">
      <c r="A13" s="4"/>
      <c r="B13" s="18" t="s">
        <v>130</v>
      </c>
      <c r="C13" s="17" t="s">
        <v>122</v>
      </c>
      <c r="D13" s="17">
        <v>20</v>
      </c>
      <c r="E13" s="18">
        <v>25</v>
      </c>
      <c r="F13" s="17">
        <f t="shared" si="0"/>
        <v>500</v>
      </c>
    </row>
    <row r="14" spans="1:6" x14ac:dyDescent="0.25">
      <c r="A14" s="5"/>
      <c r="B14" s="13" t="s">
        <v>131</v>
      </c>
      <c r="C14" s="12" t="s">
        <v>123</v>
      </c>
      <c r="D14" s="12">
        <v>40</v>
      </c>
      <c r="E14" s="13">
        <v>50</v>
      </c>
      <c r="F14" s="12">
        <f t="shared" si="0"/>
        <v>2000</v>
      </c>
    </row>
    <row r="15" spans="1:6" x14ac:dyDescent="0.25">
      <c r="A15" s="2"/>
      <c r="B15" s="10" t="s">
        <v>100</v>
      </c>
      <c r="C15" s="9" t="s">
        <v>124</v>
      </c>
      <c r="D15" s="9">
        <v>80</v>
      </c>
      <c r="E15" s="10">
        <v>50</v>
      </c>
      <c r="F15" s="9">
        <f t="shared" si="0"/>
        <v>4000</v>
      </c>
    </row>
    <row r="16" spans="1:6" x14ac:dyDescent="0.25">
      <c r="A16" s="3"/>
      <c r="B16" s="15" t="s">
        <v>132</v>
      </c>
      <c r="C16" s="14" t="s">
        <v>123</v>
      </c>
      <c r="D16" s="11">
        <v>40</v>
      </c>
      <c r="E16" s="16">
        <v>50</v>
      </c>
      <c r="F16" s="11">
        <f t="shared" si="0"/>
        <v>2000</v>
      </c>
    </row>
    <row r="17" spans="1:6" x14ac:dyDescent="0.25">
      <c r="A17" s="3"/>
      <c r="B17" s="15" t="s">
        <v>133</v>
      </c>
      <c r="C17" s="14" t="s">
        <v>123</v>
      </c>
      <c r="D17" s="11">
        <v>40</v>
      </c>
      <c r="E17" s="16">
        <v>50</v>
      </c>
      <c r="F17" s="11">
        <f t="shared" si="0"/>
        <v>2000</v>
      </c>
    </row>
    <row r="18" spans="1:6" x14ac:dyDescent="0.25">
      <c r="A18" s="2"/>
      <c r="B18" s="10" t="s">
        <v>134</v>
      </c>
      <c r="C18" s="9" t="s">
        <v>125</v>
      </c>
      <c r="D18" s="9">
        <v>40</v>
      </c>
      <c r="E18" s="10">
        <v>50</v>
      </c>
      <c r="F18" s="9">
        <f t="shared" si="0"/>
        <v>2000</v>
      </c>
    </row>
    <row r="19" spans="1:6" x14ac:dyDescent="0.25">
      <c r="A19" s="2"/>
      <c r="B19" s="10" t="s">
        <v>135</v>
      </c>
      <c r="C19" s="9" t="s">
        <v>126</v>
      </c>
      <c r="D19" s="9">
        <v>80</v>
      </c>
      <c r="E19" s="10">
        <v>25</v>
      </c>
      <c r="F19" s="9">
        <f t="shared" si="0"/>
        <v>2000</v>
      </c>
    </row>
    <row r="20" spans="1:6" x14ac:dyDescent="0.25">
      <c r="A20" s="2"/>
      <c r="B20" s="10" t="s">
        <v>102</v>
      </c>
      <c r="C20" s="9" t="s">
        <v>117</v>
      </c>
      <c r="D20" s="9">
        <v>20000</v>
      </c>
      <c r="E20" s="10">
        <v>0.5</v>
      </c>
      <c r="F20" s="9">
        <f t="shared" si="0"/>
        <v>10000</v>
      </c>
    </row>
    <row r="21" spans="1:6" x14ac:dyDescent="0.25">
      <c r="A21" s="2"/>
      <c r="B21" s="10" t="s">
        <v>104</v>
      </c>
      <c r="C21" s="9" t="s">
        <v>118</v>
      </c>
      <c r="D21" s="9">
        <v>10</v>
      </c>
      <c r="E21" s="10">
        <v>30</v>
      </c>
      <c r="F21" s="9">
        <f t="shared" si="0"/>
        <v>300</v>
      </c>
    </row>
    <row r="23" spans="1:6" x14ac:dyDescent="0.25">
      <c r="C23" s="71" t="s">
        <v>109</v>
      </c>
      <c r="D23" s="71"/>
      <c r="E23" s="66"/>
      <c r="F23" s="72">
        <f>SUM(F6:F22)</f>
        <v>84200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9"/>
  <sheetViews>
    <sheetView topLeftCell="A7" workbookViewId="0">
      <selection activeCell="D16" sqref="D16"/>
    </sheetView>
  </sheetViews>
  <sheetFormatPr defaultRowHeight="15" x14ac:dyDescent="0.25"/>
  <cols>
    <col min="1" max="1" width="17.85546875" style="40" customWidth="1"/>
    <col min="2" max="2" width="57" style="40" customWidth="1"/>
    <col min="3" max="3" width="9.140625" style="40"/>
    <col min="4" max="4" width="13.85546875" style="40" customWidth="1"/>
    <col min="5" max="5" width="12.42578125" style="40" customWidth="1"/>
    <col min="6" max="6" width="14.42578125" style="40" customWidth="1"/>
    <col min="7" max="7" width="12.85546875" style="40" customWidth="1"/>
    <col min="8" max="8" width="11.85546875" style="40" customWidth="1"/>
    <col min="9" max="9" width="13.5703125" style="40" customWidth="1"/>
    <col min="10" max="10" width="9.140625" style="40"/>
  </cols>
  <sheetData>
    <row r="3" spans="1:9" x14ac:dyDescent="0.25">
      <c r="A3" s="41"/>
      <c r="B3" s="42" t="s">
        <v>128</v>
      </c>
      <c r="C3" s="43"/>
      <c r="D3" s="44"/>
      <c r="E3" s="45"/>
      <c r="F3" s="45"/>
      <c r="G3" s="46"/>
      <c r="H3" s="46"/>
      <c r="I3" s="46"/>
    </row>
    <row r="4" spans="1:9" x14ac:dyDescent="0.25">
      <c r="A4" s="41"/>
      <c r="B4" s="41"/>
      <c r="C4" s="43"/>
      <c r="D4" s="44"/>
      <c r="E4" s="45"/>
      <c r="F4" s="45"/>
      <c r="G4" s="46"/>
      <c r="H4" s="46"/>
      <c r="I4" s="46"/>
    </row>
    <row r="5" spans="1:9" x14ac:dyDescent="0.25">
      <c r="A5" s="47"/>
      <c r="B5" s="47"/>
      <c r="C5" s="46"/>
      <c r="D5" s="48"/>
      <c r="E5" s="49"/>
      <c r="F5" s="50"/>
      <c r="G5" s="51"/>
      <c r="H5" s="51">
        <f>SUM(H7:H28)</f>
        <v>948.7538037085335</v>
      </c>
      <c r="I5" s="52">
        <f>SUM(I7:I28)</f>
        <v>5.6249729000527951E-3</v>
      </c>
    </row>
    <row r="6" spans="1:9" x14ac:dyDescent="0.25">
      <c r="A6" s="53" t="s">
        <v>36</v>
      </c>
      <c r="B6" s="54" t="s">
        <v>37</v>
      </c>
      <c r="C6" s="53" t="s">
        <v>38</v>
      </c>
      <c r="D6" s="55" t="s">
        <v>39</v>
      </c>
      <c r="E6" s="56" t="s">
        <v>40</v>
      </c>
      <c r="F6" s="57" t="s">
        <v>41</v>
      </c>
      <c r="G6" s="58" t="s">
        <v>42</v>
      </c>
      <c r="H6" s="58" t="s">
        <v>43</v>
      </c>
      <c r="I6" s="53" t="s">
        <v>44</v>
      </c>
    </row>
    <row r="7" spans="1:9" x14ac:dyDescent="0.25">
      <c r="A7" s="9" t="s">
        <v>45</v>
      </c>
      <c r="B7" s="10" t="s">
        <v>46</v>
      </c>
      <c r="C7" s="14"/>
      <c r="D7" s="59">
        <v>200</v>
      </c>
      <c r="E7" s="60">
        <v>13</v>
      </c>
      <c r="F7" s="60">
        <f>D7*E7</f>
        <v>2600</v>
      </c>
      <c r="G7" s="61">
        <v>0.86</v>
      </c>
      <c r="H7" s="62">
        <f>G7*D7</f>
        <v>172</v>
      </c>
      <c r="I7" s="63">
        <v>5.0000000000000002E-5</v>
      </c>
    </row>
    <row r="8" spans="1:9" x14ac:dyDescent="0.25">
      <c r="A8" s="9" t="s">
        <v>47</v>
      </c>
      <c r="B8" s="10" t="s">
        <v>48</v>
      </c>
      <c r="C8" s="14"/>
      <c r="D8" s="59">
        <v>1000</v>
      </c>
      <c r="E8" s="60">
        <v>1.288056206088994</v>
      </c>
      <c r="F8" s="60">
        <f t="shared" ref="F8:F27" si="0">D8*E8</f>
        <v>1288.056206088994</v>
      </c>
      <c r="G8" s="61">
        <v>0.12</v>
      </c>
      <c r="H8" s="62">
        <f t="shared" ref="H8:H27" si="1">G8*D8</f>
        <v>120</v>
      </c>
      <c r="I8" s="63"/>
    </row>
    <row r="9" spans="1:9" x14ac:dyDescent="0.25">
      <c r="A9" s="9" t="s">
        <v>49</v>
      </c>
      <c r="B9" s="10" t="s">
        <v>50</v>
      </c>
      <c r="C9" s="14"/>
      <c r="D9" s="59">
        <v>2000</v>
      </c>
      <c r="E9" s="60">
        <v>0.35</v>
      </c>
      <c r="F9" s="60">
        <f t="shared" si="0"/>
        <v>700</v>
      </c>
      <c r="G9" s="61">
        <v>5.0000000000000001E-3</v>
      </c>
      <c r="H9" s="62">
        <f t="shared" si="1"/>
        <v>10</v>
      </c>
      <c r="I9" s="63"/>
    </row>
    <row r="10" spans="1:9" x14ac:dyDescent="0.25">
      <c r="A10" s="9" t="s">
        <v>51</v>
      </c>
      <c r="B10" s="10" t="s">
        <v>52</v>
      </c>
      <c r="C10" s="14"/>
      <c r="D10" s="59">
        <v>10</v>
      </c>
      <c r="E10" s="60">
        <v>6</v>
      </c>
      <c r="F10" s="60">
        <f t="shared" si="0"/>
        <v>60</v>
      </c>
      <c r="G10" s="61">
        <v>1</v>
      </c>
      <c r="H10" s="62">
        <f t="shared" si="1"/>
        <v>10</v>
      </c>
      <c r="I10" s="63"/>
    </row>
    <row r="11" spans="1:9" x14ac:dyDescent="0.25">
      <c r="A11" s="9" t="s">
        <v>53</v>
      </c>
      <c r="B11" s="10" t="s">
        <v>54</v>
      </c>
      <c r="C11" s="14"/>
      <c r="D11" s="59">
        <v>1500</v>
      </c>
      <c r="E11" s="60">
        <v>0.8</v>
      </c>
      <c r="F11" s="60">
        <f t="shared" si="0"/>
        <v>1200</v>
      </c>
      <c r="G11" s="61">
        <v>0.11467022493328199</v>
      </c>
      <c r="H11" s="62">
        <f t="shared" si="1"/>
        <v>172.00533739992298</v>
      </c>
      <c r="I11" s="63">
        <v>1.1256118947769701E-3</v>
      </c>
    </row>
    <row r="12" spans="1:9" x14ac:dyDescent="0.25">
      <c r="A12" s="9" t="s">
        <v>55</v>
      </c>
      <c r="B12" s="10" t="s">
        <v>56</v>
      </c>
      <c r="C12" s="14"/>
      <c r="D12" s="59">
        <v>1500</v>
      </c>
      <c r="E12" s="60">
        <v>0.8</v>
      </c>
      <c r="F12" s="60">
        <f t="shared" si="0"/>
        <v>1200</v>
      </c>
      <c r="G12" s="61">
        <v>0.11467022493328199</v>
      </c>
      <c r="H12" s="62">
        <f t="shared" si="1"/>
        <v>172.00533739992298</v>
      </c>
      <c r="I12" s="63">
        <v>1.1256118947769701E-3</v>
      </c>
    </row>
    <row r="13" spans="1:9" x14ac:dyDescent="0.25">
      <c r="A13" s="9" t="s">
        <v>57</v>
      </c>
      <c r="B13" s="10" t="s">
        <v>58</v>
      </c>
      <c r="C13" s="14"/>
      <c r="D13" s="59">
        <v>500</v>
      </c>
      <c r="E13" s="60">
        <v>0.8</v>
      </c>
      <c r="F13" s="60">
        <f t="shared" si="0"/>
        <v>400</v>
      </c>
      <c r="G13" s="61">
        <v>0.11467022493328199</v>
      </c>
      <c r="H13" s="62">
        <f t="shared" si="1"/>
        <v>57.335112466641</v>
      </c>
      <c r="I13" s="63">
        <v>1.1256118947769701E-3</v>
      </c>
    </row>
    <row r="14" spans="1:9" x14ac:dyDescent="0.25">
      <c r="A14" s="17" t="s">
        <v>59</v>
      </c>
      <c r="B14" s="18" t="s">
        <v>60</v>
      </c>
      <c r="C14" s="14"/>
      <c r="D14" s="59">
        <v>500</v>
      </c>
      <c r="E14" s="60">
        <v>0.8</v>
      </c>
      <c r="F14" s="60">
        <f t="shared" si="0"/>
        <v>400</v>
      </c>
      <c r="G14" s="61">
        <v>0.11467022493328199</v>
      </c>
      <c r="H14" s="62">
        <f t="shared" si="1"/>
        <v>57.335112466641</v>
      </c>
      <c r="I14" s="63">
        <v>1.1256118947769701E-3</v>
      </c>
    </row>
    <row r="15" spans="1:9" x14ac:dyDescent="0.25">
      <c r="A15" s="12" t="s">
        <v>61</v>
      </c>
      <c r="B15" s="13" t="s">
        <v>62</v>
      </c>
      <c r="C15" s="14"/>
      <c r="D15" s="59">
        <v>5000</v>
      </c>
      <c r="E15" s="60">
        <v>6.6000000000000003E-2</v>
      </c>
      <c r="F15" s="60">
        <f t="shared" si="0"/>
        <v>330</v>
      </c>
      <c r="G15" s="61">
        <v>7.0700762039437497E-3</v>
      </c>
      <c r="H15" s="62">
        <f t="shared" si="1"/>
        <v>35.350381019718746</v>
      </c>
      <c r="I15" s="64">
        <v>3.2418493204493698E-5</v>
      </c>
    </row>
    <row r="16" spans="1:9" x14ac:dyDescent="0.25">
      <c r="A16" s="9" t="s">
        <v>63</v>
      </c>
      <c r="B16" s="10" t="s">
        <v>64</v>
      </c>
      <c r="C16" s="14"/>
      <c r="D16" s="59">
        <v>5000</v>
      </c>
      <c r="E16" s="60">
        <v>6.6000000000000003E-2</v>
      </c>
      <c r="F16" s="60">
        <f t="shared" si="0"/>
        <v>330</v>
      </c>
      <c r="G16" s="61">
        <v>7.0700762039437497E-3</v>
      </c>
      <c r="H16" s="62">
        <f t="shared" si="1"/>
        <v>35.350381019718746</v>
      </c>
      <c r="I16" s="64">
        <v>3.2418493204493698E-5</v>
      </c>
    </row>
    <row r="17" spans="1:9" x14ac:dyDescent="0.25">
      <c r="A17" s="14" t="s">
        <v>65</v>
      </c>
      <c r="B17" s="15" t="s">
        <v>66</v>
      </c>
      <c r="C17" s="14"/>
      <c r="D17" s="59">
        <v>2500</v>
      </c>
      <c r="E17" s="60">
        <v>6.6000000000000003E-2</v>
      </c>
      <c r="F17" s="60">
        <f t="shared" si="0"/>
        <v>165</v>
      </c>
      <c r="G17" s="61">
        <v>7.0700762039437497E-3</v>
      </c>
      <c r="H17" s="62">
        <f t="shared" si="1"/>
        <v>17.675190509859373</v>
      </c>
      <c r="I17" s="64">
        <v>3.2418493204493698E-5</v>
      </c>
    </row>
    <row r="18" spans="1:9" x14ac:dyDescent="0.25">
      <c r="A18" s="14" t="s">
        <v>67</v>
      </c>
      <c r="B18" s="15" t="s">
        <v>68</v>
      </c>
      <c r="C18" s="14"/>
      <c r="D18" s="59">
        <v>2500</v>
      </c>
      <c r="E18" s="60">
        <v>6.6000000000000003E-2</v>
      </c>
      <c r="F18" s="60">
        <f t="shared" si="0"/>
        <v>165</v>
      </c>
      <c r="G18" s="61">
        <v>7.0700762039437497E-3</v>
      </c>
      <c r="H18" s="62">
        <f t="shared" si="1"/>
        <v>17.675190509859373</v>
      </c>
      <c r="I18" s="64">
        <v>3.2418493204493698E-5</v>
      </c>
    </row>
    <row r="19" spans="1:9" x14ac:dyDescent="0.25">
      <c r="A19" s="14" t="s">
        <v>69</v>
      </c>
      <c r="B19" s="15" t="s">
        <v>70</v>
      </c>
      <c r="C19" s="14"/>
      <c r="D19" s="59">
        <v>1000</v>
      </c>
      <c r="E19" s="60">
        <v>0.65948400000000007</v>
      </c>
      <c r="F19" s="60">
        <f t="shared" si="0"/>
        <v>659.48400000000004</v>
      </c>
      <c r="G19" s="61">
        <v>4.20544022906228E-3</v>
      </c>
      <c r="H19" s="62">
        <f t="shared" si="1"/>
        <v>4.2054402290622797</v>
      </c>
      <c r="I19" s="64">
        <v>3.8212837031734702E-5</v>
      </c>
    </row>
    <row r="20" spans="1:9" x14ac:dyDescent="0.25">
      <c r="A20" s="14" t="s">
        <v>71</v>
      </c>
      <c r="B20" s="15" t="s">
        <v>72</v>
      </c>
      <c r="C20" s="14"/>
      <c r="D20" s="59">
        <v>1000</v>
      </c>
      <c r="E20" s="60">
        <v>0.65948400000000007</v>
      </c>
      <c r="F20" s="60">
        <f t="shared" si="0"/>
        <v>659.48400000000004</v>
      </c>
      <c r="G20" s="61">
        <v>4.20544022906228E-3</v>
      </c>
      <c r="H20" s="62">
        <f t="shared" si="1"/>
        <v>4.2054402290622797</v>
      </c>
      <c r="I20" s="64">
        <v>3.8212837031734702E-5</v>
      </c>
    </row>
    <row r="21" spans="1:9" x14ac:dyDescent="0.25">
      <c r="A21" s="14" t="s">
        <v>73</v>
      </c>
      <c r="B21" s="15" t="s">
        <v>74</v>
      </c>
      <c r="C21" s="14"/>
      <c r="D21" s="59">
        <v>1000</v>
      </c>
      <c r="E21" s="60">
        <v>0.65948400000000007</v>
      </c>
      <c r="F21" s="60">
        <f t="shared" si="0"/>
        <v>659.48400000000004</v>
      </c>
      <c r="G21" s="61">
        <v>4.20544022906228E-3</v>
      </c>
      <c r="H21" s="62">
        <f t="shared" si="1"/>
        <v>4.2054402290622797</v>
      </c>
      <c r="I21" s="64">
        <v>3.8212837031734702E-5</v>
      </c>
    </row>
    <row r="22" spans="1:9" x14ac:dyDescent="0.25">
      <c r="A22" s="14" t="s">
        <v>75</v>
      </c>
      <c r="B22" s="15" t="s">
        <v>76</v>
      </c>
      <c r="C22" s="14"/>
      <c r="D22" s="59">
        <v>1000</v>
      </c>
      <c r="E22" s="60">
        <v>0.65948400000000007</v>
      </c>
      <c r="F22" s="60">
        <f t="shared" si="0"/>
        <v>659.48400000000004</v>
      </c>
      <c r="G22" s="61">
        <v>4.20544022906228E-3</v>
      </c>
      <c r="H22" s="62">
        <f t="shared" si="1"/>
        <v>4.2054402290622797</v>
      </c>
      <c r="I22" s="64">
        <v>3.8212837031734702E-5</v>
      </c>
    </row>
    <row r="23" spans="1:9" x14ac:dyDescent="0.25">
      <c r="A23" s="14" t="s">
        <v>77</v>
      </c>
      <c r="B23" s="15" t="s">
        <v>78</v>
      </c>
      <c r="C23" s="14"/>
      <c r="D23" s="59">
        <v>200</v>
      </c>
      <c r="E23" s="60">
        <v>0.42824074074074098</v>
      </c>
      <c r="F23" s="60">
        <f t="shared" si="0"/>
        <v>85.648148148148195</v>
      </c>
      <c r="G23" s="61">
        <v>0.01</v>
      </c>
      <c r="H23" s="62">
        <f t="shared" si="1"/>
        <v>2</v>
      </c>
      <c r="I23" s="63"/>
    </row>
    <row r="24" spans="1:9" x14ac:dyDescent="0.25">
      <c r="A24" s="14" t="s">
        <v>79</v>
      </c>
      <c r="B24" s="15" t="s">
        <v>80</v>
      </c>
      <c r="C24" s="14"/>
      <c r="D24" s="59">
        <v>10</v>
      </c>
      <c r="E24" s="60">
        <v>25</v>
      </c>
      <c r="F24" s="60">
        <f t="shared" si="0"/>
        <v>250</v>
      </c>
      <c r="G24" s="61">
        <v>0.02</v>
      </c>
      <c r="H24" s="62">
        <f t="shared" si="1"/>
        <v>0.2</v>
      </c>
      <c r="I24" s="63">
        <v>5.0000000000000002E-5</v>
      </c>
    </row>
    <row r="25" spans="1:9" x14ac:dyDescent="0.25">
      <c r="A25" s="14" t="s">
        <v>81</v>
      </c>
      <c r="B25" s="15" t="s">
        <v>82</v>
      </c>
      <c r="C25" s="14"/>
      <c r="D25" s="59">
        <v>100</v>
      </c>
      <c r="E25" s="60">
        <v>0.82175925925925897</v>
      </c>
      <c r="F25" s="60">
        <f t="shared" si="0"/>
        <v>82.175925925925895</v>
      </c>
      <c r="G25" s="61">
        <v>0.33</v>
      </c>
      <c r="H25" s="62">
        <f t="shared" si="1"/>
        <v>33</v>
      </c>
      <c r="I25" s="63">
        <v>7.3999999999999999E-4</v>
      </c>
    </row>
    <row r="26" spans="1:9" x14ac:dyDescent="0.25">
      <c r="A26" s="14" t="s">
        <v>83</v>
      </c>
      <c r="B26" s="15" t="s">
        <v>84</v>
      </c>
      <c r="C26" s="14"/>
      <c r="D26" s="59">
        <v>5</v>
      </c>
      <c r="E26" s="60">
        <v>6.1774744027303825</v>
      </c>
      <c r="F26" s="60">
        <f t="shared" si="0"/>
        <v>30.887372013651913</v>
      </c>
      <c r="G26" s="61">
        <v>2</v>
      </c>
      <c r="H26" s="62">
        <f t="shared" si="1"/>
        <v>10</v>
      </c>
      <c r="I26" s="63"/>
    </row>
    <row r="27" spans="1:9" x14ac:dyDescent="0.25">
      <c r="A27" s="14" t="s">
        <v>85</v>
      </c>
      <c r="B27" s="15" t="s">
        <v>86</v>
      </c>
      <c r="C27" s="14"/>
      <c r="D27" s="59">
        <v>5</v>
      </c>
      <c r="E27" s="60">
        <v>30.284414106939703</v>
      </c>
      <c r="F27" s="60">
        <f t="shared" si="0"/>
        <v>151.42207053469852</v>
      </c>
      <c r="G27" s="61">
        <v>2</v>
      </c>
      <c r="H27" s="62">
        <f t="shared" si="1"/>
        <v>10</v>
      </c>
      <c r="I27" s="63"/>
    </row>
    <row r="29" spans="1:9" x14ac:dyDescent="0.25">
      <c r="D29" s="65" t="s">
        <v>109</v>
      </c>
      <c r="E29" s="66"/>
      <c r="F29" s="67">
        <f>SUM(F7:F28)</f>
        <v>12076.125722711418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 Sheet</vt:lpstr>
      <vt:lpstr>PPEs</vt:lpstr>
      <vt:lpstr>Lugar - testing</vt:lpstr>
      <vt:lpstr>PPE - reg.labs</vt:lpstr>
      <vt:lpstr>Testing - reg.labs</vt:lpstr>
      <vt:lpstr>Abkhazia - labs</vt:lpstr>
      <vt:lpstr>Abkhazia - PPE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Gvantsa Chanturia</dc:creator>
  <cp:lastModifiedBy>Tamar Gabunia</cp:lastModifiedBy>
  <dcterms:created xsi:type="dcterms:W3CDTF">2020-03-25T15:48:00Z</dcterms:created>
  <dcterms:modified xsi:type="dcterms:W3CDTF">2020-04-13T14:24:40Z</dcterms:modified>
</cp:coreProperties>
</file>