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drawings/drawing4.xml" ContentType="application/vnd.openxmlformats-officedocument.drawing+xml"/>
  <Override PartName="/xl/tables/table24.xml" ContentType="application/vnd.openxmlformats-officedocument.spreadsheetml.table+xml"/>
  <Override PartName="/xl/tables/table25.xml" ContentType="application/vnd.openxmlformats-officedocument.spreadsheetml.table+xml"/>
  <Override PartName="/xl/charts/chart12.xml" ContentType="application/vnd.openxmlformats-officedocument.drawingml.chart+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drawings/drawing5.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6.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l.serebryakova\Desktop\"/>
    </mc:Choice>
  </mc:AlternateContent>
  <bookViews>
    <workbookView xWindow="0" yWindow="0" windowWidth="26025" windowHeight="10395" tabRatio="825" firstSheet="2" activeTab="5"/>
  </bookViews>
  <sheets>
    <sheet name="ARVs_Total (MOD)" sheetId="9" state="hidden" r:id="rId1"/>
    <sheet name="ARVs_Total" sheetId="8" state="hidden" r:id="rId2"/>
    <sheet name="Budget Note" sheetId="24" r:id="rId3"/>
    <sheet name="Summary Budget (USD_19 jul)" sheetId="35" r:id="rId4"/>
    <sheet name="Summary Budget (USD)" sheetId="32" state="hidden" r:id="rId5"/>
    <sheet name="Summary Budget (GEL)" sheetId="29" r:id="rId6"/>
    <sheet name="Detailed Budget" sheetId="7" r:id="rId7"/>
    <sheet name="2018-2022 (by GARP)_mod" sheetId="34" r:id="rId8"/>
    <sheet name="2018-2022 (by GARP)_28.02.2019" sheetId="36" r:id="rId9"/>
    <sheet name="Funding gap" sheetId="15" r:id="rId10"/>
    <sheet name="GF  Funding Ceiling" sheetId="21" r:id="rId11"/>
    <sheet name="Public Budget" sheetId="23" r:id="rId12"/>
    <sheet name="Transition (2019)" sheetId="17" r:id="rId13"/>
    <sheet name="1.2.1_7&amp;8" sheetId="13" r:id="rId14"/>
    <sheet name="MSM&amp;CSW" sheetId="33" r:id="rId15"/>
    <sheet name="ARV" sheetId="10" r:id="rId16"/>
    <sheet name="Amb_Hosp_Lab" sheetId="1" r:id="rId17"/>
    <sheet name="PrEP_AIDS Center" sheetId="20" r:id="rId18"/>
    <sheet name="Harm Reduction" sheetId="25" r:id="rId19"/>
    <sheet name="OST+" sheetId="31" r:id="rId20"/>
    <sheet name="Self-testing" sheetId="28" r:id="rId21"/>
    <sheet name="2.2.2" sheetId="2" r:id="rId22"/>
    <sheet name="1.2.3" sheetId="14" state="hidden" r:id="rId23"/>
    <sheet name="2.1.3" sheetId="6" r:id="rId24"/>
    <sheet name="Peer Support" sheetId="11" r:id="rId25"/>
    <sheet name="Paliative care" sheetId="12" r:id="rId26"/>
    <sheet name="Case-managers" sheetId="26" r:id="rId27"/>
    <sheet name="BDD 3.2 (ჭერი)" sheetId="4" r:id="rId28"/>
    <sheet name="NSP 18.06.2018 (2)" sheetId="5"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arr_population">[1]_pop!$A$1:$U$215</definedName>
    <definedName name="_CountryName">[1]Welcome!$D$7</definedName>
    <definedName name="_xlnm._FilterDatabase" localSheetId="6" hidden="1">'Detailed Budget'!$A$9:$AJ$73</definedName>
    <definedName name="_xlnm._FilterDatabase" localSheetId="24" hidden="1">'Peer Support'!$A$11:$U$54</definedName>
    <definedName name="_RegionName">[2]Welcome!$D$8</definedName>
    <definedName name="aa" localSheetId="8">#REF!</definedName>
    <definedName name="aa" localSheetId="24">#REF!</definedName>
    <definedName name="aa" localSheetId="4">#REF!</definedName>
    <definedName name="aa" localSheetId="3">#REF!</definedName>
    <definedName name="aa">#REF!</definedName>
    <definedName name="adeswtgf" localSheetId="8">#REF!</definedName>
    <definedName name="adeswtgf" localSheetId="24">#REF!</definedName>
    <definedName name="adeswtgf" localSheetId="4">#REF!</definedName>
    <definedName name="adeswtgf" localSheetId="3">#REF!</definedName>
    <definedName name="adeswtgf">#REF!</definedName>
    <definedName name="bb" localSheetId="8">#REF!</definedName>
    <definedName name="bb" localSheetId="24">#REF!</definedName>
    <definedName name="bb" localSheetId="4">#REF!</definedName>
    <definedName name="bb" localSheetId="3">#REF!</definedName>
    <definedName name="bb">#REF!</definedName>
    <definedName name="bolo" localSheetId="8">#REF!</definedName>
    <definedName name="bolo" localSheetId="24">#REF!</definedName>
    <definedName name="bolo" localSheetId="4">#REF!</definedName>
    <definedName name="bolo" localSheetId="3">#REF!</definedName>
    <definedName name="bolo">#REF!</definedName>
    <definedName name="budget" localSheetId="8">#REF!</definedName>
    <definedName name="budget" localSheetId="24">#REF!</definedName>
    <definedName name="budget" localSheetId="4">#REF!</definedName>
    <definedName name="budget" localSheetId="3">#REF!</definedName>
    <definedName name="budget">#REF!</definedName>
    <definedName name="cc" localSheetId="8">#REF!</definedName>
    <definedName name="cc" localSheetId="24">#REF!</definedName>
    <definedName name="cc" localSheetId="4">#REF!</definedName>
    <definedName name="cc" localSheetId="3">#REF!</definedName>
    <definedName name="cc">#REF!</definedName>
    <definedName name="ComponentCode">[3]Translations!$D$1</definedName>
    <definedName name="ComponentSelectedDataSource">IF(ComponentCode="S",[0]!HSSSource,IF(ComponentCode="I",[0]!HIVSource,IF(ComponentCode="u",[0]!TBSource,IF(ComponentCode="a",[0]!MalariaSource,""))))</definedName>
    <definedName name="Cost_Category">[4]Definitions!$F$3:$F$15</definedName>
    <definedName name="Currency">'[5]Budget Summary'!$A$214:$A$215</definedName>
    <definedName name="dd" localSheetId="8">#REF!</definedName>
    <definedName name="dd" localSheetId="24">#REF!</definedName>
    <definedName name="dd" localSheetId="4">#REF!</definedName>
    <definedName name="dd" localSheetId="3">#REF!</definedName>
    <definedName name="dd">#REF!</definedName>
    <definedName name="ee" localSheetId="8">#REF!</definedName>
    <definedName name="ee" localSheetId="24">#REF!</definedName>
    <definedName name="ee" localSheetId="4">#REF!</definedName>
    <definedName name="ee" localSheetId="3">#REF!</definedName>
    <definedName name="ee">#REF!</definedName>
    <definedName name="es" localSheetId="8">#REF!</definedName>
    <definedName name="es" localSheetId="24">#REF!</definedName>
    <definedName name="es" localSheetId="4">#REF!</definedName>
    <definedName name="es" localSheetId="3">#REF!</definedName>
    <definedName name="es">#REF!</definedName>
    <definedName name="EXR" localSheetId="8">#REF!</definedName>
    <definedName name="EXR" localSheetId="24">#REF!</definedName>
    <definedName name="EXR" localSheetId="4">#REF!</definedName>
    <definedName name="EXR" localSheetId="3">#REF!</definedName>
    <definedName name="EXR">#REF!</definedName>
    <definedName name="fffffffffffffffffffffffffffffffffff" localSheetId="8">#REF!</definedName>
    <definedName name="fffffffffffffffffffffffffffffffffff" localSheetId="24">#REF!</definedName>
    <definedName name="fffffffffffffffffffffffffffffffffff" localSheetId="4">#REF!</definedName>
    <definedName name="fffffffffffffffffffffffffffffffffff" localSheetId="3">#REF!</definedName>
    <definedName name="fffffffffffffffffffffffffffffffffff">#REF!</definedName>
    <definedName name="GBLC" localSheetId="8">#REF!</definedName>
    <definedName name="GBLC" localSheetId="24">#REF!</definedName>
    <definedName name="GBLC" localSheetId="4">#REF!</definedName>
    <definedName name="GBLC" localSheetId="3">#REF!</definedName>
    <definedName name="GBLC">#REF!</definedName>
    <definedName name="gdgd" localSheetId="8">#REF!</definedName>
    <definedName name="gdgd" localSheetId="24">#REF!</definedName>
    <definedName name="gdgd" localSheetId="4">#REF!</definedName>
    <definedName name="gdgd" localSheetId="3">#REF!</definedName>
    <definedName name="gdgd">#REF!</definedName>
    <definedName name="ghgjhgjgjh" localSheetId="8">#REF!</definedName>
    <definedName name="ghgjhgjgjh" localSheetId="24">#REF!</definedName>
    <definedName name="ghgjhgjgjh" localSheetId="4">#REF!</definedName>
    <definedName name="ghgjhgjgjh" localSheetId="3">#REF!</definedName>
    <definedName name="ghgjhgjgjh">#REF!</definedName>
    <definedName name="GHRN" localSheetId="8">#REF!</definedName>
    <definedName name="GHRN" localSheetId="24">#REF!</definedName>
    <definedName name="GHRN" localSheetId="4">#REF!</definedName>
    <definedName name="GHRN" localSheetId="3">#REF!</definedName>
    <definedName name="GHRN">#REF!</definedName>
    <definedName name="HIV_Top10">[3]HIV!$Z$2:$Z$5</definedName>
    <definedName name="HIVII">[6]HIV!$B$2:$B$7</definedName>
    <definedName name="HIVOI">[6]HIV!$D$2:$D$13</definedName>
    <definedName name="HIVSDA">[7]HIV!$A$2:$A$24</definedName>
    <definedName name="HIVSource">[6]HIV!$E$2:$E$19</definedName>
    <definedName name="HIVTT" localSheetId="8">[6]HIV!#REF!</definedName>
    <definedName name="HIVTT" localSheetId="24">[6]HIV!#REF!</definedName>
    <definedName name="HIVTT" localSheetId="4">[6]HIV!#REF!</definedName>
    <definedName name="HIVTT" localSheetId="3">[6]HIV!#REF!</definedName>
    <definedName name="HIVTT">[6]HIV!#REF!</definedName>
    <definedName name="hjhkjh" localSheetId="8">#REF!</definedName>
    <definedName name="hjhkjh" localSheetId="24">#REF!</definedName>
    <definedName name="hjhkjh" localSheetId="4">#REF!</definedName>
    <definedName name="hjhkjh" localSheetId="3">#REF!</definedName>
    <definedName name="hjhkjh">#REF!</definedName>
    <definedName name="hjhkjhk" localSheetId="8">#REF!</definedName>
    <definedName name="hjhkjhk" localSheetId="24">#REF!</definedName>
    <definedName name="hjhkjhk" localSheetId="4">#REF!</definedName>
    <definedName name="hjhkjhk" localSheetId="3">#REF!</definedName>
    <definedName name="hjhkjhk">#REF!</definedName>
    <definedName name="HSS_Top10">[3]HSS!$E$2:$E$5</definedName>
    <definedName name="HSSII">[6]HSS!$B$2:$B$20</definedName>
    <definedName name="HSSOI">[6]HSS!$C$2:$C$24</definedName>
    <definedName name="HSSSDA">[7]HSS!$A$2:$A$8</definedName>
    <definedName name="HSSSource">[6]HSS!$D$2:$D$31</definedName>
    <definedName name="impact" localSheetId="8">#REF!</definedName>
    <definedName name="impact" localSheetId="24">#REF!</definedName>
    <definedName name="impact" localSheetId="4">#REF!</definedName>
    <definedName name="impact" localSheetId="3">#REF!</definedName>
    <definedName name="impact">#REF!</definedName>
    <definedName name="impact_1" localSheetId="8">#REF!</definedName>
    <definedName name="impact_1" localSheetId="24">#REF!</definedName>
    <definedName name="impact_1" localSheetId="4">#REF!</definedName>
    <definedName name="impact_1" localSheetId="3">#REF!</definedName>
    <definedName name="impact_1">#REF!</definedName>
    <definedName name="IndicatorTypesList">[8]SDAs_impact_datasources!$D$2:$D$3</definedName>
    <definedName name="IndicatorTypesList_1" localSheetId="8">#REF!</definedName>
    <definedName name="IndicatorTypesList_1" localSheetId="24">#REF!</definedName>
    <definedName name="IndicatorTypesList_1" localSheetId="4">#REF!</definedName>
    <definedName name="IndicatorTypesList_1" localSheetId="3">#REF!</definedName>
    <definedName name="IndicatorTypesList_1">#REF!</definedName>
    <definedName name="Inflation_factor_year_1" localSheetId="8">#REF!</definedName>
    <definedName name="Inflation_factor_year_1" localSheetId="24">#REF!</definedName>
    <definedName name="Inflation_factor_year_1" localSheetId="4">#REF!</definedName>
    <definedName name="Inflation_factor_year_1" localSheetId="3">#REF!</definedName>
    <definedName name="Inflation_factor_year_1">#REF!</definedName>
    <definedName name="Inflation_factor_year_2" localSheetId="8">#REF!</definedName>
    <definedName name="Inflation_factor_year_2" localSheetId="24">#REF!</definedName>
    <definedName name="Inflation_factor_year_2" localSheetId="4">#REF!</definedName>
    <definedName name="Inflation_factor_year_2" localSheetId="3">#REF!</definedName>
    <definedName name="Inflation_factor_year_2">#REF!</definedName>
    <definedName name="Inflation_factor_year_3" localSheetId="8">#REF!</definedName>
    <definedName name="Inflation_factor_year_3" localSheetId="24">#REF!</definedName>
    <definedName name="Inflation_factor_year_3" localSheetId="4">#REF!</definedName>
    <definedName name="Inflation_factor_year_3" localSheetId="3">#REF!</definedName>
    <definedName name="Inflation_factor_year_3">#REF!</definedName>
    <definedName name="Inflation_factor_year_4" localSheetId="8">#REF!</definedName>
    <definedName name="Inflation_factor_year_4" localSheetId="24">#REF!</definedName>
    <definedName name="Inflation_factor_year_4" localSheetId="4">#REF!</definedName>
    <definedName name="Inflation_factor_year_4" localSheetId="3">#REF!</definedName>
    <definedName name="Inflation_factor_year_4">#REF!</definedName>
    <definedName name="Inflation_factor_year_5" localSheetId="8">#REF!</definedName>
    <definedName name="Inflation_factor_year_5" localSheetId="24">#REF!</definedName>
    <definedName name="Inflation_factor_year_5" localSheetId="4">#REF!</definedName>
    <definedName name="Inflation_factor_year_5" localSheetId="3">#REF!</definedName>
    <definedName name="Inflation_factor_year_5">#REF!</definedName>
    <definedName name="iza" localSheetId="8">#REF!</definedName>
    <definedName name="iza" localSheetId="4">#REF!</definedName>
    <definedName name="iza" localSheetId="3">#REF!</definedName>
    <definedName name="iza">#REF!</definedName>
    <definedName name="Iza_factor_ghjgj3" localSheetId="8">#REF!</definedName>
    <definedName name="Iza_factor_ghjgj3" localSheetId="24">#REF!</definedName>
    <definedName name="Iza_factor_ghjgj3" localSheetId="4">#REF!</definedName>
    <definedName name="Iza_factor_ghjgj3" localSheetId="3">#REF!</definedName>
    <definedName name="Iza_factor_ghjgj3">#REF!</definedName>
    <definedName name="Iza_VV_JJ_8" localSheetId="8">#REF!</definedName>
    <definedName name="Iza_VV_JJ_8" localSheetId="24">#REF!</definedName>
    <definedName name="Iza_VV_JJ_8" localSheetId="4">#REF!</definedName>
    <definedName name="Iza_VV_JJ_8" localSheetId="3">#REF!</definedName>
    <definedName name="Iza_VV_JJ_8">#REF!</definedName>
    <definedName name="jj" localSheetId="8">#REF!</definedName>
    <definedName name="jj" localSheetId="24">#REF!</definedName>
    <definedName name="jj" localSheetId="4">#REF!</definedName>
    <definedName name="jj" localSheetId="3">#REF!</definedName>
    <definedName name="jj">#REF!</definedName>
    <definedName name="ksjhfdakjd" localSheetId="8">#REF!</definedName>
    <definedName name="ksjhfdakjd" localSheetId="4">#REF!</definedName>
    <definedName name="ksjhfdakjd" localSheetId="3">#REF!</definedName>
    <definedName name="ksjhfdakjd">#REF!</definedName>
    <definedName name="LFA_SDA" localSheetId="8">'[9]LFA_Programmatic Progress_1B'!#REF!</definedName>
    <definedName name="LFA_SDA" localSheetId="24">'[9]LFA_Programmatic Progress_1B'!#REF!</definedName>
    <definedName name="LFA_SDA" localSheetId="4">'[9]LFA_Programmatic Progress_1B'!#REF!</definedName>
    <definedName name="LFA_SDA" localSheetId="3">'[9]LFA_Programmatic Progress_1B'!#REF!</definedName>
    <definedName name="LFA_SDA">'[9]LFA_Programmatic Progress_1B'!#REF!</definedName>
    <definedName name="LFASig" localSheetId="8">#REF!</definedName>
    <definedName name="LFASig" localSheetId="24">#REF!</definedName>
    <definedName name="LFASig" localSheetId="4">#REF!</definedName>
    <definedName name="LFASig" localSheetId="3">#REF!</definedName>
    <definedName name="LFASig">#REF!</definedName>
    <definedName name="list" localSheetId="8">#REF!</definedName>
    <definedName name="list" localSheetId="24">#REF!</definedName>
    <definedName name="list" localSheetId="4">#REF!</definedName>
    <definedName name="list" localSheetId="3">#REF!</definedName>
    <definedName name="list">#REF!</definedName>
    <definedName name="List_IE">'[10]Definitions-lists-EFR'!$A$58:$A$65</definedName>
    <definedName name="list1" localSheetId="8">#REF!</definedName>
    <definedName name="list1" localSheetId="24">#REF!</definedName>
    <definedName name="list1" localSheetId="4">#REF!</definedName>
    <definedName name="list1" localSheetId="3">#REF!</definedName>
    <definedName name="list1">#REF!</definedName>
    <definedName name="list2" localSheetId="8">#REF!</definedName>
    <definedName name="list2" localSheetId="24">#REF!</definedName>
    <definedName name="list2" localSheetId="4">#REF!</definedName>
    <definedName name="list2" localSheetId="3">#REF!</definedName>
    <definedName name="list2">#REF!</definedName>
    <definedName name="listH" localSheetId="8">'[11]კატეგორიების განმარტება'!#REF!</definedName>
    <definedName name="listH" localSheetId="24">'[11]კატეგორიების განმარტება'!#REF!</definedName>
    <definedName name="listH" localSheetId="4">'[11]კატეგორიების განმარტება'!#REF!</definedName>
    <definedName name="listH" localSheetId="3">'[11]კატეგორიების განმარტება'!#REF!</definedName>
    <definedName name="listH">'[11]კატეგორიების განმარტება'!#REF!</definedName>
    <definedName name="ListHIV">'[10]Definitions-lists-EFR'!$A$1:$A$7</definedName>
    <definedName name="listie" localSheetId="8">#REF!</definedName>
    <definedName name="listie" localSheetId="24">#REF!</definedName>
    <definedName name="listie" localSheetId="4">#REF!</definedName>
    <definedName name="listie" localSheetId="3">#REF!</definedName>
    <definedName name="listie">#REF!</definedName>
    <definedName name="listmac" localSheetId="8">#REF!</definedName>
    <definedName name="listmac" localSheetId="24">#REF!</definedName>
    <definedName name="listmac" localSheetId="4">#REF!</definedName>
    <definedName name="listmac" localSheetId="3">#REF!</definedName>
    <definedName name="listmac">#REF!</definedName>
    <definedName name="ListMal">'[9]Definitions-lists-EFR'!$A$21:$A$25</definedName>
    <definedName name="listnew" localSheetId="8">#REF!</definedName>
    <definedName name="listnew" localSheetId="24">#REF!</definedName>
    <definedName name="listnew" localSheetId="4">#REF!</definedName>
    <definedName name="listnew" localSheetId="3">#REF!</definedName>
    <definedName name="listnew">#REF!</definedName>
    <definedName name="listS" localSheetId="8">#REF!</definedName>
    <definedName name="listS" localSheetId="24">#REF!</definedName>
    <definedName name="listS" localSheetId="4">#REF!</definedName>
    <definedName name="listS" localSheetId="3">#REF!</definedName>
    <definedName name="listS">#REF!</definedName>
    <definedName name="listsda" localSheetId="8">#REF!</definedName>
    <definedName name="listsda" localSheetId="24">#REF!</definedName>
    <definedName name="listsda" localSheetId="4">#REF!</definedName>
    <definedName name="listsda" localSheetId="3">#REF!</definedName>
    <definedName name="listsda">#REF!</definedName>
    <definedName name="listsdah" localSheetId="8">#REF!</definedName>
    <definedName name="listsdah" localSheetId="24">#REF!</definedName>
    <definedName name="listsdah" localSheetId="4">#REF!</definedName>
    <definedName name="listsdah" localSheetId="3">#REF!</definedName>
    <definedName name="listsdah">#REF!</definedName>
    <definedName name="listsdahiv" localSheetId="8">#REF!</definedName>
    <definedName name="listsdahiv" localSheetId="24">#REF!</definedName>
    <definedName name="listsdahiv" localSheetId="4">#REF!</definedName>
    <definedName name="listsdahiv" localSheetId="3">#REF!</definedName>
    <definedName name="listsdahiv">#REF!</definedName>
    <definedName name="listsdahiv1" localSheetId="8">#REF!</definedName>
    <definedName name="listsdahiv1" localSheetId="24">#REF!</definedName>
    <definedName name="listsdahiv1" localSheetId="4">#REF!</definedName>
    <definedName name="listsdahiv1" localSheetId="3">#REF!</definedName>
    <definedName name="listsdahiv1">#REF!</definedName>
    <definedName name="listsdam">[12]Definitions!$C$28:$C$50</definedName>
    <definedName name="listsdat" localSheetId="8">#REF!</definedName>
    <definedName name="listsdat" localSheetId="24">#REF!</definedName>
    <definedName name="listsdat" localSheetId="4">#REF!</definedName>
    <definedName name="listsdat" localSheetId="3">#REF!</definedName>
    <definedName name="listsdat">#REF!</definedName>
    <definedName name="listsdat1">[13]Definitions!$C$39:$C$54</definedName>
    <definedName name="listserv" localSheetId="8">#REF!</definedName>
    <definedName name="listserv" localSheetId="24">#REF!</definedName>
    <definedName name="listserv" localSheetId="4">#REF!</definedName>
    <definedName name="listserv" localSheetId="3">#REF!</definedName>
    <definedName name="listserv">#REF!</definedName>
    <definedName name="ListTB">'[9]Definitions-lists-EFR'!$A$39:$A$44</definedName>
    <definedName name="LL" localSheetId="8">#REF!</definedName>
    <definedName name="LL" localSheetId="24">#REF!</definedName>
    <definedName name="LL" localSheetId="4">#REF!</definedName>
    <definedName name="LL" localSheetId="3">#REF!</definedName>
    <definedName name="LL">#REF!</definedName>
    <definedName name="MacrocategoriesALL">[14]Definitions!$B$127:$B$149</definedName>
    <definedName name="Malaria_Top10">[3]Malaria!$Y$2:$Y$5</definedName>
    <definedName name="MalariaII">[6]Malaria!$B$2:$B$11</definedName>
    <definedName name="MalariaOI">[6]Malaria!$D$2:$D$11</definedName>
    <definedName name="MalariaSDA">[7]Malaria!$A$2:$A$19</definedName>
    <definedName name="MalariaSource">[6]Malaria!$E$2:$E$20</definedName>
    <definedName name="mm" localSheetId="8">#REF!</definedName>
    <definedName name="mm" localSheetId="24">#REF!</definedName>
    <definedName name="mm" localSheetId="4">#REF!</definedName>
    <definedName name="mm" localSheetId="3">#REF!</definedName>
    <definedName name="mm">#REF!</definedName>
    <definedName name="Nat_HJK_hjhk4" localSheetId="8">#REF!</definedName>
    <definedName name="Nat_HJK_hjhk4" localSheetId="24">#REF!</definedName>
    <definedName name="Nat_HJK_hjhk4" localSheetId="4">#REF!</definedName>
    <definedName name="Nat_HJK_hjhk4" localSheetId="3">#REF!</definedName>
    <definedName name="Nat_HJK_hjhk4">#REF!</definedName>
    <definedName name="National_factor_year1" localSheetId="8">#REF!</definedName>
    <definedName name="National_factor_year1" localSheetId="24">#REF!</definedName>
    <definedName name="National_factor_year1" localSheetId="4">#REF!</definedName>
    <definedName name="National_factor_year1" localSheetId="3">#REF!</definedName>
    <definedName name="National_factor_year1">#REF!</definedName>
    <definedName name="National_factor_year2" localSheetId="8">#REF!</definedName>
    <definedName name="National_factor_year2" localSheetId="24">#REF!</definedName>
    <definedName name="National_factor_year2" localSheetId="4">#REF!</definedName>
    <definedName name="National_factor_year2" localSheetId="3">#REF!</definedName>
    <definedName name="National_factor_year2">#REF!</definedName>
    <definedName name="National_factor_year3" localSheetId="8">#REF!</definedName>
    <definedName name="National_factor_year3" localSheetId="24">#REF!</definedName>
    <definedName name="National_factor_year3" localSheetId="4">#REF!</definedName>
    <definedName name="National_factor_year3" localSheetId="3">#REF!</definedName>
    <definedName name="National_factor_year3">#REF!</definedName>
    <definedName name="National_factor_year4" localSheetId="8">#REF!</definedName>
    <definedName name="National_factor_year4" localSheetId="24">#REF!</definedName>
    <definedName name="National_factor_year4" localSheetId="4">#REF!</definedName>
    <definedName name="National_factor_year4" localSheetId="3">#REF!</definedName>
    <definedName name="National_factor_year4">#REF!</definedName>
    <definedName name="National_factor_year5" localSheetId="8">#REF!</definedName>
    <definedName name="National_factor_year5" localSheetId="24">#REF!</definedName>
    <definedName name="National_factor_year5" localSheetId="4">#REF!</definedName>
    <definedName name="National_factor_year5" localSheetId="3">#REF!</definedName>
    <definedName name="National_factor_year5">#REF!</definedName>
    <definedName name="nino" localSheetId="8">#REF!</definedName>
    <definedName name="nino" localSheetId="24">#REF!</definedName>
    <definedName name="nino" localSheetId="4">#REF!</definedName>
    <definedName name="nino" localSheetId="3">#REF!</definedName>
    <definedName name="nino">#REF!</definedName>
    <definedName name="nn" localSheetId="8">#REF!</definedName>
    <definedName name="nn" localSheetId="24">#REF!</definedName>
    <definedName name="nn" localSheetId="4">#REF!</definedName>
    <definedName name="nn" localSheetId="3">#REF!</definedName>
    <definedName name="nn">#REF!</definedName>
    <definedName name="Nozadze" localSheetId="8">#REF!</definedName>
    <definedName name="Nozadze" localSheetId="24">#REF!</definedName>
    <definedName name="Nozadze" localSheetId="4">#REF!</definedName>
    <definedName name="Nozadze" localSheetId="3">#REF!</definedName>
    <definedName name="Nozadze">#REF!</definedName>
    <definedName name="OB">'[5]Budget Summary'!$A$234:$A$236</definedName>
    <definedName name="outcome" localSheetId="8">#REF!</definedName>
    <definedName name="outcome" localSheetId="24">#REF!</definedName>
    <definedName name="outcome" localSheetId="4">#REF!</definedName>
    <definedName name="outcome" localSheetId="3">#REF!</definedName>
    <definedName name="outcome">#REF!</definedName>
    <definedName name="outcome_1" localSheetId="8">#REF!</definedName>
    <definedName name="outcome_1" localSheetId="24">#REF!</definedName>
    <definedName name="outcome_1" localSheetId="4">#REF!</definedName>
    <definedName name="outcome_1" localSheetId="3">#REF!</definedName>
    <definedName name="outcome_1">#REF!</definedName>
    <definedName name="Phase">'[5]Budget Summary'!$A$217:$A$218</definedName>
    <definedName name="pop" localSheetId="8">#REF!</definedName>
    <definedName name="pop" localSheetId="24">#REF!</definedName>
    <definedName name="pop" localSheetId="4">#REF!</definedName>
    <definedName name="pop" localSheetId="3">#REF!</definedName>
    <definedName name="pop">#REF!</definedName>
    <definedName name="pp" localSheetId="8">#REF!</definedName>
    <definedName name="pp" localSheetId="24">#REF!</definedName>
    <definedName name="pp" localSheetId="4">#REF!</definedName>
    <definedName name="pp" localSheetId="3">#REF!</definedName>
    <definedName name="pp">#REF!</definedName>
    <definedName name="PR_SDA" localSheetId="8">'[9]LFA_Programmatic Progress_1A'!#REF!</definedName>
    <definedName name="PR_SDA" localSheetId="24">'[9]LFA_Programmatic Progress_1A'!#REF!</definedName>
    <definedName name="PR_SDA" localSheetId="4">'[9]LFA_Programmatic Progress_1A'!#REF!</definedName>
    <definedName name="PR_SDA" localSheetId="3">'[9]LFA_Programmatic Progress_1A'!#REF!</definedName>
    <definedName name="PR_SDA">'[9]LFA_Programmatic Progress_1A'!#REF!</definedName>
    <definedName name="_xlnm.Print_Area" localSheetId="22">'1.2.3'!$A$1:$W$78</definedName>
    <definedName name="_xlnm.Print_Area" localSheetId="27">'BDD 3.2 (ჭერი)'!$B$2:$T$227</definedName>
    <definedName name="_xlnm.Print_Area" localSheetId="24">'Peer Support'!$A$9:$Q$54</definedName>
    <definedName name="_xlnm.Print_Titles" localSheetId="27">'BDD 3.2 (ჭერი)'!$6:$8</definedName>
    <definedName name="PRnumbers">'[3]Performance Framework'!$K$4:$K$8</definedName>
    <definedName name="PS">[7]HIV!$F$5</definedName>
    <definedName name="SD" localSheetId="8">#REF!</definedName>
    <definedName name="SD" localSheetId="24">#REF!</definedName>
    <definedName name="SD" localSheetId="4">#REF!</definedName>
    <definedName name="SD" localSheetId="3">#REF!</definedName>
    <definedName name="SD">#REF!</definedName>
    <definedName name="SDA" localSheetId="8">#REF!</definedName>
    <definedName name="SDA" localSheetId="24">#REF!</definedName>
    <definedName name="SDA" localSheetId="4">#REF!</definedName>
    <definedName name="SDA" localSheetId="3">#REF!</definedName>
    <definedName name="SDA">#REF!</definedName>
    <definedName name="SDAList">[7]Malaria!$A$3:$A$20</definedName>
    <definedName name="SDAList_1" localSheetId="8">#REF!</definedName>
    <definedName name="SDAList_1" localSheetId="24">#REF!</definedName>
    <definedName name="SDAList_1" localSheetId="4">#REF!</definedName>
    <definedName name="SDAList_1" localSheetId="3">#REF!</definedName>
    <definedName name="SDAList_1">#REF!</definedName>
    <definedName name="Sources" localSheetId="8">#REF!</definedName>
    <definedName name="Sources" localSheetId="24">#REF!</definedName>
    <definedName name="Sources" localSheetId="4">#REF!</definedName>
    <definedName name="Sources" localSheetId="3">#REF!</definedName>
    <definedName name="Sources">#REF!</definedName>
    <definedName name="SourcesList" localSheetId="8">#REF!</definedName>
    <definedName name="SourcesList" localSheetId="24">#REF!</definedName>
    <definedName name="SourcesList" localSheetId="4">#REF!</definedName>
    <definedName name="SourcesList" localSheetId="3">#REF!</definedName>
    <definedName name="SourcesList">#REF!</definedName>
    <definedName name="SourcesList_1" localSheetId="8">#REF!</definedName>
    <definedName name="SourcesList_1" localSheetId="24">#REF!</definedName>
    <definedName name="SourcesList_1" localSheetId="4">#REF!</definedName>
    <definedName name="SourcesList_1" localSheetId="3">#REF!</definedName>
    <definedName name="SourcesList_1">#REF!</definedName>
    <definedName name="TargetCumulation">[3]Definitions!$Y$3:$Y$5</definedName>
    <definedName name="TB_Top10">[3]TB!$Y$2:$Y$5</definedName>
    <definedName name="TBII">[6]TB!$B$2:$B$5</definedName>
    <definedName name="TBOI">[6]TB!$D$2:$D$4</definedName>
    <definedName name="TBSDA">[7]TB!$A$2:$A$21</definedName>
    <definedName name="TBSource">[6]TB!$E$2:$E$16</definedName>
    <definedName name="TEST" localSheetId="8">'[9]LFA_Programmatic Progress_1A'!#REF!</definedName>
    <definedName name="TEST" localSheetId="24">'[9]LFA_Programmatic Progress_1A'!#REF!</definedName>
    <definedName name="TEST" localSheetId="4">'[9]LFA_Programmatic Progress_1A'!#REF!</definedName>
    <definedName name="TEST" localSheetId="3">'[9]LFA_Programmatic Progress_1A'!#REF!</definedName>
    <definedName name="TEST">'[9]LFA_Programmatic Progress_1A'!#REF!</definedName>
    <definedName name="TG_2011_GF" localSheetId="8">#REF!</definedName>
    <definedName name="TG_2011_GF" localSheetId="24">#REF!</definedName>
    <definedName name="TG_2011_GF" localSheetId="4">#REF!</definedName>
    <definedName name="TG_2011_GF" localSheetId="3">#REF!</definedName>
    <definedName name="TG_2011_GF">#REF!</definedName>
    <definedName name="TG_2013_GF" localSheetId="8">#REF!</definedName>
    <definedName name="TG_2013_GF" localSheetId="24">#REF!</definedName>
    <definedName name="TG_2013_GF" localSheetId="4">#REF!</definedName>
    <definedName name="TG_2013_GF" localSheetId="3">#REF!</definedName>
    <definedName name="TG_2013_GF">#REF!</definedName>
    <definedName name="TiedTo">[3]Definitions!$AE$3:$AE$7</definedName>
    <definedName name="Timeframe" localSheetId="8">#REF!</definedName>
    <definedName name="Timeframe" localSheetId="24">#REF!</definedName>
    <definedName name="Timeframe" localSheetId="4">#REF!</definedName>
    <definedName name="Timeframe" localSheetId="3">#REF!</definedName>
    <definedName name="Timeframe">#REF!</definedName>
    <definedName name="Top_10">IF(ComponentCode="S",HSS_Top10,IF(ComponentCode="I",HIV_Top10,IF(ComponentCode="u",TB_Top10,IF(ComponentCode="a",Malaria_Top10,""))))</definedName>
    <definedName name="Total19">'Harm Reduction'!$P$9</definedName>
    <definedName name="Total20">'Harm Reduction'!$P$10</definedName>
    <definedName name="Total21">'Harm Reduction'!$P$11</definedName>
    <definedName name="Total22">'Harm Reduction'!$P$12</definedName>
    <definedName name="TT" localSheetId="8">[6]HIV!#REF!</definedName>
    <definedName name="TT" localSheetId="24">[6]HIV!#REF!</definedName>
    <definedName name="TT" localSheetId="4">[6]HIV!#REF!</definedName>
    <definedName name="TT" localSheetId="3">[6]HIV!#REF!</definedName>
    <definedName name="TT">[6]HIV!#REF!</definedName>
    <definedName name="vaxo" localSheetId="8">#REF!</definedName>
    <definedName name="vaxo" localSheetId="24">#REF!</definedName>
    <definedName name="vaxo" localSheetId="4">#REF!</definedName>
    <definedName name="vaxo" localSheetId="3">#REF!</definedName>
    <definedName name="vaxo">#REF!</definedName>
    <definedName name="VV" localSheetId="8">#REF!</definedName>
    <definedName name="VV" localSheetId="24">#REF!</definedName>
    <definedName name="VV" localSheetId="4">#REF!</definedName>
    <definedName name="VV" localSheetId="3">#REF!</definedName>
    <definedName name="VV">#REF!</definedName>
    <definedName name="XX" localSheetId="8">#REF!</definedName>
    <definedName name="XX" localSheetId="24">#REF!</definedName>
    <definedName name="XX" localSheetId="4">#REF!</definedName>
    <definedName name="XX" localSheetId="3">#REF!</definedName>
    <definedName name="XX">#REF!</definedName>
    <definedName name="zz" localSheetId="8">#REF!</definedName>
    <definedName name="zz" localSheetId="24">#REF!</definedName>
    <definedName name="zz" localSheetId="4">#REF!</definedName>
    <definedName name="zz" localSheetId="3">#REF!</definedName>
    <definedName name="zz">#REF!</definedName>
    <definedName name="ფგგ" localSheetId="8">#REF!</definedName>
    <definedName name="ფგგ" localSheetId="24">#REF!</definedName>
    <definedName name="ფგგ" localSheetId="4">#REF!</definedName>
    <definedName name="ფგგ" localSheetId="3">#REF!</definedName>
    <definedName name="ფგგ">#REF!</definedName>
    <definedName name="ხფდ" localSheetId="8">#REF!</definedName>
    <definedName name="ხფდ" localSheetId="24">#REF!</definedName>
    <definedName name="ხფდ" localSheetId="4">#REF!</definedName>
    <definedName name="ხფდ" localSheetId="3">#REF!</definedName>
    <definedName name="ხფდ">#REF!</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J22" i="12" l="1"/>
  <c r="D22" i="12"/>
  <c r="J18" i="12"/>
  <c r="J17" i="12"/>
  <c r="J16" i="12"/>
  <c r="J15" i="12"/>
  <c r="J14" i="12"/>
  <c r="J13" i="12"/>
  <c r="J12" i="12"/>
  <c r="J11" i="12"/>
  <c r="J10" i="12"/>
  <c r="J9" i="12"/>
  <c r="J8" i="12"/>
  <c r="J7" i="12"/>
  <c r="J6" i="12"/>
  <c r="J5" i="12"/>
  <c r="D23" i="12"/>
  <c r="D24" i="12" s="1"/>
  <c r="J19" i="12" l="1"/>
  <c r="J23" i="12" s="1"/>
  <c r="J24" i="12" s="1"/>
  <c r="I72" i="36"/>
  <c r="I67" i="36"/>
  <c r="I65" i="36"/>
  <c r="I62" i="36"/>
  <c r="I60" i="36"/>
  <c r="O72" i="36"/>
  <c r="M72" i="36"/>
  <c r="K72" i="36"/>
  <c r="K67" i="36"/>
  <c r="K65" i="36"/>
  <c r="M67" i="36"/>
  <c r="M65" i="36"/>
  <c r="O65" i="36"/>
  <c r="O62" i="36"/>
  <c r="O60" i="36"/>
  <c r="M62" i="36"/>
  <c r="M60" i="36"/>
  <c r="K62" i="36"/>
  <c r="K60" i="36"/>
  <c r="M57" i="36"/>
  <c r="M56" i="36"/>
  <c r="O57" i="36"/>
  <c r="O56" i="36"/>
  <c r="O55" i="36"/>
  <c r="M55" i="36"/>
  <c r="K57" i="36"/>
  <c r="K56" i="36"/>
  <c r="K55" i="36"/>
  <c r="I57" i="36"/>
  <c r="I56" i="36"/>
  <c r="I55" i="36"/>
  <c r="G70" i="36"/>
  <c r="H70" i="36"/>
  <c r="C97" i="36"/>
  <c r="D92" i="36"/>
  <c r="C92" i="36"/>
  <c r="B92" i="36"/>
  <c r="E91" i="36"/>
  <c r="D91" i="36"/>
  <c r="C91" i="36"/>
  <c r="B91" i="36"/>
  <c r="E90" i="36"/>
  <c r="D90" i="36"/>
  <c r="C90" i="36"/>
  <c r="D84" i="36" s="1"/>
  <c r="B90" i="36"/>
  <c r="E89" i="36"/>
  <c r="D89" i="36"/>
  <c r="C89" i="36"/>
  <c r="B89" i="36"/>
  <c r="E77" i="36"/>
  <c r="C77" i="36"/>
  <c r="E76" i="36"/>
  <c r="C76" i="36"/>
  <c r="E75" i="36"/>
  <c r="D95" i="36" s="1"/>
  <c r="C75" i="36"/>
  <c r="G72" i="36"/>
  <c r="F72" i="36"/>
  <c r="D72" i="36"/>
  <c r="F71" i="36"/>
  <c r="D71" i="36"/>
  <c r="F70" i="36"/>
  <c r="D70" i="36"/>
  <c r="G67" i="36"/>
  <c r="H67" i="36" s="1"/>
  <c r="F67" i="36"/>
  <c r="D67" i="36"/>
  <c r="H66" i="36"/>
  <c r="F66" i="36"/>
  <c r="D66" i="36"/>
  <c r="F65" i="36"/>
  <c r="D65" i="36"/>
  <c r="G62" i="36"/>
  <c r="H62" i="36" s="1"/>
  <c r="F62" i="36"/>
  <c r="D62" i="36"/>
  <c r="H61" i="36"/>
  <c r="F61" i="36"/>
  <c r="D61" i="36"/>
  <c r="H60" i="36"/>
  <c r="F60" i="36"/>
  <c r="D60" i="36"/>
  <c r="G57" i="36"/>
  <c r="H57" i="36" s="1"/>
  <c r="F57" i="36"/>
  <c r="D57" i="36"/>
  <c r="G56" i="36"/>
  <c r="F56" i="36"/>
  <c r="D56" i="36"/>
  <c r="F55" i="36"/>
  <c r="D55" i="36"/>
  <c r="O45" i="36"/>
  <c r="M45" i="36"/>
  <c r="K45" i="36"/>
  <c r="I45" i="36"/>
  <c r="G45" i="36"/>
  <c r="O43" i="36"/>
  <c r="M43" i="36"/>
  <c r="K43" i="36"/>
  <c r="I43" i="36"/>
  <c r="O42" i="36"/>
  <c r="O67" i="36" s="1"/>
  <c r="M42" i="36"/>
  <c r="K42" i="36"/>
  <c r="I42" i="36"/>
  <c r="O41" i="36"/>
  <c r="M41" i="36"/>
  <c r="K41" i="36"/>
  <c r="I41" i="36"/>
  <c r="O40" i="36"/>
  <c r="M40" i="36"/>
  <c r="K40" i="36"/>
  <c r="I40" i="36"/>
  <c r="O39" i="36"/>
  <c r="M39" i="36"/>
  <c r="K39" i="36"/>
  <c r="I39" i="36"/>
  <c r="G39" i="36"/>
  <c r="O36" i="36"/>
  <c r="O70" i="36" s="1"/>
  <c r="M36" i="36"/>
  <c r="M70" i="36" s="1"/>
  <c r="K36" i="36"/>
  <c r="K70" i="36" s="1"/>
  <c r="K73" i="36" s="1"/>
  <c r="I36" i="36"/>
  <c r="I70" i="36" s="1"/>
  <c r="G36" i="36"/>
  <c r="G73" i="36" s="1"/>
  <c r="E92" i="36" s="1"/>
  <c r="O33" i="36"/>
  <c r="M33" i="36"/>
  <c r="K33" i="36"/>
  <c r="I33" i="36"/>
  <c r="I68" i="36" s="1"/>
  <c r="F91" i="36" s="1"/>
  <c r="G33" i="36"/>
  <c r="G65" i="36" s="1"/>
  <c r="H65" i="36" s="1"/>
  <c r="M32" i="36"/>
  <c r="O32" i="36" s="1"/>
  <c r="M30" i="36"/>
  <c r="O30" i="36" s="1"/>
  <c r="M29" i="36"/>
  <c r="O29" i="36" s="1"/>
  <c r="K29" i="36"/>
  <c r="K28" i="36"/>
  <c r="I27" i="36"/>
  <c r="I26" i="36" s="1"/>
  <c r="G27" i="36"/>
  <c r="G26" i="36"/>
  <c r="G60" i="36" s="1"/>
  <c r="O24" i="36"/>
  <c r="M24" i="36"/>
  <c r="K24" i="36"/>
  <c r="I24" i="36"/>
  <c r="G24" i="36"/>
  <c r="O19" i="36"/>
  <c r="M19" i="36"/>
  <c r="K19" i="36"/>
  <c r="I19" i="36"/>
  <c r="G19" i="36"/>
  <c r="O14" i="36"/>
  <c r="M14" i="36"/>
  <c r="K14" i="36"/>
  <c r="I14" i="36"/>
  <c r="G14" i="36"/>
  <c r="K13" i="36"/>
  <c r="M13" i="36" s="1"/>
  <c r="O13" i="36" s="1"/>
  <c r="M12" i="36"/>
  <c r="O12" i="36" s="1"/>
  <c r="K12" i="36"/>
  <c r="K11" i="36"/>
  <c r="M11" i="36" s="1"/>
  <c r="O11" i="36" s="1"/>
  <c r="M10" i="36"/>
  <c r="O10" i="36" s="1"/>
  <c r="K10" i="36"/>
  <c r="K9" i="36"/>
  <c r="I8" i="36"/>
  <c r="I7" i="36" s="1"/>
  <c r="G8" i="36"/>
  <c r="G7" i="36"/>
  <c r="I77" i="36" l="1"/>
  <c r="O73" i="36"/>
  <c r="P71" i="36" s="1"/>
  <c r="O77" i="36"/>
  <c r="I63" i="36"/>
  <c r="J62" i="36" s="1"/>
  <c r="J60" i="36"/>
  <c r="K68" i="36"/>
  <c r="L65" i="36" s="1"/>
  <c r="P72" i="36"/>
  <c r="D76" i="36"/>
  <c r="C96" i="36"/>
  <c r="D77" i="36"/>
  <c r="I6" i="36"/>
  <c r="M28" i="36"/>
  <c r="K27" i="36"/>
  <c r="K26" i="36" s="1"/>
  <c r="M68" i="36"/>
  <c r="G92" i="36"/>
  <c r="L71" i="36"/>
  <c r="J67" i="36"/>
  <c r="G76" i="36"/>
  <c r="H56" i="36"/>
  <c r="J65" i="36"/>
  <c r="H72" i="36"/>
  <c r="I73" i="36"/>
  <c r="J70" i="36" s="1"/>
  <c r="D97" i="36"/>
  <c r="D98" i="36" s="1"/>
  <c r="F76" i="36"/>
  <c r="F77" i="36"/>
  <c r="E78" i="36"/>
  <c r="C84" i="36"/>
  <c r="G6" i="36"/>
  <c r="M9" i="36"/>
  <c r="K8" i="36"/>
  <c r="K7" i="36" s="1"/>
  <c r="K6" i="36" s="1"/>
  <c r="O68" i="36"/>
  <c r="L72" i="36"/>
  <c r="K76" i="36"/>
  <c r="L70" i="36"/>
  <c r="J72" i="36"/>
  <c r="M73" i="36"/>
  <c r="N70" i="36" s="1"/>
  <c r="I76" i="36"/>
  <c r="G77" i="36"/>
  <c r="J66" i="36"/>
  <c r="H71" i="36"/>
  <c r="O76" i="36"/>
  <c r="P70" i="36"/>
  <c r="C95" i="36"/>
  <c r="C98" i="36" s="1"/>
  <c r="C78" i="36"/>
  <c r="D75" i="36"/>
  <c r="D78" i="36" s="1"/>
  <c r="M76" i="36"/>
  <c r="K77" i="36"/>
  <c r="M77" i="36"/>
  <c r="D96" i="36"/>
  <c r="F75" i="36"/>
  <c r="F78" i="36" s="1"/>
  <c r="I92" i="36" l="1"/>
  <c r="L67" i="36"/>
  <c r="N72" i="36"/>
  <c r="H96" i="36"/>
  <c r="I97" i="36"/>
  <c r="I91" i="36"/>
  <c r="P66" i="36"/>
  <c r="H91" i="36"/>
  <c r="N66" i="36"/>
  <c r="F96" i="36"/>
  <c r="D68" i="36"/>
  <c r="D58" i="36"/>
  <c r="D73" i="36"/>
  <c r="D63" i="36"/>
  <c r="N67" i="36"/>
  <c r="E96" i="36"/>
  <c r="K5" i="36"/>
  <c r="K4" i="36" s="1"/>
  <c r="F68" i="36"/>
  <c r="F58" i="36"/>
  <c r="F73" i="36"/>
  <c r="F63" i="36"/>
  <c r="F92" i="36"/>
  <c r="J71" i="36"/>
  <c r="K63" i="36"/>
  <c r="L60" i="36" s="1"/>
  <c r="E100" i="36"/>
  <c r="L66" i="36"/>
  <c r="G91" i="36"/>
  <c r="P67" i="36"/>
  <c r="G96" i="36"/>
  <c r="F97" i="36"/>
  <c r="G97" i="36"/>
  <c r="O9" i="36"/>
  <c r="O8" i="36" s="1"/>
  <c r="O7" i="36" s="1"/>
  <c r="O6" i="36" s="1"/>
  <c r="M8" i="36"/>
  <c r="M7" i="36" s="1"/>
  <c r="M6" i="36" s="1"/>
  <c r="O28" i="36"/>
  <c r="O27" i="36" s="1"/>
  <c r="O26" i="36" s="1"/>
  <c r="M27" i="36"/>
  <c r="M26" i="36" s="1"/>
  <c r="I96" i="36"/>
  <c r="H97" i="36"/>
  <c r="H92" i="36"/>
  <c r="N71" i="36"/>
  <c r="N65" i="36"/>
  <c r="P65" i="36"/>
  <c r="G5" i="36"/>
  <c r="G4" i="36" s="1"/>
  <c r="G55" i="36"/>
  <c r="E97" i="36"/>
  <c r="I5" i="36"/>
  <c r="I4" i="36" s="1"/>
  <c r="F90" i="36"/>
  <c r="J61" i="36"/>
  <c r="I75" i="36" l="1"/>
  <c r="I58" i="36"/>
  <c r="M5" i="36"/>
  <c r="M4" i="36" s="1"/>
  <c r="F100" i="36"/>
  <c r="O5" i="36"/>
  <c r="O4" i="36" s="1"/>
  <c r="M63" i="36"/>
  <c r="N60" i="36"/>
  <c r="H55" i="36"/>
  <c r="G75" i="36"/>
  <c r="O63" i="36"/>
  <c r="P60" i="36"/>
  <c r="L61" i="36"/>
  <c r="G90" i="36"/>
  <c r="L62" i="36"/>
  <c r="K58" i="36"/>
  <c r="K75" i="36"/>
  <c r="T73" i="7"/>
  <c r="O73" i="7"/>
  <c r="G89" i="36" l="1"/>
  <c r="L57" i="36"/>
  <c r="L56" i="36"/>
  <c r="O58" i="36"/>
  <c r="P55" i="36" s="1"/>
  <c r="O75" i="36"/>
  <c r="F89" i="36"/>
  <c r="J56" i="36"/>
  <c r="J57" i="36"/>
  <c r="G95" i="36"/>
  <c r="K78" i="36"/>
  <c r="L58" i="36" s="1"/>
  <c r="P61" i="36"/>
  <c r="I90" i="36"/>
  <c r="D85" i="36" s="1"/>
  <c r="P62" i="36"/>
  <c r="N61" i="36"/>
  <c r="H90" i="36"/>
  <c r="N62" i="36"/>
  <c r="F95" i="36"/>
  <c r="F98" i="36" s="1"/>
  <c r="I78" i="36"/>
  <c r="J75" i="36" s="1"/>
  <c r="L55" i="36"/>
  <c r="G78" i="36"/>
  <c r="E95" i="36"/>
  <c r="M75" i="36"/>
  <c r="M58" i="36"/>
  <c r="N55" i="36" s="1"/>
  <c r="J55" i="36"/>
  <c r="E9" i="33"/>
  <c r="N42" i="33"/>
  <c r="O42" i="33"/>
  <c r="P42" i="33"/>
  <c r="P36" i="33"/>
  <c r="P35" i="33"/>
  <c r="O36" i="33"/>
  <c r="O35" i="33"/>
  <c r="N36" i="33"/>
  <c r="N35" i="33"/>
  <c r="M36" i="33"/>
  <c r="M35" i="33"/>
  <c r="F37" i="33"/>
  <c r="O41" i="33"/>
  <c r="H37" i="33"/>
  <c r="L75" i="36" l="1"/>
  <c r="G98" i="36"/>
  <c r="H95" i="36"/>
  <c r="H98" i="36" s="1"/>
  <c r="M78" i="36"/>
  <c r="O78" i="36"/>
  <c r="P75" i="36" s="1"/>
  <c r="I95" i="36"/>
  <c r="I98" i="36" s="1"/>
  <c r="H63" i="36"/>
  <c r="H58" i="36"/>
  <c r="C81" i="36"/>
  <c r="H68" i="36"/>
  <c r="H73" i="36"/>
  <c r="H76" i="36"/>
  <c r="H77" i="36"/>
  <c r="E98" i="36"/>
  <c r="E99" i="36" s="1"/>
  <c r="E101" i="36" s="1"/>
  <c r="K91" i="36"/>
  <c r="J68" i="36"/>
  <c r="J77" i="36"/>
  <c r="J73" i="36"/>
  <c r="J76" i="36"/>
  <c r="J63" i="36"/>
  <c r="H89" i="36"/>
  <c r="N57" i="36"/>
  <c r="N56" i="36"/>
  <c r="H75" i="36"/>
  <c r="L73" i="36"/>
  <c r="L77" i="36"/>
  <c r="L76" i="36"/>
  <c r="L68" i="36"/>
  <c r="L63" i="36"/>
  <c r="J58" i="36"/>
  <c r="I89" i="36"/>
  <c r="C85" i="36" s="1"/>
  <c r="P57" i="36"/>
  <c r="P56" i="36"/>
  <c r="P41" i="33"/>
  <c r="N41" i="33"/>
  <c r="M41" i="33"/>
  <c r="M42" i="33" s="1"/>
  <c r="P12" i="7"/>
  <c r="C35" i="33"/>
  <c r="C36" i="33"/>
  <c r="C37" i="33"/>
  <c r="E25" i="33"/>
  <c r="E12" i="33"/>
  <c r="E26" i="33"/>
  <c r="E27" i="33"/>
  <c r="E37" i="33"/>
  <c r="P14" i="7"/>
  <c r="C39" i="33"/>
  <c r="E18" i="33"/>
  <c r="E29" i="33"/>
  <c r="E22" i="33"/>
  <c r="E30" i="33"/>
  <c r="E31" i="33"/>
  <c r="E39" i="33"/>
  <c r="P15" i="7"/>
  <c r="AE100" i="7"/>
  <c r="C16" i="21" s="1"/>
  <c r="I40" i="34" s="1"/>
  <c r="I57" i="34" s="1"/>
  <c r="H111" i="1"/>
  <c r="H112" i="1"/>
  <c r="H113" i="1"/>
  <c r="H114" i="1"/>
  <c r="H115" i="1"/>
  <c r="H116" i="1"/>
  <c r="H118" i="1"/>
  <c r="H119" i="1"/>
  <c r="H120" i="1"/>
  <c r="H122" i="1"/>
  <c r="H123" i="1"/>
  <c r="H124" i="1"/>
  <c r="H125" i="1"/>
  <c r="H126" i="1"/>
  <c r="D10" i="1"/>
  <c r="P35" i="7"/>
  <c r="F141" i="1"/>
  <c r="F142" i="1"/>
  <c r="F147" i="1"/>
  <c r="C12" i="1"/>
  <c r="P36" i="7"/>
  <c r="C9" i="10"/>
  <c r="P38" i="7"/>
  <c r="P32" i="7"/>
  <c r="E18" i="2"/>
  <c r="E19" i="2"/>
  <c r="E20" i="2"/>
  <c r="E21" i="2"/>
  <c r="E22" i="2"/>
  <c r="E23" i="2"/>
  <c r="E24" i="2"/>
  <c r="E25" i="2"/>
  <c r="E26" i="2"/>
  <c r="E27" i="2"/>
  <c r="E28" i="2"/>
  <c r="E29" i="2"/>
  <c r="E30" i="2"/>
  <c r="E31" i="2"/>
  <c r="E32" i="2"/>
  <c r="E33" i="2"/>
  <c r="E34" i="2"/>
  <c r="E35" i="2"/>
  <c r="E36" i="2"/>
  <c r="E37" i="2"/>
  <c r="E38" i="2"/>
  <c r="E39" i="2"/>
  <c r="C8" i="2"/>
  <c r="P39" i="7"/>
  <c r="E23" i="6"/>
  <c r="E24" i="6"/>
  <c r="E25" i="6"/>
  <c r="E26" i="6"/>
  <c r="E27" i="6"/>
  <c r="E28" i="6"/>
  <c r="E29" i="6"/>
  <c r="E30" i="6"/>
  <c r="E31" i="6"/>
  <c r="E32" i="6"/>
  <c r="E33" i="6"/>
  <c r="E34" i="6"/>
  <c r="E35" i="6"/>
  <c r="E36" i="6"/>
  <c r="E37" i="6"/>
  <c r="E38" i="6"/>
  <c r="E39" i="6"/>
  <c r="E40" i="6"/>
  <c r="E41" i="6"/>
  <c r="E42" i="6"/>
  <c r="C9" i="6"/>
  <c r="E50" i="6"/>
  <c r="E51" i="6"/>
  <c r="E52" i="6"/>
  <c r="E53" i="6"/>
  <c r="E54" i="6"/>
  <c r="E55" i="6"/>
  <c r="C10" i="6"/>
  <c r="E61" i="6"/>
  <c r="E66" i="6"/>
  <c r="E67" i="6"/>
  <c r="E68" i="6"/>
  <c r="C11" i="6"/>
  <c r="E72" i="6"/>
  <c r="C12" i="6"/>
  <c r="C13" i="6"/>
  <c r="P40" i="7"/>
  <c r="Q42" i="11"/>
  <c r="Q43" i="11"/>
  <c r="Q45" i="11"/>
  <c r="E46" i="11"/>
  <c r="H46" i="11"/>
  <c r="I46" i="11"/>
  <c r="J46" i="11"/>
  <c r="N46" i="11"/>
  <c r="O46" i="11"/>
  <c r="Q46" i="11"/>
  <c r="Q47" i="11"/>
  <c r="I48" i="11"/>
  <c r="Q48" i="11"/>
  <c r="Q49" i="11"/>
  <c r="Q51" i="11"/>
  <c r="Q52" i="11"/>
  <c r="Q53" i="11"/>
  <c r="C12" i="11"/>
  <c r="E12" i="11"/>
  <c r="F12" i="11"/>
  <c r="G12" i="11"/>
  <c r="H12" i="11"/>
  <c r="I12" i="11"/>
  <c r="J12" i="11"/>
  <c r="K12" i="11"/>
  <c r="L12" i="11"/>
  <c r="M12" i="11"/>
  <c r="N12" i="11"/>
  <c r="O12" i="11"/>
  <c r="P12" i="11"/>
  <c r="Q12" i="11"/>
  <c r="C13" i="11"/>
  <c r="E13" i="11"/>
  <c r="F13" i="11"/>
  <c r="G13" i="11"/>
  <c r="H13" i="11"/>
  <c r="I13" i="11"/>
  <c r="J13" i="11"/>
  <c r="K13" i="11"/>
  <c r="L13" i="11"/>
  <c r="M13" i="11"/>
  <c r="N13" i="11"/>
  <c r="O13" i="11"/>
  <c r="P13" i="11"/>
  <c r="Q13" i="11"/>
  <c r="C14" i="11"/>
  <c r="E14" i="11"/>
  <c r="F14" i="11"/>
  <c r="G14" i="11"/>
  <c r="H14" i="11"/>
  <c r="I14" i="11"/>
  <c r="J14" i="11"/>
  <c r="K14" i="11"/>
  <c r="L14" i="11"/>
  <c r="M14" i="11"/>
  <c r="N14" i="11"/>
  <c r="O14" i="11"/>
  <c r="P14" i="11"/>
  <c r="Q14" i="11"/>
  <c r="C15" i="11"/>
  <c r="E15" i="11"/>
  <c r="F15" i="11"/>
  <c r="G15" i="11"/>
  <c r="H15" i="11"/>
  <c r="I15" i="11"/>
  <c r="J15" i="11"/>
  <c r="K15" i="11"/>
  <c r="L15" i="11"/>
  <c r="M15" i="11"/>
  <c r="N15" i="11"/>
  <c r="O15" i="11"/>
  <c r="P15" i="11"/>
  <c r="Q15" i="11"/>
  <c r="C16" i="11"/>
  <c r="E16" i="11"/>
  <c r="F16" i="11"/>
  <c r="G16" i="11"/>
  <c r="H16" i="11"/>
  <c r="I16" i="11"/>
  <c r="J16" i="11"/>
  <c r="K16" i="11"/>
  <c r="L16" i="11"/>
  <c r="M16" i="11"/>
  <c r="N16" i="11"/>
  <c r="O16" i="11"/>
  <c r="P16" i="11"/>
  <c r="Q16" i="11"/>
  <c r="C17" i="11"/>
  <c r="E17" i="11"/>
  <c r="F17" i="11"/>
  <c r="G17" i="11"/>
  <c r="H17" i="11"/>
  <c r="I17" i="11"/>
  <c r="J17" i="11"/>
  <c r="K17" i="11"/>
  <c r="L17" i="11"/>
  <c r="M17" i="11"/>
  <c r="N17" i="11"/>
  <c r="O17" i="11"/>
  <c r="P17" i="11"/>
  <c r="Q17" i="11"/>
  <c r="C18" i="11"/>
  <c r="E18" i="11"/>
  <c r="F18" i="11"/>
  <c r="G18" i="11"/>
  <c r="H18" i="11"/>
  <c r="I18" i="11"/>
  <c r="J18" i="11"/>
  <c r="K18" i="11"/>
  <c r="L18" i="11"/>
  <c r="M18" i="11"/>
  <c r="N18" i="11"/>
  <c r="O18" i="11"/>
  <c r="P18" i="11"/>
  <c r="Q18" i="11"/>
  <c r="E19" i="11"/>
  <c r="F19" i="11"/>
  <c r="G19" i="11"/>
  <c r="H19" i="11"/>
  <c r="I19" i="11"/>
  <c r="J19" i="11"/>
  <c r="K19" i="11"/>
  <c r="L19" i="11"/>
  <c r="M19" i="11"/>
  <c r="N19" i="11"/>
  <c r="O19" i="11"/>
  <c r="P19" i="11"/>
  <c r="Q19" i="11"/>
  <c r="C20" i="11"/>
  <c r="E20" i="11"/>
  <c r="F20" i="11"/>
  <c r="G20" i="11"/>
  <c r="H20" i="11"/>
  <c r="I20" i="11"/>
  <c r="J20" i="11"/>
  <c r="K20" i="11"/>
  <c r="L20" i="11"/>
  <c r="M20" i="11"/>
  <c r="N20" i="11"/>
  <c r="O20" i="11"/>
  <c r="P20" i="11"/>
  <c r="Q20" i="11"/>
  <c r="E21" i="11"/>
  <c r="F21" i="11"/>
  <c r="G21" i="11"/>
  <c r="H21" i="11"/>
  <c r="I21" i="11"/>
  <c r="J21" i="11"/>
  <c r="K21" i="11"/>
  <c r="L21" i="11"/>
  <c r="M21" i="11"/>
  <c r="N21" i="11"/>
  <c r="O21" i="11"/>
  <c r="P21" i="11"/>
  <c r="Q21" i="11"/>
  <c r="C22" i="11"/>
  <c r="E22" i="11"/>
  <c r="F22" i="11"/>
  <c r="G22" i="11"/>
  <c r="H22" i="11"/>
  <c r="I22" i="11"/>
  <c r="J22" i="11"/>
  <c r="K22" i="11"/>
  <c r="L22" i="11"/>
  <c r="M22" i="11"/>
  <c r="N22" i="11"/>
  <c r="O22" i="11"/>
  <c r="P22" i="11"/>
  <c r="Q22" i="11"/>
  <c r="E23" i="11"/>
  <c r="F23" i="11"/>
  <c r="G23" i="11"/>
  <c r="H23" i="11"/>
  <c r="I23" i="11"/>
  <c r="J23" i="11"/>
  <c r="K23" i="11"/>
  <c r="L23" i="11"/>
  <c r="M23" i="11"/>
  <c r="N23" i="11"/>
  <c r="O23" i="11"/>
  <c r="P23" i="11"/>
  <c r="Q23" i="11"/>
  <c r="F24" i="11"/>
  <c r="H24" i="11"/>
  <c r="I24" i="11"/>
  <c r="J24" i="11"/>
  <c r="K24" i="11"/>
  <c r="L24" i="11"/>
  <c r="M24" i="11"/>
  <c r="O24" i="11"/>
  <c r="Q24" i="11"/>
  <c r="Q25" i="11"/>
  <c r="Q26" i="11"/>
  <c r="C27" i="11"/>
  <c r="E27" i="11"/>
  <c r="F27" i="11"/>
  <c r="G27" i="11"/>
  <c r="H27" i="11"/>
  <c r="I27" i="11"/>
  <c r="J27" i="11"/>
  <c r="K27" i="11"/>
  <c r="L27" i="11"/>
  <c r="M27" i="11"/>
  <c r="N27" i="11"/>
  <c r="O27" i="11"/>
  <c r="P27" i="11"/>
  <c r="Q27" i="11"/>
  <c r="E28" i="11"/>
  <c r="F28" i="11"/>
  <c r="G28" i="11"/>
  <c r="H28" i="11"/>
  <c r="I28" i="11"/>
  <c r="J28" i="11"/>
  <c r="K28" i="11"/>
  <c r="L28" i="11"/>
  <c r="M28" i="11"/>
  <c r="N28" i="11"/>
  <c r="O28" i="11"/>
  <c r="P28" i="11"/>
  <c r="Q28" i="11"/>
  <c r="E29" i="11"/>
  <c r="F29" i="11"/>
  <c r="G29" i="11"/>
  <c r="H29" i="11"/>
  <c r="I29" i="11"/>
  <c r="J29" i="11"/>
  <c r="K29" i="11"/>
  <c r="L29" i="11"/>
  <c r="M29" i="11"/>
  <c r="N29" i="11"/>
  <c r="O29" i="11"/>
  <c r="P29" i="11"/>
  <c r="Q29" i="11"/>
  <c r="F30" i="11"/>
  <c r="G30" i="11"/>
  <c r="H30" i="11"/>
  <c r="I30" i="11"/>
  <c r="J30" i="11"/>
  <c r="K30" i="11"/>
  <c r="L30" i="11"/>
  <c r="M30" i="11"/>
  <c r="N30" i="11"/>
  <c r="O30" i="11"/>
  <c r="P30" i="11"/>
  <c r="Q30" i="11"/>
  <c r="E31" i="11"/>
  <c r="F31" i="11"/>
  <c r="G31" i="11"/>
  <c r="H31" i="11"/>
  <c r="I31" i="11"/>
  <c r="J31" i="11"/>
  <c r="K31" i="11"/>
  <c r="L31" i="11"/>
  <c r="M31" i="11"/>
  <c r="N31" i="11"/>
  <c r="O31" i="11"/>
  <c r="P31" i="11"/>
  <c r="Q31" i="11"/>
  <c r="Q32" i="11"/>
  <c r="G33" i="11"/>
  <c r="P33" i="11"/>
  <c r="Q33" i="11"/>
  <c r="Q34" i="11"/>
  <c r="E35" i="11"/>
  <c r="Q35" i="11"/>
  <c r="C36" i="11"/>
  <c r="E36" i="11"/>
  <c r="Q36" i="11"/>
  <c r="C37" i="11"/>
  <c r="E37" i="11"/>
  <c r="Q37" i="11"/>
  <c r="Q38" i="11"/>
  <c r="Q39" i="11"/>
  <c r="Q40" i="11"/>
  <c r="Q54" i="11"/>
  <c r="I58" i="11"/>
  <c r="P45" i="7"/>
  <c r="P11" i="7"/>
  <c r="P10" i="7" s="1"/>
  <c r="P72" i="7" s="1"/>
  <c r="D62" i="15" s="1"/>
  <c r="D76" i="15" s="1"/>
  <c r="P23" i="7"/>
  <c r="P31" i="7"/>
  <c r="P41" i="7"/>
  <c r="D5" i="12"/>
  <c r="D6" i="12"/>
  <c r="D7" i="12"/>
  <c r="D8" i="12"/>
  <c r="D9" i="12"/>
  <c r="D10" i="12"/>
  <c r="D11" i="12"/>
  <c r="D12" i="12"/>
  <c r="D13" i="12"/>
  <c r="D14" i="12"/>
  <c r="D15" i="12"/>
  <c r="D16" i="12"/>
  <c r="D17" i="12"/>
  <c r="D18" i="12"/>
  <c r="D19" i="12"/>
  <c r="P46" i="7"/>
  <c r="C15" i="26"/>
  <c r="D15" i="26"/>
  <c r="C16" i="26"/>
  <c r="D16" i="26"/>
  <c r="C17" i="26"/>
  <c r="D17" i="26"/>
  <c r="C18" i="26"/>
  <c r="D18" i="26"/>
  <c r="C19" i="26"/>
  <c r="D19" i="26"/>
  <c r="D21" i="26"/>
  <c r="B6" i="26"/>
  <c r="D6" i="26"/>
  <c r="B7" i="26"/>
  <c r="D7" i="26"/>
  <c r="B8" i="26"/>
  <c r="D8" i="26"/>
  <c r="B9" i="26"/>
  <c r="D9" i="26"/>
  <c r="B10" i="26"/>
  <c r="D10" i="26"/>
  <c r="D12" i="26"/>
  <c r="D23" i="26"/>
  <c r="D25" i="26"/>
  <c r="D28" i="26"/>
  <c r="P47" i="7"/>
  <c r="P44" i="7"/>
  <c r="P30" i="7"/>
  <c r="P51" i="7"/>
  <c r="P49" i="7"/>
  <c r="P53" i="7"/>
  <c r="P57" i="7"/>
  <c r="P48" i="7"/>
  <c r="AE101" i="7"/>
  <c r="C17" i="21" s="1"/>
  <c r="I41" i="34" s="1"/>
  <c r="I62" i="34" s="1"/>
  <c r="AE102" i="7"/>
  <c r="C18" i="21" s="1"/>
  <c r="I42" i="34" s="1"/>
  <c r="I67" i="34" s="1"/>
  <c r="I68" i="34" s="1"/>
  <c r="AE103" i="7"/>
  <c r="C19" i="21" s="1"/>
  <c r="I43" i="34" s="1"/>
  <c r="I72" i="34" s="1"/>
  <c r="U12" i="7"/>
  <c r="F9" i="33"/>
  <c r="F25" i="33"/>
  <c r="F12" i="33"/>
  <c r="F26" i="33"/>
  <c r="F27" i="33"/>
  <c r="U14" i="7"/>
  <c r="U11" i="7" s="1"/>
  <c r="U10" i="7" s="1"/>
  <c r="F18" i="33"/>
  <c r="F29" i="33"/>
  <c r="F22" i="33"/>
  <c r="F30" i="33"/>
  <c r="F31" i="33"/>
  <c r="F39" i="33"/>
  <c r="U15" i="7"/>
  <c r="U20" i="7"/>
  <c r="U21" i="7"/>
  <c r="U23" i="7"/>
  <c r="U38" i="7"/>
  <c r="U32" i="7"/>
  <c r="U39" i="7"/>
  <c r="U40" i="7"/>
  <c r="U31" i="7"/>
  <c r="U41" i="7"/>
  <c r="U45" i="7"/>
  <c r="U47" i="7"/>
  <c r="U44" i="7"/>
  <c r="U30" i="7"/>
  <c r="U51" i="7"/>
  <c r="U49" i="7"/>
  <c r="U53" i="7"/>
  <c r="U57" i="7"/>
  <c r="U48" i="7"/>
  <c r="U71" i="7"/>
  <c r="AF113" i="7"/>
  <c r="E17" i="21"/>
  <c r="K41" i="34" s="1"/>
  <c r="K62" i="34" s="1"/>
  <c r="AF114" i="7"/>
  <c r="E18" i="21" s="1"/>
  <c r="AF115" i="7"/>
  <c r="E19" i="21"/>
  <c r="K43" i="34" s="1"/>
  <c r="K72" i="34" s="1"/>
  <c r="Y12" i="7"/>
  <c r="G9" i="33"/>
  <c r="G25" i="33"/>
  <c r="G12" i="33"/>
  <c r="G26" i="33"/>
  <c r="G27" i="33"/>
  <c r="G37" i="33"/>
  <c r="Y14" i="7"/>
  <c r="Y11" i="7" s="1"/>
  <c r="Y10" i="7" s="1"/>
  <c r="Y72" i="7" s="1"/>
  <c r="G18" i="33"/>
  <c r="G29" i="33"/>
  <c r="G22" i="33"/>
  <c r="G30" i="33"/>
  <c r="G31" i="33"/>
  <c r="G39" i="33"/>
  <c r="Y15" i="7"/>
  <c r="Y20" i="7"/>
  <c r="Y21" i="7"/>
  <c r="Y23" i="7"/>
  <c r="D9" i="10"/>
  <c r="Y38" i="7"/>
  <c r="Y32" i="7"/>
  <c r="Y40" i="7"/>
  <c r="Y31" i="7"/>
  <c r="Y41" i="7"/>
  <c r="Y45" i="7"/>
  <c r="Y47" i="7"/>
  <c r="Y44" i="7"/>
  <c r="Y30" i="7"/>
  <c r="Y51" i="7"/>
  <c r="Y49" i="7"/>
  <c r="Y53" i="7"/>
  <c r="Y57" i="7"/>
  <c r="Y48" i="7"/>
  <c r="Y71" i="7"/>
  <c r="AG113" i="7"/>
  <c r="F17" i="21"/>
  <c r="M41" i="34"/>
  <c r="M62" i="34" s="1"/>
  <c r="M63" i="34" s="1"/>
  <c r="AG114" i="7"/>
  <c r="F18" i="21"/>
  <c r="M42" i="34"/>
  <c r="M67" i="34" s="1"/>
  <c r="AG115" i="7"/>
  <c r="F19" i="21" s="1"/>
  <c r="AC12" i="7"/>
  <c r="H9" i="33"/>
  <c r="H25" i="33"/>
  <c r="H12" i="33"/>
  <c r="H26" i="33"/>
  <c r="H27" i="33"/>
  <c r="AC14" i="7"/>
  <c r="H18" i="33"/>
  <c r="H29" i="33"/>
  <c r="H22" i="33"/>
  <c r="H30" i="33"/>
  <c r="H31" i="33"/>
  <c r="H39" i="33"/>
  <c r="AC15" i="7"/>
  <c r="AH112" i="7" s="1"/>
  <c r="G16" i="21" s="1"/>
  <c r="O40" i="34" s="1"/>
  <c r="O57" i="34" s="1"/>
  <c r="AC19" i="7"/>
  <c r="E9" i="10"/>
  <c r="AC38" i="7"/>
  <c r="AC32" i="7"/>
  <c r="AC40" i="7"/>
  <c r="AC45" i="7"/>
  <c r="AC47" i="7"/>
  <c r="AH113" i="7"/>
  <c r="G17" i="21" s="1"/>
  <c r="O41" i="34" s="1"/>
  <c r="O62" i="34" s="1"/>
  <c r="O63" i="34" s="1"/>
  <c r="P61" i="34" s="1"/>
  <c r="AH114" i="7"/>
  <c r="G18" i="21" s="1"/>
  <c r="O42" i="34" s="1"/>
  <c r="O67" i="34" s="1"/>
  <c r="O68" i="34" s="1"/>
  <c r="AC71" i="7"/>
  <c r="AH115" i="7"/>
  <c r="G19" i="21"/>
  <c r="O43" i="34" s="1"/>
  <c r="O72" i="34" s="1"/>
  <c r="O73" i="34" s="1"/>
  <c r="P70" i="34" s="1"/>
  <c r="I8" i="34"/>
  <c r="I7" i="34"/>
  <c r="I14" i="34"/>
  <c r="I19" i="34"/>
  <c r="I24" i="34"/>
  <c r="I6" i="34"/>
  <c r="I55" i="34"/>
  <c r="I27" i="34"/>
  <c r="I26" i="34"/>
  <c r="I60" i="34"/>
  <c r="I33" i="34"/>
  <c r="I65" i="34"/>
  <c r="I36" i="34"/>
  <c r="I70" i="34"/>
  <c r="I75" i="34"/>
  <c r="F95" i="34"/>
  <c r="I45" i="34"/>
  <c r="I56" i="34"/>
  <c r="I76" i="34"/>
  <c r="F97" i="34"/>
  <c r="K9" i="34"/>
  <c r="K10" i="34"/>
  <c r="K11" i="34"/>
  <c r="K12" i="34"/>
  <c r="K13" i="34"/>
  <c r="K8" i="34"/>
  <c r="K7" i="34"/>
  <c r="K14" i="34"/>
  <c r="K19" i="34"/>
  <c r="K24" i="34"/>
  <c r="K6" i="34"/>
  <c r="K55" i="34"/>
  <c r="K28" i="34"/>
  <c r="K29" i="34"/>
  <c r="K27" i="34"/>
  <c r="K26" i="34"/>
  <c r="K60" i="34"/>
  <c r="K33" i="34"/>
  <c r="K65" i="34"/>
  <c r="K36" i="34"/>
  <c r="K70" i="34"/>
  <c r="K75" i="34"/>
  <c r="G95" i="34"/>
  <c r="K45" i="34"/>
  <c r="K56" i="34"/>
  <c r="K76" i="34"/>
  <c r="G97" i="34"/>
  <c r="M9" i="34"/>
  <c r="M10" i="34"/>
  <c r="M11" i="34"/>
  <c r="M12" i="34"/>
  <c r="M13" i="34"/>
  <c r="M8" i="34"/>
  <c r="M7" i="34"/>
  <c r="M14" i="34"/>
  <c r="M19" i="34"/>
  <c r="M24" i="34"/>
  <c r="M6" i="34"/>
  <c r="M55" i="34"/>
  <c r="M28" i="34"/>
  <c r="M29" i="34"/>
  <c r="M30" i="34"/>
  <c r="M32" i="34"/>
  <c r="M27" i="34"/>
  <c r="M26" i="34"/>
  <c r="M60" i="34"/>
  <c r="M33" i="34"/>
  <c r="M65" i="34"/>
  <c r="M36" i="34"/>
  <c r="M70" i="34"/>
  <c r="M75" i="34"/>
  <c r="H95" i="34"/>
  <c r="M45" i="34"/>
  <c r="M56" i="34"/>
  <c r="M76" i="34"/>
  <c r="H97" i="34"/>
  <c r="O9" i="34"/>
  <c r="O10" i="34"/>
  <c r="O11" i="34"/>
  <c r="O12" i="34"/>
  <c r="O13" i="34"/>
  <c r="O8" i="34"/>
  <c r="O7" i="34"/>
  <c r="O14" i="34"/>
  <c r="O19" i="34"/>
  <c r="O24" i="34"/>
  <c r="O6" i="34"/>
  <c r="O55" i="34"/>
  <c r="O28" i="34"/>
  <c r="O29" i="34"/>
  <c r="O30" i="34"/>
  <c r="O32" i="34"/>
  <c r="O27" i="34"/>
  <c r="O26" i="34"/>
  <c r="O60" i="34"/>
  <c r="O33" i="34"/>
  <c r="O65" i="34"/>
  <c r="O36" i="34"/>
  <c r="O70" i="34"/>
  <c r="O75" i="34"/>
  <c r="I95" i="34"/>
  <c r="O45" i="34"/>
  <c r="O56" i="34"/>
  <c r="O76" i="34"/>
  <c r="I97" i="34"/>
  <c r="C77" i="34"/>
  <c r="C96" i="34"/>
  <c r="E77" i="34"/>
  <c r="D96" i="34"/>
  <c r="G57" i="34"/>
  <c r="G62" i="34"/>
  <c r="G67" i="34"/>
  <c r="G72" i="34"/>
  <c r="G77" i="34"/>
  <c r="E96" i="34"/>
  <c r="E100" i="34"/>
  <c r="C75" i="34"/>
  <c r="C95" i="34"/>
  <c r="C76" i="34"/>
  <c r="C97" i="34"/>
  <c r="C98" i="34"/>
  <c r="E75" i="34"/>
  <c r="D95" i="34"/>
  <c r="E76" i="34"/>
  <c r="D97" i="34"/>
  <c r="D98" i="34"/>
  <c r="G8" i="34"/>
  <c r="G7" i="34"/>
  <c r="G14" i="34"/>
  <c r="G19" i="34"/>
  <c r="G24" i="34"/>
  <c r="G6" i="34"/>
  <c r="G55" i="34"/>
  <c r="G27" i="34"/>
  <c r="G26" i="34"/>
  <c r="G60" i="34"/>
  <c r="G33" i="34"/>
  <c r="G65" i="34"/>
  <c r="G36" i="34"/>
  <c r="G70" i="34"/>
  <c r="G75" i="34"/>
  <c r="E95" i="34"/>
  <c r="G45" i="34"/>
  <c r="G56" i="34"/>
  <c r="G76" i="34"/>
  <c r="E97" i="34"/>
  <c r="E98" i="34"/>
  <c r="E99" i="34"/>
  <c r="E101" i="34"/>
  <c r="N12" i="7"/>
  <c r="D3" i="31"/>
  <c r="O13" i="7"/>
  <c r="N13" i="7"/>
  <c r="N14" i="7"/>
  <c r="N15" i="7"/>
  <c r="AE144" i="7" s="1"/>
  <c r="AE146" i="7" s="1"/>
  <c r="N16" i="7"/>
  <c r="Q17" i="7"/>
  <c r="N17" i="7"/>
  <c r="N18" i="7"/>
  <c r="D8" i="20"/>
  <c r="D9" i="20"/>
  <c r="D10" i="20"/>
  <c r="D11" i="20"/>
  <c r="B18" i="20"/>
  <c r="O19" i="7"/>
  <c r="N19" i="7"/>
  <c r="N20" i="7"/>
  <c r="N21" i="7"/>
  <c r="N22" i="7"/>
  <c r="E4" i="13"/>
  <c r="E5" i="13"/>
  <c r="E6" i="13"/>
  <c r="E7" i="13"/>
  <c r="E8" i="13"/>
  <c r="E9" i="13"/>
  <c r="E10" i="13"/>
  <c r="E11" i="13"/>
  <c r="E13" i="13"/>
  <c r="E14" i="13"/>
  <c r="E15" i="13"/>
  <c r="E16" i="13"/>
  <c r="E17" i="13"/>
  <c r="E18" i="13"/>
  <c r="E19" i="13"/>
  <c r="E20" i="13"/>
  <c r="O24" i="7"/>
  <c r="N24" i="7"/>
  <c r="N25" i="7"/>
  <c r="N26" i="7"/>
  <c r="N27" i="7"/>
  <c r="O28" i="7"/>
  <c r="N28" i="7"/>
  <c r="N29" i="7"/>
  <c r="N23" i="7"/>
  <c r="O33" i="7"/>
  <c r="N33" i="7"/>
  <c r="O34" i="7"/>
  <c r="N34" i="7"/>
  <c r="N35" i="7"/>
  <c r="F135" i="1"/>
  <c r="F136" i="1"/>
  <c r="F146" i="1"/>
  <c r="C11" i="1"/>
  <c r="O36" i="7"/>
  <c r="N36" i="7"/>
  <c r="B8" i="10"/>
  <c r="D6" i="20"/>
  <c r="B19" i="20"/>
  <c r="B13" i="10"/>
  <c r="O37" i="7"/>
  <c r="N37" i="7"/>
  <c r="B9" i="10"/>
  <c r="O38" i="7"/>
  <c r="N38" i="7"/>
  <c r="N32" i="7"/>
  <c r="N39" i="7"/>
  <c r="Q40" i="7"/>
  <c r="N40" i="7"/>
  <c r="N31" i="7"/>
  <c r="N42" i="7"/>
  <c r="N45" i="7"/>
  <c r="O46" i="7"/>
  <c r="N46" i="7"/>
  <c r="N47" i="7"/>
  <c r="N44" i="7"/>
  <c r="N30" i="7"/>
  <c r="N50" i="7"/>
  <c r="Q51" i="7"/>
  <c r="N51" i="7"/>
  <c r="N52" i="7"/>
  <c r="N49" i="7"/>
  <c r="N54" i="7"/>
  <c r="N55" i="7"/>
  <c r="N56" i="7"/>
  <c r="N53" i="7"/>
  <c r="N58" i="7"/>
  <c r="N59" i="7"/>
  <c r="N60" i="7"/>
  <c r="N61" i="7"/>
  <c r="N62" i="7"/>
  <c r="N63" i="7"/>
  <c r="N64" i="7"/>
  <c r="N65" i="7"/>
  <c r="N66" i="7"/>
  <c r="N67" i="7"/>
  <c r="N68" i="7"/>
  <c r="N69" i="7"/>
  <c r="N70" i="7"/>
  <c r="N57" i="7"/>
  <c r="N48" i="7"/>
  <c r="N71" i="7"/>
  <c r="T12" i="7"/>
  <c r="S12" i="7"/>
  <c r="E3" i="31"/>
  <c r="T13" i="7"/>
  <c r="S13" i="7"/>
  <c r="T14" i="7"/>
  <c r="S14" i="7"/>
  <c r="D8" i="29" s="1"/>
  <c r="T15" i="7"/>
  <c r="S15" i="7" s="1"/>
  <c r="S16" i="7"/>
  <c r="V17" i="7"/>
  <c r="S17" i="7"/>
  <c r="S18" i="7"/>
  <c r="F8" i="20"/>
  <c r="F9" i="20"/>
  <c r="F10" i="20"/>
  <c r="C18" i="20"/>
  <c r="T19" i="7"/>
  <c r="S19" i="7"/>
  <c r="V20" i="7"/>
  <c r="S20" i="7"/>
  <c r="V21" i="7"/>
  <c r="S21" i="7"/>
  <c r="D14" i="28"/>
  <c r="D15" i="28"/>
  <c r="D16" i="28"/>
  <c r="B17" i="28"/>
  <c r="D17" i="28"/>
  <c r="D18" i="28"/>
  <c r="B26" i="28"/>
  <c r="D35" i="28"/>
  <c r="E35" i="28"/>
  <c r="E36" i="28"/>
  <c r="E37" i="28"/>
  <c r="E38" i="28"/>
  <c r="E40" i="28"/>
  <c r="E41" i="28"/>
  <c r="E43" i="28"/>
  <c r="B5" i="28"/>
  <c r="C26" i="28"/>
  <c r="F35" i="28"/>
  <c r="G35" i="28"/>
  <c r="G36" i="28"/>
  <c r="G37" i="28"/>
  <c r="G38" i="28"/>
  <c r="G40" i="28"/>
  <c r="G41" i="28"/>
  <c r="G43" i="28"/>
  <c r="B6" i="28"/>
  <c r="D26" i="28"/>
  <c r="H35" i="28"/>
  <c r="I35" i="28"/>
  <c r="I36" i="28"/>
  <c r="I37" i="28"/>
  <c r="I38" i="28"/>
  <c r="I40" i="28"/>
  <c r="I41" i="28"/>
  <c r="I43" i="28"/>
  <c r="B7" i="28"/>
  <c r="E26" i="28"/>
  <c r="J35" i="28"/>
  <c r="K35" i="28"/>
  <c r="K36" i="28"/>
  <c r="K37" i="28"/>
  <c r="K38" i="28"/>
  <c r="K40" i="28"/>
  <c r="K41" i="28"/>
  <c r="K43" i="28"/>
  <c r="B8" i="28"/>
  <c r="C5" i="28"/>
  <c r="D5" i="28"/>
  <c r="V22" i="7"/>
  <c r="S22" i="7"/>
  <c r="G4" i="13"/>
  <c r="G5" i="13"/>
  <c r="G6" i="13"/>
  <c r="G7" i="13"/>
  <c r="G8" i="13"/>
  <c r="G9" i="13"/>
  <c r="G10" i="13"/>
  <c r="G11" i="13"/>
  <c r="G13" i="13"/>
  <c r="G14" i="13"/>
  <c r="G15" i="13"/>
  <c r="G16" i="13"/>
  <c r="G17" i="13"/>
  <c r="G18" i="13"/>
  <c r="G19" i="13"/>
  <c r="G20" i="13"/>
  <c r="T24" i="7"/>
  <c r="S24" i="7"/>
  <c r="T25" i="7"/>
  <c r="S25" i="7"/>
  <c r="S26" i="7"/>
  <c r="S27" i="7"/>
  <c r="T28" i="7"/>
  <c r="S28" i="7"/>
  <c r="S29" i="7"/>
  <c r="S23" i="7"/>
  <c r="T33" i="7"/>
  <c r="S33" i="7"/>
  <c r="T34" i="7"/>
  <c r="S34" i="7"/>
  <c r="K111" i="1"/>
  <c r="K112" i="1"/>
  <c r="K113" i="1"/>
  <c r="K114" i="1"/>
  <c r="K115" i="1"/>
  <c r="K116" i="1"/>
  <c r="K118" i="1"/>
  <c r="K119" i="1"/>
  <c r="K120" i="1"/>
  <c r="K122" i="1"/>
  <c r="K123" i="1"/>
  <c r="K124" i="1"/>
  <c r="K125" i="1"/>
  <c r="K126" i="1"/>
  <c r="E10" i="1"/>
  <c r="T35" i="7"/>
  <c r="S35" i="7"/>
  <c r="J135" i="1"/>
  <c r="J136" i="1"/>
  <c r="J146" i="1"/>
  <c r="E11" i="1"/>
  <c r="J141" i="1"/>
  <c r="J142" i="1"/>
  <c r="J147" i="1"/>
  <c r="E12" i="1"/>
  <c r="T36" i="7"/>
  <c r="S36" i="7"/>
  <c r="C8" i="10"/>
  <c r="F6" i="20"/>
  <c r="C19" i="20"/>
  <c r="C13" i="10"/>
  <c r="T37" i="7"/>
  <c r="S37" i="7"/>
  <c r="T38" i="7"/>
  <c r="S38" i="7"/>
  <c r="S32" i="7"/>
  <c r="T39" i="7"/>
  <c r="S39" i="7"/>
  <c r="T40" i="7"/>
  <c r="D12" i="6"/>
  <c r="V40" i="7"/>
  <c r="S40" i="7"/>
  <c r="S31" i="7"/>
  <c r="S42" i="7"/>
  <c r="S45" i="7"/>
  <c r="T46" i="7"/>
  <c r="S46" i="7"/>
  <c r="S47" i="7"/>
  <c r="S44" i="7"/>
  <c r="S30" i="7"/>
  <c r="S50" i="7"/>
  <c r="V51" i="7"/>
  <c r="S51" i="7"/>
  <c r="S52" i="7"/>
  <c r="S49" i="7"/>
  <c r="S54" i="7"/>
  <c r="S55" i="7"/>
  <c r="S56" i="7"/>
  <c r="S53" i="7"/>
  <c r="S58" i="7"/>
  <c r="S59" i="7"/>
  <c r="S60" i="7"/>
  <c r="S61" i="7"/>
  <c r="S62" i="7"/>
  <c r="S63" i="7"/>
  <c r="S64" i="7"/>
  <c r="S65" i="7"/>
  <c r="S66" i="7"/>
  <c r="S67" i="7"/>
  <c r="S68" i="7"/>
  <c r="S69" i="7"/>
  <c r="S70" i="7"/>
  <c r="S57" i="7"/>
  <c r="S48" i="7"/>
  <c r="S71" i="7"/>
  <c r="X12" i="7"/>
  <c r="W12" i="7"/>
  <c r="F3" i="31"/>
  <c r="X13" i="7"/>
  <c r="W13" i="7"/>
  <c r="X14" i="7"/>
  <c r="W14" i="7" s="1"/>
  <c r="X15" i="7"/>
  <c r="W15" i="7" s="1"/>
  <c r="W16" i="7"/>
  <c r="Z17" i="7"/>
  <c r="W17" i="7"/>
  <c r="W18" i="7"/>
  <c r="H8" i="20"/>
  <c r="H9" i="20"/>
  <c r="H10" i="20"/>
  <c r="H11" i="20"/>
  <c r="D18" i="20"/>
  <c r="X19" i="7"/>
  <c r="W19" i="7"/>
  <c r="Z20" i="7"/>
  <c r="W20" i="7"/>
  <c r="Z21" i="7"/>
  <c r="W21" i="7"/>
  <c r="Z22" i="7"/>
  <c r="W22" i="7"/>
  <c r="I4" i="13"/>
  <c r="I5" i="13"/>
  <c r="I6" i="13"/>
  <c r="I7" i="13"/>
  <c r="I8" i="13"/>
  <c r="I9" i="13"/>
  <c r="I10" i="13"/>
  <c r="I11" i="13"/>
  <c r="I13" i="13"/>
  <c r="I14" i="13"/>
  <c r="I15" i="13"/>
  <c r="I16" i="13"/>
  <c r="I17" i="13"/>
  <c r="I18" i="13"/>
  <c r="I19" i="13"/>
  <c r="I20" i="13"/>
  <c r="X24" i="7"/>
  <c r="W24" i="7"/>
  <c r="X25" i="7"/>
  <c r="W25" i="7"/>
  <c r="W26" i="7"/>
  <c r="W27" i="7"/>
  <c r="X28" i="7"/>
  <c r="W28" i="7"/>
  <c r="W29" i="7"/>
  <c r="W23" i="7"/>
  <c r="AB33" i="7"/>
  <c r="X33" i="7"/>
  <c r="W33" i="7"/>
  <c r="AB34" i="7"/>
  <c r="X34" i="7"/>
  <c r="W34" i="7"/>
  <c r="N111" i="1"/>
  <c r="N112" i="1"/>
  <c r="N113" i="1"/>
  <c r="N114" i="1"/>
  <c r="N115" i="1"/>
  <c r="N116" i="1"/>
  <c r="N118" i="1"/>
  <c r="N119" i="1"/>
  <c r="N120" i="1"/>
  <c r="N122" i="1"/>
  <c r="N123" i="1"/>
  <c r="N124" i="1"/>
  <c r="N125" i="1"/>
  <c r="N126" i="1"/>
  <c r="F10" i="1"/>
  <c r="AB35" i="7"/>
  <c r="X35" i="7"/>
  <c r="W35" i="7"/>
  <c r="L135" i="1"/>
  <c r="L136" i="1"/>
  <c r="L146" i="1"/>
  <c r="F11" i="1"/>
  <c r="L141" i="1"/>
  <c r="L142" i="1"/>
  <c r="L147" i="1"/>
  <c r="F12" i="1"/>
  <c r="X36" i="7"/>
  <c r="W36" i="7"/>
  <c r="D8" i="10"/>
  <c r="H6" i="20"/>
  <c r="D19" i="20"/>
  <c r="D13" i="10"/>
  <c r="X37" i="7"/>
  <c r="W37" i="7"/>
  <c r="X38" i="7"/>
  <c r="W38" i="7"/>
  <c r="W32" i="7"/>
  <c r="E8" i="2"/>
  <c r="X39" i="7"/>
  <c r="W39" i="7"/>
  <c r="X40" i="7"/>
  <c r="E12" i="6"/>
  <c r="Z40" i="7"/>
  <c r="W40" i="7"/>
  <c r="W31" i="7"/>
  <c r="W42" i="7"/>
  <c r="X45" i="7"/>
  <c r="W45" i="7"/>
  <c r="X46" i="7"/>
  <c r="W46" i="7"/>
  <c r="X47" i="7"/>
  <c r="W47" i="7"/>
  <c r="W44" i="7"/>
  <c r="W30" i="7"/>
  <c r="W50" i="7"/>
  <c r="Z51" i="7"/>
  <c r="W51" i="7"/>
  <c r="W52" i="7"/>
  <c r="W49" i="7"/>
  <c r="W54" i="7"/>
  <c r="W55" i="7"/>
  <c r="W56" i="7"/>
  <c r="W53" i="7"/>
  <c r="W58" i="7"/>
  <c r="W59" i="7"/>
  <c r="W60" i="7"/>
  <c r="W61" i="7"/>
  <c r="W62" i="7"/>
  <c r="W63" i="7"/>
  <c r="W64" i="7"/>
  <c r="W65" i="7"/>
  <c r="W66" i="7"/>
  <c r="W67" i="7"/>
  <c r="W68" i="7"/>
  <c r="W69" i="7"/>
  <c r="W70" i="7"/>
  <c r="W57" i="7"/>
  <c r="W48" i="7"/>
  <c r="W71" i="7"/>
  <c r="AB12" i="7"/>
  <c r="AA12" i="7"/>
  <c r="G3" i="31"/>
  <c r="AB13" i="7"/>
  <c r="AA13" i="7"/>
  <c r="AB14" i="7"/>
  <c r="AA14" i="7" s="1"/>
  <c r="AB15" i="7"/>
  <c r="AA16" i="7"/>
  <c r="AD17" i="7"/>
  <c r="AA17" i="7"/>
  <c r="AA18" i="7"/>
  <c r="J9" i="20"/>
  <c r="J10" i="20"/>
  <c r="J11" i="20"/>
  <c r="E18" i="20"/>
  <c r="AB19" i="7"/>
  <c r="AD19" i="7"/>
  <c r="AA19" i="7"/>
  <c r="AA20" i="7"/>
  <c r="AA21" i="7"/>
  <c r="AD22" i="7"/>
  <c r="AA22" i="7"/>
  <c r="K4" i="13"/>
  <c r="K5" i="13"/>
  <c r="K6" i="13"/>
  <c r="K7" i="13"/>
  <c r="K8" i="13"/>
  <c r="K9" i="13"/>
  <c r="K10" i="13"/>
  <c r="K11" i="13"/>
  <c r="K13" i="13"/>
  <c r="K14" i="13"/>
  <c r="K15" i="13"/>
  <c r="K16" i="13"/>
  <c r="K17" i="13"/>
  <c r="K18" i="13"/>
  <c r="K19" i="13"/>
  <c r="K20" i="13"/>
  <c r="AB24" i="7"/>
  <c r="AA24" i="7"/>
  <c r="AB25" i="7"/>
  <c r="AA25" i="7"/>
  <c r="AA26" i="7"/>
  <c r="AA27" i="7"/>
  <c r="AB28" i="7"/>
  <c r="AA28" i="7"/>
  <c r="AA29" i="7"/>
  <c r="AA23" i="7"/>
  <c r="AA33" i="7"/>
  <c r="AA34" i="7"/>
  <c r="AA35" i="7"/>
  <c r="AB36" i="7"/>
  <c r="AA36" i="7"/>
  <c r="E8" i="10"/>
  <c r="J6" i="20"/>
  <c r="E19" i="20"/>
  <c r="E13" i="10"/>
  <c r="AB37" i="7"/>
  <c r="AA37" i="7"/>
  <c r="AB38" i="7"/>
  <c r="AA38" i="7"/>
  <c r="AA32" i="7"/>
  <c r="F8" i="2"/>
  <c r="AB39" i="7"/>
  <c r="AA39" i="7"/>
  <c r="F10" i="6"/>
  <c r="AB40" i="7"/>
  <c r="AA40" i="7"/>
  <c r="AA31" i="7"/>
  <c r="AA42" i="7"/>
  <c r="AB45" i="7"/>
  <c r="AD45" i="7"/>
  <c r="AA45" i="7"/>
  <c r="AB46" i="7"/>
  <c r="AA46" i="7"/>
  <c r="AB47" i="7"/>
  <c r="AA47" i="7"/>
  <c r="AA44" i="7"/>
  <c r="AA30" i="7"/>
  <c r="AA50" i="7"/>
  <c r="AA51" i="7"/>
  <c r="AA52" i="7"/>
  <c r="AA49" i="7"/>
  <c r="AA54" i="7"/>
  <c r="AA55" i="7"/>
  <c r="AA56" i="7"/>
  <c r="AA53" i="7"/>
  <c r="AA58" i="7"/>
  <c r="AA59" i="7"/>
  <c r="AA60" i="7"/>
  <c r="AA61" i="7"/>
  <c r="AA62" i="7"/>
  <c r="AA63" i="7"/>
  <c r="AA64" i="7"/>
  <c r="AA65" i="7"/>
  <c r="AA66" i="7"/>
  <c r="AA67" i="7"/>
  <c r="AA68" i="7"/>
  <c r="AA69" i="7"/>
  <c r="AA70" i="7"/>
  <c r="AA57" i="7"/>
  <c r="AA48" i="7"/>
  <c r="AA71" i="7"/>
  <c r="AE71" i="7"/>
  <c r="G59" i="35"/>
  <c r="F59" i="35"/>
  <c r="E59" i="35"/>
  <c r="D59" i="35"/>
  <c r="C59" i="35"/>
  <c r="AE70" i="7"/>
  <c r="G58" i="35"/>
  <c r="F58" i="35"/>
  <c r="E58" i="35"/>
  <c r="D58" i="35"/>
  <c r="C58" i="35"/>
  <c r="AE69" i="7"/>
  <c r="G57" i="35"/>
  <c r="F57" i="35"/>
  <c r="E57" i="35"/>
  <c r="D57" i="35"/>
  <c r="C57" i="35"/>
  <c r="AE68" i="7"/>
  <c r="G56" i="35"/>
  <c r="F56" i="35"/>
  <c r="E56" i="35"/>
  <c r="D56" i="35"/>
  <c r="C56" i="35"/>
  <c r="AE67" i="7"/>
  <c r="G55" i="35"/>
  <c r="F55" i="35"/>
  <c r="E55" i="35"/>
  <c r="D55" i="35"/>
  <c r="C55" i="35"/>
  <c r="AE66" i="7"/>
  <c r="G54" i="35"/>
  <c r="F54" i="35"/>
  <c r="E54" i="35"/>
  <c r="D54" i="35"/>
  <c r="C54" i="35"/>
  <c r="AE65" i="7"/>
  <c r="G53" i="35"/>
  <c r="F53" i="35"/>
  <c r="E53" i="35"/>
  <c r="D53" i="35"/>
  <c r="C53" i="35"/>
  <c r="AE64" i="7"/>
  <c r="G52" i="35"/>
  <c r="F52" i="35"/>
  <c r="E52" i="35"/>
  <c r="D52" i="35"/>
  <c r="C52" i="35"/>
  <c r="AE63" i="7"/>
  <c r="G51" i="35"/>
  <c r="F51" i="35"/>
  <c r="E51" i="35"/>
  <c r="D51" i="35"/>
  <c r="C51" i="35"/>
  <c r="AE62" i="7"/>
  <c r="G50" i="35"/>
  <c r="F50" i="35"/>
  <c r="E50" i="35"/>
  <c r="D50" i="35"/>
  <c r="C50" i="35"/>
  <c r="AE61" i="7"/>
  <c r="G49" i="35"/>
  <c r="F49" i="35"/>
  <c r="E49" i="35"/>
  <c r="D49" i="35"/>
  <c r="C49" i="35"/>
  <c r="AE60" i="7"/>
  <c r="G48" i="35"/>
  <c r="F48" i="35"/>
  <c r="E48" i="35"/>
  <c r="D48" i="35"/>
  <c r="C48" i="35"/>
  <c r="AE59" i="7"/>
  <c r="G47" i="35"/>
  <c r="F47" i="35"/>
  <c r="E47" i="35"/>
  <c r="D47" i="35"/>
  <c r="C47" i="35"/>
  <c r="AE58" i="7"/>
  <c r="G46" i="35"/>
  <c r="F46" i="35"/>
  <c r="E46" i="35"/>
  <c r="D46" i="35"/>
  <c r="C46" i="35"/>
  <c r="AE57" i="7"/>
  <c r="G45" i="35"/>
  <c r="F45" i="35"/>
  <c r="E45" i="35"/>
  <c r="D45" i="35"/>
  <c r="C45" i="35"/>
  <c r="AE56" i="7"/>
  <c r="G44" i="35"/>
  <c r="F44" i="35"/>
  <c r="E44" i="35"/>
  <c r="D44" i="35"/>
  <c r="C44" i="35"/>
  <c r="AE55" i="7"/>
  <c r="G43" i="35"/>
  <c r="F43" i="35"/>
  <c r="E43" i="35"/>
  <c r="D43" i="35"/>
  <c r="C43" i="35"/>
  <c r="AE54" i="7"/>
  <c r="G42" i="35"/>
  <c r="F42" i="35"/>
  <c r="E42" i="35"/>
  <c r="D42" i="35"/>
  <c r="C42" i="35"/>
  <c r="AE53" i="7"/>
  <c r="G41" i="35"/>
  <c r="F41" i="35"/>
  <c r="E41" i="35"/>
  <c r="D41" i="35"/>
  <c r="C41" i="35"/>
  <c r="AE52" i="7"/>
  <c r="G40" i="35"/>
  <c r="F40" i="35"/>
  <c r="E40" i="35"/>
  <c r="D40" i="35"/>
  <c r="C40" i="35"/>
  <c r="AE51" i="7"/>
  <c r="G39" i="35"/>
  <c r="F39" i="35"/>
  <c r="E39" i="35"/>
  <c r="D39" i="35"/>
  <c r="C39" i="35"/>
  <c r="AE50" i="7"/>
  <c r="G38" i="35"/>
  <c r="F38" i="35"/>
  <c r="E38" i="35"/>
  <c r="D38" i="35"/>
  <c r="C38" i="35"/>
  <c r="AE49" i="7"/>
  <c r="G37" i="35"/>
  <c r="F37" i="35"/>
  <c r="E37" i="35"/>
  <c r="D37" i="35"/>
  <c r="C37" i="35"/>
  <c r="AE48" i="7"/>
  <c r="G36" i="35"/>
  <c r="F36" i="35"/>
  <c r="E36" i="35"/>
  <c r="D36" i="35"/>
  <c r="C36" i="35"/>
  <c r="AE47" i="7"/>
  <c r="G35" i="35"/>
  <c r="F35" i="35"/>
  <c r="E35" i="35"/>
  <c r="D35" i="35"/>
  <c r="C35" i="35"/>
  <c r="AE46" i="7"/>
  <c r="G34" i="35"/>
  <c r="F34" i="35"/>
  <c r="E34" i="35"/>
  <c r="D34" i="35"/>
  <c r="C34" i="35"/>
  <c r="AE45" i="7"/>
  <c r="G33" i="35"/>
  <c r="F33" i="35"/>
  <c r="E33" i="35"/>
  <c r="D33" i="35"/>
  <c r="C33" i="35"/>
  <c r="AE44" i="7"/>
  <c r="G32" i="35"/>
  <c r="F32" i="35"/>
  <c r="E32" i="35"/>
  <c r="D32" i="35"/>
  <c r="C32" i="35"/>
  <c r="G31" i="35"/>
  <c r="F31" i="35"/>
  <c r="E31" i="35"/>
  <c r="D31" i="35"/>
  <c r="C31" i="35"/>
  <c r="AE42" i="7"/>
  <c r="G30" i="35"/>
  <c r="F30" i="35"/>
  <c r="E30" i="35"/>
  <c r="D30" i="35"/>
  <c r="C30" i="35"/>
  <c r="AE40" i="7"/>
  <c r="G28" i="35"/>
  <c r="F28" i="35"/>
  <c r="E28" i="35"/>
  <c r="D28" i="35"/>
  <c r="C28" i="35"/>
  <c r="AE39" i="7"/>
  <c r="G27" i="35"/>
  <c r="F27" i="35"/>
  <c r="E27" i="35"/>
  <c r="D27" i="35"/>
  <c r="C27" i="35"/>
  <c r="AE32" i="7"/>
  <c r="G26" i="35"/>
  <c r="F26" i="35"/>
  <c r="E26" i="35"/>
  <c r="D26" i="35"/>
  <c r="C26" i="35"/>
  <c r="AE31" i="7"/>
  <c r="G25" i="35"/>
  <c r="F25" i="35"/>
  <c r="E25" i="35"/>
  <c r="D25" i="35"/>
  <c r="C25" i="35"/>
  <c r="AE30" i="7"/>
  <c r="G24" i="35"/>
  <c r="F24" i="35"/>
  <c r="E24" i="35"/>
  <c r="D24" i="35"/>
  <c r="C24" i="35"/>
  <c r="AE29" i="7"/>
  <c r="G23" i="35"/>
  <c r="F23" i="35"/>
  <c r="E23" i="35"/>
  <c r="D23" i="35"/>
  <c r="C23" i="35"/>
  <c r="AE28" i="7"/>
  <c r="G22" i="35"/>
  <c r="F22" i="35"/>
  <c r="E22" i="35"/>
  <c r="D22" i="35"/>
  <c r="C22" i="35"/>
  <c r="AE27" i="7"/>
  <c r="G21" i="35"/>
  <c r="F21" i="35"/>
  <c r="E21" i="35"/>
  <c r="D21" i="35"/>
  <c r="C21" i="35"/>
  <c r="AE26" i="7"/>
  <c r="G20" i="35"/>
  <c r="F20" i="35"/>
  <c r="E20" i="35"/>
  <c r="D20" i="35"/>
  <c r="C20" i="35"/>
  <c r="AE25" i="7"/>
  <c r="G19" i="35"/>
  <c r="F19" i="35"/>
  <c r="E19" i="35"/>
  <c r="D19" i="35"/>
  <c r="C19" i="35"/>
  <c r="AE24" i="7"/>
  <c r="G18" i="35"/>
  <c r="F18" i="35"/>
  <c r="E18" i="35"/>
  <c r="D18" i="35"/>
  <c r="C18" i="35"/>
  <c r="AE23" i="7"/>
  <c r="G17" i="35"/>
  <c r="F17" i="35"/>
  <c r="E17" i="35"/>
  <c r="D17" i="35"/>
  <c r="C17" i="35"/>
  <c r="AE22" i="7"/>
  <c r="G16" i="35"/>
  <c r="F16" i="35"/>
  <c r="E16" i="35"/>
  <c r="D16" i="35"/>
  <c r="C16" i="35"/>
  <c r="AE21" i="7"/>
  <c r="G15" i="35"/>
  <c r="F15" i="35"/>
  <c r="E15" i="35"/>
  <c r="D15" i="35"/>
  <c r="C15" i="35"/>
  <c r="AE20" i="7"/>
  <c r="G14" i="35"/>
  <c r="F14" i="35"/>
  <c r="E14" i="35"/>
  <c r="D14" i="35"/>
  <c r="C14" i="35"/>
  <c r="AE19" i="7"/>
  <c r="G13" i="35"/>
  <c r="F13" i="35"/>
  <c r="E13" i="35"/>
  <c r="D13" i="35"/>
  <c r="C13" i="35"/>
  <c r="AE18" i="7"/>
  <c r="G12" i="35"/>
  <c r="F12" i="35"/>
  <c r="E12" i="35"/>
  <c r="D12" i="35"/>
  <c r="C12" i="35"/>
  <c r="AE17" i="7"/>
  <c r="G11" i="35"/>
  <c r="F11" i="35"/>
  <c r="E11" i="35"/>
  <c r="D11" i="35"/>
  <c r="C11" i="35"/>
  <c r="AE16" i="7"/>
  <c r="G10" i="35"/>
  <c r="F10" i="35"/>
  <c r="E10" i="35"/>
  <c r="D10" i="35"/>
  <c r="C10" i="35"/>
  <c r="C9" i="35"/>
  <c r="D8" i="35"/>
  <c r="AE13" i="7"/>
  <c r="G7" i="35"/>
  <c r="F7" i="35"/>
  <c r="E7" i="35"/>
  <c r="D7" i="35"/>
  <c r="C7" i="35"/>
  <c r="AE12" i="7"/>
  <c r="G6" i="35"/>
  <c r="F6" i="35"/>
  <c r="E6" i="35"/>
  <c r="D6" i="35"/>
  <c r="C6" i="35"/>
  <c r="B60" i="35"/>
  <c r="B59" i="35"/>
  <c r="A59" i="35"/>
  <c r="B58" i="35"/>
  <c r="B57" i="35"/>
  <c r="B56" i="35"/>
  <c r="B55" i="35"/>
  <c r="B54" i="35"/>
  <c r="B53" i="35"/>
  <c r="B52" i="35"/>
  <c r="B51" i="35"/>
  <c r="B50" i="35"/>
  <c r="B49" i="35"/>
  <c r="B48" i="35"/>
  <c r="B47" i="35"/>
  <c r="B46" i="35"/>
  <c r="B45" i="35"/>
  <c r="A45" i="35"/>
  <c r="B44" i="35"/>
  <c r="B43" i="35"/>
  <c r="B42" i="35"/>
  <c r="A42" i="35"/>
  <c r="B41" i="35"/>
  <c r="A41" i="35"/>
  <c r="B40" i="35"/>
  <c r="B39" i="35"/>
  <c r="B38" i="35"/>
  <c r="A38" i="35"/>
  <c r="B37" i="35"/>
  <c r="A37" i="35"/>
  <c r="A36" i="35"/>
  <c r="B35" i="35"/>
  <c r="A35" i="35"/>
  <c r="B34" i="35"/>
  <c r="A34" i="35"/>
  <c r="B33" i="35"/>
  <c r="A33" i="35"/>
  <c r="B32" i="35"/>
  <c r="A32" i="35"/>
  <c r="B31" i="35"/>
  <c r="A31" i="35"/>
  <c r="B30" i="35"/>
  <c r="A30" i="35"/>
  <c r="B29" i="35"/>
  <c r="A29" i="35"/>
  <c r="B28" i="35"/>
  <c r="A28" i="35"/>
  <c r="B27" i="35"/>
  <c r="A27" i="35"/>
  <c r="B26" i="35"/>
  <c r="A26" i="35"/>
  <c r="B25" i="35"/>
  <c r="A25" i="35"/>
  <c r="B24" i="35"/>
  <c r="A24" i="35"/>
  <c r="B23" i="35"/>
  <c r="B22" i="35"/>
  <c r="B21" i="35"/>
  <c r="B20" i="35"/>
  <c r="B19" i="35"/>
  <c r="B18" i="35"/>
  <c r="A18" i="35"/>
  <c r="B17" i="35"/>
  <c r="A17" i="35"/>
  <c r="B16" i="35"/>
  <c r="B15" i="35"/>
  <c r="B14" i="35"/>
  <c r="B13" i="35"/>
  <c r="B12" i="35"/>
  <c r="B11" i="35"/>
  <c r="B10" i="35"/>
  <c r="A10" i="35"/>
  <c r="B9" i="35"/>
  <c r="A9" i="35"/>
  <c r="B8" i="35"/>
  <c r="A8" i="35"/>
  <c r="B7" i="35"/>
  <c r="A7" i="35"/>
  <c r="B6" i="35"/>
  <c r="A6" i="35"/>
  <c r="B5" i="35"/>
  <c r="A5" i="35"/>
  <c r="B4" i="35"/>
  <c r="A4" i="35"/>
  <c r="T11" i="7"/>
  <c r="T3" i="7" s="1"/>
  <c r="X11" i="7"/>
  <c r="X3" i="7" s="1"/>
  <c r="O11" i="7"/>
  <c r="O3" i="7"/>
  <c r="K90" i="34"/>
  <c r="K91" i="34"/>
  <c r="K92" i="34"/>
  <c r="Q11" i="7"/>
  <c r="Q23" i="7"/>
  <c r="Q10" i="7"/>
  <c r="V11" i="7"/>
  <c r="V23" i="7"/>
  <c r="V10" i="7"/>
  <c r="Z11" i="7"/>
  <c r="Z23" i="7"/>
  <c r="Z10" i="7"/>
  <c r="AD11" i="7"/>
  <c r="AD23" i="7"/>
  <c r="AD10" i="7"/>
  <c r="AH10" i="7"/>
  <c r="AH79" i="7" s="1"/>
  <c r="E12" i="24" s="1"/>
  <c r="Q32" i="7"/>
  <c r="Q31" i="7"/>
  <c r="Q41" i="7"/>
  <c r="Q30" i="7"/>
  <c r="V31" i="7"/>
  <c r="V41" i="7"/>
  <c r="V44" i="7"/>
  <c r="V30" i="7"/>
  <c r="Z31" i="7"/>
  <c r="Z41" i="7"/>
  <c r="Z44" i="7"/>
  <c r="Z30" i="7"/>
  <c r="AD32" i="7"/>
  <c r="AD31" i="7"/>
  <c r="AD41" i="7"/>
  <c r="AD44" i="7"/>
  <c r="AD30" i="7"/>
  <c r="AH30" i="7"/>
  <c r="AH80" i="7"/>
  <c r="Q49" i="7"/>
  <c r="Q53" i="7"/>
  <c r="Q57" i="7"/>
  <c r="Q48" i="7"/>
  <c r="V49" i="7"/>
  <c r="V53" i="7"/>
  <c r="V65" i="7"/>
  <c r="V57" i="7"/>
  <c r="V48" i="7"/>
  <c r="Z49" i="7"/>
  <c r="Z53" i="7"/>
  <c r="Z57" i="7"/>
  <c r="Z48" i="7"/>
  <c r="AD49" i="7"/>
  <c r="AD53" i="7"/>
  <c r="AD57" i="7"/>
  <c r="AD48" i="7"/>
  <c r="AH48" i="7"/>
  <c r="AH81" i="7"/>
  <c r="AH71" i="7"/>
  <c r="AH82" i="7"/>
  <c r="AC11" i="7"/>
  <c r="AC10" i="7" s="1"/>
  <c r="AC72" i="7" s="1"/>
  <c r="D65" i="15" s="1"/>
  <c r="D79" i="15" s="1"/>
  <c r="AC23" i="7"/>
  <c r="AC31" i="7"/>
  <c r="AC41" i="7"/>
  <c r="AC44" i="7"/>
  <c r="AC30" i="7"/>
  <c r="AG30" i="7"/>
  <c r="AG80" i="7"/>
  <c r="AC49" i="7"/>
  <c r="AC53" i="7"/>
  <c r="AC57" i="7"/>
  <c r="AC48" i="7"/>
  <c r="AG48" i="7"/>
  <c r="AG81" i="7"/>
  <c r="AG71" i="7"/>
  <c r="AG82" i="7"/>
  <c r="O25" i="7"/>
  <c r="O23" i="7"/>
  <c r="O10" i="7"/>
  <c r="T23" i="7"/>
  <c r="X23" i="7"/>
  <c r="AB23" i="7"/>
  <c r="O32" i="7"/>
  <c r="O31" i="7"/>
  <c r="O44" i="7"/>
  <c r="O30" i="7"/>
  <c r="T32" i="7"/>
  <c r="T31" i="7"/>
  <c r="T44" i="7"/>
  <c r="T30" i="7"/>
  <c r="X32" i="7"/>
  <c r="X31" i="7"/>
  <c r="X44" i="7"/>
  <c r="X30" i="7"/>
  <c r="AB32" i="7"/>
  <c r="AB31" i="7"/>
  <c r="AB44" i="7"/>
  <c r="AB30" i="7"/>
  <c r="AF30" i="7"/>
  <c r="AF80" i="7"/>
  <c r="O49" i="7"/>
  <c r="O53" i="7"/>
  <c r="O57" i="7"/>
  <c r="O48" i="7"/>
  <c r="T49" i="7"/>
  <c r="T53" i="7"/>
  <c r="T57" i="7"/>
  <c r="T48" i="7"/>
  <c r="X49" i="7"/>
  <c r="X53" i="7"/>
  <c r="X57" i="7"/>
  <c r="X48" i="7"/>
  <c r="AB49" i="7"/>
  <c r="AB53" i="7"/>
  <c r="AB57" i="7"/>
  <c r="AB48" i="7"/>
  <c r="AF48" i="7"/>
  <c r="AF81" i="7"/>
  <c r="AF71" i="7"/>
  <c r="AF82" i="7"/>
  <c r="AE80" i="7"/>
  <c r="AE81" i="7"/>
  <c r="AE82" i="7"/>
  <c r="AF123" i="7"/>
  <c r="AF100" i="7"/>
  <c r="AF133" i="7" s="1"/>
  <c r="AF89" i="7"/>
  <c r="L4" i="23" s="1"/>
  <c r="AF124" i="7"/>
  <c r="AF101" i="7"/>
  <c r="AF90" i="7"/>
  <c r="C109" i="24" s="1"/>
  <c r="AF125" i="7"/>
  <c r="AF102" i="7"/>
  <c r="AF91" i="7"/>
  <c r="C110" i="24" s="1"/>
  <c r="AF126" i="7"/>
  <c r="AF103" i="7"/>
  <c r="AF92" i="7"/>
  <c r="AF136" i="7"/>
  <c r="AB136" i="7"/>
  <c r="AG123" i="7"/>
  <c r="AG124" i="7"/>
  <c r="AG101" i="7"/>
  <c r="AG134" i="7" s="1"/>
  <c r="AC134" i="7" s="1"/>
  <c r="AG90" i="7"/>
  <c r="AG125" i="7"/>
  <c r="AG102" i="7"/>
  <c r="D119" i="24" s="1"/>
  <c r="AG91" i="7"/>
  <c r="AG126" i="7"/>
  <c r="AG103" i="7"/>
  <c r="AG92" i="7"/>
  <c r="AG136" i="7"/>
  <c r="AC136" i="7" s="1"/>
  <c r="AH123" i="7"/>
  <c r="AH124" i="7"/>
  <c r="AH101" i="7"/>
  <c r="AH134" i="7" s="1"/>
  <c r="AH90" i="7"/>
  <c r="AH125" i="7"/>
  <c r="AH102" i="7"/>
  <c r="AH91" i="7"/>
  <c r="AH135" i="7"/>
  <c r="AD135" i="7" s="1"/>
  <c r="AH126" i="7"/>
  <c r="AH103" i="7"/>
  <c r="AH136" i="7" s="1"/>
  <c r="AD136" i="7" s="1"/>
  <c r="AH92" i="7"/>
  <c r="AE123" i="7"/>
  <c r="AE89" i="7"/>
  <c r="AE124" i="7"/>
  <c r="AE90" i="7"/>
  <c r="AE134" i="7"/>
  <c r="AA134" i="7" s="1"/>
  <c r="AE125" i="7"/>
  <c r="AE91" i="7"/>
  <c r="AE126" i="7"/>
  <c r="AE92" i="7"/>
  <c r="AB132" i="7"/>
  <c r="AC132" i="7"/>
  <c r="AD132" i="7"/>
  <c r="AA132" i="7"/>
  <c r="I63" i="34"/>
  <c r="F90" i="34" s="1"/>
  <c r="E90" i="34"/>
  <c r="C90" i="34"/>
  <c r="D84" i="34"/>
  <c r="E89" i="34"/>
  <c r="C89" i="34"/>
  <c r="C84" i="34"/>
  <c r="C78" i="34"/>
  <c r="G78" i="34"/>
  <c r="C81" i="34"/>
  <c r="D89" i="34"/>
  <c r="D90" i="34"/>
  <c r="C91" i="34"/>
  <c r="D91" i="34"/>
  <c r="E91" i="34"/>
  <c r="C92" i="34"/>
  <c r="D92" i="34"/>
  <c r="G73" i="34"/>
  <c r="E92" i="34"/>
  <c r="K73" i="34"/>
  <c r="L72" i="34" s="1"/>
  <c r="B92" i="34"/>
  <c r="B91" i="34"/>
  <c r="B90" i="34"/>
  <c r="B89" i="34"/>
  <c r="H75" i="34"/>
  <c r="H76" i="34"/>
  <c r="H77" i="34"/>
  <c r="H78" i="34"/>
  <c r="E78" i="34"/>
  <c r="F75" i="34"/>
  <c r="F76" i="34"/>
  <c r="F77" i="34"/>
  <c r="F78" i="34"/>
  <c r="D75" i="34"/>
  <c r="D76" i="34"/>
  <c r="D77" i="34"/>
  <c r="D78" i="34"/>
  <c r="H73" i="34"/>
  <c r="F73" i="34"/>
  <c r="D73" i="34"/>
  <c r="H72" i="34"/>
  <c r="F72" i="34"/>
  <c r="D72" i="34"/>
  <c r="H71" i="34"/>
  <c r="F71" i="34"/>
  <c r="D71" i="34"/>
  <c r="H70" i="34"/>
  <c r="F70" i="34"/>
  <c r="D70" i="34"/>
  <c r="H68" i="34"/>
  <c r="F68" i="34"/>
  <c r="D68" i="34"/>
  <c r="J67" i="34"/>
  <c r="H67" i="34"/>
  <c r="F67" i="34"/>
  <c r="D67" i="34"/>
  <c r="J66" i="34"/>
  <c r="H66" i="34"/>
  <c r="F66" i="34"/>
  <c r="D66" i="34"/>
  <c r="H65" i="34"/>
  <c r="F65" i="34"/>
  <c r="D65" i="34"/>
  <c r="H63" i="34"/>
  <c r="F63" i="34"/>
  <c r="D63" i="34"/>
  <c r="H62" i="34"/>
  <c r="F62" i="34"/>
  <c r="D62" i="34"/>
  <c r="H61" i="34"/>
  <c r="F61" i="34"/>
  <c r="D61" i="34"/>
  <c r="H60" i="34"/>
  <c r="F60" i="34"/>
  <c r="D60" i="34"/>
  <c r="H58" i="34"/>
  <c r="F58" i="34"/>
  <c r="D58" i="34"/>
  <c r="H57" i="34"/>
  <c r="F57" i="34"/>
  <c r="D57" i="34"/>
  <c r="H56" i="34"/>
  <c r="F56" i="34"/>
  <c r="D56" i="34"/>
  <c r="H55" i="34"/>
  <c r="F55" i="34"/>
  <c r="D55" i="34"/>
  <c r="G39" i="34"/>
  <c r="O5" i="34"/>
  <c r="M5" i="34"/>
  <c r="K5" i="34"/>
  <c r="I5" i="34"/>
  <c r="G5" i="34"/>
  <c r="G4" i="34"/>
  <c r="A108" i="15"/>
  <c r="D24" i="15"/>
  <c r="A109" i="15"/>
  <c r="D25" i="15"/>
  <c r="A110" i="15"/>
  <c r="D26" i="15"/>
  <c r="A111" i="15"/>
  <c r="D27" i="15"/>
  <c r="B28" i="15"/>
  <c r="B29" i="15"/>
  <c r="E33" i="23"/>
  <c r="F33" i="23"/>
  <c r="E34" i="23"/>
  <c r="F34" i="23"/>
  <c r="D34" i="23"/>
  <c r="D33" i="23"/>
  <c r="E13" i="24"/>
  <c r="E14" i="24"/>
  <c r="E15" i="24"/>
  <c r="D15" i="24"/>
  <c r="C15" i="24"/>
  <c r="B15" i="24"/>
  <c r="D14" i="24"/>
  <c r="C14" i="24"/>
  <c r="B14" i="24"/>
  <c r="D13" i="24"/>
  <c r="C13" i="24"/>
  <c r="B13" i="24"/>
  <c r="A15" i="24"/>
  <c r="A16" i="24"/>
  <c r="A12" i="24"/>
  <c r="AD80" i="7"/>
  <c r="G8" i="21"/>
  <c r="G9" i="21"/>
  <c r="R12" i="7"/>
  <c r="R14" i="7"/>
  <c r="R11" i="7" s="1"/>
  <c r="R10" i="7" s="1"/>
  <c r="R72" i="7" s="1"/>
  <c r="R15" i="7"/>
  <c r="AE112" i="7" s="1"/>
  <c r="R16" i="7"/>
  <c r="R35" i="7"/>
  <c r="R36" i="7"/>
  <c r="R38" i="7"/>
  <c r="R32" i="7"/>
  <c r="R39" i="7"/>
  <c r="R40" i="7"/>
  <c r="R45" i="7"/>
  <c r="R23" i="7"/>
  <c r="R31" i="7"/>
  <c r="R41" i="7"/>
  <c r="R47" i="7"/>
  <c r="R30" i="7"/>
  <c r="R49" i="7"/>
  <c r="R56" i="7"/>
  <c r="R53" i="7"/>
  <c r="R61" i="7"/>
  <c r="R65" i="7"/>
  <c r="R57" i="7"/>
  <c r="R48" i="7"/>
  <c r="R71" i="7"/>
  <c r="AE113" i="7"/>
  <c r="D17" i="21" s="1"/>
  <c r="D6" i="21" s="1"/>
  <c r="AE114" i="7"/>
  <c r="D18" i="21" s="1"/>
  <c r="D7" i="21" s="1"/>
  <c r="AE115" i="7"/>
  <c r="D19" i="21" s="1"/>
  <c r="D8" i="21" s="1"/>
  <c r="D9" i="21"/>
  <c r="E6" i="21"/>
  <c r="E9" i="21"/>
  <c r="F6" i="21"/>
  <c r="F7" i="21"/>
  <c r="F9" i="21"/>
  <c r="F13" i="21"/>
  <c r="F35" i="23"/>
  <c r="C81" i="23"/>
  <c r="C82" i="23"/>
  <c r="C83" i="23"/>
  <c r="C33" i="23"/>
  <c r="E9" i="17"/>
  <c r="E11" i="17"/>
  <c r="E8" i="17"/>
  <c r="E12" i="17"/>
  <c r="E13" i="17"/>
  <c r="E14" i="17"/>
  <c r="E16" i="17"/>
  <c r="E17" i="17"/>
  <c r="E18" i="17"/>
  <c r="E7" i="17"/>
  <c r="C11" i="10"/>
  <c r="C21" i="10"/>
  <c r="D11" i="10"/>
  <c r="D21" i="10"/>
  <c r="E11" i="10"/>
  <c r="E21" i="10"/>
  <c r="B11" i="10"/>
  <c r="B21" i="10"/>
  <c r="E10" i="31"/>
  <c r="F10" i="31"/>
  <c r="G10" i="31"/>
  <c r="D10" i="31"/>
  <c r="C34" i="23"/>
  <c r="D8" i="17"/>
  <c r="Q13" i="15"/>
  <c r="N25" i="15"/>
  <c r="Q28" i="15"/>
  <c r="B60" i="32"/>
  <c r="B59" i="32"/>
  <c r="A59" i="32"/>
  <c r="B58" i="32"/>
  <c r="B57" i="32"/>
  <c r="B56" i="32"/>
  <c r="B55" i="32"/>
  <c r="B54" i="32"/>
  <c r="B53" i="32"/>
  <c r="B52" i="32"/>
  <c r="B51" i="32"/>
  <c r="B50" i="32"/>
  <c r="B49" i="32"/>
  <c r="B48" i="32"/>
  <c r="B47" i="32"/>
  <c r="B46" i="32"/>
  <c r="B45" i="32"/>
  <c r="A45" i="32"/>
  <c r="B44" i="32"/>
  <c r="B43" i="32"/>
  <c r="B42" i="32"/>
  <c r="A42" i="32"/>
  <c r="B41" i="32"/>
  <c r="A41" i="32"/>
  <c r="B40" i="32"/>
  <c r="B39" i="32"/>
  <c r="B38" i="32"/>
  <c r="A38" i="32"/>
  <c r="B37" i="32"/>
  <c r="A37" i="32"/>
  <c r="A36" i="32"/>
  <c r="B35" i="32"/>
  <c r="A35" i="32"/>
  <c r="B34" i="32"/>
  <c r="A34" i="32"/>
  <c r="B33" i="32"/>
  <c r="A33" i="32"/>
  <c r="B32" i="32"/>
  <c r="A32" i="32"/>
  <c r="B31" i="32"/>
  <c r="A31" i="32"/>
  <c r="B30" i="32"/>
  <c r="A30" i="32"/>
  <c r="B29" i="32"/>
  <c r="A29" i="32"/>
  <c r="B28" i="32"/>
  <c r="A28" i="32"/>
  <c r="B27" i="32"/>
  <c r="A27" i="32"/>
  <c r="B26" i="32"/>
  <c r="A26" i="32"/>
  <c r="B25" i="32"/>
  <c r="A25" i="32"/>
  <c r="B24" i="32"/>
  <c r="A24" i="32"/>
  <c r="B23" i="32"/>
  <c r="B22" i="32"/>
  <c r="B21" i="32"/>
  <c r="B20" i="32"/>
  <c r="B19" i="32"/>
  <c r="B18" i="32"/>
  <c r="A18" i="32"/>
  <c r="B17" i="32"/>
  <c r="A17" i="32"/>
  <c r="B16" i="32"/>
  <c r="B15" i="32"/>
  <c r="B14" i="32"/>
  <c r="B13" i="32"/>
  <c r="B12" i="32"/>
  <c r="B11" i="32"/>
  <c r="B10" i="32"/>
  <c r="A10" i="32"/>
  <c r="B9" i="32"/>
  <c r="A9" i="32"/>
  <c r="B8" i="32"/>
  <c r="A8" i="32"/>
  <c r="B7" i="32"/>
  <c r="A7" i="32"/>
  <c r="B6" i="32"/>
  <c r="A6" i="32"/>
  <c r="B5" i="32"/>
  <c r="A5" i="32"/>
  <c r="B4" i="32"/>
  <c r="A4" i="32"/>
  <c r="I23" i="21"/>
  <c r="A27" i="29"/>
  <c r="B27" i="29"/>
  <c r="C27" i="29"/>
  <c r="A28" i="29"/>
  <c r="B28" i="29"/>
  <c r="C28" i="29"/>
  <c r="A29" i="29"/>
  <c r="B29" i="29"/>
  <c r="C29" i="29"/>
  <c r="A30" i="29"/>
  <c r="B30" i="29"/>
  <c r="C30" i="29"/>
  <c r="A31" i="29"/>
  <c r="B31" i="29"/>
  <c r="C31" i="29"/>
  <c r="A32" i="29"/>
  <c r="B32" i="29"/>
  <c r="C32" i="29"/>
  <c r="A33" i="29"/>
  <c r="B33" i="29"/>
  <c r="C33" i="29"/>
  <c r="A34" i="29"/>
  <c r="B34" i="29"/>
  <c r="C34" i="29"/>
  <c r="A35" i="29"/>
  <c r="B35" i="29"/>
  <c r="C35" i="29"/>
  <c r="A36" i="29"/>
  <c r="C36" i="29"/>
  <c r="A37" i="29"/>
  <c r="B37" i="29"/>
  <c r="C37" i="29"/>
  <c r="A38" i="29"/>
  <c r="B38" i="29"/>
  <c r="C38" i="29"/>
  <c r="B39" i="29"/>
  <c r="C39" i="29"/>
  <c r="B40" i="29"/>
  <c r="C40" i="29"/>
  <c r="A41" i="29"/>
  <c r="B41" i="29"/>
  <c r="C41" i="29"/>
  <c r="A42" i="29"/>
  <c r="B42" i="29"/>
  <c r="C42" i="29"/>
  <c r="B43" i="29"/>
  <c r="C43" i="29"/>
  <c r="B44" i="29"/>
  <c r="C44" i="29"/>
  <c r="A45" i="29"/>
  <c r="B45" i="29"/>
  <c r="C45" i="29"/>
  <c r="B46" i="29"/>
  <c r="C46" i="29"/>
  <c r="B47" i="29"/>
  <c r="C47" i="29"/>
  <c r="B48" i="29"/>
  <c r="C48" i="29"/>
  <c r="B49" i="29"/>
  <c r="C49" i="29"/>
  <c r="B50" i="29"/>
  <c r="C50" i="29"/>
  <c r="B51" i="29"/>
  <c r="C51" i="29"/>
  <c r="B52" i="29"/>
  <c r="C52" i="29"/>
  <c r="B53" i="29"/>
  <c r="C53" i="29"/>
  <c r="B54" i="29"/>
  <c r="C54" i="29"/>
  <c r="B55" i="29"/>
  <c r="C55" i="29"/>
  <c r="B56" i="29"/>
  <c r="C56" i="29"/>
  <c r="B57" i="29"/>
  <c r="C57" i="29"/>
  <c r="B58" i="29"/>
  <c r="C58" i="29"/>
  <c r="A59" i="29"/>
  <c r="B59" i="29"/>
  <c r="C59" i="29"/>
  <c r="B60" i="29"/>
  <c r="D7" i="29"/>
  <c r="E7" i="29"/>
  <c r="F7" i="29"/>
  <c r="D9" i="29"/>
  <c r="E9" i="29"/>
  <c r="D10" i="29"/>
  <c r="E10" i="29"/>
  <c r="F10" i="29"/>
  <c r="D11" i="29"/>
  <c r="E11" i="29"/>
  <c r="F11" i="29"/>
  <c r="D12" i="29"/>
  <c r="E12" i="29"/>
  <c r="F12" i="29"/>
  <c r="D13" i="29"/>
  <c r="E13" i="29"/>
  <c r="F13" i="29"/>
  <c r="D14" i="29"/>
  <c r="E14" i="29"/>
  <c r="F14" i="29"/>
  <c r="D15" i="29"/>
  <c r="E15" i="29"/>
  <c r="F15" i="29"/>
  <c r="D17" i="29"/>
  <c r="E17" i="29"/>
  <c r="F17" i="29"/>
  <c r="D18" i="29"/>
  <c r="E18" i="29"/>
  <c r="F18" i="29"/>
  <c r="D19" i="29"/>
  <c r="E19" i="29"/>
  <c r="F19" i="29"/>
  <c r="D20" i="29"/>
  <c r="E20" i="29"/>
  <c r="F20" i="29"/>
  <c r="D21" i="29"/>
  <c r="E21" i="29"/>
  <c r="F21" i="29"/>
  <c r="D22" i="29"/>
  <c r="E22" i="29"/>
  <c r="F22" i="29"/>
  <c r="D23" i="29"/>
  <c r="E23" i="29"/>
  <c r="F23" i="29"/>
  <c r="D24" i="29"/>
  <c r="E24" i="29"/>
  <c r="F24" i="29"/>
  <c r="D25" i="29"/>
  <c r="E25" i="29"/>
  <c r="F25" i="29"/>
  <c r="D26" i="29"/>
  <c r="E26" i="29"/>
  <c r="F26" i="29"/>
  <c r="D27" i="29"/>
  <c r="E27" i="29"/>
  <c r="F27" i="29"/>
  <c r="D28" i="29"/>
  <c r="E28" i="29"/>
  <c r="F28" i="29"/>
  <c r="D29" i="29"/>
  <c r="E29" i="29"/>
  <c r="F29" i="29"/>
  <c r="D30" i="29"/>
  <c r="E30" i="29"/>
  <c r="F30" i="29"/>
  <c r="D31" i="29"/>
  <c r="E31" i="29"/>
  <c r="F31" i="29"/>
  <c r="D32" i="29"/>
  <c r="E32" i="29"/>
  <c r="F32" i="29"/>
  <c r="D33" i="29"/>
  <c r="E33" i="29"/>
  <c r="F33" i="29"/>
  <c r="D34" i="29"/>
  <c r="E34" i="29"/>
  <c r="F34" i="29"/>
  <c r="D35" i="29"/>
  <c r="E35" i="29"/>
  <c r="F35" i="29"/>
  <c r="D36" i="29"/>
  <c r="E36" i="29"/>
  <c r="F36" i="29"/>
  <c r="D37" i="29"/>
  <c r="E37" i="29"/>
  <c r="F37" i="29"/>
  <c r="D38" i="29"/>
  <c r="E38" i="29"/>
  <c r="F38" i="29"/>
  <c r="D39" i="29"/>
  <c r="E39" i="29"/>
  <c r="F39" i="29"/>
  <c r="D40" i="29"/>
  <c r="E40" i="29"/>
  <c r="F40" i="29"/>
  <c r="D41" i="29"/>
  <c r="E41" i="29"/>
  <c r="F41" i="29"/>
  <c r="D42" i="29"/>
  <c r="E42" i="29"/>
  <c r="F42" i="29"/>
  <c r="D43" i="29"/>
  <c r="E43" i="29"/>
  <c r="F43" i="29"/>
  <c r="D44" i="29"/>
  <c r="E44" i="29"/>
  <c r="F44" i="29"/>
  <c r="D45" i="29"/>
  <c r="E45" i="29"/>
  <c r="F45" i="29"/>
  <c r="D46" i="29"/>
  <c r="E46" i="29"/>
  <c r="F46" i="29"/>
  <c r="D47" i="29"/>
  <c r="E47" i="29"/>
  <c r="F47" i="29"/>
  <c r="D48" i="29"/>
  <c r="E48" i="29"/>
  <c r="F48" i="29"/>
  <c r="D49" i="29"/>
  <c r="E49" i="29"/>
  <c r="F49" i="29"/>
  <c r="D50" i="29"/>
  <c r="E50" i="29"/>
  <c r="F50" i="29"/>
  <c r="D51" i="29"/>
  <c r="E51" i="29"/>
  <c r="F51" i="29"/>
  <c r="D52" i="29"/>
  <c r="E52" i="29"/>
  <c r="F52" i="29"/>
  <c r="D53" i="29"/>
  <c r="E53" i="29"/>
  <c r="F53" i="29"/>
  <c r="D54" i="29"/>
  <c r="E54" i="29"/>
  <c r="F54" i="29"/>
  <c r="D55" i="29"/>
  <c r="E55" i="29"/>
  <c r="F55" i="29"/>
  <c r="D56" i="29"/>
  <c r="E56" i="29"/>
  <c r="F56" i="29"/>
  <c r="D57" i="29"/>
  <c r="E57" i="29"/>
  <c r="F57" i="29"/>
  <c r="D58" i="29"/>
  <c r="E58" i="29"/>
  <c r="F58" i="29"/>
  <c r="D59" i="29"/>
  <c r="E59" i="29"/>
  <c r="F59" i="29"/>
  <c r="B14" i="29"/>
  <c r="C14" i="29"/>
  <c r="A4" i="29"/>
  <c r="B4" i="29"/>
  <c r="A5" i="29"/>
  <c r="B5" i="29"/>
  <c r="A6" i="29"/>
  <c r="B6" i="29"/>
  <c r="A7" i="29"/>
  <c r="B7" i="29"/>
  <c r="C7" i="29"/>
  <c r="A8" i="29"/>
  <c r="B8" i="29"/>
  <c r="C8" i="29"/>
  <c r="A9" i="29"/>
  <c r="B9" i="29"/>
  <c r="A10" i="29"/>
  <c r="B10" i="29"/>
  <c r="C10" i="29"/>
  <c r="B11" i="29"/>
  <c r="C11" i="29"/>
  <c r="B12" i="29"/>
  <c r="C12" i="29"/>
  <c r="B13" i="29"/>
  <c r="C13" i="29"/>
  <c r="B15" i="29"/>
  <c r="C15" i="29"/>
  <c r="B16" i="29"/>
  <c r="C16" i="29"/>
  <c r="A17" i="29"/>
  <c r="B17" i="29"/>
  <c r="C17" i="29"/>
  <c r="A18" i="29"/>
  <c r="B18" i="29"/>
  <c r="C18" i="29"/>
  <c r="B19" i="29"/>
  <c r="C19" i="29"/>
  <c r="B20" i="29"/>
  <c r="C20" i="29"/>
  <c r="B21" i="29"/>
  <c r="C21" i="29"/>
  <c r="B22" i="29"/>
  <c r="C22" i="29"/>
  <c r="B23" i="29"/>
  <c r="C23" i="29"/>
  <c r="A24" i="29"/>
  <c r="B24" i="29"/>
  <c r="C24" i="29"/>
  <c r="A25" i="29"/>
  <c r="B25" i="29"/>
  <c r="C25" i="29"/>
  <c r="A26" i="29"/>
  <c r="B26" i="29"/>
  <c r="C26" i="29"/>
  <c r="C3" i="31"/>
  <c r="J6" i="26"/>
  <c r="P12" i="25"/>
  <c r="P11" i="25"/>
  <c r="P10" i="25"/>
  <c r="P9" i="25"/>
  <c r="D16" i="29"/>
  <c r="D80" i="23"/>
  <c r="D79" i="23"/>
  <c r="D71" i="23"/>
  <c r="D72" i="23"/>
  <c r="D73" i="23"/>
  <c r="D74" i="23"/>
  <c r="D75" i="23"/>
  <c r="D76" i="23"/>
  <c r="D77" i="23"/>
  <c r="D78" i="23"/>
  <c r="D70" i="23"/>
  <c r="C60" i="23"/>
  <c r="D60" i="23"/>
  <c r="E60" i="23"/>
  <c r="F60" i="23"/>
  <c r="C59" i="23"/>
  <c r="D59" i="23"/>
  <c r="O125" i="23"/>
  <c r="O84" i="23"/>
  <c r="M77" i="23"/>
  <c r="M107" i="23"/>
  <c r="M110" i="23"/>
  <c r="M111" i="23"/>
  <c r="O57" i="23"/>
  <c r="O59" i="23"/>
  <c r="O60" i="23"/>
  <c r="O61" i="23"/>
  <c r="D126" i="24"/>
  <c r="M55" i="23"/>
  <c r="M64" i="23"/>
  <c r="L64" i="23"/>
  <c r="N72" i="23"/>
  <c r="B110" i="24"/>
  <c r="B111" i="24"/>
  <c r="C111" i="24"/>
  <c r="D110" i="24"/>
  <c r="D111" i="24"/>
  <c r="D58" i="24"/>
  <c r="N6" i="23"/>
  <c r="E111" i="24"/>
  <c r="A124" i="24"/>
  <c r="A126" i="24"/>
  <c r="A127" i="24"/>
  <c r="A128" i="24"/>
  <c r="B129" i="24"/>
  <c r="C129" i="24"/>
  <c r="D129" i="24"/>
  <c r="E129" i="24"/>
  <c r="A129" i="24"/>
  <c r="A130" i="24"/>
  <c r="A106" i="24"/>
  <c r="A108" i="24"/>
  <c r="A109" i="24"/>
  <c r="A112" i="24"/>
  <c r="A115" i="24"/>
  <c r="A117" i="24"/>
  <c r="A118" i="24"/>
  <c r="E119" i="24"/>
  <c r="E120" i="24"/>
  <c r="A121" i="24"/>
  <c r="A96" i="24"/>
  <c r="A98" i="24"/>
  <c r="A99" i="24"/>
  <c r="A102" i="24"/>
  <c r="G76" i="24"/>
  <c r="E50" i="23"/>
  <c r="I75" i="24"/>
  <c r="N64" i="23"/>
  <c r="N55" i="23"/>
  <c r="N54" i="23"/>
  <c r="O72" i="23"/>
  <c r="O64" i="23"/>
  <c r="O55" i="23"/>
  <c r="G73" i="24"/>
  <c r="H73" i="24"/>
  <c r="I73" i="24"/>
  <c r="J73" i="24"/>
  <c r="F60" i="24"/>
  <c r="F63" i="24"/>
  <c r="F64" i="24"/>
  <c r="G64" i="24"/>
  <c r="H64" i="24"/>
  <c r="I64" i="24"/>
  <c r="J64" i="24"/>
  <c r="F65" i="24"/>
  <c r="G65" i="24"/>
  <c r="H65" i="24"/>
  <c r="I65" i="24"/>
  <c r="J65" i="24"/>
  <c r="F66" i="24"/>
  <c r="F68" i="24"/>
  <c r="F69" i="24"/>
  <c r="F70" i="24"/>
  <c r="F71" i="24"/>
  <c r="F53" i="24"/>
  <c r="F55" i="24"/>
  <c r="F56" i="24"/>
  <c r="F57" i="24"/>
  <c r="F58" i="24"/>
  <c r="C58" i="24"/>
  <c r="C57" i="24"/>
  <c r="E16" i="29"/>
  <c r="G14" i="29"/>
  <c r="AG23" i="7"/>
  <c r="AH41" i="7"/>
  <c r="G41" i="29"/>
  <c r="G53" i="29"/>
  <c r="G57" i="29"/>
  <c r="D12" i="15"/>
  <c r="D13" i="15"/>
  <c r="M76" i="23"/>
  <c r="D14" i="15"/>
  <c r="N67" i="23"/>
  <c r="N76" i="23"/>
  <c r="N77" i="23"/>
  <c r="D128" i="24"/>
  <c r="D15" i="15"/>
  <c r="O76" i="23"/>
  <c r="O77" i="23"/>
  <c r="D16" i="15"/>
  <c r="D17" i="15"/>
  <c r="C16" i="15"/>
  <c r="C17" i="15"/>
  <c r="B16" i="15"/>
  <c r="B17" i="15"/>
  <c r="C20" i="15"/>
  <c r="M65" i="23"/>
  <c r="O65" i="23"/>
  <c r="O80" i="23"/>
  <c r="O81" i="23"/>
  <c r="N57" i="23"/>
  <c r="N59" i="23"/>
  <c r="N60" i="23"/>
  <c r="N61" i="23"/>
  <c r="N65" i="23"/>
  <c r="N80" i="23"/>
  <c r="N81" i="23"/>
  <c r="N84" i="23"/>
  <c r="N86" i="23"/>
  <c r="M57" i="23"/>
  <c r="M59" i="23"/>
  <c r="M60" i="23"/>
  <c r="M61" i="23"/>
  <c r="M78" i="23"/>
  <c r="M80" i="23"/>
  <c r="M81" i="23"/>
  <c r="M84" i="23"/>
  <c r="M86" i="23"/>
  <c r="L51" i="23"/>
  <c r="L53" i="23"/>
  <c r="L54" i="23"/>
  <c r="L55" i="23"/>
  <c r="L57" i="23"/>
  <c r="L59" i="23"/>
  <c r="L60" i="23"/>
  <c r="L61" i="23"/>
  <c r="L65" i="23"/>
  <c r="L74" i="23"/>
  <c r="L78" i="23"/>
  <c r="L79" i="23"/>
  <c r="L80" i="23"/>
  <c r="L81" i="23"/>
  <c r="L84" i="23"/>
  <c r="L86"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C35" i="23"/>
  <c r="AE153" i="7"/>
  <c r="C21" i="23"/>
  <c r="C37" i="23"/>
  <c r="D35" i="23"/>
  <c r="H66" i="24"/>
  <c r="E35" i="23"/>
  <c r="J66" i="24"/>
  <c r="J4" i="23"/>
  <c r="J5" i="23"/>
  <c r="J6" i="23"/>
  <c r="L7" i="23"/>
  <c r="J7" i="23"/>
  <c r="J8" i="23"/>
  <c r="AF162" i="7"/>
  <c r="AF163" i="7" s="1"/>
  <c r="AG162" i="7"/>
  <c r="AH162" i="7"/>
  <c r="AE171" i="7"/>
  <c r="AF171" i="7"/>
  <c r="AG171" i="7"/>
  <c r="AH171" i="7"/>
  <c r="G10" i="29"/>
  <c r="G11" i="29"/>
  <c r="G12" i="29"/>
  <c r="G15" i="29"/>
  <c r="G19" i="29"/>
  <c r="G20" i="29"/>
  <c r="G21" i="29"/>
  <c r="G23" i="29"/>
  <c r="AE33" i="7"/>
  <c r="AE41" i="7"/>
  <c r="G29" i="29"/>
  <c r="G30" i="29"/>
  <c r="G31" i="29"/>
  <c r="G40" i="29"/>
  <c r="G42" i="29"/>
  <c r="G43" i="29"/>
  <c r="G44" i="29"/>
  <c r="G46" i="29"/>
  <c r="G47" i="29"/>
  <c r="G48" i="29"/>
  <c r="G50" i="29"/>
  <c r="G51" i="29"/>
  <c r="G52" i="29"/>
  <c r="G54" i="29"/>
  <c r="G55" i="29"/>
  <c r="G56" i="29"/>
  <c r="G58" i="29"/>
  <c r="AF12" i="7"/>
  <c r="AH12" i="7"/>
  <c r="AF13" i="7"/>
  <c r="O120" i="23"/>
  <c r="AG13" i="7"/>
  <c r="AH13" i="7"/>
  <c r="AG14" i="7"/>
  <c r="AH14" i="7"/>
  <c r="AF15" i="7"/>
  <c r="AH15" i="7"/>
  <c r="AF16" i="7"/>
  <c r="AG16" i="7"/>
  <c r="AH16" i="7"/>
  <c r="AF17" i="7"/>
  <c r="AG17" i="7"/>
  <c r="AH17" i="7"/>
  <c r="AF18" i="7"/>
  <c r="AG18" i="7"/>
  <c r="AH18" i="7"/>
  <c r="AG19" i="7"/>
  <c r="AH19" i="7"/>
  <c r="AF20" i="7"/>
  <c r="AG20" i="7"/>
  <c r="AH20" i="7"/>
  <c r="AF21" i="7"/>
  <c r="AG21" i="7"/>
  <c r="AH21" i="7"/>
  <c r="AF22" i="7"/>
  <c r="AG22" i="7"/>
  <c r="AH23" i="7"/>
  <c r="AG24" i="7"/>
  <c r="AH24" i="7"/>
  <c r="AF25" i="7"/>
  <c r="AG25" i="7"/>
  <c r="AH25" i="7"/>
  <c r="AF26" i="7"/>
  <c r="AG26" i="7"/>
  <c r="AH26" i="7"/>
  <c r="AF27" i="7"/>
  <c r="AG27" i="7"/>
  <c r="AH27" i="7"/>
  <c r="AF28" i="7"/>
  <c r="AG28" i="7"/>
  <c r="AH28" i="7"/>
  <c r="AF29" i="7"/>
  <c r="AG29" i="7"/>
  <c r="AH29" i="7"/>
  <c r="AH32" i="7"/>
  <c r="AF33" i="7"/>
  <c r="AG33" i="7"/>
  <c r="AH33" i="7"/>
  <c r="AG34" i="7"/>
  <c r="AH34" i="7"/>
  <c r="AH35" i="7"/>
  <c r="AH36" i="7"/>
  <c r="AG37" i="7"/>
  <c r="AH37" i="7"/>
  <c r="AH38" i="7"/>
  <c r="AH39" i="7"/>
  <c r="AF41" i="7"/>
  <c r="AG41" i="7"/>
  <c r="AF42" i="7"/>
  <c r="AG42" i="7"/>
  <c r="AH42" i="7"/>
  <c r="AG43" i="7"/>
  <c r="AH43" i="7"/>
  <c r="AF45" i="7"/>
  <c r="AH45" i="7"/>
  <c r="AH46" i="7"/>
  <c r="AF47" i="7"/>
  <c r="AG47" i="7"/>
  <c r="AF49" i="7"/>
  <c r="AF50" i="7"/>
  <c r="AG50" i="7"/>
  <c r="AH50" i="7"/>
  <c r="AF51" i="7"/>
  <c r="AG51" i="7"/>
  <c r="AH51" i="7"/>
  <c r="AF52" i="7"/>
  <c r="AG52" i="7"/>
  <c r="AH52" i="7"/>
  <c r="AG53" i="7"/>
  <c r="AH53" i="7"/>
  <c r="AF54" i="7"/>
  <c r="AG54" i="7"/>
  <c r="AH54" i="7"/>
  <c r="AF55" i="7"/>
  <c r="AG55" i="7"/>
  <c r="AH55" i="7"/>
  <c r="AF56" i="7"/>
  <c r="AG56" i="7"/>
  <c r="AH56" i="7"/>
  <c r="AF57" i="7"/>
  <c r="AH57" i="7"/>
  <c r="AF58" i="7"/>
  <c r="AG58" i="7"/>
  <c r="AH58" i="7"/>
  <c r="AF59" i="7"/>
  <c r="AG59" i="7"/>
  <c r="AH59" i="7"/>
  <c r="AF60" i="7"/>
  <c r="AG60" i="7"/>
  <c r="AH60" i="7"/>
  <c r="AF61" i="7"/>
  <c r="AG61" i="7"/>
  <c r="AH61" i="7"/>
  <c r="AF62" i="7"/>
  <c r="AG62" i="7"/>
  <c r="AH62" i="7"/>
  <c r="AF63" i="7"/>
  <c r="AG63" i="7"/>
  <c r="AH63" i="7"/>
  <c r="AF64" i="7"/>
  <c r="AG64" i="7"/>
  <c r="AH64" i="7"/>
  <c r="AF65" i="7"/>
  <c r="AG65" i="7"/>
  <c r="AH65" i="7"/>
  <c r="AF66" i="7"/>
  <c r="AG66" i="7"/>
  <c r="AH66" i="7"/>
  <c r="AF67" i="7"/>
  <c r="AG67" i="7"/>
  <c r="AH67" i="7"/>
  <c r="AF68" i="7"/>
  <c r="AG68" i="7"/>
  <c r="AH68" i="7"/>
  <c r="AF69" i="7"/>
  <c r="AG69" i="7"/>
  <c r="AH69" i="7"/>
  <c r="AF70" i="7"/>
  <c r="AG70" i="7"/>
  <c r="AH70" i="7"/>
  <c r="W62" i="15"/>
  <c r="Y62" i="15"/>
  <c r="Z62" i="15"/>
  <c r="AA62" i="15"/>
  <c r="AB62" i="15"/>
  <c r="AC62" i="15"/>
  <c r="AD62" i="15"/>
  <c r="AE62" i="15"/>
  <c r="AF62" i="15"/>
  <c r="AG62" i="15"/>
  <c r="AH62" i="15"/>
  <c r="AI62" i="15"/>
  <c r="AJ62" i="15"/>
  <c r="AK62" i="15"/>
  <c r="AL62" i="15"/>
  <c r="AM62" i="15"/>
  <c r="AN62" i="15"/>
  <c r="AO62" i="15"/>
  <c r="AP62" i="15"/>
  <c r="AQ62" i="15"/>
  <c r="AR62" i="15"/>
  <c r="AS62" i="15"/>
  <c r="AT62" i="15"/>
  <c r="AU62" i="15"/>
  <c r="AV62" i="15"/>
  <c r="AW62" i="15"/>
  <c r="AX62" i="15"/>
  <c r="AY62" i="15"/>
  <c r="AZ62" i="15"/>
  <c r="BA62" i="15"/>
  <c r="BB62" i="15"/>
  <c r="BC62" i="15"/>
  <c r="BD62" i="15"/>
  <c r="BE62" i="15"/>
  <c r="BF62" i="15"/>
  <c r="BG62" i="15"/>
  <c r="BH62" i="15"/>
  <c r="BI62" i="15"/>
  <c r="BJ62" i="15"/>
  <c r="BK62" i="15"/>
  <c r="BL62" i="15"/>
  <c r="BM62" i="15"/>
  <c r="BN62" i="15"/>
  <c r="BO62" i="15"/>
  <c r="BP62" i="15"/>
  <c r="BQ62" i="15"/>
  <c r="BR62" i="15"/>
  <c r="BS62" i="15"/>
  <c r="BT62" i="15"/>
  <c r="BU62" i="15"/>
  <c r="BV62" i="15"/>
  <c r="BW62" i="15"/>
  <c r="BX62" i="15"/>
  <c r="BY62" i="15"/>
  <c r="BZ62" i="15"/>
  <c r="CA62" i="15"/>
  <c r="CB62" i="15"/>
  <c r="CC62" i="15"/>
  <c r="CD62" i="15"/>
  <c r="CE62" i="15"/>
  <c r="CF62" i="15"/>
  <c r="CG62" i="15"/>
  <c r="CH62" i="15"/>
  <c r="CI62" i="15"/>
  <c r="CJ62" i="15"/>
  <c r="CK62" i="15"/>
  <c r="CL62" i="15"/>
  <c r="CM62" i="15"/>
  <c r="CN62" i="15"/>
  <c r="CO62" i="15"/>
  <c r="CP62" i="15"/>
  <c r="CQ62" i="15"/>
  <c r="CR62" i="15"/>
  <c r="CS62" i="15"/>
  <c r="CT62" i="15"/>
  <c r="CU62" i="15"/>
  <c r="CV62" i="15"/>
  <c r="CW62" i="15"/>
  <c r="CX62" i="15"/>
  <c r="CY62" i="15"/>
  <c r="CZ62" i="15"/>
  <c r="DA62" i="15"/>
  <c r="DB62" i="15"/>
  <c r="DC62" i="15"/>
  <c r="DD62" i="15"/>
  <c r="DE62" i="15"/>
  <c r="DF62" i="15"/>
  <c r="DG62" i="15"/>
  <c r="DH62" i="15"/>
  <c r="DI62" i="15"/>
  <c r="DJ62" i="15"/>
  <c r="DK62" i="15"/>
  <c r="DL62" i="15"/>
  <c r="DM62" i="15"/>
  <c r="DN62" i="15"/>
  <c r="DO62" i="15"/>
  <c r="DP62" i="15"/>
  <c r="DQ62" i="15"/>
  <c r="DR62" i="15"/>
  <c r="DS62" i="15"/>
  <c r="DT62" i="15"/>
  <c r="DU62" i="15"/>
  <c r="DV62" i="15"/>
  <c r="DW62" i="15"/>
  <c r="DX62" i="15"/>
  <c r="DY62" i="15"/>
  <c r="DZ62" i="15"/>
  <c r="EA62" i="15"/>
  <c r="EB62" i="15"/>
  <c r="EC62" i="15"/>
  <c r="ED62" i="15"/>
  <c r="EE62" i="15"/>
  <c r="EF62" i="15"/>
  <c r="EG62" i="15"/>
  <c r="EH62" i="15"/>
  <c r="EI62" i="15"/>
  <c r="EJ62" i="15"/>
  <c r="EK62" i="15"/>
  <c r="EL62" i="15"/>
  <c r="EM62" i="15"/>
  <c r="EN62" i="15"/>
  <c r="EO62" i="15"/>
  <c r="EP62" i="15"/>
  <c r="EQ62" i="15"/>
  <c r="ER62" i="15"/>
  <c r="ES62" i="15"/>
  <c r="ET62" i="15"/>
  <c r="EU62" i="15"/>
  <c r="EV62" i="15"/>
  <c r="EW62" i="15"/>
  <c r="EX62" i="15"/>
  <c r="EY62" i="15"/>
  <c r="EZ62" i="15"/>
  <c r="FA62" i="15"/>
  <c r="FB62" i="15"/>
  <c r="FC62" i="15"/>
  <c r="FD62" i="15"/>
  <c r="FE62" i="15"/>
  <c r="FF62" i="15"/>
  <c r="FG62" i="15"/>
  <c r="FH62" i="15"/>
  <c r="FI62" i="15"/>
  <c r="FJ62" i="15"/>
  <c r="FK62" i="15"/>
  <c r="FL62" i="15"/>
  <c r="FM62" i="15"/>
  <c r="FN62" i="15"/>
  <c r="FO62" i="15"/>
  <c r="FP62" i="15"/>
  <c r="FQ62" i="15"/>
  <c r="FR62" i="15"/>
  <c r="FS62" i="15"/>
  <c r="FT62" i="15"/>
  <c r="FU62" i="15"/>
  <c r="FV62" i="15"/>
  <c r="FW62" i="15"/>
  <c r="FX62" i="15"/>
  <c r="FY62" i="15"/>
  <c r="FZ62" i="15"/>
  <c r="GA62" i="15"/>
  <c r="GB62" i="15"/>
  <c r="GC62" i="15"/>
  <c r="GD62" i="15"/>
  <c r="GE62" i="15"/>
  <c r="GF62" i="15"/>
  <c r="GG62" i="15"/>
  <c r="GH62" i="15"/>
  <c r="GI62" i="15"/>
  <c r="GJ62" i="15"/>
  <c r="GK62" i="15"/>
  <c r="GL62" i="15"/>
  <c r="GM62" i="15"/>
  <c r="GN62" i="15"/>
  <c r="GO62" i="15"/>
  <c r="GP62" i="15"/>
  <c r="GQ62" i="15"/>
  <c r="GR62" i="15"/>
  <c r="GS62" i="15"/>
  <c r="GT62" i="15"/>
  <c r="GU62" i="15"/>
  <c r="GV62" i="15"/>
  <c r="GW62" i="15"/>
  <c r="GX62" i="15"/>
  <c r="GY62" i="15"/>
  <c r="GZ62" i="15"/>
  <c r="HA62" i="15"/>
  <c r="HB62" i="15"/>
  <c r="HC62" i="15"/>
  <c r="HD62" i="15"/>
  <c r="HE62" i="15"/>
  <c r="HF62" i="15"/>
  <c r="HG62" i="15"/>
  <c r="HH62" i="15"/>
  <c r="HI62" i="15"/>
  <c r="HJ62" i="15"/>
  <c r="HK62" i="15"/>
  <c r="HL62" i="15"/>
  <c r="HM62" i="15"/>
  <c r="HN62" i="15"/>
  <c r="HO62" i="15"/>
  <c r="HP62" i="15"/>
  <c r="HQ62" i="15"/>
  <c r="HR62" i="15"/>
  <c r="HS62" i="15"/>
  <c r="HT62" i="15"/>
  <c r="HU62" i="15"/>
  <c r="HV62" i="15"/>
  <c r="HW62" i="15"/>
  <c r="HX62" i="15"/>
  <c r="HY62" i="15"/>
  <c r="HZ62" i="15"/>
  <c r="IA62" i="15"/>
  <c r="IB62" i="15"/>
  <c r="IC62" i="15"/>
  <c r="ID62" i="15"/>
  <c r="IE62" i="15"/>
  <c r="IF62" i="15"/>
  <c r="IG62" i="15"/>
  <c r="IH62" i="15"/>
  <c r="II62" i="15"/>
  <c r="IJ62" i="15"/>
  <c r="IK62" i="15"/>
  <c r="IL62" i="15"/>
  <c r="IM62" i="15"/>
  <c r="IN62" i="15"/>
  <c r="IO62" i="15"/>
  <c r="IP62" i="15"/>
  <c r="IQ62" i="15"/>
  <c r="IR62" i="15"/>
  <c r="IS62" i="15"/>
  <c r="IT62" i="15"/>
  <c r="IU62" i="15"/>
  <c r="IV62" i="15"/>
  <c r="IW62" i="15"/>
  <c r="IX62" i="15"/>
  <c r="IY62" i="15"/>
  <c r="IZ62" i="15"/>
  <c r="JA62" i="15"/>
  <c r="JB62" i="15"/>
  <c r="JC62" i="15"/>
  <c r="JD62" i="15"/>
  <c r="JE62" i="15"/>
  <c r="JF62" i="15"/>
  <c r="JG62" i="15"/>
  <c r="JH62" i="15"/>
  <c r="JI62" i="15"/>
  <c r="JJ62" i="15"/>
  <c r="JK62" i="15"/>
  <c r="JL62" i="15"/>
  <c r="JM62" i="15"/>
  <c r="JN62" i="15"/>
  <c r="JO62" i="15"/>
  <c r="JP62" i="15"/>
  <c r="JQ62" i="15"/>
  <c r="JR62" i="15"/>
  <c r="JS62" i="15"/>
  <c r="JT62" i="15"/>
  <c r="JU62" i="15"/>
  <c r="JV62" i="15"/>
  <c r="JW62" i="15"/>
  <c r="JX62" i="15"/>
  <c r="JY62" i="15"/>
  <c r="JZ62" i="15"/>
  <c r="KA62" i="15"/>
  <c r="KB62" i="15"/>
  <c r="KC62" i="15"/>
  <c r="KD62" i="15"/>
  <c r="KE62" i="15"/>
  <c r="KF62" i="15"/>
  <c r="KG62" i="15"/>
  <c r="KH62" i="15"/>
  <c r="KI62" i="15"/>
  <c r="KJ62" i="15"/>
  <c r="KK62" i="15"/>
  <c r="KL62" i="15"/>
  <c r="KM62" i="15"/>
  <c r="KN62" i="15"/>
  <c r="KO62" i="15"/>
  <c r="KP62" i="15"/>
  <c r="KQ62" i="15"/>
  <c r="KR62" i="15"/>
  <c r="KS62" i="15"/>
  <c r="KT62" i="15"/>
  <c r="KU62" i="15"/>
  <c r="KV62" i="15"/>
  <c r="KW62" i="15"/>
  <c r="KX62" i="15"/>
  <c r="KY62" i="15"/>
  <c r="KZ62" i="15"/>
  <c r="LA62" i="15"/>
  <c r="LB62" i="15"/>
  <c r="LC62" i="15"/>
  <c r="LD62" i="15"/>
  <c r="LE62" i="15"/>
  <c r="LF62" i="15"/>
  <c r="LG62" i="15"/>
  <c r="LH62" i="15"/>
  <c r="LI62" i="15"/>
  <c r="LJ62" i="15"/>
  <c r="LK62" i="15"/>
  <c r="LL62" i="15"/>
  <c r="LM62" i="15"/>
  <c r="LN62" i="15"/>
  <c r="LO62" i="15"/>
  <c r="LP62" i="15"/>
  <c r="LQ62" i="15"/>
  <c r="LR62" i="15"/>
  <c r="LS62" i="15"/>
  <c r="LT62" i="15"/>
  <c r="LU62" i="15"/>
  <c r="LV62" i="15"/>
  <c r="LW62" i="15"/>
  <c r="LX62" i="15"/>
  <c r="LY62" i="15"/>
  <c r="LZ62" i="15"/>
  <c r="MA62" i="15"/>
  <c r="MB62" i="15"/>
  <c r="MC62" i="15"/>
  <c r="MD62" i="15"/>
  <c r="ME62" i="15"/>
  <c r="MF62" i="15"/>
  <c r="MG62" i="15"/>
  <c r="MH62" i="15"/>
  <c r="MI62" i="15"/>
  <c r="MJ62" i="15"/>
  <c r="MK62" i="15"/>
  <c r="ML62" i="15"/>
  <c r="MM62" i="15"/>
  <c r="MN62" i="15"/>
  <c r="MO62" i="15"/>
  <c r="MP62" i="15"/>
  <c r="MQ62" i="15"/>
  <c r="MR62" i="15"/>
  <c r="MS62" i="15"/>
  <c r="MT62" i="15"/>
  <c r="MU62" i="15"/>
  <c r="MV62" i="15"/>
  <c r="MW62" i="15"/>
  <c r="MX62" i="15"/>
  <c r="MY62" i="15"/>
  <c r="MZ62" i="15"/>
  <c r="NA62" i="15"/>
  <c r="NB62" i="15"/>
  <c r="NC62" i="15"/>
  <c r="ND62" i="15"/>
  <c r="NE62" i="15"/>
  <c r="NF62" i="15"/>
  <c r="NG62" i="15"/>
  <c r="NH62" i="15"/>
  <c r="NI62" i="15"/>
  <c r="NJ62" i="15"/>
  <c r="NK62" i="15"/>
  <c r="NL62" i="15"/>
  <c r="NM62" i="15"/>
  <c r="NN62" i="15"/>
  <c r="NO62" i="15"/>
  <c r="NP62" i="15"/>
  <c r="NQ62" i="15"/>
  <c r="NR62" i="15"/>
  <c r="NS62" i="15"/>
  <c r="NT62" i="15"/>
  <c r="NU62" i="15"/>
  <c r="NV62" i="15"/>
  <c r="NW62" i="15"/>
  <c r="NX62" i="15"/>
  <c r="NY62" i="15"/>
  <c r="NZ62" i="15"/>
  <c r="OA62" i="15"/>
  <c r="OB62" i="15"/>
  <c r="OC62" i="15"/>
  <c r="OD62" i="15"/>
  <c r="OE62" i="15"/>
  <c r="OF62" i="15"/>
  <c r="OG62" i="15"/>
  <c r="OH62" i="15"/>
  <c r="OI62" i="15"/>
  <c r="OJ62" i="15"/>
  <c r="OK62" i="15"/>
  <c r="OL62" i="15"/>
  <c r="OM62" i="15"/>
  <c r="ON62" i="15"/>
  <c r="OO62" i="15"/>
  <c r="OP62" i="15"/>
  <c r="OQ62" i="15"/>
  <c r="OR62" i="15"/>
  <c r="OS62" i="15"/>
  <c r="OT62" i="15"/>
  <c r="OU62" i="15"/>
  <c r="OV62" i="15"/>
  <c r="OW62" i="15"/>
  <c r="OX62" i="15"/>
  <c r="OY62" i="15"/>
  <c r="OZ62" i="15"/>
  <c r="PA62" i="15"/>
  <c r="PB62" i="15"/>
  <c r="PC62" i="15"/>
  <c r="PD62" i="15"/>
  <c r="PE62" i="15"/>
  <c r="PF62" i="15"/>
  <c r="PG62" i="15"/>
  <c r="PH62" i="15"/>
  <c r="PI62" i="15"/>
  <c r="PJ62" i="15"/>
  <c r="PK62" i="15"/>
  <c r="PL62" i="15"/>
  <c r="PM62" i="15"/>
  <c r="PN62" i="15"/>
  <c r="PO62" i="15"/>
  <c r="PP62" i="15"/>
  <c r="PQ62" i="15"/>
  <c r="PR62" i="15"/>
  <c r="PS62" i="15"/>
  <c r="PT62" i="15"/>
  <c r="PU62" i="15"/>
  <c r="PV62" i="15"/>
  <c r="PW62" i="15"/>
  <c r="PX62" i="15"/>
  <c r="PY62" i="15"/>
  <c r="PZ62" i="15"/>
  <c r="QA62" i="15"/>
  <c r="QB62" i="15"/>
  <c r="QC62" i="15"/>
  <c r="QD62" i="15"/>
  <c r="QE62" i="15"/>
  <c r="QF62" i="15"/>
  <c r="QG62" i="15"/>
  <c r="QH62" i="15"/>
  <c r="QI62" i="15"/>
  <c r="QJ62" i="15"/>
  <c r="QK62" i="15"/>
  <c r="QL62" i="15"/>
  <c r="QM62" i="15"/>
  <c r="QN62" i="15"/>
  <c r="QO62" i="15"/>
  <c r="QP62" i="15"/>
  <c r="QQ62" i="15"/>
  <c r="QR62" i="15"/>
  <c r="QS62" i="15"/>
  <c r="QT62" i="15"/>
  <c r="QU62" i="15"/>
  <c r="QV62" i="15"/>
  <c r="QW62" i="15"/>
  <c r="QX62" i="15"/>
  <c r="QY62" i="15"/>
  <c r="QZ62" i="15"/>
  <c r="RA62" i="15"/>
  <c r="RB62" i="15"/>
  <c r="RC62" i="15"/>
  <c r="RD62" i="15"/>
  <c r="RE62" i="15"/>
  <c r="RF62" i="15"/>
  <c r="RG62" i="15"/>
  <c r="RH62" i="15"/>
  <c r="RI62" i="15"/>
  <c r="RJ62" i="15"/>
  <c r="RK62" i="15"/>
  <c r="RL62" i="15"/>
  <c r="RM62" i="15"/>
  <c r="RN62" i="15"/>
  <c r="RO62" i="15"/>
  <c r="RP62" i="15"/>
  <c r="RQ62" i="15"/>
  <c r="RR62" i="15"/>
  <c r="RS62" i="15"/>
  <c r="RT62" i="15"/>
  <c r="RU62" i="15"/>
  <c r="RV62" i="15"/>
  <c r="RW62" i="15"/>
  <c r="RX62" i="15"/>
  <c r="RY62" i="15"/>
  <c r="RZ62" i="15"/>
  <c r="SA62" i="15"/>
  <c r="SB62" i="15"/>
  <c r="SC62" i="15"/>
  <c r="SD62" i="15"/>
  <c r="SE62" i="15"/>
  <c r="SF62" i="15"/>
  <c r="SG62" i="15"/>
  <c r="SH62" i="15"/>
  <c r="SI62" i="15"/>
  <c r="SJ62" i="15"/>
  <c r="SK62" i="15"/>
  <c r="SL62" i="15"/>
  <c r="SM62" i="15"/>
  <c r="SN62" i="15"/>
  <c r="SO62" i="15"/>
  <c r="SP62" i="15"/>
  <c r="SQ62" i="15"/>
  <c r="SR62" i="15"/>
  <c r="SS62" i="15"/>
  <c r="ST62" i="15"/>
  <c r="SU62" i="15"/>
  <c r="SV62" i="15"/>
  <c r="SW62" i="15"/>
  <c r="SX62" i="15"/>
  <c r="SY62" i="15"/>
  <c r="SZ62" i="15"/>
  <c r="TA62" i="15"/>
  <c r="TB62" i="15"/>
  <c r="TC62" i="15"/>
  <c r="TD62" i="15"/>
  <c r="TE62" i="15"/>
  <c r="TF62" i="15"/>
  <c r="TG62" i="15"/>
  <c r="TH62" i="15"/>
  <c r="TI62" i="15"/>
  <c r="TJ62" i="15"/>
  <c r="TK62" i="15"/>
  <c r="TL62" i="15"/>
  <c r="TM62" i="15"/>
  <c r="TN62" i="15"/>
  <c r="TO62" i="15"/>
  <c r="TP62" i="15"/>
  <c r="TQ62" i="15"/>
  <c r="TR62" i="15"/>
  <c r="TS62" i="15"/>
  <c r="TT62" i="15"/>
  <c r="TU62" i="15"/>
  <c r="TV62" i="15"/>
  <c r="TW62" i="15"/>
  <c r="TX62" i="15"/>
  <c r="TY62" i="15"/>
  <c r="TZ62" i="15"/>
  <c r="UA62" i="15"/>
  <c r="UB62" i="15"/>
  <c r="UC62" i="15"/>
  <c r="UD62" i="15"/>
  <c r="UE62" i="15"/>
  <c r="UF62" i="15"/>
  <c r="UG62" i="15"/>
  <c r="UH62" i="15"/>
  <c r="UI62" i="15"/>
  <c r="UJ62" i="15"/>
  <c r="UK62" i="15"/>
  <c r="UL62" i="15"/>
  <c r="UM62" i="15"/>
  <c r="UN62" i="15"/>
  <c r="UO62" i="15"/>
  <c r="UP62" i="15"/>
  <c r="UQ62" i="15"/>
  <c r="UR62" i="15"/>
  <c r="US62" i="15"/>
  <c r="UT62" i="15"/>
  <c r="UU62" i="15"/>
  <c r="UV62" i="15"/>
  <c r="UW62" i="15"/>
  <c r="UX62" i="15"/>
  <c r="UY62" i="15"/>
  <c r="UZ62" i="15"/>
  <c r="VA62" i="15"/>
  <c r="VB62" i="15"/>
  <c r="VC62" i="15"/>
  <c r="VD62" i="15"/>
  <c r="VE62" i="15"/>
  <c r="VF62" i="15"/>
  <c r="VG62" i="15"/>
  <c r="VH62" i="15"/>
  <c r="VI62" i="15"/>
  <c r="VJ62" i="15"/>
  <c r="VK62" i="15"/>
  <c r="VL62" i="15"/>
  <c r="VM62" i="15"/>
  <c r="VN62" i="15"/>
  <c r="VO62" i="15"/>
  <c r="VP62" i="15"/>
  <c r="VQ62" i="15"/>
  <c r="VR62" i="15"/>
  <c r="VS62" i="15"/>
  <c r="VT62" i="15"/>
  <c r="VU62" i="15"/>
  <c r="VV62" i="15"/>
  <c r="VW62" i="15"/>
  <c r="VX62" i="15"/>
  <c r="VY62" i="15"/>
  <c r="VZ62" i="15"/>
  <c r="WA62" i="15"/>
  <c r="WB62" i="15"/>
  <c r="WC62" i="15"/>
  <c r="WD62" i="15"/>
  <c r="WE62" i="15"/>
  <c r="WF62" i="15"/>
  <c r="WG62" i="15"/>
  <c r="WH62" i="15"/>
  <c r="WI62" i="15"/>
  <c r="WJ62" i="15"/>
  <c r="WK62" i="15"/>
  <c r="WL62" i="15"/>
  <c r="WM62" i="15"/>
  <c r="WN62" i="15"/>
  <c r="WO62" i="15"/>
  <c r="WP62" i="15"/>
  <c r="WQ62" i="15"/>
  <c r="WR62" i="15"/>
  <c r="WS62" i="15"/>
  <c r="WT62" i="15"/>
  <c r="WU62" i="15"/>
  <c r="WV62" i="15"/>
  <c r="WW62" i="15"/>
  <c r="WX62" i="15"/>
  <c r="WY62" i="15"/>
  <c r="WZ62" i="15"/>
  <c r="XA62" i="15"/>
  <c r="XB62" i="15"/>
  <c r="XC62" i="15"/>
  <c r="XD62" i="15"/>
  <c r="XE62" i="15"/>
  <c r="XF62" i="15"/>
  <c r="XG62" i="15"/>
  <c r="XH62" i="15"/>
  <c r="XI62" i="15"/>
  <c r="XJ62" i="15"/>
  <c r="XK62" i="15"/>
  <c r="XL62" i="15"/>
  <c r="XM62" i="15"/>
  <c r="XN62" i="15"/>
  <c r="XO62" i="15"/>
  <c r="XP62" i="15"/>
  <c r="XQ62" i="15"/>
  <c r="XR62" i="15"/>
  <c r="XS62" i="15"/>
  <c r="XT62" i="15"/>
  <c r="XU62" i="15"/>
  <c r="XV62" i="15"/>
  <c r="XW62" i="15"/>
  <c r="XX62" i="15"/>
  <c r="XY62" i="15"/>
  <c r="XZ62" i="15"/>
  <c r="YA62" i="15"/>
  <c r="YB62" i="15"/>
  <c r="YC62" i="15"/>
  <c r="YD62" i="15"/>
  <c r="YE62" i="15"/>
  <c r="YF62" i="15"/>
  <c r="YG62" i="15"/>
  <c r="YH62" i="15"/>
  <c r="YI62" i="15"/>
  <c r="YJ62" i="15"/>
  <c r="YK62" i="15"/>
  <c r="YL62" i="15"/>
  <c r="YM62" i="15"/>
  <c r="YN62" i="15"/>
  <c r="YO62" i="15"/>
  <c r="YP62" i="15"/>
  <c r="YQ62" i="15"/>
  <c r="YR62" i="15"/>
  <c r="YS62" i="15"/>
  <c r="YT62" i="15"/>
  <c r="YU62" i="15"/>
  <c r="YV62" i="15"/>
  <c r="YW62" i="15"/>
  <c r="YX62" i="15"/>
  <c r="YY62" i="15"/>
  <c r="YZ62" i="15"/>
  <c r="ZA62" i="15"/>
  <c r="ZB62" i="15"/>
  <c r="ZC62" i="15"/>
  <c r="ZD62" i="15"/>
  <c r="ZE62" i="15"/>
  <c r="ZF62" i="15"/>
  <c r="ZG62" i="15"/>
  <c r="ZH62" i="15"/>
  <c r="ZI62" i="15"/>
  <c r="ZJ62" i="15"/>
  <c r="ZK62" i="15"/>
  <c r="ZL62" i="15"/>
  <c r="ZM62" i="15"/>
  <c r="ZN62" i="15"/>
  <c r="ZO62" i="15"/>
  <c r="ZP62" i="15"/>
  <c r="ZQ62" i="15"/>
  <c r="ZR62" i="15"/>
  <c r="ZS62" i="15"/>
  <c r="ZT62" i="15"/>
  <c r="ZU62" i="15"/>
  <c r="ZV62" i="15"/>
  <c r="ZW62" i="15"/>
  <c r="ZX62" i="15"/>
  <c r="ZY62" i="15"/>
  <c r="ZZ62" i="15"/>
  <c r="AAA62" i="15"/>
  <c r="AAB62" i="15"/>
  <c r="AAC62" i="15"/>
  <c r="AAD62" i="15"/>
  <c r="AAE62" i="15"/>
  <c r="AAF62" i="15"/>
  <c r="AAG62" i="15"/>
  <c r="AAH62" i="15"/>
  <c r="AAI62" i="15"/>
  <c r="AAJ62" i="15"/>
  <c r="AAK62" i="15"/>
  <c r="AAL62" i="15"/>
  <c r="AAM62" i="15"/>
  <c r="AAN62" i="15"/>
  <c r="AAO62" i="15"/>
  <c r="AAP62" i="15"/>
  <c r="AAQ62" i="15"/>
  <c r="AAR62" i="15"/>
  <c r="AAS62" i="15"/>
  <c r="AAT62" i="15"/>
  <c r="AAU62" i="15"/>
  <c r="AAV62" i="15"/>
  <c r="AAW62" i="15"/>
  <c r="AAX62" i="15"/>
  <c r="AAY62" i="15"/>
  <c r="AAZ62" i="15"/>
  <c r="ABA62" i="15"/>
  <c r="ABB62" i="15"/>
  <c r="ABC62" i="15"/>
  <c r="ABD62" i="15"/>
  <c r="ABE62" i="15"/>
  <c r="ABF62" i="15"/>
  <c r="ABG62" i="15"/>
  <c r="ABH62" i="15"/>
  <c r="ABI62" i="15"/>
  <c r="ABJ62" i="15"/>
  <c r="ABK62" i="15"/>
  <c r="ABL62" i="15"/>
  <c r="ABM62" i="15"/>
  <c r="ABN62" i="15"/>
  <c r="ABO62" i="15"/>
  <c r="ABP62" i="15"/>
  <c r="ABQ62" i="15"/>
  <c r="ABR62" i="15"/>
  <c r="ABS62" i="15"/>
  <c r="ABT62" i="15"/>
  <c r="ABU62" i="15"/>
  <c r="ABV62" i="15"/>
  <c r="ABW62" i="15"/>
  <c r="ABX62" i="15"/>
  <c r="ABY62" i="15"/>
  <c r="ABZ62" i="15"/>
  <c r="ACA62" i="15"/>
  <c r="ACB62" i="15"/>
  <c r="ACC62" i="15"/>
  <c r="ACD62" i="15"/>
  <c r="ACE62" i="15"/>
  <c r="ACF62" i="15"/>
  <c r="ACG62" i="15"/>
  <c r="ACH62" i="15"/>
  <c r="ACI62" i="15"/>
  <c r="ACJ62" i="15"/>
  <c r="ACK62" i="15"/>
  <c r="ACL62" i="15"/>
  <c r="ACM62" i="15"/>
  <c r="ACN62" i="15"/>
  <c r="ACO62" i="15"/>
  <c r="ACP62" i="15"/>
  <c r="ACQ62" i="15"/>
  <c r="ACR62" i="15"/>
  <c r="ACS62" i="15"/>
  <c r="ACT62" i="15"/>
  <c r="ACU62" i="15"/>
  <c r="ACV62" i="15"/>
  <c r="ACW62" i="15"/>
  <c r="ACX62" i="15"/>
  <c r="ACY62" i="15"/>
  <c r="ACZ62" i="15"/>
  <c r="ADA62" i="15"/>
  <c r="ADB62" i="15"/>
  <c r="ADC62" i="15"/>
  <c r="ADD62" i="15"/>
  <c r="ADE62" i="15"/>
  <c r="ADF62" i="15"/>
  <c r="ADG62" i="15"/>
  <c r="ADH62" i="15"/>
  <c r="ADI62" i="15"/>
  <c r="ADJ62" i="15"/>
  <c r="ADK62" i="15"/>
  <c r="ADL62" i="15"/>
  <c r="ADM62" i="15"/>
  <c r="ADN62" i="15"/>
  <c r="ADO62" i="15"/>
  <c r="ADP62" i="15"/>
  <c r="ADQ62" i="15"/>
  <c r="ADR62" i="15"/>
  <c r="ADS62" i="15"/>
  <c r="ADT62" i="15"/>
  <c r="ADU62" i="15"/>
  <c r="ADV62" i="15"/>
  <c r="ADW62" i="15"/>
  <c r="ADX62" i="15"/>
  <c r="ADY62" i="15"/>
  <c r="ADZ62" i="15"/>
  <c r="AEA62" i="15"/>
  <c r="AEB62" i="15"/>
  <c r="AEC62" i="15"/>
  <c r="AED62" i="15"/>
  <c r="AEE62" i="15"/>
  <c r="AEF62" i="15"/>
  <c r="AEG62" i="15"/>
  <c r="AEH62" i="15"/>
  <c r="AEI62" i="15"/>
  <c r="AEJ62" i="15"/>
  <c r="AEK62" i="15"/>
  <c r="AEL62" i="15"/>
  <c r="AEM62" i="15"/>
  <c r="AEN62" i="15"/>
  <c r="AEO62" i="15"/>
  <c r="AEP62" i="15"/>
  <c r="AEQ62" i="15"/>
  <c r="AER62" i="15"/>
  <c r="AES62" i="15"/>
  <c r="AET62" i="15"/>
  <c r="AEU62" i="15"/>
  <c r="AEV62" i="15"/>
  <c r="AEW62" i="15"/>
  <c r="AEX62" i="15"/>
  <c r="AEY62" i="15"/>
  <c r="AEZ62" i="15"/>
  <c r="AFA62" i="15"/>
  <c r="AFB62" i="15"/>
  <c r="AFC62" i="15"/>
  <c r="AFD62" i="15"/>
  <c r="AFE62" i="15"/>
  <c r="AFF62" i="15"/>
  <c r="AFG62" i="15"/>
  <c r="AFH62" i="15"/>
  <c r="AFI62" i="15"/>
  <c r="AFJ62" i="15"/>
  <c r="AFK62" i="15"/>
  <c r="AFL62" i="15"/>
  <c r="AFM62" i="15"/>
  <c r="AFN62" i="15"/>
  <c r="AFO62" i="15"/>
  <c r="AFP62" i="15"/>
  <c r="AFQ62" i="15"/>
  <c r="AFR62" i="15"/>
  <c r="AFS62" i="15"/>
  <c r="AFT62" i="15"/>
  <c r="AFU62" i="15"/>
  <c r="AFV62" i="15"/>
  <c r="AFW62" i="15"/>
  <c r="AFX62" i="15"/>
  <c r="AFY62" i="15"/>
  <c r="AFZ62" i="15"/>
  <c r="AGA62" i="15"/>
  <c r="AGB62" i="15"/>
  <c r="AGC62" i="15"/>
  <c r="AGD62" i="15"/>
  <c r="AGE62" i="15"/>
  <c r="AGF62" i="15"/>
  <c r="AGG62" i="15"/>
  <c r="AGH62" i="15"/>
  <c r="AGI62" i="15"/>
  <c r="AGJ62" i="15"/>
  <c r="AGK62" i="15"/>
  <c r="AGL62" i="15"/>
  <c r="AGM62" i="15"/>
  <c r="AGN62" i="15"/>
  <c r="AGO62" i="15"/>
  <c r="AGP62" i="15"/>
  <c r="AGQ62" i="15"/>
  <c r="AGR62" i="15"/>
  <c r="AGS62" i="15"/>
  <c r="AGT62" i="15"/>
  <c r="AGU62" i="15"/>
  <c r="AGV62" i="15"/>
  <c r="AGW62" i="15"/>
  <c r="AGX62" i="15"/>
  <c r="AGY62" i="15"/>
  <c r="AGZ62" i="15"/>
  <c r="AHA62" i="15"/>
  <c r="AHB62" i="15"/>
  <c r="AHC62" i="15"/>
  <c r="AHD62" i="15"/>
  <c r="AHE62" i="15"/>
  <c r="AHF62" i="15"/>
  <c r="AHG62" i="15"/>
  <c r="AHH62" i="15"/>
  <c r="AHI62" i="15"/>
  <c r="AHJ62" i="15"/>
  <c r="AHK62" i="15"/>
  <c r="AHL62" i="15"/>
  <c r="AHM62" i="15"/>
  <c r="AHN62" i="15"/>
  <c r="AHO62" i="15"/>
  <c r="AHP62" i="15"/>
  <c r="AHQ62" i="15"/>
  <c r="AHR62" i="15"/>
  <c r="AHS62" i="15"/>
  <c r="AHT62" i="15"/>
  <c r="AHU62" i="15"/>
  <c r="AHV62" i="15"/>
  <c r="AHW62" i="15"/>
  <c r="AHX62" i="15"/>
  <c r="AHY62" i="15"/>
  <c r="AHZ62" i="15"/>
  <c r="AIA62" i="15"/>
  <c r="AIB62" i="15"/>
  <c r="AIC62" i="15"/>
  <c r="AID62" i="15"/>
  <c r="AIE62" i="15"/>
  <c r="AIF62" i="15"/>
  <c r="AIG62" i="15"/>
  <c r="AIH62" i="15"/>
  <c r="AII62" i="15"/>
  <c r="AIJ62" i="15"/>
  <c r="AIK62" i="15"/>
  <c r="AIL62" i="15"/>
  <c r="AIM62" i="15"/>
  <c r="AIN62" i="15"/>
  <c r="AIO62" i="15"/>
  <c r="AIP62" i="15"/>
  <c r="AIQ62" i="15"/>
  <c r="AIR62" i="15"/>
  <c r="AIS62" i="15"/>
  <c r="AIT62" i="15"/>
  <c r="AIU62" i="15"/>
  <c r="AIV62" i="15"/>
  <c r="AIW62" i="15"/>
  <c r="AIX62" i="15"/>
  <c r="AIY62" i="15"/>
  <c r="AIZ62" i="15"/>
  <c r="AJA62" i="15"/>
  <c r="AJB62" i="15"/>
  <c r="AJC62" i="15"/>
  <c r="AJD62" i="15"/>
  <c r="AJE62" i="15"/>
  <c r="AJF62" i="15"/>
  <c r="AJG62" i="15"/>
  <c r="AJH62" i="15"/>
  <c r="AJI62" i="15"/>
  <c r="AJJ62" i="15"/>
  <c r="AJK62" i="15"/>
  <c r="AJL62" i="15"/>
  <c r="AJM62" i="15"/>
  <c r="AJN62" i="15"/>
  <c r="AJO62" i="15"/>
  <c r="AJP62" i="15"/>
  <c r="AJQ62" i="15"/>
  <c r="AJR62" i="15"/>
  <c r="AJS62" i="15"/>
  <c r="AJT62" i="15"/>
  <c r="AJU62" i="15"/>
  <c r="AJV62" i="15"/>
  <c r="AJW62" i="15"/>
  <c r="AJX62" i="15"/>
  <c r="AJY62" i="15"/>
  <c r="AJZ62" i="15"/>
  <c r="AKA62" i="15"/>
  <c r="AKB62" i="15"/>
  <c r="AKC62" i="15"/>
  <c r="AKD62" i="15"/>
  <c r="AKE62" i="15"/>
  <c r="AKF62" i="15"/>
  <c r="AKG62" i="15"/>
  <c r="AKH62" i="15"/>
  <c r="AKI62" i="15"/>
  <c r="AKJ62" i="15"/>
  <c r="AKK62" i="15"/>
  <c r="AKL62" i="15"/>
  <c r="AKM62" i="15"/>
  <c r="AKN62" i="15"/>
  <c r="AKO62" i="15"/>
  <c r="AKP62" i="15"/>
  <c r="AKQ62" i="15"/>
  <c r="AKR62" i="15"/>
  <c r="AKS62" i="15"/>
  <c r="AKT62" i="15"/>
  <c r="AKU62" i="15"/>
  <c r="AKV62" i="15"/>
  <c r="AKW62" i="15"/>
  <c r="AKX62" i="15"/>
  <c r="AKY62" i="15"/>
  <c r="AKZ62" i="15"/>
  <c r="ALA62" i="15"/>
  <c r="ALB62" i="15"/>
  <c r="ALC62" i="15"/>
  <c r="ALD62" i="15"/>
  <c r="ALE62" i="15"/>
  <c r="ALF62" i="15"/>
  <c r="ALG62" i="15"/>
  <c r="ALH62" i="15"/>
  <c r="ALI62" i="15"/>
  <c r="ALJ62" i="15"/>
  <c r="ALK62" i="15"/>
  <c r="ALL62" i="15"/>
  <c r="ALM62" i="15"/>
  <c r="ALN62" i="15"/>
  <c r="ALO62" i="15"/>
  <c r="ALP62" i="15"/>
  <c r="ALQ62" i="15"/>
  <c r="ALR62" i="15"/>
  <c r="ALS62" i="15"/>
  <c r="ALT62" i="15"/>
  <c r="ALU62" i="15"/>
  <c r="ALV62" i="15"/>
  <c r="ALW62" i="15"/>
  <c r="ALX62" i="15"/>
  <c r="ALY62" i="15"/>
  <c r="ALZ62" i="15"/>
  <c r="AMA62" i="15"/>
  <c r="AMB62" i="15"/>
  <c r="AMC62" i="15"/>
  <c r="AMD62" i="15"/>
  <c r="AME62" i="15"/>
  <c r="AMF62" i="15"/>
  <c r="AMG62" i="15"/>
  <c r="AMH62" i="15"/>
  <c r="AMI62" i="15"/>
  <c r="AMJ62" i="15"/>
  <c r="AMK62" i="15"/>
  <c r="AML62" i="15"/>
  <c r="AMM62" i="15"/>
  <c r="AMN62" i="15"/>
  <c r="AMO62" i="15"/>
  <c r="AMP62" i="15"/>
  <c r="AMQ62" i="15"/>
  <c r="AMR62" i="15"/>
  <c r="AMS62" i="15"/>
  <c r="AMT62" i="15"/>
  <c r="AMU62" i="15"/>
  <c r="AMV62" i="15"/>
  <c r="AMW62" i="15"/>
  <c r="AMX62" i="15"/>
  <c r="AMY62" i="15"/>
  <c r="AMZ62" i="15"/>
  <c r="ANA62" i="15"/>
  <c r="ANB62" i="15"/>
  <c r="ANC62" i="15"/>
  <c r="AND62" i="15"/>
  <c r="ANE62" i="15"/>
  <c r="ANF62" i="15"/>
  <c r="ANG62" i="15"/>
  <c r="ANH62" i="15"/>
  <c r="ANI62" i="15"/>
  <c r="ANJ62" i="15"/>
  <c r="ANK62" i="15"/>
  <c r="ANL62" i="15"/>
  <c r="ANM62" i="15"/>
  <c r="ANN62" i="15"/>
  <c r="ANO62" i="15"/>
  <c r="ANP62" i="15"/>
  <c r="ANQ62" i="15"/>
  <c r="ANR62" i="15"/>
  <c r="ANS62" i="15"/>
  <c r="ANT62" i="15"/>
  <c r="ANU62" i="15"/>
  <c r="ANV62" i="15"/>
  <c r="ANW62" i="15"/>
  <c r="ANX62" i="15"/>
  <c r="ANY62" i="15"/>
  <c r="ANZ62" i="15"/>
  <c r="AOA62" i="15"/>
  <c r="AOB62" i="15"/>
  <c r="AOC62" i="15"/>
  <c r="AOD62" i="15"/>
  <c r="AOE62" i="15"/>
  <c r="AOF62" i="15"/>
  <c r="AOG62" i="15"/>
  <c r="AOH62" i="15"/>
  <c r="AOI62" i="15"/>
  <c r="AOJ62" i="15"/>
  <c r="AOK62" i="15"/>
  <c r="AOL62" i="15"/>
  <c r="AOM62" i="15"/>
  <c r="AON62" i="15"/>
  <c r="AOO62" i="15"/>
  <c r="AOP62" i="15"/>
  <c r="AOQ62" i="15"/>
  <c r="AOR62" i="15"/>
  <c r="AOS62" i="15"/>
  <c r="AOT62" i="15"/>
  <c r="AOU62" i="15"/>
  <c r="AOV62" i="15"/>
  <c r="AOW62" i="15"/>
  <c r="AOX62" i="15"/>
  <c r="AOY62" i="15"/>
  <c r="AOZ62" i="15"/>
  <c r="APA62" i="15"/>
  <c r="APB62" i="15"/>
  <c r="APC62" i="15"/>
  <c r="APD62" i="15"/>
  <c r="APE62" i="15"/>
  <c r="APF62" i="15"/>
  <c r="APG62" i="15"/>
  <c r="APH62" i="15"/>
  <c r="API62" i="15"/>
  <c r="APJ62" i="15"/>
  <c r="APK62" i="15"/>
  <c r="APL62" i="15"/>
  <c r="APM62" i="15"/>
  <c r="APN62" i="15"/>
  <c r="APO62" i="15"/>
  <c r="APP62" i="15"/>
  <c r="APQ62" i="15"/>
  <c r="APR62" i="15"/>
  <c r="APS62" i="15"/>
  <c r="APT62" i="15"/>
  <c r="APU62" i="15"/>
  <c r="APV62" i="15"/>
  <c r="APW62" i="15"/>
  <c r="APX62" i="15"/>
  <c r="APY62" i="15"/>
  <c r="APZ62" i="15"/>
  <c r="AQA62" i="15"/>
  <c r="AQB62" i="15"/>
  <c r="AQC62" i="15"/>
  <c r="AQD62" i="15"/>
  <c r="AQE62" i="15"/>
  <c r="AQF62" i="15"/>
  <c r="AQG62" i="15"/>
  <c r="AQH62" i="15"/>
  <c r="AQI62" i="15"/>
  <c r="AQJ62" i="15"/>
  <c r="AQK62" i="15"/>
  <c r="AQL62" i="15"/>
  <c r="AQM62" i="15"/>
  <c r="AQN62" i="15"/>
  <c r="AQO62" i="15"/>
  <c r="AQP62" i="15"/>
  <c r="AQQ62" i="15"/>
  <c r="AQR62" i="15"/>
  <c r="AQS62" i="15"/>
  <c r="AQT62" i="15"/>
  <c r="AQU62" i="15"/>
  <c r="AQV62" i="15"/>
  <c r="AQW62" i="15"/>
  <c r="AQX62" i="15"/>
  <c r="AQY62" i="15"/>
  <c r="AQZ62" i="15"/>
  <c r="ARA62" i="15"/>
  <c r="ARB62" i="15"/>
  <c r="ARC62" i="15"/>
  <c r="ARD62" i="15"/>
  <c r="ARE62" i="15"/>
  <c r="ARF62" i="15"/>
  <c r="ARG62" i="15"/>
  <c r="ARH62" i="15"/>
  <c r="ARI62" i="15"/>
  <c r="ARJ62" i="15"/>
  <c r="ARK62" i="15"/>
  <c r="ARL62" i="15"/>
  <c r="ARM62" i="15"/>
  <c r="ARN62" i="15"/>
  <c r="ARO62" i="15"/>
  <c r="ARP62" i="15"/>
  <c r="ARQ62" i="15"/>
  <c r="ARR62" i="15"/>
  <c r="ARS62" i="15"/>
  <c r="ART62" i="15"/>
  <c r="ARU62" i="15"/>
  <c r="ARV62" i="15"/>
  <c r="ARW62" i="15"/>
  <c r="ARX62" i="15"/>
  <c r="ARY62" i="15"/>
  <c r="ARZ62" i="15"/>
  <c r="ASA62" i="15"/>
  <c r="ASB62" i="15"/>
  <c r="ASC62" i="15"/>
  <c r="ASD62" i="15"/>
  <c r="ASE62" i="15"/>
  <c r="ASF62" i="15"/>
  <c r="ASG62" i="15"/>
  <c r="ASH62" i="15"/>
  <c r="ASI62" i="15"/>
  <c r="ASJ62" i="15"/>
  <c r="ASK62" i="15"/>
  <c r="ASL62" i="15"/>
  <c r="ASM62" i="15"/>
  <c r="ASN62" i="15"/>
  <c r="ASO62" i="15"/>
  <c r="ASP62" i="15"/>
  <c r="ASQ62" i="15"/>
  <c r="ASR62" i="15"/>
  <c r="ASS62" i="15"/>
  <c r="AST62" i="15"/>
  <c r="ASU62" i="15"/>
  <c r="ASV62" i="15"/>
  <c r="ASW62" i="15"/>
  <c r="ASX62" i="15"/>
  <c r="ASY62" i="15"/>
  <c r="ASZ62" i="15"/>
  <c r="ATA62" i="15"/>
  <c r="ATB62" i="15"/>
  <c r="ATC62" i="15"/>
  <c r="ATD62" i="15"/>
  <c r="ATE62" i="15"/>
  <c r="ATF62" i="15"/>
  <c r="ATG62" i="15"/>
  <c r="ATH62" i="15"/>
  <c r="ATI62" i="15"/>
  <c r="ATJ62" i="15"/>
  <c r="ATK62" i="15"/>
  <c r="ATL62" i="15"/>
  <c r="ATM62" i="15"/>
  <c r="ATN62" i="15"/>
  <c r="ATO62" i="15"/>
  <c r="ATP62" i="15"/>
  <c r="ATQ62" i="15"/>
  <c r="ATR62" i="15"/>
  <c r="ATS62" i="15"/>
  <c r="ATT62" i="15"/>
  <c r="ATU62" i="15"/>
  <c r="ATV62" i="15"/>
  <c r="ATW62" i="15"/>
  <c r="ATX62" i="15"/>
  <c r="ATY62" i="15"/>
  <c r="ATZ62" i="15"/>
  <c r="AUA62" i="15"/>
  <c r="AUB62" i="15"/>
  <c r="AUC62" i="15"/>
  <c r="AUD62" i="15"/>
  <c r="AUE62" i="15"/>
  <c r="AUF62" i="15"/>
  <c r="AUG62" i="15"/>
  <c r="AUH62" i="15"/>
  <c r="AUI62" i="15"/>
  <c r="AUJ62" i="15"/>
  <c r="AUK62" i="15"/>
  <c r="AUL62" i="15"/>
  <c r="AUM62" i="15"/>
  <c r="AUN62" i="15"/>
  <c r="AUO62" i="15"/>
  <c r="AUP62" i="15"/>
  <c r="AUQ62" i="15"/>
  <c r="AUR62" i="15"/>
  <c r="AUS62" i="15"/>
  <c r="AUT62" i="15"/>
  <c r="AUU62" i="15"/>
  <c r="AUV62" i="15"/>
  <c r="AUW62" i="15"/>
  <c r="AUX62" i="15"/>
  <c r="AUY62" i="15"/>
  <c r="AUZ62" i="15"/>
  <c r="AVA62" i="15"/>
  <c r="AVB62" i="15"/>
  <c r="AVC62" i="15"/>
  <c r="AVD62" i="15"/>
  <c r="AVE62" i="15"/>
  <c r="AVF62" i="15"/>
  <c r="AVG62" i="15"/>
  <c r="AVH62" i="15"/>
  <c r="AVI62" i="15"/>
  <c r="AVJ62" i="15"/>
  <c r="AVK62" i="15"/>
  <c r="AVL62" i="15"/>
  <c r="AVM62" i="15"/>
  <c r="AVN62" i="15"/>
  <c r="AVO62" i="15"/>
  <c r="AVP62" i="15"/>
  <c r="AVQ62" i="15"/>
  <c r="AVR62" i="15"/>
  <c r="AVS62" i="15"/>
  <c r="AVT62" i="15"/>
  <c r="AVU62" i="15"/>
  <c r="AVV62" i="15"/>
  <c r="AVW62" i="15"/>
  <c r="AVX62" i="15"/>
  <c r="AVY62" i="15"/>
  <c r="AVZ62" i="15"/>
  <c r="AWA62" i="15"/>
  <c r="AWB62" i="15"/>
  <c r="AWC62" i="15"/>
  <c r="AWD62" i="15"/>
  <c r="AWE62" i="15"/>
  <c r="AWF62" i="15"/>
  <c r="AWG62" i="15"/>
  <c r="AWH62" i="15"/>
  <c r="AWI62" i="15"/>
  <c r="AWJ62" i="15"/>
  <c r="AWK62" i="15"/>
  <c r="AWL62" i="15"/>
  <c r="AWM62" i="15"/>
  <c r="AWN62" i="15"/>
  <c r="AWO62" i="15"/>
  <c r="AWP62" i="15"/>
  <c r="AWQ62" i="15"/>
  <c r="AWR62" i="15"/>
  <c r="AWS62" i="15"/>
  <c r="AWT62" i="15"/>
  <c r="AWU62" i="15"/>
  <c r="AWV62" i="15"/>
  <c r="AWW62" i="15"/>
  <c r="AWX62" i="15"/>
  <c r="AWY62" i="15"/>
  <c r="AWZ62" i="15"/>
  <c r="AXA62" i="15"/>
  <c r="AXB62" i="15"/>
  <c r="AXC62" i="15"/>
  <c r="AXD62" i="15"/>
  <c r="AXE62" i="15"/>
  <c r="AXF62" i="15"/>
  <c r="AXG62" i="15"/>
  <c r="AXH62" i="15"/>
  <c r="AXI62" i="15"/>
  <c r="AXJ62" i="15"/>
  <c r="AXK62" i="15"/>
  <c r="AXL62" i="15"/>
  <c r="AXM62" i="15"/>
  <c r="AXN62" i="15"/>
  <c r="AXO62" i="15"/>
  <c r="AXP62" i="15"/>
  <c r="AXQ62" i="15"/>
  <c r="AXR62" i="15"/>
  <c r="AXS62" i="15"/>
  <c r="AXT62" i="15"/>
  <c r="AXU62" i="15"/>
  <c r="AXV62" i="15"/>
  <c r="AXW62" i="15"/>
  <c r="AXX62" i="15"/>
  <c r="AXY62" i="15"/>
  <c r="AXZ62" i="15"/>
  <c r="AYA62" i="15"/>
  <c r="AYB62" i="15"/>
  <c r="AYC62" i="15"/>
  <c r="AYD62" i="15"/>
  <c r="AYE62" i="15"/>
  <c r="AYF62" i="15"/>
  <c r="AYG62" i="15"/>
  <c r="AYH62" i="15"/>
  <c r="AYI62" i="15"/>
  <c r="AYJ62" i="15"/>
  <c r="AYK62" i="15"/>
  <c r="AYL62" i="15"/>
  <c r="AYM62" i="15"/>
  <c r="AYN62" i="15"/>
  <c r="AYO62" i="15"/>
  <c r="AYP62" i="15"/>
  <c r="AYQ62" i="15"/>
  <c r="AYR62" i="15"/>
  <c r="AYS62" i="15"/>
  <c r="AYT62" i="15"/>
  <c r="AYU62" i="15"/>
  <c r="AYV62" i="15"/>
  <c r="AYW62" i="15"/>
  <c r="AYX62" i="15"/>
  <c r="AYY62" i="15"/>
  <c r="AYZ62" i="15"/>
  <c r="AZA62" i="15"/>
  <c r="AZB62" i="15"/>
  <c r="AZC62" i="15"/>
  <c r="AZD62" i="15"/>
  <c r="AZE62" i="15"/>
  <c r="AZF62" i="15"/>
  <c r="AZG62" i="15"/>
  <c r="AZH62" i="15"/>
  <c r="AZI62" i="15"/>
  <c r="AZJ62" i="15"/>
  <c r="AZK62" i="15"/>
  <c r="AZL62" i="15"/>
  <c r="AZM62" i="15"/>
  <c r="AZN62" i="15"/>
  <c r="AZO62" i="15"/>
  <c r="AZP62" i="15"/>
  <c r="AZQ62" i="15"/>
  <c r="AZR62" i="15"/>
  <c r="AZS62" i="15"/>
  <c r="AZT62" i="15"/>
  <c r="AZU62" i="15"/>
  <c r="AZV62" i="15"/>
  <c r="AZW62" i="15"/>
  <c r="AZX62" i="15"/>
  <c r="AZY62" i="15"/>
  <c r="AZZ62" i="15"/>
  <c r="BAA62" i="15"/>
  <c r="BAB62" i="15"/>
  <c r="BAC62" i="15"/>
  <c r="BAD62" i="15"/>
  <c r="BAE62" i="15"/>
  <c r="BAF62" i="15"/>
  <c r="BAG62" i="15"/>
  <c r="BAH62" i="15"/>
  <c r="BAI62" i="15"/>
  <c r="BAJ62" i="15"/>
  <c r="BAK62" i="15"/>
  <c r="BAL62" i="15"/>
  <c r="BAM62" i="15"/>
  <c r="BAN62" i="15"/>
  <c r="BAO62" i="15"/>
  <c r="BAP62" i="15"/>
  <c r="BAQ62" i="15"/>
  <c r="BAR62" i="15"/>
  <c r="BAS62" i="15"/>
  <c r="BAT62" i="15"/>
  <c r="BAU62" i="15"/>
  <c r="BAV62" i="15"/>
  <c r="BAW62" i="15"/>
  <c r="BAX62" i="15"/>
  <c r="BAY62" i="15"/>
  <c r="BAZ62" i="15"/>
  <c r="BBA62" i="15"/>
  <c r="BBB62" i="15"/>
  <c r="BBC62" i="15"/>
  <c r="BBD62" i="15"/>
  <c r="BBE62" i="15"/>
  <c r="BBF62" i="15"/>
  <c r="BBG62" i="15"/>
  <c r="BBH62" i="15"/>
  <c r="BBI62" i="15"/>
  <c r="BBJ62" i="15"/>
  <c r="BBK62" i="15"/>
  <c r="BBL62" i="15"/>
  <c r="BBM62" i="15"/>
  <c r="BBN62" i="15"/>
  <c r="BBO62" i="15"/>
  <c r="BBP62" i="15"/>
  <c r="BBQ62" i="15"/>
  <c r="BBR62" i="15"/>
  <c r="BBS62" i="15"/>
  <c r="BBT62" i="15"/>
  <c r="BBU62" i="15"/>
  <c r="BBV62" i="15"/>
  <c r="BBW62" i="15"/>
  <c r="BBX62" i="15"/>
  <c r="BBY62" i="15"/>
  <c r="BBZ62" i="15"/>
  <c r="BCA62" i="15"/>
  <c r="BCB62" i="15"/>
  <c r="BCC62" i="15"/>
  <c r="BCD62" i="15"/>
  <c r="BCE62" i="15"/>
  <c r="BCF62" i="15"/>
  <c r="BCG62" i="15"/>
  <c r="BCH62" i="15"/>
  <c r="BCI62" i="15"/>
  <c r="BCJ62" i="15"/>
  <c r="BCK62" i="15"/>
  <c r="BCL62" i="15"/>
  <c r="BCM62" i="15"/>
  <c r="BCN62" i="15"/>
  <c r="BCO62" i="15"/>
  <c r="BCP62" i="15"/>
  <c r="BCQ62" i="15"/>
  <c r="BCR62" i="15"/>
  <c r="BCS62" i="15"/>
  <c r="BCT62" i="15"/>
  <c r="BCU62" i="15"/>
  <c r="BCV62" i="15"/>
  <c r="BCW62" i="15"/>
  <c r="BCX62" i="15"/>
  <c r="BCY62" i="15"/>
  <c r="BCZ62" i="15"/>
  <c r="BDA62" i="15"/>
  <c r="BDB62" i="15"/>
  <c r="BDC62" i="15"/>
  <c r="BDD62" i="15"/>
  <c r="BDE62" i="15"/>
  <c r="BDF62" i="15"/>
  <c r="BDG62" i="15"/>
  <c r="BDH62" i="15"/>
  <c r="BDI62" i="15"/>
  <c r="BDJ62" i="15"/>
  <c r="BDK62" i="15"/>
  <c r="BDL62" i="15"/>
  <c r="BDM62" i="15"/>
  <c r="BDN62" i="15"/>
  <c r="BDO62" i="15"/>
  <c r="BDP62" i="15"/>
  <c r="BDQ62" i="15"/>
  <c r="BDR62" i="15"/>
  <c r="BDS62" i="15"/>
  <c r="BDT62" i="15"/>
  <c r="BDU62" i="15"/>
  <c r="BDV62" i="15"/>
  <c r="BDW62" i="15"/>
  <c r="BDX62" i="15"/>
  <c r="BDY62" i="15"/>
  <c r="BDZ62" i="15"/>
  <c r="BEA62" i="15"/>
  <c r="BEB62" i="15"/>
  <c r="BEC62" i="15"/>
  <c r="BED62" i="15"/>
  <c r="BEE62" i="15"/>
  <c r="BEF62" i="15"/>
  <c r="BEG62" i="15"/>
  <c r="BEH62" i="15"/>
  <c r="BEI62" i="15"/>
  <c r="BEJ62" i="15"/>
  <c r="BEK62" i="15"/>
  <c r="BEL62" i="15"/>
  <c r="BEM62" i="15"/>
  <c r="BEN62" i="15"/>
  <c r="BEO62" i="15"/>
  <c r="BEP62" i="15"/>
  <c r="BEQ62" i="15"/>
  <c r="BER62" i="15"/>
  <c r="BES62" i="15"/>
  <c r="BET62" i="15"/>
  <c r="BEU62" i="15"/>
  <c r="BEV62" i="15"/>
  <c r="BEW62" i="15"/>
  <c r="BEX62" i="15"/>
  <c r="BEY62" i="15"/>
  <c r="BEZ62" i="15"/>
  <c r="BFA62" i="15"/>
  <c r="BFB62" i="15"/>
  <c r="BFC62" i="15"/>
  <c r="BFD62" i="15"/>
  <c r="BFE62" i="15"/>
  <c r="BFF62" i="15"/>
  <c r="BFG62" i="15"/>
  <c r="BFH62" i="15"/>
  <c r="BFI62" i="15"/>
  <c r="BFJ62" i="15"/>
  <c r="BFK62" i="15"/>
  <c r="BFL62" i="15"/>
  <c r="BFM62" i="15"/>
  <c r="BFN62" i="15"/>
  <c r="BFO62" i="15"/>
  <c r="BFP62" i="15"/>
  <c r="BFQ62" i="15"/>
  <c r="BFR62" i="15"/>
  <c r="BFS62" i="15"/>
  <c r="BFT62" i="15"/>
  <c r="BFU62" i="15"/>
  <c r="BFV62" i="15"/>
  <c r="BFW62" i="15"/>
  <c r="BFX62" i="15"/>
  <c r="BFY62" i="15"/>
  <c r="BFZ62" i="15"/>
  <c r="BGA62" i="15"/>
  <c r="BGB62" i="15"/>
  <c r="BGC62" i="15"/>
  <c r="BGD62" i="15"/>
  <c r="BGE62" i="15"/>
  <c r="BGF62" i="15"/>
  <c r="BGG62" i="15"/>
  <c r="BGH62" i="15"/>
  <c r="BGI62" i="15"/>
  <c r="BGJ62" i="15"/>
  <c r="BGK62" i="15"/>
  <c r="BGL62" i="15"/>
  <c r="BGM62" i="15"/>
  <c r="BGN62" i="15"/>
  <c r="BGO62" i="15"/>
  <c r="BGP62" i="15"/>
  <c r="BGQ62" i="15"/>
  <c r="BGR62" i="15"/>
  <c r="BGS62" i="15"/>
  <c r="BGT62" i="15"/>
  <c r="BGU62" i="15"/>
  <c r="BGV62" i="15"/>
  <c r="BGW62" i="15"/>
  <c r="BGX62" i="15"/>
  <c r="BGY62" i="15"/>
  <c r="BGZ62" i="15"/>
  <c r="BHA62" i="15"/>
  <c r="BHB62" i="15"/>
  <c r="BHC62" i="15"/>
  <c r="BHD62" i="15"/>
  <c r="BHE62" i="15"/>
  <c r="BHF62" i="15"/>
  <c r="BHG62" i="15"/>
  <c r="BHH62" i="15"/>
  <c r="BHI62" i="15"/>
  <c r="BHJ62" i="15"/>
  <c r="BHK62" i="15"/>
  <c r="BHL62" i="15"/>
  <c r="BHM62" i="15"/>
  <c r="BHN62" i="15"/>
  <c r="BHO62" i="15"/>
  <c r="BHP62" i="15"/>
  <c r="BHQ62" i="15"/>
  <c r="BHR62" i="15"/>
  <c r="BHS62" i="15"/>
  <c r="BHT62" i="15"/>
  <c r="BHU62" i="15"/>
  <c r="BHV62" i="15"/>
  <c r="BHW62" i="15"/>
  <c r="BHX62" i="15"/>
  <c r="BHY62" i="15"/>
  <c r="BHZ62" i="15"/>
  <c r="BIA62" i="15"/>
  <c r="BIB62" i="15"/>
  <c r="BIC62" i="15"/>
  <c r="BID62" i="15"/>
  <c r="BIE62" i="15"/>
  <c r="BIF62" i="15"/>
  <c r="BIG62" i="15"/>
  <c r="BIH62" i="15"/>
  <c r="BII62" i="15"/>
  <c r="BIJ62" i="15"/>
  <c r="BIK62" i="15"/>
  <c r="BIL62" i="15"/>
  <c r="BIM62" i="15"/>
  <c r="BIN62" i="15"/>
  <c r="BIO62" i="15"/>
  <c r="BIP62" i="15"/>
  <c r="BIQ62" i="15"/>
  <c r="BIR62" i="15"/>
  <c r="BIS62" i="15"/>
  <c r="BIT62" i="15"/>
  <c r="BIU62" i="15"/>
  <c r="BIV62" i="15"/>
  <c r="BIW62" i="15"/>
  <c r="BIX62" i="15"/>
  <c r="BIY62" i="15"/>
  <c r="BIZ62" i="15"/>
  <c r="BJA62" i="15"/>
  <c r="BJB62" i="15"/>
  <c r="BJC62" i="15"/>
  <c r="BJD62" i="15"/>
  <c r="BJE62" i="15"/>
  <c r="BJF62" i="15"/>
  <c r="BJG62" i="15"/>
  <c r="BJH62" i="15"/>
  <c r="BJI62" i="15"/>
  <c r="BJJ62" i="15"/>
  <c r="BJK62" i="15"/>
  <c r="BJL62" i="15"/>
  <c r="BJM62" i="15"/>
  <c r="BJN62" i="15"/>
  <c r="BJO62" i="15"/>
  <c r="BJP62" i="15"/>
  <c r="BJQ62" i="15"/>
  <c r="BJR62" i="15"/>
  <c r="BJS62" i="15"/>
  <c r="BJT62" i="15"/>
  <c r="BJU62" i="15"/>
  <c r="BJV62" i="15"/>
  <c r="BJW62" i="15"/>
  <c r="BJX62" i="15"/>
  <c r="BJY62" i="15"/>
  <c r="BJZ62" i="15"/>
  <c r="BKA62" i="15"/>
  <c r="BKB62" i="15"/>
  <c r="BKC62" i="15"/>
  <c r="BKD62" i="15"/>
  <c r="BKE62" i="15"/>
  <c r="BKF62" i="15"/>
  <c r="BKG62" i="15"/>
  <c r="BKH62" i="15"/>
  <c r="BKI62" i="15"/>
  <c r="BKJ62" i="15"/>
  <c r="BKK62" i="15"/>
  <c r="BKL62" i="15"/>
  <c r="BKM62" i="15"/>
  <c r="BKN62" i="15"/>
  <c r="BKO62" i="15"/>
  <c r="BKP62" i="15"/>
  <c r="BKQ62" i="15"/>
  <c r="BKR62" i="15"/>
  <c r="BKS62" i="15"/>
  <c r="BKT62" i="15"/>
  <c r="BKU62" i="15"/>
  <c r="BKV62" i="15"/>
  <c r="BKW62" i="15"/>
  <c r="BKX62" i="15"/>
  <c r="BKY62" i="15"/>
  <c r="BKZ62" i="15"/>
  <c r="BLA62" i="15"/>
  <c r="BLB62" i="15"/>
  <c r="BLC62" i="15"/>
  <c r="BLD62" i="15"/>
  <c r="BLE62" i="15"/>
  <c r="BLF62" i="15"/>
  <c r="BLG62" i="15"/>
  <c r="BLH62" i="15"/>
  <c r="BLI62" i="15"/>
  <c r="BLJ62" i="15"/>
  <c r="BLK62" i="15"/>
  <c r="BLL62" i="15"/>
  <c r="BLM62" i="15"/>
  <c r="BLN62" i="15"/>
  <c r="BLO62" i="15"/>
  <c r="BLP62" i="15"/>
  <c r="BLQ62" i="15"/>
  <c r="BLR62" i="15"/>
  <c r="BLS62" i="15"/>
  <c r="BLT62" i="15"/>
  <c r="BLU62" i="15"/>
  <c r="BLV62" i="15"/>
  <c r="BLW62" i="15"/>
  <c r="BLX62" i="15"/>
  <c r="BLY62" i="15"/>
  <c r="BLZ62" i="15"/>
  <c r="BMA62" i="15"/>
  <c r="BMB62" i="15"/>
  <c r="BMC62" i="15"/>
  <c r="BMD62" i="15"/>
  <c r="BME62" i="15"/>
  <c r="BMF62" i="15"/>
  <c r="BMG62" i="15"/>
  <c r="BMH62" i="15"/>
  <c r="BMI62" i="15"/>
  <c r="BMJ62" i="15"/>
  <c r="BMK62" i="15"/>
  <c r="BML62" i="15"/>
  <c r="BMM62" i="15"/>
  <c r="BMN62" i="15"/>
  <c r="BMO62" i="15"/>
  <c r="BMP62" i="15"/>
  <c r="BMQ62" i="15"/>
  <c r="BMR62" i="15"/>
  <c r="BMS62" i="15"/>
  <c r="BMT62" i="15"/>
  <c r="BMU62" i="15"/>
  <c r="BMV62" i="15"/>
  <c r="BMW62" i="15"/>
  <c r="BMX62" i="15"/>
  <c r="BMY62" i="15"/>
  <c r="BMZ62" i="15"/>
  <c r="BNA62" i="15"/>
  <c r="BNB62" i="15"/>
  <c r="BNC62" i="15"/>
  <c r="BND62" i="15"/>
  <c r="BNE62" i="15"/>
  <c r="BNF62" i="15"/>
  <c r="BNG62" i="15"/>
  <c r="BNH62" i="15"/>
  <c r="BNI62" i="15"/>
  <c r="BNJ62" i="15"/>
  <c r="BNK62" i="15"/>
  <c r="BNL62" i="15"/>
  <c r="BNM62" i="15"/>
  <c r="BNN62" i="15"/>
  <c r="BNO62" i="15"/>
  <c r="BNP62" i="15"/>
  <c r="BNQ62" i="15"/>
  <c r="BNR62" i="15"/>
  <c r="BNS62" i="15"/>
  <c r="BNT62" i="15"/>
  <c r="BNU62" i="15"/>
  <c r="BNV62" i="15"/>
  <c r="BNW62" i="15"/>
  <c r="BNX62" i="15"/>
  <c r="BNY62" i="15"/>
  <c r="BNZ62" i="15"/>
  <c r="BOA62" i="15"/>
  <c r="BOB62" i="15"/>
  <c r="BOC62" i="15"/>
  <c r="BOD62" i="15"/>
  <c r="BOE62" i="15"/>
  <c r="BOF62" i="15"/>
  <c r="BOG62" i="15"/>
  <c r="BOH62" i="15"/>
  <c r="BOI62" i="15"/>
  <c r="BOJ62" i="15"/>
  <c r="BOK62" i="15"/>
  <c r="BOL62" i="15"/>
  <c r="BOM62" i="15"/>
  <c r="BON62" i="15"/>
  <c r="BOO62" i="15"/>
  <c r="BOP62" i="15"/>
  <c r="BOQ62" i="15"/>
  <c r="BOR62" i="15"/>
  <c r="BOS62" i="15"/>
  <c r="BOT62" i="15"/>
  <c r="BOU62" i="15"/>
  <c r="BOV62" i="15"/>
  <c r="BOW62" i="15"/>
  <c r="BOX62" i="15"/>
  <c r="BOY62" i="15"/>
  <c r="BOZ62" i="15"/>
  <c r="BPA62" i="15"/>
  <c r="BPB62" i="15"/>
  <c r="BPC62" i="15"/>
  <c r="BPD62" i="15"/>
  <c r="BPE62" i="15"/>
  <c r="BPF62" i="15"/>
  <c r="BPG62" i="15"/>
  <c r="BPH62" i="15"/>
  <c r="BPI62" i="15"/>
  <c r="BPJ62" i="15"/>
  <c r="BPK62" i="15"/>
  <c r="BPL62" i="15"/>
  <c r="BPM62" i="15"/>
  <c r="BPN62" i="15"/>
  <c r="BPO62" i="15"/>
  <c r="BPP62" i="15"/>
  <c r="BPQ62" i="15"/>
  <c r="BPR62" i="15"/>
  <c r="BPS62" i="15"/>
  <c r="BPT62" i="15"/>
  <c r="BPU62" i="15"/>
  <c r="BPV62" i="15"/>
  <c r="BPW62" i="15"/>
  <c r="BPX62" i="15"/>
  <c r="BPY62" i="15"/>
  <c r="BPZ62" i="15"/>
  <c r="BQA62" i="15"/>
  <c r="BQB62" i="15"/>
  <c r="BQC62" i="15"/>
  <c r="BQD62" i="15"/>
  <c r="BQE62" i="15"/>
  <c r="BQF62" i="15"/>
  <c r="BQG62" i="15"/>
  <c r="BQH62" i="15"/>
  <c r="BQI62" i="15"/>
  <c r="BQJ62" i="15"/>
  <c r="BQK62" i="15"/>
  <c r="BQL62" i="15"/>
  <c r="BQM62" i="15"/>
  <c r="BQN62" i="15"/>
  <c r="BQO62" i="15"/>
  <c r="BQP62" i="15"/>
  <c r="BQQ62" i="15"/>
  <c r="BQR62" i="15"/>
  <c r="BQS62" i="15"/>
  <c r="BQT62" i="15"/>
  <c r="BQU62" i="15"/>
  <c r="BQV62" i="15"/>
  <c r="BQW62" i="15"/>
  <c r="BQX62" i="15"/>
  <c r="BQY62" i="15"/>
  <c r="BQZ62" i="15"/>
  <c r="BRA62" i="15"/>
  <c r="BRB62" i="15"/>
  <c r="BRC62" i="15"/>
  <c r="BRD62" i="15"/>
  <c r="BRE62" i="15"/>
  <c r="BRF62" i="15"/>
  <c r="BRG62" i="15"/>
  <c r="BRH62" i="15"/>
  <c r="BRI62" i="15"/>
  <c r="BRJ62" i="15"/>
  <c r="BRK62" i="15"/>
  <c r="BRL62" i="15"/>
  <c r="BRM62" i="15"/>
  <c r="BRN62" i="15"/>
  <c r="BRO62" i="15"/>
  <c r="BRP62" i="15"/>
  <c r="BRQ62" i="15"/>
  <c r="BRR62" i="15"/>
  <c r="BRS62" i="15"/>
  <c r="BRT62" i="15"/>
  <c r="BRU62" i="15"/>
  <c r="BRV62" i="15"/>
  <c r="BRW62" i="15"/>
  <c r="BRX62" i="15"/>
  <c r="BRY62" i="15"/>
  <c r="BRZ62" i="15"/>
  <c r="BSA62" i="15"/>
  <c r="BSB62" i="15"/>
  <c r="BSC62" i="15"/>
  <c r="BSD62" i="15"/>
  <c r="BSE62" i="15"/>
  <c r="BSF62" i="15"/>
  <c r="BSG62" i="15"/>
  <c r="BSH62" i="15"/>
  <c r="BSI62" i="15"/>
  <c r="BSJ62" i="15"/>
  <c r="BSK62" i="15"/>
  <c r="BSL62" i="15"/>
  <c r="BSM62" i="15"/>
  <c r="BSN62" i="15"/>
  <c r="BSO62" i="15"/>
  <c r="BSP62" i="15"/>
  <c r="BSQ62" i="15"/>
  <c r="BSR62" i="15"/>
  <c r="BSS62" i="15"/>
  <c r="BST62" i="15"/>
  <c r="BSU62" i="15"/>
  <c r="BSV62" i="15"/>
  <c r="BSW62" i="15"/>
  <c r="BSX62" i="15"/>
  <c r="BSY62" i="15"/>
  <c r="BSZ62" i="15"/>
  <c r="BTA62" i="15"/>
  <c r="BTB62" i="15"/>
  <c r="BTC62" i="15"/>
  <c r="BTD62" i="15"/>
  <c r="BTE62" i="15"/>
  <c r="BTF62" i="15"/>
  <c r="BTG62" i="15"/>
  <c r="BTH62" i="15"/>
  <c r="BTI62" i="15"/>
  <c r="BTJ62" i="15"/>
  <c r="BTK62" i="15"/>
  <c r="BTL62" i="15"/>
  <c r="BTM62" i="15"/>
  <c r="BTN62" i="15"/>
  <c r="BTO62" i="15"/>
  <c r="BTP62" i="15"/>
  <c r="BTQ62" i="15"/>
  <c r="BTR62" i="15"/>
  <c r="BTS62" i="15"/>
  <c r="BTT62" i="15"/>
  <c r="BTU62" i="15"/>
  <c r="BTV62" i="15"/>
  <c r="BTW62" i="15"/>
  <c r="BTX62" i="15"/>
  <c r="BTY62" i="15"/>
  <c r="BTZ62" i="15"/>
  <c r="BUA62" i="15"/>
  <c r="BUB62" i="15"/>
  <c r="BUC62" i="15"/>
  <c r="BUD62" i="15"/>
  <c r="BUE62" i="15"/>
  <c r="BUF62" i="15"/>
  <c r="BUG62" i="15"/>
  <c r="BUH62" i="15"/>
  <c r="BUI62" i="15"/>
  <c r="BUJ62" i="15"/>
  <c r="BUK62" i="15"/>
  <c r="BUL62" i="15"/>
  <c r="BUM62" i="15"/>
  <c r="BUN62" i="15"/>
  <c r="BUO62" i="15"/>
  <c r="BUP62" i="15"/>
  <c r="BUQ62" i="15"/>
  <c r="BUR62" i="15"/>
  <c r="BUS62" i="15"/>
  <c r="BUT62" i="15"/>
  <c r="BUU62" i="15"/>
  <c r="BUV62" i="15"/>
  <c r="BUW62" i="15"/>
  <c r="BUX62" i="15"/>
  <c r="BUY62" i="15"/>
  <c r="BUZ62" i="15"/>
  <c r="BVA62" i="15"/>
  <c r="BVB62" i="15"/>
  <c r="BVC62" i="15"/>
  <c r="BVD62" i="15"/>
  <c r="BVE62" i="15"/>
  <c r="BVF62" i="15"/>
  <c r="BVG62" i="15"/>
  <c r="BVH62" i="15"/>
  <c r="BVI62" i="15"/>
  <c r="BVJ62" i="15"/>
  <c r="BVK62" i="15"/>
  <c r="BVL62" i="15"/>
  <c r="BVM62" i="15"/>
  <c r="BVN62" i="15"/>
  <c r="BVO62" i="15"/>
  <c r="BVP62" i="15"/>
  <c r="BVQ62" i="15"/>
  <c r="BVR62" i="15"/>
  <c r="BVS62" i="15"/>
  <c r="BVT62" i="15"/>
  <c r="BVU62" i="15"/>
  <c r="BVV62" i="15"/>
  <c r="BVW62" i="15"/>
  <c r="BVX62" i="15"/>
  <c r="BVY62" i="15"/>
  <c r="BVZ62" i="15"/>
  <c r="BWA62" i="15"/>
  <c r="BWB62" i="15"/>
  <c r="BWC62" i="15"/>
  <c r="BWD62" i="15"/>
  <c r="BWE62" i="15"/>
  <c r="BWF62" i="15"/>
  <c r="BWG62" i="15"/>
  <c r="BWH62" i="15"/>
  <c r="BWI62" i="15"/>
  <c r="BWJ62" i="15"/>
  <c r="BWK62" i="15"/>
  <c r="BWL62" i="15"/>
  <c r="BWM62" i="15"/>
  <c r="BWN62" i="15"/>
  <c r="BWO62" i="15"/>
  <c r="BWP62" i="15"/>
  <c r="BWQ62" i="15"/>
  <c r="BWR62" i="15"/>
  <c r="BWS62" i="15"/>
  <c r="BWT62" i="15"/>
  <c r="BWU62" i="15"/>
  <c r="BWV62" i="15"/>
  <c r="BWW62" i="15"/>
  <c r="BWX62" i="15"/>
  <c r="BWY62" i="15"/>
  <c r="BWZ62" i="15"/>
  <c r="BXA62" i="15"/>
  <c r="BXB62" i="15"/>
  <c r="BXC62" i="15"/>
  <c r="BXD62" i="15"/>
  <c r="BXE62" i="15"/>
  <c r="BXF62" i="15"/>
  <c r="BXG62" i="15"/>
  <c r="BXH62" i="15"/>
  <c r="BXI62" i="15"/>
  <c r="BXJ62" i="15"/>
  <c r="BXK62" i="15"/>
  <c r="BXL62" i="15"/>
  <c r="BXM62" i="15"/>
  <c r="BXN62" i="15"/>
  <c r="BXO62" i="15"/>
  <c r="BXP62" i="15"/>
  <c r="BXQ62" i="15"/>
  <c r="BXR62" i="15"/>
  <c r="BXS62" i="15"/>
  <c r="BXT62" i="15"/>
  <c r="BXU62" i="15"/>
  <c r="BXV62" i="15"/>
  <c r="BXW62" i="15"/>
  <c r="BXX62" i="15"/>
  <c r="BXY62" i="15"/>
  <c r="BXZ62" i="15"/>
  <c r="BYA62" i="15"/>
  <c r="BYB62" i="15"/>
  <c r="BYC62" i="15"/>
  <c r="BYD62" i="15"/>
  <c r="BYE62" i="15"/>
  <c r="BYF62" i="15"/>
  <c r="BYG62" i="15"/>
  <c r="BYH62" i="15"/>
  <c r="BYI62" i="15"/>
  <c r="BYJ62" i="15"/>
  <c r="BYK62" i="15"/>
  <c r="BYL62" i="15"/>
  <c r="BYM62" i="15"/>
  <c r="BYN62" i="15"/>
  <c r="BYO62" i="15"/>
  <c r="BYP62" i="15"/>
  <c r="BYQ62" i="15"/>
  <c r="BYR62" i="15"/>
  <c r="BYS62" i="15"/>
  <c r="BYT62" i="15"/>
  <c r="BYU62" i="15"/>
  <c r="BYV62" i="15"/>
  <c r="BYW62" i="15"/>
  <c r="BYX62" i="15"/>
  <c r="BYY62" i="15"/>
  <c r="BYZ62" i="15"/>
  <c r="BZA62" i="15"/>
  <c r="BZB62" i="15"/>
  <c r="BZC62" i="15"/>
  <c r="BZD62" i="15"/>
  <c r="BZE62" i="15"/>
  <c r="BZF62" i="15"/>
  <c r="BZG62" i="15"/>
  <c r="BZH62" i="15"/>
  <c r="BZI62" i="15"/>
  <c r="BZJ62" i="15"/>
  <c r="BZK62" i="15"/>
  <c r="BZL62" i="15"/>
  <c r="BZM62" i="15"/>
  <c r="BZN62" i="15"/>
  <c r="BZO62" i="15"/>
  <c r="BZP62" i="15"/>
  <c r="BZQ62" i="15"/>
  <c r="BZR62" i="15"/>
  <c r="BZS62" i="15"/>
  <c r="BZT62" i="15"/>
  <c r="BZU62" i="15"/>
  <c r="BZV62" i="15"/>
  <c r="BZW62" i="15"/>
  <c r="BZX62" i="15"/>
  <c r="BZY62" i="15"/>
  <c r="BZZ62" i="15"/>
  <c r="CAA62" i="15"/>
  <c r="CAB62" i="15"/>
  <c r="CAC62" i="15"/>
  <c r="CAD62" i="15"/>
  <c r="CAE62" i="15"/>
  <c r="CAF62" i="15"/>
  <c r="CAG62" i="15"/>
  <c r="CAH62" i="15"/>
  <c r="CAI62" i="15"/>
  <c r="CAJ62" i="15"/>
  <c r="CAK62" i="15"/>
  <c r="CAL62" i="15"/>
  <c r="CAM62" i="15"/>
  <c r="CAN62" i="15"/>
  <c r="CAO62" i="15"/>
  <c r="CAP62" i="15"/>
  <c r="CAQ62" i="15"/>
  <c r="CAR62" i="15"/>
  <c r="CAS62" i="15"/>
  <c r="CAT62" i="15"/>
  <c r="CAU62" i="15"/>
  <c r="CAV62" i="15"/>
  <c r="CAW62" i="15"/>
  <c r="CAX62" i="15"/>
  <c r="CAY62" i="15"/>
  <c r="CAZ62" i="15"/>
  <c r="CBA62" i="15"/>
  <c r="CBB62" i="15"/>
  <c r="CBC62" i="15"/>
  <c r="CBD62" i="15"/>
  <c r="CBE62" i="15"/>
  <c r="CBF62" i="15"/>
  <c r="CBG62" i="15"/>
  <c r="CBH62" i="15"/>
  <c r="CBI62" i="15"/>
  <c r="CBJ62" i="15"/>
  <c r="CBK62" i="15"/>
  <c r="CBL62" i="15"/>
  <c r="CBM62" i="15"/>
  <c r="CBN62" i="15"/>
  <c r="CBO62" i="15"/>
  <c r="CBP62" i="15"/>
  <c r="CBQ62" i="15"/>
  <c r="CBR62" i="15"/>
  <c r="CBS62" i="15"/>
  <c r="CBT62" i="15"/>
  <c r="CBU62" i="15"/>
  <c r="CBV62" i="15"/>
  <c r="CBW62" i="15"/>
  <c r="CBX62" i="15"/>
  <c r="CBY62" i="15"/>
  <c r="CBZ62" i="15"/>
  <c r="CCA62" i="15"/>
  <c r="CCB62" i="15"/>
  <c r="CCC62" i="15"/>
  <c r="CCD62" i="15"/>
  <c r="CCE62" i="15"/>
  <c r="CCF62" i="15"/>
  <c r="CCG62" i="15"/>
  <c r="CCH62" i="15"/>
  <c r="CCI62" i="15"/>
  <c r="CCJ62" i="15"/>
  <c r="CCK62" i="15"/>
  <c r="CCL62" i="15"/>
  <c r="CCM62" i="15"/>
  <c r="CCN62" i="15"/>
  <c r="CCO62" i="15"/>
  <c r="CCP62" i="15"/>
  <c r="CCQ62" i="15"/>
  <c r="CCR62" i="15"/>
  <c r="CCS62" i="15"/>
  <c r="CCT62" i="15"/>
  <c r="CCU62" i="15"/>
  <c r="CCV62" i="15"/>
  <c r="CCW62" i="15"/>
  <c r="CCX62" i="15"/>
  <c r="CCY62" i="15"/>
  <c r="CCZ62" i="15"/>
  <c r="CDA62" i="15"/>
  <c r="CDB62" i="15"/>
  <c r="CDC62" i="15"/>
  <c r="CDD62" i="15"/>
  <c r="CDE62" i="15"/>
  <c r="CDF62" i="15"/>
  <c r="CDG62" i="15"/>
  <c r="CDH62" i="15"/>
  <c r="CDI62" i="15"/>
  <c r="CDJ62" i="15"/>
  <c r="CDK62" i="15"/>
  <c r="CDL62" i="15"/>
  <c r="CDM62" i="15"/>
  <c r="CDN62" i="15"/>
  <c r="CDO62" i="15"/>
  <c r="CDP62" i="15"/>
  <c r="CDQ62" i="15"/>
  <c r="CDR62" i="15"/>
  <c r="CDS62" i="15"/>
  <c r="CDT62" i="15"/>
  <c r="CDU62" i="15"/>
  <c r="CDV62" i="15"/>
  <c r="CDW62" i="15"/>
  <c r="CDX62" i="15"/>
  <c r="CDY62" i="15"/>
  <c r="CDZ62" i="15"/>
  <c r="CEA62" i="15"/>
  <c r="CEB62" i="15"/>
  <c r="CEC62" i="15"/>
  <c r="CED62" i="15"/>
  <c r="CEE62" i="15"/>
  <c r="CEF62" i="15"/>
  <c r="CEG62" i="15"/>
  <c r="CEH62" i="15"/>
  <c r="CEI62" i="15"/>
  <c r="CEJ62" i="15"/>
  <c r="CEK62" i="15"/>
  <c r="CEL62" i="15"/>
  <c r="CEM62" i="15"/>
  <c r="CEN62" i="15"/>
  <c r="CEO62" i="15"/>
  <c r="CEP62" i="15"/>
  <c r="CEQ62" i="15"/>
  <c r="CER62" i="15"/>
  <c r="CES62" i="15"/>
  <c r="CET62" i="15"/>
  <c r="CEU62" i="15"/>
  <c r="CEV62" i="15"/>
  <c r="CEW62" i="15"/>
  <c r="CEX62" i="15"/>
  <c r="CEY62" i="15"/>
  <c r="CEZ62" i="15"/>
  <c r="CFA62" i="15"/>
  <c r="CFB62" i="15"/>
  <c r="CFC62" i="15"/>
  <c r="CFD62" i="15"/>
  <c r="CFE62" i="15"/>
  <c r="CFF62" i="15"/>
  <c r="CFG62" i="15"/>
  <c r="CFH62" i="15"/>
  <c r="CFI62" i="15"/>
  <c r="CFJ62" i="15"/>
  <c r="CFK62" i="15"/>
  <c r="CFL62" i="15"/>
  <c r="CFM62" i="15"/>
  <c r="CFN62" i="15"/>
  <c r="CFO62" i="15"/>
  <c r="CFP62" i="15"/>
  <c r="CFQ62" i="15"/>
  <c r="CFR62" i="15"/>
  <c r="CFS62" i="15"/>
  <c r="CFT62" i="15"/>
  <c r="CFU62" i="15"/>
  <c r="CFV62" i="15"/>
  <c r="CFW62" i="15"/>
  <c r="CFX62" i="15"/>
  <c r="CFY62" i="15"/>
  <c r="CFZ62" i="15"/>
  <c r="CGA62" i="15"/>
  <c r="CGB62" i="15"/>
  <c r="CGC62" i="15"/>
  <c r="CGD62" i="15"/>
  <c r="CGE62" i="15"/>
  <c r="CGF62" i="15"/>
  <c r="CGG62" i="15"/>
  <c r="CGH62" i="15"/>
  <c r="CGI62" i="15"/>
  <c r="CGJ62" i="15"/>
  <c r="CGK62" i="15"/>
  <c r="CGL62" i="15"/>
  <c r="CGM62" i="15"/>
  <c r="CGN62" i="15"/>
  <c r="CGO62" i="15"/>
  <c r="CGP62" i="15"/>
  <c r="CGQ62" i="15"/>
  <c r="CGR62" i="15"/>
  <c r="CGS62" i="15"/>
  <c r="CGT62" i="15"/>
  <c r="CGU62" i="15"/>
  <c r="CGV62" i="15"/>
  <c r="CGW62" i="15"/>
  <c r="CGX62" i="15"/>
  <c r="CGY62" i="15"/>
  <c r="CGZ62" i="15"/>
  <c r="CHA62" i="15"/>
  <c r="CHB62" i="15"/>
  <c r="CHC62" i="15"/>
  <c r="CHD62" i="15"/>
  <c r="CHE62" i="15"/>
  <c r="CHF62" i="15"/>
  <c r="CHG62" i="15"/>
  <c r="CHH62" i="15"/>
  <c r="CHI62" i="15"/>
  <c r="CHJ62" i="15"/>
  <c r="CHK62" i="15"/>
  <c r="CHL62" i="15"/>
  <c r="CHM62" i="15"/>
  <c r="CHN62" i="15"/>
  <c r="CHO62" i="15"/>
  <c r="CHP62" i="15"/>
  <c r="CHQ62" i="15"/>
  <c r="CHR62" i="15"/>
  <c r="CHS62" i="15"/>
  <c r="CHT62" i="15"/>
  <c r="CHU62" i="15"/>
  <c r="CHV62" i="15"/>
  <c r="CHW62" i="15"/>
  <c r="CHX62" i="15"/>
  <c r="CHY62" i="15"/>
  <c r="CHZ62" i="15"/>
  <c r="CIA62" i="15"/>
  <c r="CIB62" i="15"/>
  <c r="CIC62" i="15"/>
  <c r="CID62" i="15"/>
  <c r="CIE62" i="15"/>
  <c r="CIF62" i="15"/>
  <c r="CIG62" i="15"/>
  <c r="CIH62" i="15"/>
  <c r="CII62" i="15"/>
  <c r="CIJ62" i="15"/>
  <c r="CIK62" i="15"/>
  <c r="CIL62" i="15"/>
  <c r="CIM62" i="15"/>
  <c r="CIN62" i="15"/>
  <c r="CIO62" i="15"/>
  <c r="CIP62" i="15"/>
  <c r="CIQ62" i="15"/>
  <c r="CIR62" i="15"/>
  <c r="CIS62" i="15"/>
  <c r="CIT62" i="15"/>
  <c r="CIU62" i="15"/>
  <c r="CIV62" i="15"/>
  <c r="CIW62" i="15"/>
  <c r="CIX62" i="15"/>
  <c r="CIY62" i="15"/>
  <c r="CIZ62" i="15"/>
  <c r="CJA62" i="15"/>
  <c r="CJB62" i="15"/>
  <c r="CJC62" i="15"/>
  <c r="CJD62" i="15"/>
  <c r="CJE62" i="15"/>
  <c r="CJF62" i="15"/>
  <c r="CJG62" i="15"/>
  <c r="CJH62" i="15"/>
  <c r="CJI62" i="15"/>
  <c r="CJJ62" i="15"/>
  <c r="CJK62" i="15"/>
  <c r="CJL62" i="15"/>
  <c r="CJM62" i="15"/>
  <c r="CJN62" i="15"/>
  <c r="CJO62" i="15"/>
  <c r="CJP62" i="15"/>
  <c r="CJQ62" i="15"/>
  <c r="CJR62" i="15"/>
  <c r="CJS62" i="15"/>
  <c r="CJT62" i="15"/>
  <c r="CJU62" i="15"/>
  <c r="CJV62" i="15"/>
  <c r="CJW62" i="15"/>
  <c r="CJX62" i="15"/>
  <c r="CJY62" i="15"/>
  <c r="CJZ62" i="15"/>
  <c r="CKA62" i="15"/>
  <c r="CKB62" i="15"/>
  <c r="CKC62" i="15"/>
  <c r="CKD62" i="15"/>
  <c r="CKE62" i="15"/>
  <c r="CKF62" i="15"/>
  <c r="CKG62" i="15"/>
  <c r="CKH62" i="15"/>
  <c r="CKI62" i="15"/>
  <c r="CKJ62" i="15"/>
  <c r="CKK62" i="15"/>
  <c r="CKL62" i="15"/>
  <c r="CKM62" i="15"/>
  <c r="CKN62" i="15"/>
  <c r="CKO62" i="15"/>
  <c r="CKP62" i="15"/>
  <c r="CKQ62" i="15"/>
  <c r="CKR62" i="15"/>
  <c r="CKS62" i="15"/>
  <c r="CKT62" i="15"/>
  <c r="CKU62" i="15"/>
  <c r="CKV62" i="15"/>
  <c r="CKW62" i="15"/>
  <c r="CKX62" i="15"/>
  <c r="CKY62" i="15"/>
  <c r="CKZ62" i="15"/>
  <c r="CLA62" i="15"/>
  <c r="CLB62" i="15"/>
  <c r="CLC62" i="15"/>
  <c r="CLD62" i="15"/>
  <c r="CLE62" i="15"/>
  <c r="CLF62" i="15"/>
  <c r="CLG62" i="15"/>
  <c r="CLH62" i="15"/>
  <c r="CLI62" i="15"/>
  <c r="CLJ62" i="15"/>
  <c r="CLK62" i="15"/>
  <c r="CLL62" i="15"/>
  <c r="CLM62" i="15"/>
  <c r="CLN62" i="15"/>
  <c r="CLO62" i="15"/>
  <c r="CLP62" i="15"/>
  <c r="CLQ62" i="15"/>
  <c r="CLR62" i="15"/>
  <c r="CLS62" i="15"/>
  <c r="CLT62" i="15"/>
  <c r="CLU62" i="15"/>
  <c r="CLV62" i="15"/>
  <c r="CLW62" i="15"/>
  <c r="CLX62" i="15"/>
  <c r="CLY62" i="15"/>
  <c r="CLZ62" i="15"/>
  <c r="CMA62" i="15"/>
  <c r="CMB62" i="15"/>
  <c r="CMC62" i="15"/>
  <c r="CMD62" i="15"/>
  <c r="CME62" i="15"/>
  <c r="CMF62" i="15"/>
  <c r="CMG62" i="15"/>
  <c r="CMH62" i="15"/>
  <c r="CMI62" i="15"/>
  <c r="CMJ62" i="15"/>
  <c r="CMK62" i="15"/>
  <c r="CML62" i="15"/>
  <c r="CMM62" i="15"/>
  <c r="CMN62" i="15"/>
  <c r="CMO62" i="15"/>
  <c r="CMP62" i="15"/>
  <c r="CMQ62" i="15"/>
  <c r="CMR62" i="15"/>
  <c r="CMS62" i="15"/>
  <c r="CMT62" i="15"/>
  <c r="CMU62" i="15"/>
  <c r="CMV62" i="15"/>
  <c r="CMW62" i="15"/>
  <c r="CMX62" i="15"/>
  <c r="CMY62" i="15"/>
  <c r="CMZ62" i="15"/>
  <c r="CNA62" i="15"/>
  <c r="CNB62" i="15"/>
  <c r="CNC62" i="15"/>
  <c r="CND62" i="15"/>
  <c r="CNE62" i="15"/>
  <c r="CNF62" i="15"/>
  <c r="CNG62" i="15"/>
  <c r="CNH62" i="15"/>
  <c r="CNI62" i="15"/>
  <c r="CNJ62" i="15"/>
  <c r="CNK62" i="15"/>
  <c r="CNL62" i="15"/>
  <c r="CNM62" i="15"/>
  <c r="CNN62" i="15"/>
  <c r="CNO62" i="15"/>
  <c r="CNP62" i="15"/>
  <c r="CNQ62" i="15"/>
  <c r="CNR62" i="15"/>
  <c r="CNS62" i="15"/>
  <c r="CNT62" i="15"/>
  <c r="CNU62" i="15"/>
  <c r="CNV62" i="15"/>
  <c r="CNW62" i="15"/>
  <c r="CNX62" i="15"/>
  <c r="CNY62" i="15"/>
  <c r="CNZ62" i="15"/>
  <c r="COA62" i="15"/>
  <c r="COB62" i="15"/>
  <c r="COC62" i="15"/>
  <c r="COD62" i="15"/>
  <c r="COE62" i="15"/>
  <c r="COF62" i="15"/>
  <c r="COG62" i="15"/>
  <c r="COH62" i="15"/>
  <c r="COI62" i="15"/>
  <c r="COJ62" i="15"/>
  <c r="COK62" i="15"/>
  <c r="COL62" i="15"/>
  <c r="COM62" i="15"/>
  <c r="CON62" i="15"/>
  <c r="COO62" i="15"/>
  <c r="COP62" i="15"/>
  <c r="COQ62" i="15"/>
  <c r="COR62" i="15"/>
  <c r="COS62" i="15"/>
  <c r="COT62" i="15"/>
  <c r="COU62" i="15"/>
  <c r="COV62" i="15"/>
  <c r="COW62" i="15"/>
  <c r="COX62" i="15"/>
  <c r="COY62" i="15"/>
  <c r="COZ62" i="15"/>
  <c r="CPA62" i="15"/>
  <c r="CPB62" i="15"/>
  <c r="CPC62" i="15"/>
  <c r="CPD62" i="15"/>
  <c r="CPE62" i="15"/>
  <c r="CPF62" i="15"/>
  <c r="CPG62" i="15"/>
  <c r="CPH62" i="15"/>
  <c r="CPI62" i="15"/>
  <c r="CPJ62" i="15"/>
  <c r="CPK62" i="15"/>
  <c r="CPL62" i="15"/>
  <c r="CPM62" i="15"/>
  <c r="CPN62" i="15"/>
  <c r="CPO62" i="15"/>
  <c r="CPP62" i="15"/>
  <c r="CPQ62" i="15"/>
  <c r="CPR62" i="15"/>
  <c r="CPS62" i="15"/>
  <c r="CPT62" i="15"/>
  <c r="CPU62" i="15"/>
  <c r="CPV62" i="15"/>
  <c r="CPW62" i="15"/>
  <c r="CPX62" i="15"/>
  <c r="CPY62" i="15"/>
  <c r="CPZ62" i="15"/>
  <c r="CQA62" i="15"/>
  <c r="CQB62" i="15"/>
  <c r="CQC62" i="15"/>
  <c r="CQD62" i="15"/>
  <c r="CQE62" i="15"/>
  <c r="CQF62" i="15"/>
  <c r="CQG62" i="15"/>
  <c r="CQH62" i="15"/>
  <c r="CQI62" i="15"/>
  <c r="CQJ62" i="15"/>
  <c r="CQK62" i="15"/>
  <c r="CQL62" i="15"/>
  <c r="CQM62" i="15"/>
  <c r="CQN62" i="15"/>
  <c r="CQO62" i="15"/>
  <c r="CQP62" i="15"/>
  <c r="CQQ62" i="15"/>
  <c r="CQR62" i="15"/>
  <c r="CQS62" i="15"/>
  <c r="CQT62" i="15"/>
  <c r="CQU62" i="15"/>
  <c r="CQV62" i="15"/>
  <c r="CQW62" i="15"/>
  <c r="CQX62" i="15"/>
  <c r="CQY62" i="15"/>
  <c r="CQZ62" i="15"/>
  <c r="CRA62" i="15"/>
  <c r="CRB62" i="15"/>
  <c r="CRC62" i="15"/>
  <c r="CRD62" i="15"/>
  <c r="CRE62" i="15"/>
  <c r="CRF62" i="15"/>
  <c r="CRG62" i="15"/>
  <c r="CRH62" i="15"/>
  <c r="CRI62" i="15"/>
  <c r="CRJ62" i="15"/>
  <c r="CRK62" i="15"/>
  <c r="CRL62" i="15"/>
  <c r="CRM62" i="15"/>
  <c r="CRN62" i="15"/>
  <c r="CRO62" i="15"/>
  <c r="CRP62" i="15"/>
  <c r="CRQ62" i="15"/>
  <c r="CRR62" i="15"/>
  <c r="CRS62" i="15"/>
  <c r="CRT62" i="15"/>
  <c r="CRU62" i="15"/>
  <c r="CRV62" i="15"/>
  <c r="CRW62" i="15"/>
  <c r="CRX62" i="15"/>
  <c r="CRY62" i="15"/>
  <c r="CRZ62" i="15"/>
  <c r="CSA62" i="15"/>
  <c r="CSB62" i="15"/>
  <c r="CSC62" i="15"/>
  <c r="CSD62" i="15"/>
  <c r="CSE62" i="15"/>
  <c r="CSF62" i="15"/>
  <c r="CSG62" i="15"/>
  <c r="CSH62" i="15"/>
  <c r="CSI62" i="15"/>
  <c r="CSJ62" i="15"/>
  <c r="CSK62" i="15"/>
  <c r="CSL62" i="15"/>
  <c r="CSM62" i="15"/>
  <c r="CSN62" i="15"/>
  <c r="CSO62" i="15"/>
  <c r="CSP62" i="15"/>
  <c r="CSQ62" i="15"/>
  <c r="CSR62" i="15"/>
  <c r="CSS62" i="15"/>
  <c r="CST62" i="15"/>
  <c r="CSU62" i="15"/>
  <c r="CSV62" i="15"/>
  <c r="CSW62" i="15"/>
  <c r="CSX62" i="15"/>
  <c r="CSY62" i="15"/>
  <c r="CSZ62" i="15"/>
  <c r="CTA62" i="15"/>
  <c r="CTB62" i="15"/>
  <c r="CTC62" i="15"/>
  <c r="CTD62" i="15"/>
  <c r="CTE62" i="15"/>
  <c r="CTF62" i="15"/>
  <c r="CTG62" i="15"/>
  <c r="CTH62" i="15"/>
  <c r="CTI62" i="15"/>
  <c r="CTJ62" i="15"/>
  <c r="CTK62" i="15"/>
  <c r="CTL62" i="15"/>
  <c r="CTM62" i="15"/>
  <c r="CTN62" i="15"/>
  <c r="CTO62" i="15"/>
  <c r="CTP62" i="15"/>
  <c r="CTQ62" i="15"/>
  <c r="CTR62" i="15"/>
  <c r="CTS62" i="15"/>
  <c r="CTT62" i="15"/>
  <c r="CTU62" i="15"/>
  <c r="CTV62" i="15"/>
  <c r="CTW62" i="15"/>
  <c r="CTX62" i="15"/>
  <c r="CTY62" i="15"/>
  <c r="CTZ62" i="15"/>
  <c r="CUA62" i="15"/>
  <c r="CUB62" i="15"/>
  <c r="CUC62" i="15"/>
  <c r="CUD62" i="15"/>
  <c r="CUE62" i="15"/>
  <c r="CUF62" i="15"/>
  <c r="CUG62" i="15"/>
  <c r="CUH62" i="15"/>
  <c r="CUI62" i="15"/>
  <c r="CUJ62" i="15"/>
  <c r="CUK62" i="15"/>
  <c r="CUL62" i="15"/>
  <c r="CUM62" i="15"/>
  <c r="CUN62" i="15"/>
  <c r="CUO62" i="15"/>
  <c r="CUP62" i="15"/>
  <c r="CUQ62" i="15"/>
  <c r="CUR62" i="15"/>
  <c r="CUS62" i="15"/>
  <c r="CUT62" i="15"/>
  <c r="CUU62" i="15"/>
  <c r="CUV62" i="15"/>
  <c r="CUW62" i="15"/>
  <c r="CUX62" i="15"/>
  <c r="CUY62" i="15"/>
  <c r="CUZ62" i="15"/>
  <c r="CVA62" i="15"/>
  <c r="CVB62" i="15"/>
  <c r="CVC62" i="15"/>
  <c r="CVD62" i="15"/>
  <c r="CVE62" i="15"/>
  <c r="CVF62" i="15"/>
  <c r="CVG62" i="15"/>
  <c r="CVH62" i="15"/>
  <c r="CVI62" i="15"/>
  <c r="CVJ62" i="15"/>
  <c r="CVK62" i="15"/>
  <c r="CVL62" i="15"/>
  <c r="CVM62" i="15"/>
  <c r="CVN62" i="15"/>
  <c r="CVO62" i="15"/>
  <c r="CVP62" i="15"/>
  <c r="CVQ62" i="15"/>
  <c r="CVR62" i="15"/>
  <c r="CVS62" i="15"/>
  <c r="CVT62" i="15"/>
  <c r="CVU62" i="15"/>
  <c r="CVV62" i="15"/>
  <c r="CVW62" i="15"/>
  <c r="CVX62" i="15"/>
  <c r="CVY62" i="15"/>
  <c r="CVZ62" i="15"/>
  <c r="CWA62" i="15"/>
  <c r="CWB62" i="15"/>
  <c r="CWC62" i="15"/>
  <c r="CWD62" i="15"/>
  <c r="CWE62" i="15"/>
  <c r="CWF62" i="15"/>
  <c r="CWG62" i="15"/>
  <c r="CWH62" i="15"/>
  <c r="CWI62" i="15"/>
  <c r="CWJ62" i="15"/>
  <c r="CWK62" i="15"/>
  <c r="CWL62" i="15"/>
  <c r="CWM62" i="15"/>
  <c r="CWN62" i="15"/>
  <c r="CWO62" i="15"/>
  <c r="CWP62" i="15"/>
  <c r="CWQ62" i="15"/>
  <c r="CWR62" i="15"/>
  <c r="CWS62" i="15"/>
  <c r="CWT62" i="15"/>
  <c r="CWU62" i="15"/>
  <c r="CWV62" i="15"/>
  <c r="CWW62" i="15"/>
  <c r="CWX62" i="15"/>
  <c r="CWY62" i="15"/>
  <c r="CWZ62" i="15"/>
  <c r="CXA62" i="15"/>
  <c r="CXB62" i="15"/>
  <c r="CXC62" i="15"/>
  <c r="CXD62" i="15"/>
  <c r="CXE62" i="15"/>
  <c r="CXF62" i="15"/>
  <c r="CXG62" i="15"/>
  <c r="CXH62" i="15"/>
  <c r="CXI62" i="15"/>
  <c r="CXJ62" i="15"/>
  <c r="CXK62" i="15"/>
  <c r="CXL62" i="15"/>
  <c r="CXM62" i="15"/>
  <c r="CXN62" i="15"/>
  <c r="CXO62" i="15"/>
  <c r="CXP62" i="15"/>
  <c r="CXQ62" i="15"/>
  <c r="CXR62" i="15"/>
  <c r="CXS62" i="15"/>
  <c r="CXT62" i="15"/>
  <c r="CXU62" i="15"/>
  <c r="CXV62" i="15"/>
  <c r="CXW62" i="15"/>
  <c r="CXX62" i="15"/>
  <c r="CXY62" i="15"/>
  <c r="CXZ62" i="15"/>
  <c r="CYA62" i="15"/>
  <c r="CYB62" i="15"/>
  <c r="CYC62" i="15"/>
  <c r="CYD62" i="15"/>
  <c r="CYE62" i="15"/>
  <c r="CYF62" i="15"/>
  <c r="CYG62" i="15"/>
  <c r="CYH62" i="15"/>
  <c r="CYI62" i="15"/>
  <c r="CYJ62" i="15"/>
  <c r="CYK62" i="15"/>
  <c r="CYL62" i="15"/>
  <c r="CYM62" i="15"/>
  <c r="CYN62" i="15"/>
  <c r="CYO62" i="15"/>
  <c r="CYP62" i="15"/>
  <c r="CYQ62" i="15"/>
  <c r="CYR62" i="15"/>
  <c r="CYS62" i="15"/>
  <c r="CYT62" i="15"/>
  <c r="CYU62" i="15"/>
  <c r="CYV62" i="15"/>
  <c r="CYW62" i="15"/>
  <c r="CYX62" i="15"/>
  <c r="CYY62" i="15"/>
  <c r="CYZ62" i="15"/>
  <c r="CZA62" i="15"/>
  <c r="CZB62" i="15"/>
  <c r="CZC62" i="15"/>
  <c r="CZD62" i="15"/>
  <c r="CZE62" i="15"/>
  <c r="CZF62" i="15"/>
  <c r="CZG62" i="15"/>
  <c r="CZH62" i="15"/>
  <c r="CZI62" i="15"/>
  <c r="CZJ62" i="15"/>
  <c r="CZK62" i="15"/>
  <c r="CZL62" i="15"/>
  <c r="CZM62" i="15"/>
  <c r="CZN62" i="15"/>
  <c r="CZO62" i="15"/>
  <c r="CZP62" i="15"/>
  <c r="CZQ62" i="15"/>
  <c r="CZR62" i="15"/>
  <c r="CZS62" i="15"/>
  <c r="CZT62" i="15"/>
  <c r="CZU62" i="15"/>
  <c r="CZV62" i="15"/>
  <c r="CZW62" i="15"/>
  <c r="CZX62" i="15"/>
  <c r="CZY62" i="15"/>
  <c r="CZZ62" i="15"/>
  <c r="DAA62" i="15"/>
  <c r="DAB62" i="15"/>
  <c r="DAC62" i="15"/>
  <c r="DAD62" i="15"/>
  <c r="DAE62" i="15"/>
  <c r="DAF62" i="15"/>
  <c r="DAG62" i="15"/>
  <c r="DAH62" i="15"/>
  <c r="DAI62" i="15"/>
  <c r="DAJ62" i="15"/>
  <c r="DAK62" i="15"/>
  <c r="DAL62" i="15"/>
  <c r="DAM62" i="15"/>
  <c r="DAN62" i="15"/>
  <c r="DAO62" i="15"/>
  <c r="DAP62" i="15"/>
  <c r="DAQ62" i="15"/>
  <c r="DAR62" i="15"/>
  <c r="DAS62" i="15"/>
  <c r="DAT62" i="15"/>
  <c r="DAU62" i="15"/>
  <c r="DAV62" i="15"/>
  <c r="DAW62" i="15"/>
  <c r="DAX62" i="15"/>
  <c r="DAY62" i="15"/>
  <c r="DAZ62" i="15"/>
  <c r="DBA62" i="15"/>
  <c r="DBB62" i="15"/>
  <c r="DBC62" i="15"/>
  <c r="DBD62" i="15"/>
  <c r="DBE62" i="15"/>
  <c r="DBF62" i="15"/>
  <c r="DBG62" i="15"/>
  <c r="DBH62" i="15"/>
  <c r="DBI62" i="15"/>
  <c r="DBJ62" i="15"/>
  <c r="DBK62" i="15"/>
  <c r="DBL62" i="15"/>
  <c r="DBM62" i="15"/>
  <c r="DBN62" i="15"/>
  <c r="DBO62" i="15"/>
  <c r="DBP62" i="15"/>
  <c r="DBQ62" i="15"/>
  <c r="DBR62" i="15"/>
  <c r="DBS62" i="15"/>
  <c r="DBT62" i="15"/>
  <c r="DBU62" i="15"/>
  <c r="DBV62" i="15"/>
  <c r="DBW62" i="15"/>
  <c r="DBX62" i="15"/>
  <c r="DBY62" i="15"/>
  <c r="DBZ62" i="15"/>
  <c r="DCA62" i="15"/>
  <c r="DCB62" i="15"/>
  <c r="DCC62" i="15"/>
  <c r="DCD62" i="15"/>
  <c r="DCE62" i="15"/>
  <c r="DCF62" i="15"/>
  <c r="DCG62" i="15"/>
  <c r="DCH62" i="15"/>
  <c r="DCI62" i="15"/>
  <c r="DCJ62" i="15"/>
  <c r="DCK62" i="15"/>
  <c r="DCL62" i="15"/>
  <c r="DCM62" i="15"/>
  <c r="DCN62" i="15"/>
  <c r="DCO62" i="15"/>
  <c r="DCP62" i="15"/>
  <c r="DCQ62" i="15"/>
  <c r="DCR62" i="15"/>
  <c r="DCS62" i="15"/>
  <c r="DCT62" i="15"/>
  <c r="DCU62" i="15"/>
  <c r="DCV62" i="15"/>
  <c r="DCW62" i="15"/>
  <c r="DCX62" i="15"/>
  <c r="DCY62" i="15"/>
  <c r="DCZ62" i="15"/>
  <c r="DDA62" i="15"/>
  <c r="DDB62" i="15"/>
  <c r="DDC62" i="15"/>
  <c r="DDD62" i="15"/>
  <c r="DDE62" i="15"/>
  <c r="DDF62" i="15"/>
  <c r="DDG62" i="15"/>
  <c r="DDH62" i="15"/>
  <c r="DDI62" i="15"/>
  <c r="DDJ62" i="15"/>
  <c r="DDK62" i="15"/>
  <c r="DDL62" i="15"/>
  <c r="DDM62" i="15"/>
  <c r="DDN62" i="15"/>
  <c r="DDO62" i="15"/>
  <c r="DDP62" i="15"/>
  <c r="DDQ62" i="15"/>
  <c r="DDR62" i="15"/>
  <c r="DDS62" i="15"/>
  <c r="DDT62" i="15"/>
  <c r="DDU62" i="15"/>
  <c r="DDV62" i="15"/>
  <c r="DDW62" i="15"/>
  <c r="DDX62" i="15"/>
  <c r="DDY62" i="15"/>
  <c r="DDZ62" i="15"/>
  <c r="DEA62" i="15"/>
  <c r="DEB62" i="15"/>
  <c r="DEC62" i="15"/>
  <c r="DED62" i="15"/>
  <c r="DEE62" i="15"/>
  <c r="DEF62" i="15"/>
  <c r="DEG62" i="15"/>
  <c r="DEH62" i="15"/>
  <c r="DEI62" i="15"/>
  <c r="DEJ62" i="15"/>
  <c r="DEK62" i="15"/>
  <c r="DEL62" i="15"/>
  <c r="DEM62" i="15"/>
  <c r="DEN62" i="15"/>
  <c r="DEO62" i="15"/>
  <c r="DEP62" i="15"/>
  <c r="DEQ62" i="15"/>
  <c r="DER62" i="15"/>
  <c r="DES62" i="15"/>
  <c r="DET62" i="15"/>
  <c r="DEU62" i="15"/>
  <c r="DEV62" i="15"/>
  <c r="DEW62" i="15"/>
  <c r="DEX62" i="15"/>
  <c r="DEY62" i="15"/>
  <c r="DEZ62" i="15"/>
  <c r="DFA62" i="15"/>
  <c r="DFB62" i="15"/>
  <c r="DFC62" i="15"/>
  <c r="DFD62" i="15"/>
  <c r="DFE62" i="15"/>
  <c r="DFF62" i="15"/>
  <c r="DFG62" i="15"/>
  <c r="DFH62" i="15"/>
  <c r="DFI62" i="15"/>
  <c r="DFJ62" i="15"/>
  <c r="DFK62" i="15"/>
  <c r="DFL62" i="15"/>
  <c r="DFM62" i="15"/>
  <c r="DFN62" i="15"/>
  <c r="DFO62" i="15"/>
  <c r="DFP62" i="15"/>
  <c r="DFQ62" i="15"/>
  <c r="DFR62" i="15"/>
  <c r="DFS62" i="15"/>
  <c r="DFT62" i="15"/>
  <c r="DFU62" i="15"/>
  <c r="DFV62" i="15"/>
  <c r="DFW62" i="15"/>
  <c r="DFX62" i="15"/>
  <c r="DFY62" i="15"/>
  <c r="DFZ62" i="15"/>
  <c r="DGA62" i="15"/>
  <c r="DGB62" i="15"/>
  <c r="DGC62" i="15"/>
  <c r="DGD62" i="15"/>
  <c r="DGE62" i="15"/>
  <c r="DGF62" i="15"/>
  <c r="DGG62" i="15"/>
  <c r="DGH62" i="15"/>
  <c r="DGI62" i="15"/>
  <c r="DGJ62" i="15"/>
  <c r="DGK62" i="15"/>
  <c r="DGL62" i="15"/>
  <c r="DGM62" i="15"/>
  <c r="DGN62" i="15"/>
  <c r="DGO62" i="15"/>
  <c r="DGP62" i="15"/>
  <c r="DGQ62" i="15"/>
  <c r="DGR62" i="15"/>
  <c r="DGS62" i="15"/>
  <c r="DGT62" i="15"/>
  <c r="DGU62" i="15"/>
  <c r="DGV62" i="15"/>
  <c r="DGW62" i="15"/>
  <c r="DGX62" i="15"/>
  <c r="DGY62" i="15"/>
  <c r="DGZ62" i="15"/>
  <c r="DHA62" i="15"/>
  <c r="DHB62" i="15"/>
  <c r="DHC62" i="15"/>
  <c r="DHD62" i="15"/>
  <c r="DHE62" i="15"/>
  <c r="DHF62" i="15"/>
  <c r="DHG62" i="15"/>
  <c r="DHH62" i="15"/>
  <c r="DHI62" i="15"/>
  <c r="DHJ62" i="15"/>
  <c r="DHK62" i="15"/>
  <c r="DHL62" i="15"/>
  <c r="DHM62" i="15"/>
  <c r="DHN62" i="15"/>
  <c r="DHO62" i="15"/>
  <c r="DHP62" i="15"/>
  <c r="DHQ62" i="15"/>
  <c r="DHR62" i="15"/>
  <c r="DHS62" i="15"/>
  <c r="DHT62" i="15"/>
  <c r="DHU62" i="15"/>
  <c r="DHV62" i="15"/>
  <c r="DHW62" i="15"/>
  <c r="DHX62" i="15"/>
  <c r="DHY62" i="15"/>
  <c r="DHZ62" i="15"/>
  <c r="DIA62" i="15"/>
  <c r="DIB62" i="15"/>
  <c r="DIC62" i="15"/>
  <c r="DID62" i="15"/>
  <c r="DIE62" i="15"/>
  <c r="DIF62" i="15"/>
  <c r="DIG62" i="15"/>
  <c r="DIH62" i="15"/>
  <c r="DII62" i="15"/>
  <c r="DIJ62" i="15"/>
  <c r="DIK62" i="15"/>
  <c r="DIL62" i="15"/>
  <c r="DIM62" i="15"/>
  <c r="DIN62" i="15"/>
  <c r="DIO62" i="15"/>
  <c r="DIP62" i="15"/>
  <c r="DIQ62" i="15"/>
  <c r="DIR62" i="15"/>
  <c r="DIS62" i="15"/>
  <c r="DIT62" i="15"/>
  <c r="DIU62" i="15"/>
  <c r="DIV62" i="15"/>
  <c r="DIW62" i="15"/>
  <c r="DIX62" i="15"/>
  <c r="DIY62" i="15"/>
  <c r="DIZ62" i="15"/>
  <c r="DJA62" i="15"/>
  <c r="DJB62" i="15"/>
  <c r="DJC62" i="15"/>
  <c r="DJD62" i="15"/>
  <c r="DJE62" i="15"/>
  <c r="DJF62" i="15"/>
  <c r="DJG62" i="15"/>
  <c r="DJH62" i="15"/>
  <c r="DJI62" i="15"/>
  <c r="DJJ62" i="15"/>
  <c r="DJK62" i="15"/>
  <c r="DJL62" i="15"/>
  <c r="DJM62" i="15"/>
  <c r="DJN62" i="15"/>
  <c r="DJO62" i="15"/>
  <c r="DJP62" i="15"/>
  <c r="DJQ62" i="15"/>
  <c r="DJR62" i="15"/>
  <c r="DJS62" i="15"/>
  <c r="DJT62" i="15"/>
  <c r="DJU62" i="15"/>
  <c r="DJV62" i="15"/>
  <c r="DJW62" i="15"/>
  <c r="DJX62" i="15"/>
  <c r="DJY62" i="15"/>
  <c r="DJZ62" i="15"/>
  <c r="DKA62" i="15"/>
  <c r="DKB62" i="15"/>
  <c r="DKC62" i="15"/>
  <c r="DKD62" i="15"/>
  <c r="DKE62" i="15"/>
  <c r="DKF62" i="15"/>
  <c r="DKG62" i="15"/>
  <c r="DKH62" i="15"/>
  <c r="DKI62" i="15"/>
  <c r="DKJ62" i="15"/>
  <c r="DKK62" i="15"/>
  <c r="DKL62" i="15"/>
  <c r="DKM62" i="15"/>
  <c r="DKN62" i="15"/>
  <c r="DKO62" i="15"/>
  <c r="DKP62" i="15"/>
  <c r="DKQ62" i="15"/>
  <c r="DKR62" i="15"/>
  <c r="DKS62" i="15"/>
  <c r="DKT62" i="15"/>
  <c r="DKU62" i="15"/>
  <c r="DKV62" i="15"/>
  <c r="DKW62" i="15"/>
  <c r="DKX62" i="15"/>
  <c r="DKY62" i="15"/>
  <c r="DKZ62" i="15"/>
  <c r="DLA62" i="15"/>
  <c r="DLB62" i="15"/>
  <c r="DLC62" i="15"/>
  <c r="DLD62" i="15"/>
  <c r="DLE62" i="15"/>
  <c r="DLF62" i="15"/>
  <c r="DLG62" i="15"/>
  <c r="DLH62" i="15"/>
  <c r="DLI62" i="15"/>
  <c r="DLJ62" i="15"/>
  <c r="DLK62" i="15"/>
  <c r="DLL62" i="15"/>
  <c r="DLM62" i="15"/>
  <c r="DLN62" i="15"/>
  <c r="DLO62" i="15"/>
  <c r="DLP62" i="15"/>
  <c r="DLQ62" i="15"/>
  <c r="DLR62" i="15"/>
  <c r="DLS62" i="15"/>
  <c r="DLT62" i="15"/>
  <c r="DLU62" i="15"/>
  <c r="DLV62" i="15"/>
  <c r="DLW62" i="15"/>
  <c r="DLX62" i="15"/>
  <c r="DLY62" i="15"/>
  <c r="DLZ62" i="15"/>
  <c r="DMA62" i="15"/>
  <c r="DMB62" i="15"/>
  <c r="DMC62" i="15"/>
  <c r="DMD62" i="15"/>
  <c r="DME62" i="15"/>
  <c r="DMF62" i="15"/>
  <c r="DMG62" i="15"/>
  <c r="DMH62" i="15"/>
  <c r="DMI62" i="15"/>
  <c r="DMJ62" i="15"/>
  <c r="DMK62" i="15"/>
  <c r="DML62" i="15"/>
  <c r="DMM62" i="15"/>
  <c r="DMN62" i="15"/>
  <c r="DMO62" i="15"/>
  <c r="DMP62" i="15"/>
  <c r="DMQ62" i="15"/>
  <c r="DMR62" i="15"/>
  <c r="DMS62" i="15"/>
  <c r="DMT62" i="15"/>
  <c r="DMU62" i="15"/>
  <c r="DMV62" i="15"/>
  <c r="DMW62" i="15"/>
  <c r="DMX62" i="15"/>
  <c r="DMY62" i="15"/>
  <c r="DMZ62" i="15"/>
  <c r="DNA62" i="15"/>
  <c r="DNB62" i="15"/>
  <c r="DNC62" i="15"/>
  <c r="DND62" i="15"/>
  <c r="DNE62" i="15"/>
  <c r="DNF62" i="15"/>
  <c r="DNG62" i="15"/>
  <c r="DNH62" i="15"/>
  <c r="DNI62" i="15"/>
  <c r="DNJ62" i="15"/>
  <c r="DNK62" i="15"/>
  <c r="DNL62" i="15"/>
  <c r="DNM62" i="15"/>
  <c r="DNN62" i="15"/>
  <c r="DNO62" i="15"/>
  <c r="DNP62" i="15"/>
  <c r="DNQ62" i="15"/>
  <c r="DNR62" i="15"/>
  <c r="DNS62" i="15"/>
  <c r="DNT62" i="15"/>
  <c r="DNU62" i="15"/>
  <c r="DNV62" i="15"/>
  <c r="DNW62" i="15"/>
  <c r="DNX62" i="15"/>
  <c r="DNY62" i="15"/>
  <c r="DNZ62" i="15"/>
  <c r="DOA62" i="15"/>
  <c r="DOB62" i="15"/>
  <c r="DOC62" i="15"/>
  <c r="DOD62" i="15"/>
  <c r="DOE62" i="15"/>
  <c r="DOF62" i="15"/>
  <c r="DOG62" i="15"/>
  <c r="DOH62" i="15"/>
  <c r="DOI62" i="15"/>
  <c r="DOJ62" i="15"/>
  <c r="DOK62" i="15"/>
  <c r="DOL62" i="15"/>
  <c r="DOM62" i="15"/>
  <c r="DON62" i="15"/>
  <c r="DOO62" i="15"/>
  <c r="DOP62" i="15"/>
  <c r="DOQ62" i="15"/>
  <c r="DOR62" i="15"/>
  <c r="DOS62" i="15"/>
  <c r="DOT62" i="15"/>
  <c r="DOU62" i="15"/>
  <c r="DOV62" i="15"/>
  <c r="DOW62" i="15"/>
  <c r="DOX62" i="15"/>
  <c r="DOY62" i="15"/>
  <c r="DOZ62" i="15"/>
  <c r="DPA62" i="15"/>
  <c r="DPB62" i="15"/>
  <c r="DPC62" i="15"/>
  <c r="DPD62" i="15"/>
  <c r="DPE62" i="15"/>
  <c r="DPF62" i="15"/>
  <c r="DPG62" i="15"/>
  <c r="DPH62" i="15"/>
  <c r="DPI62" i="15"/>
  <c r="DPJ62" i="15"/>
  <c r="DPK62" i="15"/>
  <c r="DPL62" i="15"/>
  <c r="DPM62" i="15"/>
  <c r="DPN62" i="15"/>
  <c r="DPO62" i="15"/>
  <c r="DPP62" i="15"/>
  <c r="DPQ62" i="15"/>
  <c r="DPR62" i="15"/>
  <c r="DPS62" i="15"/>
  <c r="DPT62" i="15"/>
  <c r="DPU62" i="15"/>
  <c r="DPV62" i="15"/>
  <c r="DPW62" i="15"/>
  <c r="DPX62" i="15"/>
  <c r="DPY62" i="15"/>
  <c r="DPZ62" i="15"/>
  <c r="DQA62" i="15"/>
  <c r="DQB62" i="15"/>
  <c r="DQC62" i="15"/>
  <c r="DQD62" i="15"/>
  <c r="DQE62" i="15"/>
  <c r="DQF62" i="15"/>
  <c r="DQG62" i="15"/>
  <c r="DQH62" i="15"/>
  <c r="DQI62" i="15"/>
  <c r="DQJ62" i="15"/>
  <c r="DQK62" i="15"/>
  <c r="DQL62" i="15"/>
  <c r="DQM62" i="15"/>
  <c r="DQN62" i="15"/>
  <c r="DQO62" i="15"/>
  <c r="DQP62" i="15"/>
  <c r="DQQ62" i="15"/>
  <c r="DQR62" i="15"/>
  <c r="DQS62" i="15"/>
  <c r="DQT62" i="15"/>
  <c r="DQU62" i="15"/>
  <c r="DQV62" i="15"/>
  <c r="DQW62" i="15"/>
  <c r="DQX62" i="15"/>
  <c r="DQY62" i="15"/>
  <c r="DQZ62" i="15"/>
  <c r="DRA62" i="15"/>
  <c r="DRB62" i="15"/>
  <c r="DRC62" i="15"/>
  <c r="DRD62" i="15"/>
  <c r="DRE62" i="15"/>
  <c r="DRF62" i="15"/>
  <c r="DRG62" i="15"/>
  <c r="DRH62" i="15"/>
  <c r="DRI62" i="15"/>
  <c r="DRJ62" i="15"/>
  <c r="DRK62" i="15"/>
  <c r="DRL62" i="15"/>
  <c r="DRM62" i="15"/>
  <c r="DRN62" i="15"/>
  <c r="DRO62" i="15"/>
  <c r="DRP62" i="15"/>
  <c r="DRQ62" i="15"/>
  <c r="DRR62" i="15"/>
  <c r="DRS62" i="15"/>
  <c r="DRT62" i="15"/>
  <c r="DRU62" i="15"/>
  <c r="DRV62" i="15"/>
  <c r="DRW62" i="15"/>
  <c r="DRX62" i="15"/>
  <c r="DRY62" i="15"/>
  <c r="DRZ62" i="15"/>
  <c r="DSA62" i="15"/>
  <c r="DSB62" i="15"/>
  <c r="DSC62" i="15"/>
  <c r="DSD62" i="15"/>
  <c r="DSE62" i="15"/>
  <c r="DSF62" i="15"/>
  <c r="DSG62" i="15"/>
  <c r="DSH62" i="15"/>
  <c r="DSI62" i="15"/>
  <c r="DSJ62" i="15"/>
  <c r="DSK62" i="15"/>
  <c r="DSL62" i="15"/>
  <c r="DSM62" i="15"/>
  <c r="DSN62" i="15"/>
  <c r="DSO62" i="15"/>
  <c r="DSP62" i="15"/>
  <c r="DSQ62" i="15"/>
  <c r="DSR62" i="15"/>
  <c r="DSS62" i="15"/>
  <c r="DST62" i="15"/>
  <c r="DSU62" i="15"/>
  <c r="DSV62" i="15"/>
  <c r="DSW62" i="15"/>
  <c r="DSX62" i="15"/>
  <c r="DSY62" i="15"/>
  <c r="DSZ62" i="15"/>
  <c r="DTA62" i="15"/>
  <c r="DTB62" i="15"/>
  <c r="DTC62" i="15"/>
  <c r="DTD62" i="15"/>
  <c r="DTE62" i="15"/>
  <c r="DTF62" i="15"/>
  <c r="DTG62" i="15"/>
  <c r="DTH62" i="15"/>
  <c r="DTI62" i="15"/>
  <c r="DTJ62" i="15"/>
  <c r="DTK62" i="15"/>
  <c r="DTL62" i="15"/>
  <c r="DTM62" i="15"/>
  <c r="DTN62" i="15"/>
  <c r="DTO62" i="15"/>
  <c r="DTP62" i="15"/>
  <c r="DTQ62" i="15"/>
  <c r="DTR62" i="15"/>
  <c r="DTS62" i="15"/>
  <c r="DTT62" i="15"/>
  <c r="DTU62" i="15"/>
  <c r="DTV62" i="15"/>
  <c r="DTW62" i="15"/>
  <c r="DTX62" i="15"/>
  <c r="DTY62" i="15"/>
  <c r="DTZ62" i="15"/>
  <c r="DUA62" i="15"/>
  <c r="DUB62" i="15"/>
  <c r="DUC62" i="15"/>
  <c r="DUD62" i="15"/>
  <c r="DUE62" i="15"/>
  <c r="DUF62" i="15"/>
  <c r="DUG62" i="15"/>
  <c r="DUH62" i="15"/>
  <c r="DUI62" i="15"/>
  <c r="DUJ62" i="15"/>
  <c r="DUK62" i="15"/>
  <c r="DUL62" i="15"/>
  <c r="DUM62" i="15"/>
  <c r="DUN62" i="15"/>
  <c r="DUO62" i="15"/>
  <c r="DUP62" i="15"/>
  <c r="DUQ62" i="15"/>
  <c r="DUR62" i="15"/>
  <c r="DUS62" i="15"/>
  <c r="DUT62" i="15"/>
  <c r="DUU62" i="15"/>
  <c r="DUV62" i="15"/>
  <c r="DUW62" i="15"/>
  <c r="DUX62" i="15"/>
  <c r="DUY62" i="15"/>
  <c r="DUZ62" i="15"/>
  <c r="DVA62" i="15"/>
  <c r="DVB62" i="15"/>
  <c r="DVC62" i="15"/>
  <c r="DVD62" i="15"/>
  <c r="DVE62" i="15"/>
  <c r="DVF62" i="15"/>
  <c r="DVG62" i="15"/>
  <c r="DVH62" i="15"/>
  <c r="DVI62" i="15"/>
  <c r="DVJ62" i="15"/>
  <c r="DVK62" i="15"/>
  <c r="DVL62" i="15"/>
  <c r="DVM62" i="15"/>
  <c r="DVN62" i="15"/>
  <c r="DVO62" i="15"/>
  <c r="DVP62" i="15"/>
  <c r="DVQ62" i="15"/>
  <c r="DVR62" i="15"/>
  <c r="DVS62" i="15"/>
  <c r="DVT62" i="15"/>
  <c r="DVU62" i="15"/>
  <c r="DVV62" i="15"/>
  <c r="DVW62" i="15"/>
  <c r="DVX62" i="15"/>
  <c r="DVY62" i="15"/>
  <c r="DVZ62" i="15"/>
  <c r="DWA62" i="15"/>
  <c r="DWB62" i="15"/>
  <c r="DWC62" i="15"/>
  <c r="DWD62" i="15"/>
  <c r="DWE62" i="15"/>
  <c r="DWF62" i="15"/>
  <c r="DWG62" i="15"/>
  <c r="DWH62" i="15"/>
  <c r="DWI62" i="15"/>
  <c r="DWJ62" i="15"/>
  <c r="DWK62" i="15"/>
  <c r="DWL62" i="15"/>
  <c r="DWM62" i="15"/>
  <c r="DWN62" i="15"/>
  <c r="DWO62" i="15"/>
  <c r="DWP62" i="15"/>
  <c r="DWQ62" i="15"/>
  <c r="DWR62" i="15"/>
  <c r="DWS62" i="15"/>
  <c r="DWT62" i="15"/>
  <c r="DWU62" i="15"/>
  <c r="DWV62" i="15"/>
  <c r="DWW62" i="15"/>
  <c r="DWX62" i="15"/>
  <c r="DWY62" i="15"/>
  <c r="DWZ62" i="15"/>
  <c r="DXA62" i="15"/>
  <c r="DXB62" i="15"/>
  <c r="DXC62" i="15"/>
  <c r="DXD62" i="15"/>
  <c r="DXE62" i="15"/>
  <c r="DXF62" i="15"/>
  <c r="DXG62" i="15"/>
  <c r="DXH62" i="15"/>
  <c r="DXI62" i="15"/>
  <c r="DXJ62" i="15"/>
  <c r="DXK62" i="15"/>
  <c r="DXL62" i="15"/>
  <c r="DXM62" i="15"/>
  <c r="DXN62" i="15"/>
  <c r="DXO62" i="15"/>
  <c r="DXP62" i="15"/>
  <c r="DXQ62" i="15"/>
  <c r="DXR62" i="15"/>
  <c r="DXS62" i="15"/>
  <c r="DXT62" i="15"/>
  <c r="DXU62" i="15"/>
  <c r="DXV62" i="15"/>
  <c r="DXW62" i="15"/>
  <c r="DXX62" i="15"/>
  <c r="DXY62" i="15"/>
  <c r="DXZ62" i="15"/>
  <c r="DYA62" i="15"/>
  <c r="DYB62" i="15"/>
  <c r="DYC62" i="15"/>
  <c r="DYD62" i="15"/>
  <c r="DYE62" i="15"/>
  <c r="DYF62" i="15"/>
  <c r="DYG62" i="15"/>
  <c r="DYH62" i="15"/>
  <c r="DYI62" i="15"/>
  <c r="DYJ62" i="15"/>
  <c r="DYK62" i="15"/>
  <c r="DYL62" i="15"/>
  <c r="DYM62" i="15"/>
  <c r="DYN62" i="15"/>
  <c r="DYO62" i="15"/>
  <c r="DYP62" i="15"/>
  <c r="DYQ62" i="15"/>
  <c r="DYR62" i="15"/>
  <c r="DYS62" i="15"/>
  <c r="DYT62" i="15"/>
  <c r="DYU62" i="15"/>
  <c r="DYV62" i="15"/>
  <c r="DYW62" i="15"/>
  <c r="DYX62" i="15"/>
  <c r="DYY62" i="15"/>
  <c r="DYZ62" i="15"/>
  <c r="DZA62" i="15"/>
  <c r="DZB62" i="15"/>
  <c r="DZC62" i="15"/>
  <c r="DZD62" i="15"/>
  <c r="DZE62" i="15"/>
  <c r="DZF62" i="15"/>
  <c r="DZG62" i="15"/>
  <c r="DZH62" i="15"/>
  <c r="DZI62" i="15"/>
  <c r="DZJ62" i="15"/>
  <c r="DZK62" i="15"/>
  <c r="DZL62" i="15"/>
  <c r="DZM62" i="15"/>
  <c r="DZN62" i="15"/>
  <c r="DZO62" i="15"/>
  <c r="DZP62" i="15"/>
  <c r="DZQ62" i="15"/>
  <c r="DZR62" i="15"/>
  <c r="DZS62" i="15"/>
  <c r="DZT62" i="15"/>
  <c r="DZU62" i="15"/>
  <c r="DZV62" i="15"/>
  <c r="DZW62" i="15"/>
  <c r="DZX62" i="15"/>
  <c r="DZY62" i="15"/>
  <c r="DZZ62" i="15"/>
  <c r="EAA62" i="15"/>
  <c r="EAB62" i="15"/>
  <c r="EAC62" i="15"/>
  <c r="EAD62" i="15"/>
  <c r="EAE62" i="15"/>
  <c r="EAF62" i="15"/>
  <c r="EAG62" i="15"/>
  <c r="EAH62" i="15"/>
  <c r="EAI62" i="15"/>
  <c r="EAJ62" i="15"/>
  <c r="EAK62" i="15"/>
  <c r="EAL62" i="15"/>
  <c r="EAM62" i="15"/>
  <c r="EAN62" i="15"/>
  <c r="EAO62" i="15"/>
  <c r="EAP62" i="15"/>
  <c r="EAQ62" i="15"/>
  <c r="EAR62" i="15"/>
  <c r="EAS62" i="15"/>
  <c r="EAT62" i="15"/>
  <c r="EAU62" i="15"/>
  <c r="EAV62" i="15"/>
  <c r="EAW62" i="15"/>
  <c r="EAX62" i="15"/>
  <c r="EAY62" i="15"/>
  <c r="EAZ62" i="15"/>
  <c r="EBA62" i="15"/>
  <c r="EBB62" i="15"/>
  <c r="EBC62" i="15"/>
  <c r="EBD62" i="15"/>
  <c r="EBE62" i="15"/>
  <c r="EBF62" i="15"/>
  <c r="EBG62" i="15"/>
  <c r="EBH62" i="15"/>
  <c r="EBI62" i="15"/>
  <c r="EBJ62" i="15"/>
  <c r="EBK62" i="15"/>
  <c r="EBL62" i="15"/>
  <c r="EBM62" i="15"/>
  <c r="EBN62" i="15"/>
  <c r="EBO62" i="15"/>
  <c r="EBP62" i="15"/>
  <c r="EBQ62" i="15"/>
  <c r="EBR62" i="15"/>
  <c r="EBS62" i="15"/>
  <c r="EBT62" i="15"/>
  <c r="EBU62" i="15"/>
  <c r="EBV62" i="15"/>
  <c r="EBW62" i="15"/>
  <c r="EBX62" i="15"/>
  <c r="EBY62" i="15"/>
  <c r="EBZ62" i="15"/>
  <c r="ECA62" i="15"/>
  <c r="ECB62" i="15"/>
  <c r="ECC62" i="15"/>
  <c r="ECD62" i="15"/>
  <c r="ECE62" i="15"/>
  <c r="ECF62" i="15"/>
  <c r="ECG62" i="15"/>
  <c r="ECH62" i="15"/>
  <c r="ECI62" i="15"/>
  <c r="ECJ62" i="15"/>
  <c r="ECK62" i="15"/>
  <c r="ECL62" i="15"/>
  <c r="ECM62" i="15"/>
  <c r="ECN62" i="15"/>
  <c r="ECO62" i="15"/>
  <c r="ECP62" i="15"/>
  <c r="ECQ62" i="15"/>
  <c r="ECR62" i="15"/>
  <c r="ECS62" i="15"/>
  <c r="ECT62" i="15"/>
  <c r="ECU62" i="15"/>
  <c r="ECV62" i="15"/>
  <c r="ECW62" i="15"/>
  <c r="ECX62" i="15"/>
  <c r="ECY62" i="15"/>
  <c r="ECZ62" i="15"/>
  <c r="EDA62" i="15"/>
  <c r="EDB62" i="15"/>
  <c r="EDC62" i="15"/>
  <c r="EDD62" i="15"/>
  <c r="EDE62" i="15"/>
  <c r="EDF62" i="15"/>
  <c r="EDG62" i="15"/>
  <c r="EDH62" i="15"/>
  <c r="EDI62" i="15"/>
  <c r="EDJ62" i="15"/>
  <c r="EDK62" i="15"/>
  <c r="EDL62" i="15"/>
  <c r="EDM62" i="15"/>
  <c r="EDN62" i="15"/>
  <c r="EDO62" i="15"/>
  <c r="EDP62" i="15"/>
  <c r="EDQ62" i="15"/>
  <c r="EDR62" i="15"/>
  <c r="EDS62" i="15"/>
  <c r="EDT62" i="15"/>
  <c r="EDU62" i="15"/>
  <c r="EDV62" i="15"/>
  <c r="EDW62" i="15"/>
  <c r="EDX62" i="15"/>
  <c r="EDY62" i="15"/>
  <c r="EDZ62" i="15"/>
  <c r="EEA62" i="15"/>
  <c r="EEB62" i="15"/>
  <c r="EEC62" i="15"/>
  <c r="EED62" i="15"/>
  <c r="EEE62" i="15"/>
  <c r="EEF62" i="15"/>
  <c r="EEG62" i="15"/>
  <c r="EEH62" i="15"/>
  <c r="EEI62" i="15"/>
  <c r="EEJ62" i="15"/>
  <c r="EEK62" i="15"/>
  <c r="EEL62" i="15"/>
  <c r="EEM62" i="15"/>
  <c r="EEN62" i="15"/>
  <c r="EEO62" i="15"/>
  <c r="EEP62" i="15"/>
  <c r="EEQ62" i="15"/>
  <c r="EER62" i="15"/>
  <c r="EES62" i="15"/>
  <c r="EET62" i="15"/>
  <c r="EEU62" i="15"/>
  <c r="EEV62" i="15"/>
  <c r="EEW62" i="15"/>
  <c r="EEX62" i="15"/>
  <c r="EEY62" i="15"/>
  <c r="EEZ62" i="15"/>
  <c r="EFA62" i="15"/>
  <c r="EFB62" i="15"/>
  <c r="EFC62" i="15"/>
  <c r="EFD62" i="15"/>
  <c r="EFE62" i="15"/>
  <c r="EFF62" i="15"/>
  <c r="EFG62" i="15"/>
  <c r="EFH62" i="15"/>
  <c r="EFI62" i="15"/>
  <c r="EFJ62" i="15"/>
  <c r="EFK62" i="15"/>
  <c r="EFL62" i="15"/>
  <c r="EFM62" i="15"/>
  <c r="EFN62" i="15"/>
  <c r="EFO62" i="15"/>
  <c r="EFP62" i="15"/>
  <c r="EFQ62" i="15"/>
  <c r="EFR62" i="15"/>
  <c r="EFS62" i="15"/>
  <c r="EFT62" i="15"/>
  <c r="EFU62" i="15"/>
  <c r="EFV62" i="15"/>
  <c r="EFW62" i="15"/>
  <c r="EFX62" i="15"/>
  <c r="EFY62" i="15"/>
  <c r="EFZ62" i="15"/>
  <c r="EGA62" i="15"/>
  <c r="EGB62" i="15"/>
  <c r="EGC62" i="15"/>
  <c r="EGD62" i="15"/>
  <c r="EGE62" i="15"/>
  <c r="EGF62" i="15"/>
  <c r="EGG62" i="15"/>
  <c r="EGH62" i="15"/>
  <c r="EGI62" i="15"/>
  <c r="EGJ62" i="15"/>
  <c r="EGK62" i="15"/>
  <c r="EGL62" i="15"/>
  <c r="EGM62" i="15"/>
  <c r="EGN62" i="15"/>
  <c r="EGO62" i="15"/>
  <c r="EGP62" i="15"/>
  <c r="EGQ62" i="15"/>
  <c r="EGR62" i="15"/>
  <c r="EGS62" i="15"/>
  <c r="EGT62" i="15"/>
  <c r="EGU62" i="15"/>
  <c r="EGV62" i="15"/>
  <c r="EGW62" i="15"/>
  <c r="EGX62" i="15"/>
  <c r="EGY62" i="15"/>
  <c r="EGZ62" i="15"/>
  <c r="EHA62" i="15"/>
  <c r="EHB62" i="15"/>
  <c r="EHC62" i="15"/>
  <c r="EHD62" i="15"/>
  <c r="EHE62" i="15"/>
  <c r="EHF62" i="15"/>
  <c r="EHG62" i="15"/>
  <c r="EHH62" i="15"/>
  <c r="EHI62" i="15"/>
  <c r="EHJ62" i="15"/>
  <c r="EHK62" i="15"/>
  <c r="EHL62" i="15"/>
  <c r="EHM62" i="15"/>
  <c r="EHN62" i="15"/>
  <c r="EHO62" i="15"/>
  <c r="EHP62" i="15"/>
  <c r="EHQ62" i="15"/>
  <c r="EHR62" i="15"/>
  <c r="EHS62" i="15"/>
  <c r="EHT62" i="15"/>
  <c r="EHU62" i="15"/>
  <c r="EHV62" i="15"/>
  <c r="EHW62" i="15"/>
  <c r="EHX62" i="15"/>
  <c r="EHY62" i="15"/>
  <c r="EHZ62" i="15"/>
  <c r="EIA62" i="15"/>
  <c r="EIB62" i="15"/>
  <c r="EIC62" i="15"/>
  <c r="EID62" i="15"/>
  <c r="EIE62" i="15"/>
  <c r="EIF62" i="15"/>
  <c r="EIG62" i="15"/>
  <c r="EIH62" i="15"/>
  <c r="EII62" i="15"/>
  <c r="EIJ62" i="15"/>
  <c r="EIK62" i="15"/>
  <c r="EIL62" i="15"/>
  <c r="EIM62" i="15"/>
  <c r="EIN62" i="15"/>
  <c r="EIO62" i="15"/>
  <c r="EIP62" i="15"/>
  <c r="EIQ62" i="15"/>
  <c r="EIR62" i="15"/>
  <c r="EIS62" i="15"/>
  <c r="EIT62" i="15"/>
  <c r="EIU62" i="15"/>
  <c r="EIV62" i="15"/>
  <c r="EIW62" i="15"/>
  <c r="EIX62" i="15"/>
  <c r="EIY62" i="15"/>
  <c r="EIZ62" i="15"/>
  <c r="EJA62" i="15"/>
  <c r="EJB62" i="15"/>
  <c r="EJC62" i="15"/>
  <c r="EJD62" i="15"/>
  <c r="EJE62" i="15"/>
  <c r="EJF62" i="15"/>
  <c r="EJG62" i="15"/>
  <c r="EJH62" i="15"/>
  <c r="EJI62" i="15"/>
  <c r="EJJ62" i="15"/>
  <c r="EJK62" i="15"/>
  <c r="EJL62" i="15"/>
  <c r="EJM62" i="15"/>
  <c r="EJN62" i="15"/>
  <c r="EJO62" i="15"/>
  <c r="EJP62" i="15"/>
  <c r="EJQ62" i="15"/>
  <c r="EJR62" i="15"/>
  <c r="EJS62" i="15"/>
  <c r="EJT62" i="15"/>
  <c r="EJU62" i="15"/>
  <c r="EJV62" i="15"/>
  <c r="EJW62" i="15"/>
  <c r="EJX62" i="15"/>
  <c r="EJY62" i="15"/>
  <c r="EJZ62" i="15"/>
  <c r="EKA62" i="15"/>
  <c r="EKB62" i="15"/>
  <c r="EKC62" i="15"/>
  <c r="EKD62" i="15"/>
  <c r="EKE62" i="15"/>
  <c r="EKF62" i="15"/>
  <c r="EKG62" i="15"/>
  <c r="EKH62" i="15"/>
  <c r="EKI62" i="15"/>
  <c r="EKJ62" i="15"/>
  <c r="EKK62" i="15"/>
  <c r="EKL62" i="15"/>
  <c r="EKM62" i="15"/>
  <c r="EKN62" i="15"/>
  <c r="EKO62" i="15"/>
  <c r="EKP62" i="15"/>
  <c r="EKQ62" i="15"/>
  <c r="EKR62" i="15"/>
  <c r="EKS62" i="15"/>
  <c r="EKT62" i="15"/>
  <c r="EKU62" i="15"/>
  <c r="EKV62" i="15"/>
  <c r="EKW62" i="15"/>
  <c r="EKX62" i="15"/>
  <c r="EKY62" i="15"/>
  <c r="EKZ62" i="15"/>
  <c r="ELA62" i="15"/>
  <c r="ELB62" i="15"/>
  <c r="ELC62" i="15"/>
  <c r="ELD62" i="15"/>
  <c r="ELE62" i="15"/>
  <c r="ELF62" i="15"/>
  <c r="ELG62" i="15"/>
  <c r="ELH62" i="15"/>
  <c r="ELI62" i="15"/>
  <c r="ELJ62" i="15"/>
  <c r="ELK62" i="15"/>
  <c r="ELL62" i="15"/>
  <c r="ELM62" i="15"/>
  <c r="ELN62" i="15"/>
  <c r="ELO62" i="15"/>
  <c r="ELP62" i="15"/>
  <c r="ELQ62" i="15"/>
  <c r="ELR62" i="15"/>
  <c r="ELS62" i="15"/>
  <c r="ELT62" i="15"/>
  <c r="ELU62" i="15"/>
  <c r="ELV62" i="15"/>
  <c r="ELW62" i="15"/>
  <c r="ELX62" i="15"/>
  <c r="ELY62" i="15"/>
  <c r="ELZ62" i="15"/>
  <c r="EMA62" i="15"/>
  <c r="EMB62" i="15"/>
  <c r="EMC62" i="15"/>
  <c r="EMD62" i="15"/>
  <c r="EME62" i="15"/>
  <c r="EMF62" i="15"/>
  <c r="EMG62" i="15"/>
  <c r="EMH62" i="15"/>
  <c r="EMI62" i="15"/>
  <c r="EMJ62" i="15"/>
  <c r="EMK62" i="15"/>
  <c r="EML62" i="15"/>
  <c r="EMM62" i="15"/>
  <c r="EMN62" i="15"/>
  <c r="EMO62" i="15"/>
  <c r="EMP62" i="15"/>
  <c r="EMQ62" i="15"/>
  <c r="EMR62" i="15"/>
  <c r="EMS62" i="15"/>
  <c r="EMT62" i="15"/>
  <c r="EMU62" i="15"/>
  <c r="EMV62" i="15"/>
  <c r="EMW62" i="15"/>
  <c r="EMX62" i="15"/>
  <c r="EMY62" i="15"/>
  <c r="EMZ62" i="15"/>
  <c r="ENA62" i="15"/>
  <c r="ENB62" i="15"/>
  <c r="ENC62" i="15"/>
  <c r="END62" i="15"/>
  <c r="ENE62" i="15"/>
  <c r="ENF62" i="15"/>
  <c r="ENG62" i="15"/>
  <c r="ENH62" i="15"/>
  <c r="ENI62" i="15"/>
  <c r="ENJ62" i="15"/>
  <c r="ENK62" i="15"/>
  <c r="ENL62" i="15"/>
  <c r="ENM62" i="15"/>
  <c r="ENN62" i="15"/>
  <c r="ENO62" i="15"/>
  <c r="ENP62" i="15"/>
  <c r="ENQ62" i="15"/>
  <c r="ENR62" i="15"/>
  <c r="ENS62" i="15"/>
  <c r="ENT62" i="15"/>
  <c r="ENU62" i="15"/>
  <c r="ENV62" i="15"/>
  <c r="ENW62" i="15"/>
  <c r="ENX62" i="15"/>
  <c r="ENY62" i="15"/>
  <c r="ENZ62" i="15"/>
  <c r="EOA62" i="15"/>
  <c r="EOB62" i="15"/>
  <c r="EOC62" i="15"/>
  <c r="EOD62" i="15"/>
  <c r="EOE62" i="15"/>
  <c r="EOF62" i="15"/>
  <c r="EOG62" i="15"/>
  <c r="EOH62" i="15"/>
  <c r="EOI62" i="15"/>
  <c r="EOJ62" i="15"/>
  <c r="EOK62" i="15"/>
  <c r="EOL62" i="15"/>
  <c r="EOM62" i="15"/>
  <c r="EON62" i="15"/>
  <c r="EOO62" i="15"/>
  <c r="EOP62" i="15"/>
  <c r="EOQ62" i="15"/>
  <c r="EOR62" i="15"/>
  <c r="EOS62" i="15"/>
  <c r="EOT62" i="15"/>
  <c r="EOU62" i="15"/>
  <c r="EOV62" i="15"/>
  <c r="EOW62" i="15"/>
  <c r="EOX62" i="15"/>
  <c r="EOY62" i="15"/>
  <c r="EOZ62" i="15"/>
  <c r="EPA62" i="15"/>
  <c r="EPB62" i="15"/>
  <c r="EPC62" i="15"/>
  <c r="EPD62" i="15"/>
  <c r="EPE62" i="15"/>
  <c r="EPF62" i="15"/>
  <c r="EPG62" i="15"/>
  <c r="EPH62" i="15"/>
  <c r="EPI62" i="15"/>
  <c r="EPJ62" i="15"/>
  <c r="EPK62" i="15"/>
  <c r="EPL62" i="15"/>
  <c r="EPM62" i="15"/>
  <c r="EPN62" i="15"/>
  <c r="EPO62" i="15"/>
  <c r="EPP62" i="15"/>
  <c r="EPQ62" i="15"/>
  <c r="EPR62" i="15"/>
  <c r="EPS62" i="15"/>
  <c r="EPT62" i="15"/>
  <c r="EPU62" i="15"/>
  <c r="EPV62" i="15"/>
  <c r="EPW62" i="15"/>
  <c r="EPX62" i="15"/>
  <c r="EPY62" i="15"/>
  <c r="EPZ62" i="15"/>
  <c r="EQA62" i="15"/>
  <c r="EQB62" i="15"/>
  <c r="EQC62" i="15"/>
  <c r="EQD62" i="15"/>
  <c r="EQE62" i="15"/>
  <c r="EQF62" i="15"/>
  <c r="EQG62" i="15"/>
  <c r="EQH62" i="15"/>
  <c r="EQI62" i="15"/>
  <c r="EQJ62" i="15"/>
  <c r="EQK62" i="15"/>
  <c r="EQL62" i="15"/>
  <c r="EQM62" i="15"/>
  <c r="EQN62" i="15"/>
  <c r="EQO62" i="15"/>
  <c r="EQP62" i="15"/>
  <c r="EQQ62" i="15"/>
  <c r="EQR62" i="15"/>
  <c r="EQS62" i="15"/>
  <c r="EQT62" i="15"/>
  <c r="EQU62" i="15"/>
  <c r="EQV62" i="15"/>
  <c r="EQW62" i="15"/>
  <c r="EQX62" i="15"/>
  <c r="EQY62" i="15"/>
  <c r="EQZ62" i="15"/>
  <c r="ERA62" i="15"/>
  <c r="ERB62" i="15"/>
  <c r="ERC62" i="15"/>
  <c r="ERD62" i="15"/>
  <c r="ERE62" i="15"/>
  <c r="ERF62" i="15"/>
  <c r="ERG62" i="15"/>
  <c r="ERH62" i="15"/>
  <c r="ERI62" i="15"/>
  <c r="ERJ62" i="15"/>
  <c r="ERK62" i="15"/>
  <c r="ERL62" i="15"/>
  <c r="ERM62" i="15"/>
  <c r="ERN62" i="15"/>
  <c r="ERO62" i="15"/>
  <c r="ERP62" i="15"/>
  <c r="ERQ62" i="15"/>
  <c r="ERR62" i="15"/>
  <c r="ERS62" i="15"/>
  <c r="ERT62" i="15"/>
  <c r="ERU62" i="15"/>
  <c r="ERV62" i="15"/>
  <c r="ERW62" i="15"/>
  <c r="ERX62" i="15"/>
  <c r="ERY62" i="15"/>
  <c r="ERZ62" i="15"/>
  <c r="ESA62" i="15"/>
  <c r="ESB62" i="15"/>
  <c r="ESC62" i="15"/>
  <c r="ESD62" i="15"/>
  <c r="ESE62" i="15"/>
  <c r="ESF62" i="15"/>
  <c r="ESG62" i="15"/>
  <c r="ESH62" i="15"/>
  <c r="ESI62" i="15"/>
  <c r="ESJ62" i="15"/>
  <c r="ESK62" i="15"/>
  <c r="ESL62" i="15"/>
  <c r="ESM62" i="15"/>
  <c r="ESN62" i="15"/>
  <c r="ESO62" i="15"/>
  <c r="ESP62" i="15"/>
  <c r="ESQ62" i="15"/>
  <c r="ESR62" i="15"/>
  <c r="ESS62" i="15"/>
  <c r="EST62" i="15"/>
  <c r="ESU62" i="15"/>
  <c r="ESV62" i="15"/>
  <c r="ESW62" i="15"/>
  <c r="ESX62" i="15"/>
  <c r="ESY62" i="15"/>
  <c r="ESZ62" i="15"/>
  <c r="ETA62" i="15"/>
  <c r="ETB62" i="15"/>
  <c r="ETC62" i="15"/>
  <c r="ETD62" i="15"/>
  <c r="ETE62" i="15"/>
  <c r="ETF62" i="15"/>
  <c r="ETG62" i="15"/>
  <c r="ETH62" i="15"/>
  <c r="ETI62" i="15"/>
  <c r="ETJ62" i="15"/>
  <c r="ETK62" i="15"/>
  <c r="ETL62" i="15"/>
  <c r="ETM62" i="15"/>
  <c r="ETN62" i="15"/>
  <c r="ETO62" i="15"/>
  <c r="ETP62" i="15"/>
  <c r="ETQ62" i="15"/>
  <c r="ETR62" i="15"/>
  <c r="ETS62" i="15"/>
  <c r="ETT62" i="15"/>
  <c r="ETU62" i="15"/>
  <c r="ETV62" i="15"/>
  <c r="ETW62" i="15"/>
  <c r="ETX62" i="15"/>
  <c r="ETY62" i="15"/>
  <c r="ETZ62" i="15"/>
  <c r="EUA62" i="15"/>
  <c r="EUB62" i="15"/>
  <c r="EUC62" i="15"/>
  <c r="EUD62" i="15"/>
  <c r="EUE62" i="15"/>
  <c r="EUF62" i="15"/>
  <c r="EUG62" i="15"/>
  <c r="EUH62" i="15"/>
  <c r="EUI62" i="15"/>
  <c r="EUJ62" i="15"/>
  <c r="EUK62" i="15"/>
  <c r="EUL62" i="15"/>
  <c r="EUM62" i="15"/>
  <c r="EUN62" i="15"/>
  <c r="EUO62" i="15"/>
  <c r="EUP62" i="15"/>
  <c r="EUQ62" i="15"/>
  <c r="EUR62" i="15"/>
  <c r="EUS62" i="15"/>
  <c r="EUT62" i="15"/>
  <c r="EUU62" i="15"/>
  <c r="EUV62" i="15"/>
  <c r="EUW62" i="15"/>
  <c r="EUX62" i="15"/>
  <c r="EUY62" i="15"/>
  <c r="EUZ62" i="15"/>
  <c r="EVA62" i="15"/>
  <c r="EVB62" i="15"/>
  <c r="EVC62" i="15"/>
  <c r="EVD62" i="15"/>
  <c r="EVE62" i="15"/>
  <c r="EVF62" i="15"/>
  <c r="EVG62" i="15"/>
  <c r="EVH62" i="15"/>
  <c r="EVI62" i="15"/>
  <c r="EVJ62" i="15"/>
  <c r="EVK62" i="15"/>
  <c r="EVL62" i="15"/>
  <c r="EVM62" i="15"/>
  <c r="EVN62" i="15"/>
  <c r="EVO62" i="15"/>
  <c r="EVP62" i="15"/>
  <c r="EVQ62" i="15"/>
  <c r="EVR62" i="15"/>
  <c r="EVS62" i="15"/>
  <c r="EVT62" i="15"/>
  <c r="EVU62" i="15"/>
  <c r="EVV62" i="15"/>
  <c r="EVW62" i="15"/>
  <c r="EVX62" i="15"/>
  <c r="EVY62" i="15"/>
  <c r="EVZ62" i="15"/>
  <c r="EWA62" i="15"/>
  <c r="EWB62" i="15"/>
  <c r="EWC62" i="15"/>
  <c r="EWD62" i="15"/>
  <c r="EWE62" i="15"/>
  <c r="EWF62" i="15"/>
  <c r="EWG62" i="15"/>
  <c r="EWH62" i="15"/>
  <c r="EWI62" i="15"/>
  <c r="EWJ62" i="15"/>
  <c r="EWK62" i="15"/>
  <c r="EWL62" i="15"/>
  <c r="EWM62" i="15"/>
  <c r="EWN62" i="15"/>
  <c r="EWO62" i="15"/>
  <c r="EWP62" i="15"/>
  <c r="EWQ62" i="15"/>
  <c r="EWR62" i="15"/>
  <c r="EWS62" i="15"/>
  <c r="EWT62" i="15"/>
  <c r="EWU62" i="15"/>
  <c r="EWV62" i="15"/>
  <c r="EWW62" i="15"/>
  <c r="EWX62" i="15"/>
  <c r="EWY62" i="15"/>
  <c r="EWZ62" i="15"/>
  <c r="EXA62" i="15"/>
  <c r="EXB62" i="15"/>
  <c r="EXC62" i="15"/>
  <c r="EXD62" i="15"/>
  <c r="EXE62" i="15"/>
  <c r="EXF62" i="15"/>
  <c r="EXG62" i="15"/>
  <c r="EXH62" i="15"/>
  <c r="EXI62" i="15"/>
  <c r="EXJ62" i="15"/>
  <c r="EXK62" i="15"/>
  <c r="EXL62" i="15"/>
  <c r="EXM62" i="15"/>
  <c r="EXN62" i="15"/>
  <c r="EXO62" i="15"/>
  <c r="EXP62" i="15"/>
  <c r="EXQ62" i="15"/>
  <c r="EXR62" i="15"/>
  <c r="EXS62" i="15"/>
  <c r="EXT62" i="15"/>
  <c r="EXU62" i="15"/>
  <c r="EXV62" i="15"/>
  <c r="EXW62" i="15"/>
  <c r="EXX62" i="15"/>
  <c r="EXY62" i="15"/>
  <c r="EXZ62" i="15"/>
  <c r="EYA62" i="15"/>
  <c r="EYB62" i="15"/>
  <c r="EYC62" i="15"/>
  <c r="EYD62" i="15"/>
  <c r="EYE62" i="15"/>
  <c r="EYF62" i="15"/>
  <c r="EYG62" i="15"/>
  <c r="EYH62" i="15"/>
  <c r="EYI62" i="15"/>
  <c r="EYJ62" i="15"/>
  <c r="EYK62" i="15"/>
  <c r="EYL62" i="15"/>
  <c r="EYM62" i="15"/>
  <c r="EYN62" i="15"/>
  <c r="EYO62" i="15"/>
  <c r="EYP62" i="15"/>
  <c r="EYQ62" i="15"/>
  <c r="EYR62" i="15"/>
  <c r="EYS62" i="15"/>
  <c r="EYT62" i="15"/>
  <c r="EYU62" i="15"/>
  <c r="EYV62" i="15"/>
  <c r="EYW62" i="15"/>
  <c r="EYX62" i="15"/>
  <c r="EYY62" i="15"/>
  <c r="EYZ62" i="15"/>
  <c r="EZA62" i="15"/>
  <c r="EZB62" i="15"/>
  <c r="EZC62" i="15"/>
  <c r="EZD62" i="15"/>
  <c r="EZE62" i="15"/>
  <c r="EZF62" i="15"/>
  <c r="EZG62" i="15"/>
  <c r="EZH62" i="15"/>
  <c r="EZI62" i="15"/>
  <c r="EZJ62" i="15"/>
  <c r="EZK62" i="15"/>
  <c r="EZL62" i="15"/>
  <c r="EZM62" i="15"/>
  <c r="EZN62" i="15"/>
  <c r="EZO62" i="15"/>
  <c r="EZP62" i="15"/>
  <c r="EZQ62" i="15"/>
  <c r="EZR62" i="15"/>
  <c r="EZS62" i="15"/>
  <c r="EZT62" i="15"/>
  <c r="EZU62" i="15"/>
  <c r="EZV62" i="15"/>
  <c r="EZW62" i="15"/>
  <c r="EZX62" i="15"/>
  <c r="EZY62" i="15"/>
  <c r="EZZ62" i="15"/>
  <c r="FAA62" i="15"/>
  <c r="FAB62" i="15"/>
  <c r="FAC62" i="15"/>
  <c r="FAD62" i="15"/>
  <c r="FAE62" i="15"/>
  <c r="FAF62" i="15"/>
  <c r="FAG62" i="15"/>
  <c r="FAH62" i="15"/>
  <c r="FAI62" i="15"/>
  <c r="FAJ62" i="15"/>
  <c r="FAK62" i="15"/>
  <c r="FAL62" i="15"/>
  <c r="FAM62" i="15"/>
  <c r="FAN62" i="15"/>
  <c r="FAO62" i="15"/>
  <c r="FAP62" i="15"/>
  <c r="FAQ62" i="15"/>
  <c r="FAR62" i="15"/>
  <c r="FAS62" i="15"/>
  <c r="FAT62" i="15"/>
  <c r="FAU62" i="15"/>
  <c r="FAV62" i="15"/>
  <c r="FAW62" i="15"/>
  <c r="FAX62" i="15"/>
  <c r="FAY62" i="15"/>
  <c r="FAZ62" i="15"/>
  <c r="FBA62" i="15"/>
  <c r="FBB62" i="15"/>
  <c r="FBC62" i="15"/>
  <c r="FBD62" i="15"/>
  <c r="FBE62" i="15"/>
  <c r="FBF62" i="15"/>
  <c r="FBG62" i="15"/>
  <c r="FBH62" i="15"/>
  <c r="FBI62" i="15"/>
  <c r="FBJ62" i="15"/>
  <c r="FBK62" i="15"/>
  <c r="FBL62" i="15"/>
  <c r="FBM62" i="15"/>
  <c r="FBN62" i="15"/>
  <c r="FBO62" i="15"/>
  <c r="FBP62" i="15"/>
  <c r="FBQ62" i="15"/>
  <c r="FBR62" i="15"/>
  <c r="FBS62" i="15"/>
  <c r="FBT62" i="15"/>
  <c r="FBU62" i="15"/>
  <c r="FBV62" i="15"/>
  <c r="FBW62" i="15"/>
  <c r="FBX62" i="15"/>
  <c r="FBY62" i="15"/>
  <c r="FBZ62" i="15"/>
  <c r="FCA62" i="15"/>
  <c r="FCB62" i="15"/>
  <c r="FCC62" i="15"/>
  <c r="FCD62" i="15"/>
  <c r="FCE62" i="15"/>
  <c r="FCF62" i="15"/>
  <c r="FCG62" i="15"/>
  <c r="FCH62" i="15"/>
  <c r="FCI62" i="15"/>
  <c r="FCJ62" i="15"/>
  <c r="FCK62" i="15"/>
  <c r="FCL62" i="15"/>
  <c r="FCM62" i="15"/>
  <c r="FCN62" i="15"/>
  <c r="FCO62" i="15"/>
  <c r="FCP62" i="15"/>
  <c r="FCQ62" i="15"/>
  <c r="FCR62" i="15"/>
  <c r="FCS62" i="15"/>
  <c r="FCT62" i="15"/>
  <c r="FCU62" i="15"/>
  <c r="FCV62" i="15"/>
  <c r="FCW62" i="15"/>
  <c r="FCX62" i="15"/>
  <c r="FCY62" i="15"/>
  <c r="FCZ62" i="15"/>
  <c r="FDA62" i="15"/>
  <c r="FDB62" i="15"/>
  <c r="FDC62" i="15"/>
  <c r="FDD62" i="15"/>
  <c r="FDE62" i="15"/>
  <c r="FDF62" i="15"/>
  <c r="FDG62" i="15"/>
  <c r="FDH62" i="15"/>
  <c r="FDI62" i="15"/>
  <c r="FDJ62" i="15"/>
  <c r="FDK62" i="15"/>
  <c r="FDL62" i="15"/>
  <c r="FDM62" i="15"/>
  <c r="FDN62" i="15"/>
  <c r="FDO62" i="15"/>
  <c r="FDP62" i="15"/>
  <c r="FDQ62" i="15"/>
  <c r="FDR62" i="15"/>
  <c r="FDS62" i="15"/>
  <c r="FDT62" i="15"/>
  <c r="FDU62" i="15"/>
  <c r="FDV62" i="15"/>
  <c r="FDW62" i="15"/>
  <c r="FDX62" i="15"/>
  <c r="FDY62" i="15"/>
  <c r="FDZ62" i="15"/>
  <c r="FEA62" i="15"/>
  <c r="FEB62" i="15"/>
  <c r="FEC62" i="15"/>
  <c r="FED62" i="15"/>
  <c r="FEE62" i="15"/>
  <c r="FEF62" i="15"/>
  <c r="FEG62" i="15"/>
  <c r="FEH62" i="15"/>
  <c r="FEI62" i="15"/>
  <c r="FEJ62" i="15"/>
  <c r="FEK62" i="15"/>
  <c r="FEL62" i="15"/>
  <c r="FEM62" i="15"/>
  <c r="FEN62" i="15"/>
  <c r="FEO62" i="15"/>
  <c r="FEP62" i="15"/>
  <c r="FEQ62" i="15"/>
  <c r="FER62" i="15"/>
  <c r="FES62" i="15"/>
  <c r="FET62" i="15"/>
  <c r="FEU62" i="15"/>
  <c r="FEV62" i="15"/>
  <c r="FEW62" i="15"/>
  <c r="FEX62" i="15"/>
  <c r="FEY62" i="15"/>
  <c r="FEZ62" i="15"/>
  <c r="FFA62" i="15"/>
  <c r="FFB62" i="15"/>
  <c r="FFC62" i="15"/>
  <c r="FFD62" i="15"/>
  <c r="FFE62" i="15"/>
  <c r="FFF62" i="15"/>
  <c r="FFG62" i="15"/>
  <c r="FFH62" i="15"/>
  <c r="FFI62" i="15"/>
  <c r="FFJ62" i="15"/>
  <c r="FFK62" i="15"/>
  <c r="FFL62" i="15"/>
  <c r="FFM62" i="15"/>
  <c r="FFN62" i="15"/>
  <c r="FFO62" i="15"/>
  <c r="FFP62" i="15"/>
  <c r="FFQ62" i="15"/>
  <c r="FFR62" i="15"/>
  <c r="FFS62" i="15"/>
  <c r="FFT62" i="15"/>
  <c r="FFU62" i="15"/>
  <c r="FFV62" i="15"/>
  <c r="FFW62" i="15"/>
  <c r="FFX62" i="15"/>
  <c r="FFY62" i="15"/>
  <c r="FFZ62" i="15"/>
  <c r="FGA62" i="15"/>
  <c r="FGB62" i="15"/>
  <c r="FGC62" i="15"/>
  <c r="FGD62" i="15"/>
  <c r="FGE62" i="15"/>
  <c r="FGF62" i="15"/>
  <c r="FGG62" i="15"/>
  <c r="FGH62" i="15"/>
  <c r="FGI62" i="15"/>
  <c r="FGJ62" i="15"/>
  <c r="FGK62" i="15"/>
  <c r="FGL62" i="15"/>
  <c r="FGM62" i="15"/>
  <c r="FGN62" i="15"/>
  <c r="FGO62" i="15"/>
  <c r="FGP62" i="15"/>
  <c r="FGQ62" i="15"/>
  <c r="FGR62" i="15"/>
  <c r="FGS62" i="15"/>
  <c r="FGT62" i="15"/>
  <c r="FGU62" i="15"/>
  <c r="FGV62" i="15"/>
  <c r="FGW62" i="15"/>
  <c r="FGX62" i="15"/>
  <c r="FGY62" i="15"/>
  <c r="FGZ62" i="15"/>
  <c r="FHA62" i="15"/>
  <c r="FHB62" i="15"/>
  <c r="FHC62" i="15"/>
  <c r="FHD62" i="15"/>
  <c r="FHE62" i="15"/>
  <c r="FHF62" i="15"/>
  <c r="FHG62" i="15"/>
  <c r="FHH62" i="15"/>
  <c r="FHI62" i="15"/>
  <c r="FHJ62" i="15"/>
  <c r="FHK62" i="15"/>
  <c r="FHL62" i="15"/>
  <c r="FHM62" i="15"/>
  <c r="FHN62" i="15"/>
  <c r="FHO62" i="15"/>
  <c r="FHP62" i="15"/>
  <c r="FHQ62" i="15"/>
  <c r="FHR62" i="15"/>
  <c r="FHS62" i="15"/>
  <c r="FHT62" i="15"/>
  <c r="FHU62" i="15"/>
  <c r="FHV62" i="15"/>
  <c r="FHW62" i="15"/>
  <c r="FHX62" i="15"/>
  <c r="FHY62" i="15"/>
  <c r="FHZ62" i="15"/>
  <c r="FIA62" i="15"/>
  <c r="FIB62" i="15"/>
  <c r="FIC62" i="15"/>
  <c r="FID62" i="15"/>
  <c r="FIE62" i="15"/>
  <c r="FIF62" i="15"/>
  <c r="FIG62" i="15"/>
  <c r="FIH62" i="15"/>
  <c r="FII62" i="15"/>
  <c r="FIJ62" i="15"/>
  <c r="FIK62" i="15"/>
  <c r="FIL62" i="15"/>
  <c r="FIM62" i="15"/>
  <c r="FIN62" i="15"/>
  <c r="FIO62" i="15"/>
  <c r="FIP62" i="15"/>
  <c r="FIQ62" i="15"/>
  <c r="FIR62" i="15"/>
  <c r="FIS62" i="15"/>
  <c r="FIT62" i="15"/>
  <c r="FIU62" i="15"/>
  <c r="FIV62" i="15"/>
  <c r="FIW62" i="15"/>
  <c r="FIX62" i="15"/>
  <c r="FIY62" i="15"/>
  <c r="FIZ62" i="15"/>
  <c r="FJA62" i="15"/>
  <c r="FJB62" i="15"/>
  <c r="FJC62" i="15"/>
  <c r="FJD62" i="15"/>
  <c r="FJE62" i="15"/>
  <c r="FJF62" i="15"/>
  <c r="FJG62" i="15"/>
  <c r="FJH62" i="15"/>
  <c r="FJI62" i="15"/>
  <c r="FJJ62" i="15"/>
  <c r="FJK62" i="15"/>
  <c r="FJL62" i="15"/>
  <c r="FJM62" i="15"/>
  <c r="FJN62" i="15"/>
  <c r="FJO62" i="15"/>
  <c r="FJP62" i="15"/>
  <c r="FJQ62" i="15"/>
  <c r="FJR62" i="15"/>
  <c r="FJS62" i="15"/>
  <c r="FJT62" i="15"/>
  <c r="FJU62" i="15"/>
  <c r="FJV62" i="15"/>
  <c r="FJW62" i="15"/>
  <c r="FJX62" i="15"/>
  <c r="FJY62" i="15"/>
  <c r="FJZ62" i="15"/>
  <c r="FKA62" i="15"/>
  <c r="FKB62" i="15"/>
  <c r="FKC62" i="15"/>
  <c r="FKD62" i="15"/>
  <c r="FKE62" i="15"/>
  <c r="FKF62" i="15"/>
  <c r="FKG62" i="15"/>
  <c r="FKH62" i="15"/>
  <c r="FKI62" i="15"/>
  <c r="FKJ62" i="15"/>
  <c r="FKK62" i="15"/>
  <c r="FKL62" i="15"/>
  <c r="FKM62" i="15"/>
  <c r="FKN62" i="15"/>
  <c r="FKO62" i="15"/>
  <c r="FKP62" i="15"/>
  <c r="FKQ62" i="15"/>
  <c r="FKR62" i="15"/>
  <c r="FKS62" i="15"/>
  <c r="FKT62" i="15"/>
  <c r="FKU62" i="15"/>
  <c r="FKV62" i="15"/>
  <c r="FKW62" i="15"/>
  <c r="FKX62" i="15"/>
  <c r="FKY62" i="15"/>
  <c r="FKZ62" i="15"/>
  <c r="FLA62" i="15"/>
  <c r="FLB62" i="15"/>
  <c r="FLC62" i="15"/>
  <c r="FLD62" i="15"/>
  <c r="FLE62" i="15"/>
  <c r="FLF62" i="15"/>
  <c r="FLG62" i="15"/>
  <c r="FLH62" i="15"/>
  <c r="FLI62" i="15"/>
  <c r="FLJ62" i="15"/>
  <c r="FLK62" i="15"/>
  <c r="FLL62" i="15"/>
  <c r="FLM62" i="15"/>
  <c r="FLN62" i="15"/>
  <c r="FLO62" i="15"/>
  <c r="FLP62" i="15"/>
  <c r="FLQ62" i="15"/>
  <c r="FLR62" i="15"/>
  <c r="FLS62" i="15"/>
  <c r="FLT62" i="15"/>
  <c r="FLU62" i="15"/>
  <c r="FLV62" i="15"/>
  <c r="FLW62" i="15"/>
  <c r="FLX62" i="15"/>
  <c r="FLY62" i="15"/>
  <c r="FLZ62" i="15"/>
  <c r="FMA62" i="15"/>
  <c r="FMB62" i="15"/>
  <c r="FMC62" i="15"/>
  <c r="FMD62" i="15"/>
  <c r="FME62" i="15"/>
  <c r="FMF62" i="15"/>
  <c r="FMG62" i="15"/>
  <c r="FMH62" i="15"/>
  <c r="FMI62" i="15"/>
  <c r="FMJ62" i="15"/>
  <c r="FMK62" i="15"/>
  <c r="FML62" i="15"/>
  <c r="FMM62" i="15"/>
  <c r="FMN62" i="15"/>
  <c r="FMO62" i="15"/>
  <c r="FMP62" i="15"/>
  <c r="FMQ62" i="15"/>
  <c r="FMR62" i="15"/>
  <c r="FMS62" i="15"/>
  <c r="FMT62" i="15"/>
  <c r="FMU62" i="15"/>
  <c r="FMV62" i="15"/>
  <c r="FMW62" i="15"/>
  <c r="FMX62" i="15"/>
  <c r="FMY62" i="15"/>
  <c r="FMZ62" i="15"/>
  <c r="FNA62" i="15"/>
  <c r="FNB62" i="15"/>
  <c r="FNC62" i="15"/>
  <c r="FND62" i="15"/>
  <c r="FNE62" i="15"/>
  <c r="FNF62" i="15"/>
  <c r="FNG62" i="15"/>
  <c r="FNH62" i="15"/>
  <c r="FNI62" i="15"/>
  <c r="FNJ62" i="15"/>
  <c r="FNK62" i="15"/>
  <c r="FNL62" i="15"/>
  <c r="FNM62" i="15"/>
  <c r="FNN62" i="15"/>
  <c r="FNO62" i="15"/>
  <c r="FNP62" i="15"/>
  <c r="FNQ62" i="15"/>
  <c r="FNR62" i="15"/>
  <c r="FNS62" i="15"/>
  <c r="FNT62" i="15"/>
  <c r="FNU62" i="15"/>
  <c r="FNV62" i="15"/>
  <c r="FNW62" i="15"/>
  <c r="FNX62" i="15"/>
  <c r="FNY62" i="15"/>
  <c r="FNZ62" i="15"/>
  <c r="FOA62" i="15"/>
  <c r="FOB62" i="15"/>
  <c r="FOC62" i="15"/>
  <c r="FOD62" i="15"/>
  <c r="FOE62" i="15"/>
  <c r="FOF62" i="15"/>
  <c r="FOG62" i="15"/>
  <c r="FOH62" i="15"/>
  <c r="FOI62" i="15"/>
  <c r="FOJ62" i="15"/>
  <c r="FOK62" i="15"/>
  <c r="FOL62" i="15"/>
  <c r="FOM62" i="15"/>
  <c r="FON62" i="15"/>
  <c r="FOO62" i="15"/>
  <c r="FOP62" i="15"/>
  <c r="FOQ62" i="15"/>
  <c r="FOR62" i="15"/>
  <c r="FOS62" i="15"/>
  <c r="FOT62" i="15"/>
  <c r="FOU62" i="15"/>
  <c r="FOV62" i="15"/>
  <c r="FOW62" i="15"/>
  <c r="FOX62" i="15"/>
  <c r="FOY62" i="15"/>
  <c r="FOZ62" i="15"/>
  <c r="FPA62" i="15"/>
  <c r="FPB62" i="15"/>
  <c r="FPC62" i="15"/>
  <c r="FPD62" i="15"/>
  <c r="FPE62" i="15"/>
  <c r="FPF62" i="15"/>
  <c r="FPG62" i="15"/>
  <c r="FPH62" i="15"/>
  <c r="FPI62" i="15"/>
  <c r="FPJ62" i="15"/>
  <c r="FPK62" i="15"/>
  <c r="FPL62" i="15"/>
  <c r="FPM62" i="15"/>
  <c r="FPN62" i="15"/>
  <c r="FPO62" i="15"/>
  <c r="FPP62" i="15"/>
  <c r="FPQ62" i="15"/>
  <c r="FPR62" i="15"/>
  <c r="FPS62" i="15"/>
  <c r="FPT62" i="15"/>
  <c r="FPU62" i="15"/>
  <c r="FPV62" i="15"/>
  <c r="FPW62" i="15"/>
  <c r="FPX62" i="15"/>
  <c r="FPY62" i="15"/>
  <c r="FPZ62" i="15"/>
  <c r="FQA62" i="15"/>
  <c r="FQB62" i="15"/>
  <c r="FQC62" i="15"/>
  <c r="FQD62" i="15"/>
  <c r="FQE62" i="15"/>
  <c r="FQF62" i="15"/>
  <c r="FQG62" i="15"/>
  <c r="FQH62" i="15"/>
  <c r="FQI62" i="15"/>
  <c r="FQJ62" i="15"/>
  <c r="FQK62" i="15"/>
  <c r="FQL62" i="15"/>
  <c r="FQM62" i="15"/>
  <c r="FQN62" i="15"/>
  <c r="FQO62" i="15"/>
  <c r="FQP62" i="15"/>
  <c r="FQQ62" i="15"/>
  <c r="FQR62" i="15"/>
  <c r="FQS62" i="15"/>
  <c r="FQT62" i="15"/>
  <c r="FQU62" i="15"/>
  <c r="FQV62" i="15"/>
  <c r="FQW62" i="15"/>
  <c r="FQX62" i="15"/>
  <c r="FQY62" i="15"/>
  <c r="FQZ62" i="15"/>
  <c r="FRA62" i="15"/>
  <c r="FRB62" i="15"/>
  <c r="FRC62" i="15"/>
  <c r="FRD62" i="15"/>
  <c r="FRE62" i="15"/>
  <c r="FRF62" i="15"/>
  <c r="FRG62" i="15"/>
  <c r="FRH62" i="15"/>
  <c r="FRI62" i="15"/>
  <c r="FRJ62" i="15"/>
  <c r="FRK62" i="15"/>
  <c r="FRL62" i="15"/>
  <c r="FRM62" i="15"/>
  <c r="FRN62" i="15"/>
  <c r="FRO62" i="15"/>
  <c r="FRP62" i="15"/>
  <c r="FRQ62" i="15"/>
  <c r="FRR62" i="15"/>
  <c r="FRS62" i="15"/>
  <c r="FRT62" i="15"/>
  <c r="FRU62" i="15"/>
  <c r="FRV62" i="15"/>
  <c r="FRW62" i="15"/>
  <c r="FRX62" i="15"/>
  <c r="FRY62" i="15"/>
  <c r="FRZ62" i="15"/>
  <c r="FSA62" i="15"/>
  <c r="FSB62" i="15"/>
  <c r="FSC62" i="15"/>
  <c r="FSD62" i="15"/>
  <c r="FSE62" i="15"/>
  <c r="FSF62" i="15"/>
  <c r="FSG62" i="15"/>
  <c r="FSH62" i="15"/>
  <c r="FSI62" i="15"/>
  <c r="FSJ62" i="15"/>
  <c r="FSK62" i="15"/>
  <c r="FSL62" i="15"/>
  <c r="FSM62" i="15"/>
  <c r="FSN62" i="15"/>
  <c r="FSO62" i="15"/>
  <c r="FSP62" i="15"/>
  <c r="FSQ62" i="15"/>
  <c r="FSR62" i="15"/>
  <c r="FSS62" i="15"/>
  <c r="FST62" i="15"/>
  <c r="FSU62" i="15"/>
  <c r="FSV62" i="15"/>
  <c r="FSW62" i="15"/>
  <c r="FSX62" i="15"/>
  <c r="FSY62" i="15"/>
  <c r="FSZ62" i="15"/>
  <c r="FTA62" i="15"/>
  <c r="FTB62" i="15"/>
  <c r="FTC62" i="15"/>
  <c r="FTD62" i="15"/>
  <c r="FTE62" i="15"/>
  <c r="FTF62" i="15"/>
  <c r="FTG62" i="15"/>
  <c r="FTH62" i="15"/>
  <c r="FTI62" i="15"/>
  <c r="FTJ62" i="15"/>
  <c r="FTK62" i="15"/>
  <c r="FTL62" i="15"/>
  <c r="FTM62" i="15"/>
  <c r="FTN62" i="15"/>
  <c r="FTO62" i="15"/>
  <c r="FTP62" i="15"/>
  <c r="FTQ62" i="15"/>
  <c r="FTR62" i="15"/>
  <c r="FTS62" i="15"/>
  <c r="FTT62" i="15"/>
  <c r="FTU62" i="15"/>
  <c r="FTV62" i="15"/>
  <c r="FTW62" i="15"/>
  <c r="FTX62" i="15"/>
  <c r="FTY62" i="15"/>
  <c r="FTZ62" i="15"/>
  <c r="FUA62" i="15"/>
  <c r="FUB62" i="15"/>
  <c r="FUC62" i="15"/>
  <c r="FUD62" i="15"/>
  <c r="FUE62" i="15"/>
  <c r="FUF62" i="15"/>
  <c r="FUG62" i="15"/>
  <c r="FUH62" i="15"/>
  <c r="FUI62" i="15"/>
  <c r="FUJ62" i="15"/>
  <c r="FUK62" i="15"/>
  <c r="FUL62" i="15"/>
  <c r="FUM62" i="15"/>
  <c r="FUN62" i="15"/>
  <c r="FUO62" i="15"/>
  <c r="FUP62" i="15"/>
  <c r="FUQ62" i="15"/>
  <c r="FUR62" i="15"/>
  <c r="FUS62" i="15"/>
  <c r="FUT62" i="15"/>
  <c r="FUU62" i="15"/>
  <c r="FUV62" i="15"/>
  <c r="FUW62" i="15"/>
  <c r="FUX62" i="15"/>
  <c r="FUY62" i="15"/>
  <c r="FUZ62" i="15"/>
  <c r="FVA62" i="15"/>
  <c r="FVB62" i="15"/>
  <c r="FVC62" i="15"/>
  <c r="FVD62" i="15"/>
  <c r="FVE62" i="15"/>
  <c r="FVF62" i="15"/>
  <c r="FVG62" i="15"/>
  <c r="FVH62" i="15"/>
  <c r="FVI62" i="15"/>
  <c r="FVJ62" i="15"/>
  <c r="FVK62" i="15"/>
  <c r="FVL62" i="15"/>
  <c r="FVM62" i="15"/>
  <c r="FVN62" i="15"/>
  <c r="FVO62" i="15"/>
  <c r="FVP62" i="15"/>
  <c r="FVQ62" i="15"/>
  <c r="FVR62" i="15"/>
  <c r="FVS62" i="15"/>
  <c r="FVT62" i="15"/>
  <c r="FVU62" i="15"/>
  <c r="FVV62" i="15"/>
  <c r="FVW62" i="15"/>
  <c r="FVX62" i="15"/>
  <c r="FVY62" i="15"/>
  <c r="FVZ62" i="15"/>
  <c r="FWA62" i="15"/>
  <c r="FWB62" i="15"/>
  <c r="FWC62" i="15"/>
  <c r="FWD62" i="15"/>
  <c r="FWE62" i="15"/>
  <c r="FWF62" i="15"/>
  <c r="FWG62" i="15"/>
  <c r="FWH62" i="15"/>
  <c r="FWI62" i="15"/>
  <c r="FWJ62" i="15"/>
  <c r="FWK62" i="15"/>
  <c r="FWL62" i="15"/>
  <c r="FWM62" i="15"/>
  <c r="FWN62" i="15"/>
  <c r="FWO62" i="15"/>
  <c r="FWP62" i="15"/>
  <c r="FWQ62" i="15"/>
  <c r="FWR62" i="15"/>
  <c r="FWS62" i="15"/>
  <c r="FWT62" i="15"/>
  <c r="FWU62" i="15"/>
  <c r="FWV62" i="15"/>
  <c r="FWW62" i="15"/>
  <c r="FWX62" i="15"/>
  <c r="FWY62" i="15"/>
  <c r="FWZ62" i="15"/>
  <c r="FXA62" i="15"/>
  <c r="FXB62" i="15"/>
  <c r="FXC62" i="15"/>
  <c r="FXD62" i="15"/>
  <c r="FXE62" i="15"/>
  <c r="FXF62" i="15"/>
  <c r="FXG62" i="15"/>
  <c r="FXH62" i="15"/>
  <c r="FXI62" i="15"/>
  <c r="FXJ62" i="15"/>
  <c r="FXK62" i="15"/>
  <c r="FXL62" i="15"/>
  <c r="FXM62" i="15"/>
  <c r="FXN62" i="15"/>
  <c r="FXO62" i="15"/>
  <c r="FXP62" i="15"/>
  <c r="FXQ62" i="15"/>
  <c r="FXR62" i="15"/>
  <c r="FXS62" i="15"/>
  <c r="FXT62" i="15"/>
  <c r="FXU62" i="15"/>
  <c r="FXV62" i="15"/>
  <c r="FXW62" i="15"/>
  <c r="FXX62" i="15"/>
  <c r="FXY62" i="15"/>
  <c r="FXZ62" i="15"/>
  <c r="FYA62" i="15"/>
  <c r="FYB62" i="15"/>
  <c r="FYC62" i="15"/>
  <c r="FYD62" i="15"/>
  <c r="FYE62" i="15"/>
  <c r="FYF62" i="15"/>
  <c r="FYG62" i="15"/>
  <c r="FYH62" i="15"/>
  <c r="FYI62" i="15"/>
  <c r="FYJ62" i="15"/>
  <c r="FYK62" i="15"/>
  <c r="FYL62" i="15"/>
  <c r="FYM62" i="15"/>
  <c r="FYN62" i="15"/>
  <c r="FYO62" i="15"/>
  <c r="FYP62" i="15"/>
  <c r="FYQ62" i="15"/>
  <c r="FYR62" i="15"/>
  <c r="FYS62" i="15"/>
  <c r="FYT62" i="15"/>
  <c r="FYU62" i="15"/>
  <c r="FYV62" i="15"/>
  <c r="FYW62" i="15"/>
  <c r="FYX62" i="15"/>
  <c r="FYY62" i="15"/>
  <c r="FYZ62" i="15"/>
  <c r="FZA62" i="15"/>
  <c r="FZB62" i="15"/>
  <c r="FZC62" i="15"/>
  <c r="FZD62" i="15"/>
  <c r="FZE62" i="15"/>
  <c r="FZF62" i="15"/>
  <c r="FZG62" i="15"/>
  <c r="FZH62" i="15"/>
  <c r="FZI62" i="15"/>
  <c r="FZJ62" i="15"/>
  <c r="FZK62" i="15"/>
  <c r="FZL62" i="15"/>
  <c r="FZM62" i="15"/>
  <c r="FZN62" i="15"/>
  <c r="FZO62" i="15"/>
  <c r="FZP62" i="15"/>
  <c r="FZQ62" i="15"/>
  <c r="FZR62" i="15"/>
  <c r="FZS62" i="15"/>
  <c r="FZT62" i="15"/>
  <c r="FZU62" i="15"/>
  <c r="FZV62" i="15"/>
  <c r="FZW62" i="15"/>
  <c r="FZX62" i="15"/>
  <c r="FZY62" i="15"/>
  <c r="FZZ62" i="15"/>
  <c r="GAA62" i="15"/>
  <c r="GAB62" i="15"/>
  <c r="GAC62" i="15"/>
  <c r="GAD62" i="15"/>
  <c r="GAE62" i="15"/>
  <c r="GAF62" i="15"/>
  <c r="GAG62" i="15"/>
  <c r="GAH62" i="15"/>
  <c r="GAI62" i="15"/>
  <c r="GAJ62" i="15"/>
  <c r="GAK62" i="15"/>
  <c r="GAL62" i="15"/>
  <c r="GAM62" i="15"/>
  <c r="GAN62" i="15"/>
  <c r="GAO62" i="15"/>
  <c r="GAP62" i="15"/>
  <c r="GAQ62" i="15"/>
  <c r="GAR62" i="15"/>
  <c r="GAS62" i="15"/>
  <c r="GAT62" i="15"/>
  <c r="GAU62" i="15"/>
  <c r="GAV62" i="15"/>
  <c r="GAW62" i="15"/>
  <c r="GAX62" i="15"/>
  <c r="GAY62" i="15"/>
  <c r="GAZ62" i="15"/>
  <c r="GBA62" i="15"/>
  <c r="GBB62" i="15"/>
  <c r="GBC62" i="15"/>
  <c r="GBD62" i="15"/>
  <c r="GBE62" i="15"/>
  <c r="GBF62" i="15"/>
  <c r="GBG62" i="15"/>
  <c r="GBH62" i="15"/>
  <c r="GBI62" i="15"/>
  <c r="GBJ62" i="15"/>
  <c r="GBK62" i="15"/>
  <c r="GBL62" i="15"/>
  <c r="GBM62" i="15"/>
  <c r="GBN62" i="15"/>
  <c r="GBO62" i="15"/>
  <c r="GBP62" i="15"/>
  <c r="GBQ62" i="15"/>
  <c r="GBR62" i="15"/>
  <c r="GBS62" i="15"/>
  <c r="GBT62" i="15"/>
  <c r="GBU62" i="15"/>
  <c r="GBV62" i="15"/>
  <c r="GBW62" i="15"/>
  <c r="GBX62" i="15"/>
  <c r="GBY62" i="15"/>
  <c r="GBZ62" i="15"/>
  <c r="GCA62" i="15"/>
  <c r="GCB62" i="15"/>
  <c r="GCC62" i="15"/>
  <c r="GCD62" i="15"/>
  <c r="GCE62" i="15"/>
  <c r="GCF62" i="15"/>
  <c r="GCG62" i="15"/>
  <c r="GCH62" i="15"/>
  <c r="GCI62" i="15"/>
  <c r="GCJ62" i="15"/>
  <c r="GCK62" i="15"/>
  <c r="GCL62" i="15"/>
  <c r="GCM62" i="15"/>
  <c r="GCN62" i="15"/>
  <c r="GCO62" i="15"/>
  <c r="GCP62" i="15"/>
  <c r="GCQ62" i="15"/>
  <c r="GCR62" i="15"/>
  <c r="GCS62" i="15"/>
  <c r="GCT62" i="15"/>
  <c r="GCU62" i="15"/>
  <c r="GCV62" i="15"/>
  <c r="GCW62" i="15"/>
  <c r="GCX62" i="15"/>
  <c r="GCY62" i="15"/>
  <c r="GCZ62" i="15"/>
  <c r="GDA62" i="15"/>
  <c r="GDB62" i="15"/>
  <c r="GDC62" i="15"/>
  <c r="GDD62" i="15"/>
  <c r="GDE62" i="15"/>
  <c r="GDF62" i="15"/>
  <c r="GDG62" i="15"/>
  <c r="GDH62" i="15"/>
  <c r="GDI62" i="15"/>
  <c r="GDJ62" i="15"/>
  <c r="GDK62" i="15"/>
  <c r="GDL62" i="15"/>
  <c r="GDM62" i="15"/>
  <c r="GDN62" i="15"/>
  <c r="GDO62" i="15"/>
  <c r="GDP62" i="15"/>
  <c r="GDQ62" i="15"/>
  <c r="GDR62" i="15"/>
  <c r="GDS62" i="15"/>
  <c r="GDT62" i="15"/>
  <c r="GDU62" i="15"/>
  <c r="GDV62" i="15"/>
  <c r="GDW62" i="15"/>
  <c r="GDX62" i="15"/>
  <c r="GDY62" i="15"/>
  <c r="GDZ62" i="15"/>
  <c r="GEA62" i="15"/>
  <c r="GEB62" i="15"/>
  <c r="GEC62" i="15"/>
  <c r="GED62" i="15"/>
  <c r="GEE62" i="15"/>
  <c r="GEF62" i="15"/>
  <c r="GEG62" i="15"/>
  <c r="GEH62" i="15"/>
  <c r="GEI62" i="15"/>
  <c r="GEJ62" i="15"/>
  <c r="GEK62" i="15"/>
  <c r="GEL62" i="15"/>
  <c r="GEM62" i="15"/>
  <c r="GEN62" i="15"/>
  <c r="GEO62" i="15"/>
  <c r="GEP62" i="15"/>
  <c r="GEQ62" i="15"/>
  <c r="GER62" i="15"/>
  <c r="GES62" i="15"/>
  <c r="GET62" i="15"/>
  <c r="GEU62" i="15"/>
  <c r="GEV62" i="15"/>
  <c r="GEW62" i="15"/>
  <c r="GEX62" i="15"/>
  <c r="GEY62" i="15"/>
  <c r="GEZ62" i="15"/>
  <c r="GFA62" i="15"/>
  <c r="GFB62" i="15"/>
  <c r="GFC62" i="15"/>
  <c r="GFD62" i="15"/>
  <c r="GFE62" i="15"/>
  <c r="GFF62" i="15"/>
  <c r="GFG62" i="15"/>
  <c r="GFH62" i="15"/>
  <c r="GFI62" i="15"/>
  <c r="GFJ62" i="15"/>
  <c r="GFK62" i="15"/>
  <c r="GFL62" i="15"/>
  <c r="GFM62" i="15"/>
  <c r="GFN62" i="15"/>
  <c r="GFO62" i="15"/>
  <c r="GFP62" i="15"/>
  <c r="GFQ62" i="15"/>
  <c r="GFR62" i="15"/>
  <c r="GFS62" i="15"/>
  <c r="GFT62" i="15"/>
  <c r="GFU62" i="15"/>
  <c r="GFV62" i="15"/>
  <c r="GFW62" i="15"/>
  <c r="GFX62" i="15"/>
  <c r="GFY62" i="15"/>
  <c r="GFZ62" i="15"/>
  <c r="GGA62" i="15"/>
  <c r="GGB62" i="15"/>
  <c r="GGC62" i="15"/>
  <c r="GGD62" i="15"/>
  <c r="GGE62" i="15"/>
  <c r="GGF62" i="15"/>
  <c r="GGG62" i="15"/>
  <c r="GGH62" i="15"/>
  <c r="GGI62" i="15"/>
  <c r="GGJ62" i="15"/>
  <c r="GGK62" i="15"/>
  <c r="GGL62" i="15"/>
  <c r="GGM62" i="15"/>
  <c r="GGN62" i="15"/>
  <c r="GGO62" i="15"/>
  <c r="GGP62" i="15"/>
  <c r="GGQ62" i="15"/>
  <c r="GGR62" i="15"/>
  <c r="GGS62" i="15"/>
  <c r="GGT62" i="15"/>
  <c r="GGU62" i="15"/>
  <c r="GGV62" i="15"/>
  <c r="GGW62" i="15"/>
  <c r="GGX62" i="15"/>
  <c r="GGY62" i="15"/>
  <c r="GGZ62" i="15"/>
  <c r="GHA62" i="15"/>
  <c r="GHB62" i="15"/>
  <c r="GHC62" i="15"/>
  <c r="GHD62" i="15"/>
  <c r="GHE62" i="15"/>
  <c r="GHF62" i="15"/>
  <c r="GHG62" i="15"/>
  <c r="GHH62" i="15"/>
  <c r="GHI62" i="15"/>
  <c r="GHJ62" i="15"/>
  <c r="GHK62" i="15"/>
  <c r="GHL62" i="15"/>
  <c r="GHM62" i="15"/>
  <c r="GHN62" i="15"/>
  <c r="GHO62" i="15"/>
  <c r="GHP62" i="15"/>
  <c r="GHQ62" i="15"/>
  <c r="GHR62" i="15"/>
  <c r="GHS62" i="15"/>
  <c r="GHT62" i="15"/>
  <c r="GHU62" i="15"/>
  <c r="GHV62" i="15"/>
  <c r="GHW62" i="15"/>
  <c r="GHX62" i="15"/>
  <c r="GHY62" i="15"/>
  <c r="GHZ62" i="15"/>
  <c r="GIA62" i="15"/>
  <c r="GIB62" i="15"/>
  <c r="GIC62" i="15"/>
  <c r="GID62" i="15"/>
  <c r="GIE62" i="15"/>
  <c r="GIF62" i="15"/>
  <c r="GIG62" i="15"/>
  <c r="GIH62" i="15"/>
  <c r="GII62" i="15"/>
  <c r="GIJ62" i="15"/>
  <c r="GIK62" i="15"/>
  <c r="GIL62" i="15"/>
  <c r="GIM62" i="15"/>
  <c r="GIN62" i="15"/>
  <c r="GIO62" i="15"/>
  <c r="GIP62" i="15"/>
  <c r="GIQ62" i="15"/>
  <c r="GIR62" i="15"/>
  <c r="GIS62" i="15"/>
  <c r="GIT62" i="15"/>
  <c r="GIU62" i="15"/>
  <c r="GIV62" i="15"/>
  <c r="GIW62" i="15"/>
  <c r="GIX62" i="15"/>
  <c r="GIY62" i="15"/>
  <c r="GIZ62" i="15"/>
  <c r="GJA62" i="15"/>
  <c r="GJB62" i="15"/>
  <c r="GJC62" i="15"/>
  <c r="GJD62" i="15"/>
  <c r="GJE62" i="15"/>
  <c r="GJF62" i="15"/>
  <c r="GJG62" i="15"/>
  <c r="GJH62" i="15"/>
  <c r="GJI62" i="15"/>
  <c r="GJJ62" i="15"/>
  <c r="GJK62" i="15"/>
  <c r="GJL62" i="15"/>
  <c r="GJM62" i="15"/>
  <c r="GJN62" i="15"/>
  <c r="GJO62" i="15"/>
  <c r="GJP62" i="15"/>
  <c r="GJQ62" i="15"/>
  <c r="GJR62" i="15"/>
  <c r="GJS62" i="15"/>
  <c r="GJT62" i="15"/>
  <c r="GJU62" i="15"/>
  <c r="GJV62" i="15"/>
  <c r="GJW62" i="15"/>
  <c r="GJX62" i="15"/>
  <c r="GJY62" i="15"/>
  <c r="GJZ62" i="15"/>
  <c r="GKA62" i="15"/>
  <c r="GKB62" i="15"/>
  <c r="GKC62" i="15"/>
  <c r="GKD62" i="15"/>
  <c r="GKE62" i="15"/>
  <c r="GKF62" i="15"/>
  <c r="GKG62" i="15"/>
  <c r="GKH62" i="15"/>
  <c r="GKI62" i="15"/>
  <c r="GKJ62" i="15"/>
  <c r="GKK62" i="15"/>
  <c r="GKL62" i="15"/>
  <c r="GKM62" i="15"/>
  <c r="GKN62" i="15"/>
  <c r="GKO62" i="15"/>
  <c r="GKP62" i="15"/>
  <c r="GKQ62" i="15"/>
  <c r="GKR62" i="15"/>
  <c r="GKS62" i="15"/>
  <c r="GKT62" i="15"/>
  <c r="GKU62" i="15"/>
  <c r="GKV62" i="15"/>
  <c r="GKW62" i="15"/>
  <c r="GKX62" i="15"/>
  <c r="GKY62" i="15"/>
  <c r="GKZ62" i="15"/>
  <c r="GLA62" i="15"/>
  <c r="GLB62" i="15"/>
  <c r="GLC62" i="15"/>
  <c r="GLD62" i="15"/>
  <c r="GLE62" i="15"/>
  <c r="GLF62" i="15"/>
  <c r="GLG62" i="15"/>
  <c r="GLH62" i="15"/>
  <c r="GLI62" i="15"/>
  <c r="GLJ62" i="15"/>
  <c r="GLK62" i="15"/>
  <c r="GLL62" i="15"/>
  <c r="GLM62" i="15"/>
  <c r="GLN62" i="15"/>
  <c r="GLO62" i="15"/>
  <c r="GLP62" i="15"/>
  <c r="GLQ62" i="15"/>
  <c r="GLR62" i="15"/>
  <c r="GLS62" i="15"/>
  <c r="GLT62" i="15"/>
  <c r="GLU62" i="15"/>
  <c r="GLV62" i="15"/>
  <c r="GLW62" i="15"/>
  <c r="GLX62" i="15"/>
  <c r="GLY62" i="15"/>
  <c r="GLZ62" i="15"/>
  <c r="GMA62" i="15"/>
  <c r="GMB62" i="15"/>
  <c r="GMC62" i="15"/>
  <c r="GMD62" i="15"/>
  <c r="GME62" i="15"/>
  <c r="GMF62" i="15"/>
  <c r="GMG62" i="15"/>
  <c r="GMH62" i="15"/>
  <c r="GMI62" i="15"/>
  <c r="GMJ62" i="15"/>
  <c r="GMK62" i="15"/>
  <c r="GML62" i="15"/>
  <c r="GMM62" i="15"/>
  <c r="GMN62" i="15"/>
  <c r="GMO62" i="15"/>
  <c r="GMP62" i="15"/>
  <c r="GMQ62" i="15"/>
  <c r="GMR62" i="15"/>
  <c r="GMS62" i="15"/>
  <c r="GMT62" i="15"/>
  <c r="GMU62" i="15"/>
  <c r="GMV62" i="15"/>
  <c r="GMW62" i="15"/>
  <c r="GMX62" i="15"/>
  <c r="GMY62" i="15"/>
  <c r="GMZ62" i="15"/>
  <c r="GNA62" i="15"/>
  <c r="GNB62" i="15"/>
  <c r="GNC62" i="15"/>
  <c r="GND62" i="15"/>
  <c r="GNE62" i="15"/>
  <c r="GNF62" i="15"/>
  <c r="GNG62" i="15"/>
  <c r="GNH62" i="15"/>
  <c r="GNI62" i="15"/>
  <c r="GNJ62" i="15"/>
  <c r="GNK62" i="15"/>
  <c r="GNL62" i="15"/>
  <c r="GNM62" i="15"/>
  <c r="GNN62" i="15"/>
  <c r="GNO62" i="15"/>
  <c r="GNP62" i="15"/>
  <c r="GNQ62" i="15"/>
  <c r="GNR62" i="15"/>
  <c r="GNS62" i="15"/>
  <c r="GNT62" i="15"/>
  <c r="GNU62" i="15"/>
  <c r="GNV62" i="15"/>
  <c r="GNW62" i="15"/>
  <c r="GNX62" i="15"/>
  <c r="GNY62" i="15"/>
  <c r="GNZ62" i="15"/>
  <c r="GOA62" i="15"/>
  <c r="GOB62" i="15"/>
  <c r="GOC62" i="15"/>
  <c r="GOD62" i="15"/>
  <c r="GOE62" i="15"/>
  <c r="GOF62" i="15"/>
  <c r="GOG62" i="15"/>
  <c r="GOH62" i="15"/>
  <c r="GOI62" i="15"/>
  <c r="GOJ62" i="15"/>
  <c r="GOK62" i="15"/>
  <c r="GOL62" i="15"/>
  <c r="GOM62" i="15"/>
  <c r="GON62" i="15"/>
  <c r="GOO62" i="15"/>
  <c r="GOP62" i="15"/>
  <c r="GOQ62" i="15"/>
  <c r="GOR62" i="15"/>
  <c r="GOS62" i="15"/>
  <c r="GOT62" i="15"/>
  <c r="GOU62" i="15"/>
  <c r="GOV62" i="15"/>
  <c r="GOW62" i="15"/>
  <c r="GOX62" i="15"/>
  <c r="GOY62" i="15"/>
  <c r="GOZ62" i="15"/>
  <c r="GPA62" i="15"/>
  <c r="GPB62" i="15"/>
  <c r="GPC62" i="15"/>
  <c r="GPD62" i="15"/>
  <c r="GPE62" i="15"/>
  <c r="GPF62" i="15"/>
  <c r="GPG62" i="15"/>
  <c r="GPH62" i="15"/>
  <c r="GPI62" i="15"/>
  <c r="GPJ62" i="15"/>
  <c r="GPK62" i="15"/>
  <c r="GPL62" i="15"/>
  <c r="GPM62" i="15"/>
  <c r="GPN62" i="15"/>
  <c r="GPO62" i="15"/>
  <c r="GPP62" i="15"/>
  <c r="GPQ62" i="15"/>
  <c r="GPR62" i="15"/>
  <c r="GPS62" i="15"/>
  <c r="GPT62" i="15"/>
  <c r="GPU62" i="15"/>
  <c r="GPV62" i="15"/>
  <c r="GPW62" i="15"/>
  <c r="GPX62" i="15"/>
  <c r="GPY62" i="15"/>
  <c r="GPZ62" i="15"/>
  <c r="GQA62" i="15"/>
  <c r="GQB62" i="15"/>
  <c r="GQC62" i="15"/>
  <c r="GQD62" i="15"/>
  <c r="GQE62" i="15"/>
  <c r="GQF62" i="15"/>
  <c r="GQG62" i="15"/>
  <c r="GQH62" i="15"/>
  <c r="GQI62" i="15"/>
  <c r="GQJ62" i="15"/>
  <c r="GQK62" i="15"/>
  <c r="GQL62" i="15"/>
  <c r="GQM62" i="15"/>
  <c r="GQN62" i="15"/>
  <c r="GQO62" i="15"/>
  <c r="GQP62" i="15"/>
  <c r="GQQ62" i="15"/>
  <c r="GQR62" i="15"/>
  <c r="GQS62" i="15"/>
  <c r="GQT62" i="15"/>
  <c r="GQU62" i="15"/>
  <c r="GQV62" i="15"/>
  <c r="GQW62" i="15"/>
  <c r="GQX62" i="15"/>
  <c r="GQY62" i="15"/>
  <c r="GQZ62" i="15"/>
  <c r="GRA62" i="15"/>
  <c r="GRB62" i="15"/>
  <c r="GRC62" i="15"/>
  <c r="GRD62" i="15"/>
  <c r="GRE62" i="15"/>
  <c r="GRF62" i="15"/>
  <c r="GRG62" i="15"/>
  <c r="GRH62" i="15"/>
  <c r="GRI62" i="15"/>
  <c r="GRJ62" i="15"/>
  <c r="GRK62" i="15"/>
  <c r="GRL62" i="15"/>
  <c r="GRM62" i="15"/>
  <c r="GRN62" i="15"/>
  <c r="GRO62" i="15"/>
  <c r="GRP62" i="15"/>
  <c r="GRQ62" i="15"/>
  <c r="GRR62" i="15"/>
  <c r="GRS62" i="15"/>
  <c r="GRT62" i="15"/>
  <c r="GRU62" i="15"/>
  <c r="GRV62" i="15"/>
  <c r="GRW62" i="15"/>
  <c r="GRX62" i="15"/>
  <c r="GRY62" i="15"/>
  <c r="GRZ62" i="15"/>
  <c r="GSA62" i="15"/>
  <c r="GSB62" i="15"/>
  <c r="GSC62" i="15"/>
  <c r="GSD62" i="15"/>
  <c r="GSE62" i="15"/>
  <c r="GSF62" i="15"/>
  <c r="GSG62" i="15"/>
  <c r="GSH62" i="15"/>
  <c r="GSI62" i="15"/>
  <c r="GSJ62" i="15"/>
  <c r="GSK62" i="15"/>
  <c r="GSL62" i="15"/>
  <c r="GSM62" i="15"/>
  <c r="GSN62" i="15"/>
  <c r="GSO62" i="15"/>
  <c r="GSP62" i="15"/>
  <c r="GSQ62" i="15"/>
  <c r="GSR62" i="15"/>
  <c r="GSS62" i="15"/>
  <c r="GST62" i="15"/>
  <c r="GSU62" i="15"/>
  <c r="GSV62" i="15"/>
  <c r="GSW62" i="15"/>
  <c r="GSX62" i="15"/>
  <c r="GSY62" i="15"/>
  <c r="GSZ62" i="15"/>
  <c r="GTA62" i="15"/>
  <c r="GTB62" i="15"/>
  <c r="GTC62" i="15"/>
  <c r="GTD62" i="15"/>
  <c r="GTE62" i="15"/>
  <c r="GTF62" i="15"/>
  <c r="GTG62" i="15"/>
  <c r="GTH62" i="15"/>
  <c r="GTI62" i="15"/>
  <c r="GTJ62" i="15"/>
  <c r="GTK62" i="15"/>
  <c r="GTL62" i="15"/>
  <c r="GTM62" i="15"/>
  <c r="GTN62" i="15"/>
  <c r="GTO62" i="15"/>
  <c r="GTP62" i="15"/>
  <c r="GTQ62" i="15"/>
  <c r="GTR62" i="15"/>
  <c r="GTS62" i="15"/>
  <c r="GTT62" i="15"/>
  <c r="GTU62" i="15"/>
  <c r="GTV62" i="15"/>
  <c r="GTW62" i="15"/>
  <c r="GTX62" i="15"/>
  <c r="GTY62" i="15"/>
  <c r="GTZ62" i="15"/>
  <c r="GUA62" i="15"/>
  <c r="GUB62" i="15"/>
  <c r="GUC62" i="15"/>
  <c r="GUD62" i="15"/>
  <c r="GUE62" i="15"/>
  <c r="GUF62" i="15"/>
  <c r="GUG62" i="15"/>
  <c r="GUH62" i="15"/>
  <c r="GUI62" i="15"/>
  <c r="GUJ62" i="15"/>
  <c r="GUK62" i="15"/>
  <c r="GUL62" i="15"/>
  <c r="GUM62" i="15"/>
  <c r="GUN62" i="15"/>
  <c r="GUO62" i="15"/>
  <c r="GUP62" i="15"/>
  <c r="GUQ62" i="15"/>
  <c r="GUR62" i="15"/>
  <c r="GUS62" i="15"/>
  <c r="GUT62" i="15"/>
  <c r="GUU62" i="15"/>
  <c r="GUV62" i="15"/>
  <c r="GUW62" i="15"/>
  <c r="GUX62" i="15"/>
  <c r="GUY62" i="15"/>
  <c r="GUZ62" i="15"/>
  <c r="GVA62" i="15"/>
  <c r="GVB62" i="15"/>
  <c r="GVC62" i="15"/>
  <c r="GVD62" i="15"/>
  <c r="GVE62" i="15"/>
  <c r="GVF62" i="15"/>
  <c r="GVG62" i="15"/>
  <c r="GVH62" i="15"/>
  <c r="GVI62" i="15"/>
  <c r="GVJ62" i="15"/>
  <c r="GVK62" i="15"/>
  <c r="GVL62" i="15"/>
  <c r="GVM62" i="15"/>
  <c r="GVN62" i="15"/>
  <c r="GVO62" i="15"/>
  <c r="GVP62" i="15"/>
  <c r="GVQ62" i="15"/>
  <c r="GVR62" i="15"/>
  <c r="GVS62" i="15"/>
  <c r="GVT62" i="15"/>
  <c r="GVU62" i="15"/>
  <c r="GVV62" i="15"/>
  <c r="GVW62" i="15"/>
  <c r="GVX62" i="15"/>
  <c r="GVY62" i="15"/>
  <c r="GVZ62" i="15"/>
  <c r="GWA62" i="15"/>
  <c r="GWB62" i="15"/>
  <c r="GWC62" i="15"/>
  <c r="GWD62" i="15"/>
  <c r="GWE62" i="15"/>
  <c r="GWF62" i="15"/>
  <c r="GWG62" i="15"/>
  <c r="GWH62" i="15"/>
  <c r="GWI62" i="15"/>
  <c r="GWJ62" i="15"/>
  <c r="GWK62" i="15"/>
  <c r="GWL62" i="15"/>
  <c r="GWM62" i="15"/>
  <c r="GWN62" i="15"/>
  <c r="GWO62" i="15"/>
  <c r="GWP62" i="15"/>
  <c r="GWQ62" i="15"/>
  <c r="GWR62" i="15"/>
  <c r="GWS62" i="15"/>
  <c r="GWT62" i="15"/>
  <c r="GWU62" i="15"/>
  <c r="GWV62" i="15"/>
  <c r="GWW62" i="15"/>
  <c r="GWX62" i="15"/>
  <c r="GWY62" i="15"/>
  <c r="GWZ62" i="15"/>
  <c r="GXA62" i="15"/>
  <c r="GXB62" i="15"/>
  <c r="GXC62" i="15"/>
  <c r="GXD62" i="15"/>
  <c r="GXE62" i="15"/>
  <c r="GXF62" i="15"/>
  <c r="GXG62" i="15"/>
  <c r="GXH62" i="15"/>
  <c r="GXI62" i="15"/>
  <c r="GXJ62" i="15"/>
  <c r="GXK62" i="15"/>
  <c r="GXL62" i="15"/>
  <c r="GXM62" i="15"/>
  <c r="GXN62" i="15"/>
  <c r="GXO62" i="15"/>
  <c r="GXP62" i="15"/>
  <c r="GXQ62" i="15"/>
  <c r="GXR62" i="15"/>
  <c r="GXS62" i="15"/>
  <c r="GXT62" i="15"/>
  <c r="GXU62" i="15"/>
  <c r="GXV62" i="15"/>
  <c r="GXW62" i="15"/>
  <c r="GXX62" i="15"/>
  <c r="GXY62" i="15"/>
  <c r="GXZ62" i="15"/>
  <c r="GYA62" i="15"/>
  <c r="GYB62" i="15"/>
  <c r="GYC62" i="15"/>
  <c r="GYD62" i="15"/>
  <c r="GYE62" i="15"/>
  <c r="GYF62" i="15"/>
  <c r="GYG62" i="15"/>
  <c r="GYH62" i="15"/>
  <c r="GYI62" i="15"/>
  <c r="GYJ62" i="15"/>
  <c r="GYK62" i="15"/>
  <c r="GYL62" i="15"/>
  <c r="GYM62" i="15"/>
  <c r="GYN62" i="15"/>
  <c r="GYO62" i="15"/>
  <c r="GYP62" i="15"/>
  <c r="GYQ62" i="15"/>
  <c r="GYR62" i="15"/>
  <c r="GYS62" i="15"/>
  <c r="GYT62" i="15"/>
  <c r="GYU62" i="15"/>
  <c r="GYV62" i="15"/>
  <c r="GYW62" i="15"/>
  <c r="GYX62" i="15"/>
  <c r="GYY62" i="15"/>
  <c r="GYZ62" i="15"/>
  <c r="GZA62" i="15"/>
  <c r="GZB62" i="15"/>
  <c r="GZC62" i="15"/>
  <c r="GZD62" i="15"/>
  <c r="GZE62" i="15"/>
  <c r="GZF62" i="15"/>
  <c r="GZG62" i="15"/>
  <c r="GZH62" i="15"/>
  <c r="GZI62" i="15"/>
  <c r="GZJ62" i="15"/>
  <c r="GZK62" i="15"/>
  <c r="GZL62" i="15"/>
  <c r="GZM62" i="15"/>
  <c r="GZN62" i="15"/>
  <c r="GZO62" i="15"/>
  <c r="GZP62" i="15"/>
  <c r="GZQ62" i="15"/>
  <c r="GZR62" i="15"/>
  <c r="GZS62" i="15"/>
  <c r="GZT62" i="15"/>
  <c r="GZU62" i="15"/>
  <c r="GZV62" i="15"/>
  <c r="GZW62" i="15"/>
  <c r="GZX62" i="15"/>
  <c r="GZY62" i="15"/>
  <c r="GZZ62" i="15"/>
  <c r="HAA62" i="15"/>
  <c r="HAB62" i="15"/>
  <c r="HAC62" i="15"/>
  <c r="HAD62" i="15"/>
  <c r="HAE62" i="15"/>
  <c r="HAF62" i="15"/>
  <c r="HAG62" i="15"/>
  <c r="HAH62" i="15"/>
  <c r="HAI62" i="15"/>
  <c r="HAJ62" i="15"/>
  <c r="HAK62" i="15"/>
  <c r="HAL62" i="15"/>
  <c r="HAM62" i="15"/>
  <c r="HAN62" i="15"/>
  <c r="HAO62" i="15"/>
  <c r="HAP62" i="15"/>
  <c r="HAQ62" i="15"/>
  <c r="HAR62" i="15"/>
  <c r="HAS62" i="15"/>
  <c r="HAT62" i="15"/>
  <c r="HAU62" i="15"/>
  <c r="HAV62" i="15"/>
  <c r="HAW62" i="15"/>
  <c r="HAX62" i="15"/>
  <c r="HAY62" i="15"/>
  <c r="HAZ62" i="15"/>
  <c r="HBA62" i="15"/>
  <c r="HBB62" i="15"/>
  <c r="HBC62" i="15"/>
  <c r="HBD62" i="15"/>
  <c r="HBE62" i="15"/>
  <c r="HBF62" i="15"/>
  <c r="HBG62" i="15"/>
  <c r="HBH62" i="15"/>
  <c r="HBI62" i="15"/>
  <c r="HBJ62" i="15"/>
  <c r="HBK62" i="15"/>
  <c r="HBL62" i="15"/>
  <c r="HBM62" i="15"/>
  <c r="HBN62" i="15"/>
  <c r="HBO62" i="15"/>
  <c r="HBP62" i="15"/>
  <c r="HBQ62" i="15"/>
  <c r="HBR62" i="15"/>
  <c r="HBS62" i="15"/>
  <c r="HBT62" i="15"/>
  <c r="HBU62" i="15"/>
  <c r="HBV62" i="15"/>
  <c r="HBW62" i="15"/>
  <c r="HBX62" i="15"/>
  <c r="HBY62" i="15"/>
  <c r="HBZ62" i="15"/>
  <c r="HCA62" i="15"/>
  <c r="HCB62" i="15"/>
  <c r="HCC62" i="15"/>
  <c r="HCD62" i="15"/>
  <c r="HCE62" i="15"/>
  <c r="HCF62" i="15"/>
  <c r="HCG62" i="15"/>
  <c r="HCH62" i="15"/>
  <c r="HCI62" i="15"/>
  <c r="HCJ62" i="15"/>
  <c r="HCK62" i="15"/>
  <c r="HCL62" i="15"/>
  <c r="HCM62" i="15"/>
  <c r="HCN62" i="15"/>
  <c r="HCO62" i="15"/>
  <c r="HCP62" i="15"/>
  <c r="HCQ62" i="15"/>
  <c r="HCR62" i="15"/>
  <c r="HCS62" i="15"/>
  <c r="HCT62" i="15"/>
  <c r="HCU62" i="15"/>
  <c r="HCV62" i="15"/>
  <c r="HCW62" i="15"/>
  <c r="HCX62" i="15"/>
  <c r="HCY62" i="15"/>
  <c r="HCZ62" i="15"/>
  <c r="HDA62" i="15"/>
  <c r="HDB62" i="15"/>
  <c r="HDC62" i="15"/>
  <c r="HDD62" i="15"/>
  <c r="HDE62" i="15"/>
  <c r="HDF62" i="15"/>
  <c r="HDG62" i="15"/>
  <c r="HDH62" i="15"/>
  <c r="HDI62" i="15"/>
  <c r="HDJ62" i="15"/>
  <c r="HDK62" i="15"/>
  <c r="HDL62" i="15"/>
  <c r="HDM62" i="15"/>
  <c r="HDN62" i="15"/>
  <c r="HDO62" i="15"/>
  <c r="HDP62" i="15"/>
  <c r="HDQ62" i="15"/>
  <c r="HDR62" i="15"/>
  <c r="HDS62" i="15"/>
  <c r="HDT62" i="15"/>
  <c r="HDU62" i="15"/>
  <c r="HDV62" i="15"/>
  <c r="HDW62" i="15"/>
  <c r="HDX62" i="15"/>
  <c r="HDY62" i="15"/>
  <c r="HDZ62" i="15"/>
  <c r="HEA62" i="15"/>
  <c r="HEB62" i="15"/>
  <c r="HEC62" i="15"/>
  <c r="HED62" i="15"/>
  <c r="HEE62" i="15"/>
  <c r="HEF62" i="15"/>
  <c r="HEG62" i="15"/>
  <c r="HEH62" i="15"/>
  <c r="HEI62" i="15"/>
  <c r="HEJ62" i="15"/>
  <c r="HEK62" i="15"/>
  <c r="HEL62" i="15"/>
  <c r="HEM62" i="15"/>
  <c r="HEN62" i="15"/>
  <c r="HEO62" i="15"/>
  <c r="HEP62" i="15"/>
  <c r="HEQ62" i="15"/>
  <c r="HER62" i="15"/>
  <c r="HES62" i="15"/>
  <c r="HET62" i="15"/>
  <c r="HEU62" i="15"/>
  <c r="HEV62" i="15"/>
  <c r="HEW62" i="15"/>
  <c r="HEX62" i="15"/>
  <c r="HEY62" i="15"/>
  <c r="HEZ62" i="15"/>
  <c r="HFA62" i="15"/>
  <c r="HFB62" i="15"/>
  <c r="HFC62" i="15"/>
  <c r="HFD62" i="15"/>
  <c r="HFE62" i="15"/>
  <c r="HFF62" i="15"/>
  <c r="HFG62" i="15"/>
  <c r="HFH62" i="15"/>
  <c r="HFI62" i="15"/>
  <c r="HFJ62" i="15"/>
  <c r="HFK62" i="15"/>
  <c r="HFL62" i="15"/>
  <c r="HFM62" i="15"/>
  <c r="HFN62" i="15"/>
  <c r="HFO62" i="15"/>
  <c r="HFP62" i="15"/>
  <c r="HFQ62" i="15"/>
  <c r="HFR62" i="15"/>
  <c r="HFS62" i="15"/>
  <c r="HFT62" i="15"/>
  <c r="HFU62" i="15"/>
  <c r="HFV62" i="15"/>
  <c r="HFW62" i="15"/>
  <c r="HFX62" i="15"/>
  <c r="HFY62" i="15"/>
  <c r="HFZ62" i="15"/>
  <c r="HGA62" i="15"/>
  <c r="HGB62" i="15"/>
  <c r="HGC62" i="15"/>
  <c r="HGD62" i="15"/>
  <c r="HGE62" i="15"/>
  <c r="HGF62" i="15"/>
  <c r="HGG62" i="15"/>
  <c r="HGH62" i="15"/>
  <c r="HGI62" i="15"/>
  <c r="HGJ62" i="15"/>
  <c r="HGK62" i="15"/>
  <c r="HGL62" i="15"/>
  <c r="HGM62" i="15"/>
  <c r="HGN62" i="15"/>
  <c r="HGO62" i="15"/>
  <c r="HGP62" i="15"/>
  <c r="HGQ62" i="15"/>
  <c r="HGR62" i="15"/>
  <c r="HGS62" i="15"/>
  <c r="HGT62" i="15"/>
  <c r="HGU62" i="15"/>
  <c r="HGV62" i="15"/>
  <c r="HGW62" i="15"/>
  <c r="HGX62" i="15"/>
  <c r="HGY62" i="15"/>
  <c r="HGZ62" i="15"/>
  <c r="HHA62" i="15"/>
  <c r="HHB62" i="15"/>
  <c r="HHC62" i="15"/>
  <c r="HHD62" i="15"/>
  <c r="HHE62" i="15"/>
  <c r="HHF62" i="15"/>
  <c r="HHG62" i="15"/>
  <c r="HHH62" i="15"/>
  <c r="HHI62" i="15"/>
  <c r="HHJ62" i="15"/>
  <c r="HHK62" i="15"/>
  <c r="HHL62" i="15"/>
  <c r="HHM62" i="15"/>
  <c r="HHN62" i="15"/>
  <c r="HHO62" i="15"/>
  <c r="HHP62" i="15"/>
  <c r="HHQ62" i="15"/>
  <c r="HHR62" i="15"/>
  <c r="HHS62" i="15"/>
  <c r="HHT62" i="15"/>
  <c r="HHU62" i="15"/>
  <c r="HHV62" i="15"/>
  <c r="HHW62" i="15"/>
  <c r="HHX62" i="15"/>
  <c r="HHY62" i="15"/>
  <c r="HHZ62" i="15"/>
  <c r="HIA62" i="15"/>
  <c r="HIB62" i="15"/>
  <c r="HIC62" i="15"/>
  <c r="HID62" i="15"/>
  <c r="HIE62" i="15"/>
  <c r="HIF62" i="15"/>
  <c r="HIG62" i="15"/>
  <c r="HIH62" i="15"/>
  <c r="HII62" i="15"/>
  <c r="HIJ62" i="15"/>
  <c r="HIK62" i="15"/>
  <c r="HIL62" i="15"/>
  <c r="HIM62" i="15"/>
  <c r="HIN62" i="15"/>
  <c r="HIO62" i="15"/>
  <c r="HIP62" i="15"/>
  <c r="HIQ62" i="15"/>
  <c r="HIR62" i="15"/>
  <c r="HIS62" i="15"/>
  <c r="HIT62" i="15"/>
  <c r="HIU62" i="15"/>
  <c r="HIV62" i="15"/>
  <c r="HIW62" i="15"/>
  <c r="HIX62" i="15"/>
  <c r="HIY62" i="15"/>
  <c r="HIZ62" i="15"/>
  <c r="HJA62" i="15"/>
  <c r="HJB62" i="15"/>
  <c r="HJC62" i="15"/>
  <c r="HJD62" i="15"/>
  <c r="HJE62" i="15"/>
  <c r="HJF62" i="15"/>
  <c r="HJG62" i="15"/>
  <c r="HJH62" i="15"/>
  <c r="HJI62" i="15"/>
  <c r="HJJ62" i="15"/>
  <c r="HJK62" i="15"/>
  <c r="HJL62" i="15"/>
  <c r="HJM62" i="15"/>
  <c r="HJN62" i="15"/>
  <c r="HJO62" i="15"/>
  <c r="HJP62" i="15"/>
  <c r="HJQ62" i="15"/>
  <c r="HJR62" i="15"/>
  <c r="HJS62" i="15"/>
  <c r="HJT62" i="15"/>
  <c r="HJU62" i="15"/>
  <c r="HJV62" i="15"/>
  <c r="HJW62" i="15"/>
  <c r="HJX62" i="15"/>
  <c r="HJY62" i="15"/>
  <c r="HJZ62" i="15"/>
  <c r="HKA62" i="15"/>
  <c r="HKB62" i="15"/>
  <c r="HKC62" i="15"/>
  <c r="HKD62" i="15"/>
  <c r="HKE62" i="15"/>
  <c r="HKF62" i="15"/>
  <c r="HKG62" i="15"/>
  <c r="HKH62" i="15"/>
  <c r="HKI62" i="15"/>
  <c r="HKJ62" i="15"/>
  <c r="HKK62" i="15"/>
  <c r="HKL62" i="15"/>
  <c r="HKM62" i="15"/>
  <c r="HKN62" i="15"/>
  <c r="HKO62" i="15"/>
  <c r="HKP62" i="15"/>
  <c r="HKQ62" i="15"/>
  <c r="HKR62" i="15"/>
  <c r="HKS62" i="15"/>
  <c r="HKT62" i="15"/>
  <c r="HKU62" i="15"/>
  <c r="HKV62" i="15"/>
  <c r="HKW62" i="15"/>
  <c r="HKX62" i="15"/>
  <c r="HKY62" i="15"/>
  <c r="HKZ62" i="15"/>
  <c r="HLA62" i="15"/>
  <c r="HLB62" i="15"/>
  <c r="HLC62" i="15"/>
  <c r="HLD62" i="15"/>
  <c r="HLE62" i="15"/>
  <c r="HLF62" i="15"/>
  <c r="HLG62" i="15"/>
  <c r="HLH62" i="15"/>
  <c r="HLI62" i="15"/>
  <c r="HLJ62" i="15"/>
  <c r="HLK62" i="15"/>
  <c r="HLL62" i="15"/>
  <c r="HLM62" i="15"/>
  <c r="HLN62" i="15"/>
  <c r="HLO62" i="15"/>
  <c r="HLP62" i="15"/>
  <c r="HLQ62" i="15"/>
  <c r="HLR62" i="15"/>
  <c r="HLS62" i="15"/>
  <c r="HLT62" i="15"/>
  <c r="HLU62" i="15"/>
  <c r="HLV62" i="15"/>
  <c r="HLW62" i="15"/>
  <c r="HLX62" i="15"/>
  <c r="HLY62" i="15"/>
  <c r="HLZ62" i="15"/>
  <c r="HMA62" i="15"/>
  <c r="HMB62" i="15"/>
  <c r="HMC62" i="15"/>
  <c r="HMD62" i="15"/>
  <c r="HME62" i="15"/>
  <c r="HMF62" i="15"/>
  <c r="HMG62" i="15"/>
  <c r="HMH62" i="15"/>
  <c r="HMI62" i="15"/>
  <c r="HMJ62" i="15"/>
  <c r="HMK62" i="15"/>
  <c r="HML62" i="15"/>
  <c r="HMM62" i="15"/>
  <c r="HMN62" i="15"/>
  <c r="HMO62" i="15"/>
  <c r="HMP62" i="15"/>
  <c r="HMQ62" i="15"/>
  <c r="HMR62" i="15"/>
  <c r="HMS62" i="15"/>
  <c r="HMT62" i="15"/>
  <c r="HMU62" i="15"/>
  <c r="HMV62" i="15"/>
  <c r="HMW62" i="15"/>
  <c r="HMX62" i="15"/>
  <c r="HMY62" i="15"/>
  <c r="HMZ62" i="15"/>
  <c r="HNA62" i="15"/>
  <c r="HNB62" i="15"/>
  <c r="HNC62" i="15"/>
  <c r="HND62" i="15"/>
  <c r="HNE62" i="15"/>
  <c r="HNF62" i="15"/>
  <c r="HNG62" i="15"/>
  <c r="HNH62" i="15"/>
  <c r="HNI62" i="15"/>
  <c r="HNJ62" i="15"/>
  <c r="HNK62" i="15"/>
  <c r="HNL62" i="15"/>
  <c r="HNM62" i="15"/>
  <c r="HNN62" i="15"/>
  <c r="HNO62" i="15"/>
  <c r="HNP62" i="15"/>
  <c r="HNQ62" i="15"/>
  <c r="HNR62" i="15"/>
  <c r="HNS62" i="15"/>
  <c r="HNT62" i="15"/>
  <c r="HNU62" i="15"/>
  <c r="HNV62" i="15"/>
  <c r="HNW62" i="15"/>
  <c r="HNX62" i="15"/>
  <c r="HNY62" i="15"/>
  <c r="HNZ62" i="15"/>
  <c r="HOA62" i="15"/>
  <c r="HOB62" i="15"/>
  <c r="HOC62" i="15"/>
  <c r="HOD62" i="15"/>
  <c r="HOE62" i="15"/>
  <c r="HOF62" i="15"/>
  <c r="HOG62" i="15"/>
  <c r="HOH62" i="15"/>
  <c r="HOI62" i="15"/>
  <c r="HOJ62" i="15"/>
  <c r="HOK62" i="15"/>
  <c r="HOL62" i="15"/>
  <c r="HOM62" i="15"/>
  <c r="HON62" i="15"/>
  <c r="HOO62" i="15"/>
  <c r="HOP62" i="15"/>
  <c r="HOQ62" i="15"/>
  <c r="HOR62" i="15"/>
  <c r="HOS62" i="15"/>
  <c r="HOT62" i="15"/>
  <c r="HOU62" i="15"/>
  <c r="HOV62" i="15"/>
  <c r="HOW62" i="15"/>
  <c r="HOX62" i="15"/>
  <c r="HOY62" i="15"/>
  <c r="HOZ62" i="15"/>
  <c r="HPA62" i="15"/>
  <c r="HPB62" i="15"/>
  <c r="HPC62" i="15"/>
  <c r="HPD62" i="15"/>
  <c r="HPE62" i="15"/>
  <c r="HPF62" i="15"/>
  <c r="HPG62" i="15"/>
  <c r="HPH62" i="15"/>
  <c r="HPI62" i="15"/>
  <c r="HPJ62" i="15"/>
  <c r="HPK62" i="15"/>
  <c r="HPL62" i="15"/>
  <c r="HPM62" i="15"/>
  <c r="HPN62" i="15"/>
  <c r="HPO62" i="15"/>
  <c r="HPP62" i="15"/>
  <c r="HPQ62" i="15"/>
  <c r="HPR62" i="15"/>
  <c r="HPS62" i="15"/>
  <c r="HPT62" i="15"/>
  <c r="HPU62" i="15"/>
  <c r="HPV62" i="15"/>
  <c r="HPW62" i="15"/>
  <c r="HPX62" i="15"/>
  <c r="HPY62" i="15"/>
  <c r="HPZ62" i="15"/>
  <c r="HQA62" i="15"/>
  <c r="HQB62" i="15"/>
  <c r="HQC62" i="15"/>
  <c r="HQD62" i="15"/>
  <c r="HQE62" i="15"/>
  <c r="HQF62" i="15"/>
  <c r="HQG62" i="15"/>
  <c r="HQH62" i="15"/>
  <c r="HQI62" i="15"/>
  <c r="HQJ62" i="15"/>
  <c r="HQK62" i="15"/>
  <c r="HQL62" i="15"/>
  <c r="HQM62" i="15"/>
  <c r="HQN62" i="15"/>
  <c r="HQO62" i="15"/>
  <c r="HQP62" i="15"/>
  <c r="HQQ62" i="15"/>
  <c r="HQR62" i="15"/>
  <c r="HQS62" i="15"/>
  <c r="HQT62" i="15"/>
  <c r="HQU62" i="15"/>
  <c r="HQV62" i="15"/>
  <c r="HQW62" i="15"/>
  <c r="HQX62" i="15"/>
  <c r="HQY62" i="15"/>
  <c r="HQZ62" i="15"/>
  <c r="HRA62" i="15"/>
  <c r="HRB62" i="15"/>
  <c r="HRC62" i="15"/>
  <c r="HRD62" i="15"/>
  <c r="HRE62" i="15"/>
  <c r="HRF62" i="15"/>
  <c r="HRG62" i="15"/>
  <c r="HRH62" i="15"/>
  <c r="HRI62" i="15"/>
  <c r="HRJ62" i="15"/>
  <c r="HRK62" i="15"/>
  <c r="HRL62" i="15"/>
  <c r="HRM62" i="15"/>
  <c r="HRN62" i="15"/>
  <c r="HRO62" i="15"/>
  <c r="HRP62" i="15"/>
  <c r="HRQ62" i="15"/>
  <c r="HRR62" i="15"/>
  <c r="HRS62" i="15"/>
  <c r="HRT62" i="15"/>
  <c r="HRU62" i="15"/>
  <c r="HRV62" i="15"/>
  <c r="HRW62" i="15"/>
  <c r="HRX62" i="15"/>
  <c r="HRY62" i="15"/>
  <c r="HRZ62" i="15"/>
  <c r="HSA62" i="15"/>
  <c r="HSB62" i="15"/>
  <c r="HSC62" i="15"/>
  <c r="HSD62" i="15"/>
  <c r="HSE62" i="15"/>
  <c r="HSF62" i="15"/>
  <c r="HSG62" i="15"/>
  <c r="HSH62" i="15"/>
  <c r="HSI62" i="15"/>
  <c r="HSJ62" i="15"/>
  <c r="HSK62" i="15"/>
  <c r="HSL62" i="15"/>
  <c r="HSM62" i="15"/>
  <c r="HSN62" i="15"/>
  <c r="HSO62" i="15"/>
  <c r="HSP62" i="15"/>
  <c r="HSQ62" i="15"/>
  <c r="HSR62" i="15"/>
  <c r="HSS62" i="15"/>
  <c r="HST62" i="15"/>
  <c r="HSU62" i="15"/>
  <c r="HSV62" i="15"/>
  <c r="HSW62" i="15"/>
  <c r="HSX62" i="15"/>
  <c r="HSY62" i="15"/>
  <c r="HSZ62" i="15"/>
  <c r="HTA62" i="15"/>
  <c r="HTB62" i="15"/>
  <c r="HTC62" i="15"/>
  <c r="HTD62" i="15"/>
  <c r="HTE62" i="15"/>
  <c r="HTF62" i="15"/>
  <c r="HTG62" i="15"/>
  <c r="HTH62" i="15"/>
  <c r="HTI62" i="15"/>
  <c r="HTJ62" i="15"/>
  <c r="HTK62" i="15"/>
  <c r="HTL62" i="15"/>
  <c r="HTM62" i="15"/>
  <c r="HTN62" i="15"/>
  <c r="HTO62" i="15"/>
  <c r="HTP62" i="15"/>
  <c r="HTQ62" i="15"/>
  <c r="HTR62" i="15"/>
  <c r="HTS62" i="15"/>
  <c r="HTT62" i="15"/>
  <c r="HTU62" i="15"/>
  <c r="HTV62" i="15"/>
  <c r="HTW62" i="15"/>
  <c r="HTX62" i="15"/>
  <c r="HTY62" i="15"/>
  <c r="HTZ62" i="15"/>
  <c r="HUA62" i="15"/>
  <c r="HUB62" i="15"/>
  <c r="HUC62" i="15"/>
  <c r="HUD62" i="15"/>
  <c r="HUE62" i="15"/>
  <c r="HUF62" i="15"/>
  <c r="HUG62" i="15"/>
  <c r="HUH62" i="15"/>
  <c r="HUI62" i="15"/>
  <c r="HUJ62" i="15"/>
  <c r="HUK62" i="15"/>
  <c r="HUL62" i="15"/>
  <c r="HUM62" i="15"/>
  <c r="HUN62" i="15"/>
  <c r="HUO62" i="15"/>
  <c r="HUP62" i="15"/>
  <c r="HUQ62" i="15"/>
  <c r="HUR62" i="15"/>
  <c r="HUS62" i="15"/>
  <c r="HUT62" i="15"/>
  <c r="HUU62" i="15"/>
  <c r="HUV62" i="15"/>
  <c r="HUW62" i="15"/>
  <c r="HUX62" i="15"/>
  <c r="HUY62" i="15"/>
  <c r="HUZ62" i="15"/>
  <c r="HVA62" i="15"/>
  <c r="HVB62" i="15"/>
  <c r="HVC62" i="15"/>
  <c r="HVD62" i="15"/>
  <c r="HVE62" i="15"/>
  <c r="HVF62" i="15"/>
  <c r="HVG62" i="15"/>
  <c r="HVH62" i="15"/>
  <c r="HVI62" i="15"/>
  <c r="HVJ62" i="15"/>
  <c r="HVK62" i="15"/>
  <c r="HVL62" i="15"/>
  <c r="HVM62" i="15"/>
  <c r="HVN62" i="15"/>
  <c r="HVO62" i="15"/>
  <c r="HVP62" i="15"/>
  <c r="HVQ62" i="15"/>
  <c r="HVR62" i="15"/>
  <c r="HVS62" i="15"/>
  <c r="HVT62" i="15"/>
  <c r="HVU62" i="15"/>
  <c r="HVV62" i="15"/>
  <c r="HVW62" i="15"/>
  <c r="HVX62" i="15"/>
  <c r="HVY62" i="15"/>
  <c r="HVZ62" i="15"/>
  <c r="HWA62" i="15"/>
  <c r="HWB62" i="15"/>
  <c r="HWC62" i="15"/>
  <c r="HWD62" i="15"/>
  <c r="HWE62" i="15"/>
  <c r="HWF62" i="15"/>
  <c r="HWG62" i="15"/>
  <c r="HWH62" i="15"/>
  <c r="HWI62" i="15"/>
  <c r="HWJ62" i="15"/>
  <c r="HWK62" i="15"/>
  <c r="HWL62" i="15"/>
  <c r="HWM62" i="15"/>
  <c r="HWN62" i="15"/>
  <c r="HWO62" i="15"/>
  <c r="HWP62" i="15"/>
  <c r="HWQ62" i="15"/>
  <c r="HWR62" i="15"/>
  <c r="HWS62" i="15"/>
  <c r="HWT62" i="15"/>
  <c r="HWU62" i="15"/>
  <c r="HWV62" i="15"/>
  <c r="HWW62" i="15"/>
  <c r="HWX62" i="15"/>
  <c r="HWY62" i="15"/>
  <c r="HWZ62" i="15"/>
  <c r="HXA62" i="15"/>
  <c r="HXB62" i="15"/>
  <c r="HXC62" i="15"/>
  <c r="HXD62" i="15"/>
  <c r="HXE62" i="15"/>
  <c r="HXF62" i="15"/>
  <c r="HXG62" i="15"/>
  <c r="HXH62" i="15"/>
  <c r="HXI62" i="15"/>
  <c r="HXJ62" i="15"/>
  <c r="HXK62" i="15"/>
  <c r="HXL62" i="15"/>
  <c r="HXM62" i="15"/>
  <c r="HXN62" i="15"/>
  <c r="HXO62" i="15"/>
  <c r="HXP62" i="15"/>
  <c r="HXQ62" i="15"/>
  <c r="HXR62" i="15"/>
  <c r="HXS62" i="15"/>
  <c r="HXT62" i="15"/>
  <c r="HXU62" i="15"/>
  <c r="HXV62" i="15"/>
  <c r="HXW62" i="15"/>
  <c r="HXX62" i="15"/>
  <c r="HXY62" i="15"/>
  <c r="HXZ62" i="15"/>
  <c r="HYA62" i="15"/>
  <c r="HYB62" i="15"/>
  <c r="HYC62" i="15"/>
  <c r="HYD62" i="15"/>
  <c r="HYE62" i="15"/>
  <c r="HYF62" i="15"/>
  <c r="HYG62" i="15"/>
  <c r="HYH62" i="15"/>
  <c r="HYI62" i="15"/>
  <c r="HYJ62" i="15"/>
  <c r="HYK62" i="15"/>
  <c r="HYL62" i="15"/>
  <c r="HYM62" i="15"/>
  <c r="HYN62" i="15"/>
  <c r="HYO62" i="15"/>
  <c r="HYP62" i="15"/>
  <c r="HYQ62" i="15"/>
  <c r="HYR62" i="15"/>
  <c r="HYS62" i="15"/>
  <c r="HYT62" i="15"/>
  <c r="HYU62" i="15"/>
  <c r="HYV62" i="15"/>
  <c r="HYW62" i="15"/>
  <c r="HYX62" i="15"/>
  <c r="HYY62" i="15"/>
  <c r="HYZ62" i="15"/>
  <c r="HZA62" i="15"/>
  <c r="HZB62" i="15"/>
  <c r="HZC62" i="15"/>
  <c r="HZD62" i="15"/>
  <c r="HZE62" i="15"/>
  <c r="HZF62" i="15"/>
  <c r="HZG62" i="15"/>
  <c r="HZH62" i="15"/>
  <c r="HZI62" i="15"/>
  <c r="HZJ62" i="15"/>
  <c r="HZK62" i="15"/>
  <c r="HZL62" i="15"/>
  <c r="HZM62" i="15"/>
  <c r="HZN62" i="15"/>
  <c r="HZO62" i="15"/>
  <c r="HZP62" i="15"/>
  <c r="HZQ62" i="15"/>
  <c r="HZR62" i="15"/>
  <c r="HZS62" i="15"/>
  <c r="HZT62" i="15"/>
  <c r="HZU62" i="15"/>
  <c r="HZV62" i="15"/>
  <c r="HZW62" i="15"/>
  <c r="HZX62" i="15"/>
  <c r="HZY62" i="15"/>
  <c r="HZZ62" i="15"/>
  <c r="IAA62" i="15"/>
  <c r="IAB62" i="15"/>
  <c r="IAC62" i="15"/>
  <c r="IAD62" i="15"/>
  <c r="IAE62" i="15"/>
  <c r="IAF62" i="15"/>
  <c r="IAG62" i="15"/>
  <c r="IAH62" i="15"/>
  <c r="IAI62" i="15"/>
  <c r="IAJ62" i="15"/>
  <c r="IAK62" i="15"/>
  <c r="IAL62" i="15"/>
  <c r="IAM62" i="15"/>
  <c r="IAN62" i="15"/>
  <c r="IAO62" i="15"/>
  <c r="IAP62" i="15"/>
  <c r="IAQ62" i="15"/>
  <c r="IAR62" i="15"/>
  <c r="IAS62" i="15"/>
  <c r="IAT62" i="15"/>
  <c r="IAU62" i="15"/>
  <c r="IAV62" i="15"/>
  <c r="IAW62" i="15"/>
  <c r="IAX62" i="15"/>
  <c r="IAY62" i="15"/>
  <c r="IAZ62" i="15"/>
  <c r="IBA62" i="15"/>
  <c r="IBB62" i="15"/>
  <c r="IBC62" i="15"/>
  <c r="IBD62" i="15"/>
  <c r="IBE62" i="15"/>
  <c r="IBF62" i="15"/>
  <c r="IBG62" i="15"/>
  <c r="IBH62" i="15"/>
  <c r="IBI62" i="15"/>
  <c r="IBJ62" i="15"/>
  <c r="IBK62" i="15"/>
  <c r="IBL62" i="15"/>
  <c r="IBM62" i="15"/>
  <c r="IBN62" i="15"/>
  <c r="IBO62" i="15"/>
  <c r="IBP62" i="15"/>
  <c r="IBQ62" i="15"/>
  <c r="IBR62" i="15"/>
  <c r="IBS62" i="15"/>
  <c r="IBT62" i="15"/>
  <c r="IBU62" i="15"/>
  <c r="IBV62" i="15"/>
  <c r="IBW62" i="15"/>
  <c r="IBX62" i="15"/>
  <c r="IBY62" i="15"/>
  <c r="IBZ62" i="15"/>
  <c r="ICA62" i="15"/>
  <c r="ICB62" i="15"/>
  <c r="ICC62" i="15"/>
  <c r="ICD62" i="15"/>
  <c r="ICE62" i="15"/>
  <c r="ICF62" i="15"/>
  <c r="ICG62" i="15"/>
  <c r="ICH62" i="15"/>
  <c r="ICI62" i="15"/>
  <c r="ICJ62" i="15"/>
  <c r="ICK62" i="15"/>
  <c r="ICL62" i="15"/>
  <c r="ICM62" i="15"/>
  <c r="ICN62" i="15"/>
  <c r="ICO62" i="15"/>
  <c r="ICP62" i="15"/>
  <c r="ICQ62" i="15"/>
  <c r="ICR62" i="15"/>
  <c r="ICS62" i="15"/>
  <c r="ICT62" i="15"/>
  <c r="ICU62" i="15"/>
  <c r="ICV62" i="15"/>
  <c r="ICW62" i="15"/>
  <c r="ICX62" i="15"/>
  <c r="ICY62" i="15"/>
  <c r="ICZ62" i="15"/>
  <c r="IDA62" i="15"/>
  <c r="IDB62" i="15"/>
  <c r="IDC62" i="15"/>
  <c r="IDD62" i="15"/>
  <c r="IDE62" i="15"/>
  <c r="IDF62" i="15"/>
  <c r="IDG62" i="15"/>
  <c r="IDH62" i="15"/>
  <c r="IDI62" i="15"/>
  <c r="IDJ62" i="15"/>
  <c r="IDK62" i="15"/>
  <c r="IDL62" i="15"/>
  <c r="IDM62" i="15"/>
  <c r="IDN62" i="15"/>
  <c r="IDO62" i="15"/>
  <c r="IDP62" i="15"/>
  <c r="IDQ62" i="15"/>
  <c r="IDR62" i="15"/>
  <c r="IDS62" i="15"/>
  <c r="IDT62" i="15"/>
  <c r="IDU62" i="15"/>
  <c r="IDV62" i="15"/>
  <c r="IDW62" i="15"/>
  <c r="IDX62" i="15"/>
  <c r="IDY62" i="15"/>
  <c r="IDZ62" i="15"/>
  <c r="IEA62" i="15"/>
  <c r="IEB62" i="15"/>
  <c r="IEC62" i="15"/>
  <c r="IED62" i="15"/>
  <c r="IEE62" i="15"/>
  <c r="IEF62" i="15"/>
  <c r="IEG62" i="15"/>
  <c r="IEH62" i="15"/>
  <c r="IEI62" i="15"/>
  <c r="IEJ62" i="15"/>
  <c r="IEK62" i="15"/>
  <c r="IEL62" i="15"/>
  <c r="IEM62" i="15"/>
  <c r="IEN62" i="15"/>
  <c r="IEO62" i="15"/>
  <c r="IEP62" i="15"/>
  <c r="IEQ62" i="15"/>
  <c r="IER62" i="15"/>
  <c r="IES62" i="15"/>
  <c r="IET62" i="15"/>
  <c r="IEU62" i="15"/>
  <c r="IEV62" i="15"/>
  <c r="IEW62" i="15"/>
  <c r="IEX62" i="15"/>
  <c r="IEY62" i="15"/>
  <c r="IEZ62" i="15"/>
  <c r="IFA62" i="15"/>
  <c r="IFB62" i="15"/>
  <c r="IFC62" i="15"/>
  <c r="IFD62" i="15"/>
  <c r="IFE62" i="15"/>
  <c r="IFF62" i="15"/>
  <c r="IFG62" i="15"/>
  <c r="IFH62" i="15"/>
  <c r="IFI62" i="15"/>
  <c r="IFJ62" i="15"/>
  <c r="IFK62" i="15"/>
  <c r="IFL62" i="15"/>
  <c r="IFM62" i="15"/>
  <c r="IFN62" i="15"/>
  <c r="IFO62" i="15"/>
  <c r="IFP62" i="15"/>
  <c r="IFQ62" i="15"/>
  <c r="IFR62" i="15"/>
  <c r="IFS62" i="15"/>
  <c r="IFT62" i="15"/>
  <c r="IFU62" i="15"/>
  <c r="IFV62" i="15"/>
  <c r="IFW62" i="15"/>
  <c r="IFX62" i="15"/>
  <c r="IFY62" i="15"/>
  <c r="IFZ62" i="15"/>
  <c r="IGA62" i="15"/>
  <c r="IGB62" i="15"/>
  <c r="IGC62" i="15"/>
  <c r="IGD62" i="15"/>
  <c r="IGE62" i="15"/>
  <c r="IGF62" i="15"/>
  <c r="IGG62" i="15"/>
  <c r="IGH62" i="15"/>
  <c r="IGI62" i="15"/>
  <c r="IGJ62" i="15"/>
  <c r="IGK62" i="15"/>
  <c r="IGL62" i="15"/>
  <c r="IGM62" i="15"/>
  <c r="IGN62" i="15"/>
  <c r="IGO62" i="15"/>
  <c r="IGP62" i="15"/>
  <c r="IGQ62" i="15"/>
  <c r="IGR62" i="15"/>
  <c r="IGS62" i="15"/>
  <c r="IGT62" i="15"/>
  <c r="IGU62" i="15"/>
  <c r="IGV62" i="15"/>
  <c r="IGW62" i="15"/>
  <c r="IGX62" i="15"/>
  <c r="IGY62" i="15"/>
  <c r="IGZ62" i="15"/>
  <c r="IHA62" i="15"/>
  <c r="IHB62" i="15"/>
  <c r="IHC62" i="15"/>
  <c r="IHD62" i="15"/>
  <c r="IHE62" i="15"/>
  <c r="IHF62" i="15"/>
  <c r="IHG62" i="15"/>
  <c r="IHH62" i="15"/>
  <c r="IHI62" i="15"/>
  <c r="IHJ62" i="15"/>
  <c r="IHK62" i="15"/>
  <c r="IHL62" i="15"/>
  <c r="IHM62" i="15"/>
  <c r="IHN62" i="15"/>
  <c r="IHO62" i="15"/>
  <c r="IHP62" i="15"/>
  <c r="IHQ62" i="15"/>
  <c r="IHR62" i="15"/>
  <c r="IHS62" i="15"/>
  <c r="IHT62" i="15"/>
  <c r="IHU62" i="15"/>
  <c r="IHV62" i="15"/>
  <c r="IHW62" i="15"/>
  <c r="IHX62" i="15"/>
  <c r="IHY62" i="15"/>
  <c r="IHZ62" i="15"/>
  <c r="IIA62" i="15"/>
  <c r="IIB62" i="15"/>
  <c r="IIC62" i="15"/>
  <c r="IID62" i="15"/>
  <c r="IIE62" i="15"/>
  <c r="IIF62" i="15"/>
  <c r="IIG62" i="15"/>
  <c r="IIH62" i="15"/>
  <c r="III62" i="15"/>
  <c r="IIJ62" i="15"/>
  <c r="IIK62" i="15"/>
  <c r="IIL62" i="15"/>
  <c r="IIM62" i="15"/>
  <c r="IIN62" i="15"/>
  <c r="IIO62" i="15"/>
  <c r="IIP62" i="15"/>
  <c r="IIQ62" i="15"/>
  <c r="IIR62" i="15"/>
  <c r="IIS62" i="15"/>
  <c r="IIT62" i="15"/>
  <c r="IIU62" i="15"/>
  <c r="IIV62" i="15"/>
  <c r="IIW62" i="15"/>
  <c r="IIX62" i="15"/>
  <c r="IIY62" i="15"/>
  <c r="IIZ62" i="15"/>
  <c r="IJA62" i="15"/>
  <c r="IJB62" i="15"/>
  <c r="IJC62" i="15"/>
  <c r="IJD62" i="15"/>
  <c r="IJE62" i="15"/>
  <c r="IJF62" i="15"/>
  <c r="IJG62" i="15"/>
  <c r="IJH62" i="15"/>
  <c r="IJI62" i="15"/>
  <c r="IJJ62" i="15"/>
  <c r="IJK62" i="15"/>
  <c r="IJL62" i="15"/>
  <c r="IJM62" i="15"/>
  <c r="IJN62" i="15"/>
  <c r="IJO62" i="15"/>
  <c r="IJP62" i="15"/>
  <c r="IJQ62" i="15"/>
  <c r="IJR62" i="15"/>
  <c r="IJS62" i="15"/>
  <c r="IJT62" i="15"/>
  <c r="IJU62" i="15"/>
  <c r="IJV62" i="15"/>
  <c r="IJW62" i="15"/>
  <c r="IJX62" i="15"/>
  <c r="IJY62" i="15"/>
  <c r="IJZ62" i="15"/>
  <c r="IKA62" i="15"/>
  <c r="IKB62" i="15"/>
  <c r="IKC62" i="15"/>
  <c r="IKD62" i="15"/>
  <c r="IKE62" i="15"/>
  <c r="IKF62" i="15"/>
  <c r="IKG62" i="15"/>
  <c r="IKH62" i="15"/>
  <c r="IKI62" i="15"/>
  <c r="IKJ62" i="15"/>
  <c r="IKK62" i="15"/>
  <c r="IKL62" i="15"/>
  <c r="IKM62" i="15"/>
  <c r="IKN62" i="15"/>
  <c r="IKO62" i="15"/>
  <c r="IKP62" i="15"/>
  <c r="IKQ62" i="15"/>
  <c r="IKR62" i="15"/>
  <c r="IKS62" i="15"/>
  <c r="IKT62" i="15"/>
  <c r="IKU62" i="15"/>
  <c r="IKV62" i="15"/>
  <c r="IKW62" i="15"/>
  <c r="IKX62" i="15"/>
  <c r="IKY62" i="15"/>
  <c r="IKZ62" i="15"/>
  <c r="ILA62" i="15"/>
  <c r="ILB62" i="15"/>
  <c r="ILC62" i="15"/>
  <c r="ILD62" i="15"/>
  <c r="ILE62" i="15"/>
  <c r="ILF62" i="15"/>
  <c r="ILG62" i="15"/>
  <c r="ILH62" i="15"/>
  <c r="ILI62" i="15"/>
  <c r="ILJ62" i="15"/>
  <c r="ILK62" i="15"/>
  <c r="ILL62" i="15"/>
  <c r="ILM62" i="15"/>
  <c r="ILN62" i="15"/>
  <c r="ILO62" i="15"/>
  <c r="ILP62" i="15"/>
  <c r="ILQ62" i="15"/>
  <c r="ILR62" i="15"/>
  <c r="ILS62" i="15"/>
  <c r="ILT62" i="15"/>
  <c r="ILU62" i="15"/>
  <c r="ILV62" i="15"/>
  <c r="ILW62" i="15"/>
  <c r="ILX62" i="15"/>
  <c r="ILY62" i="15"/>
  <c r="ILZ62" i="15"/>
  <c r="IMA62" i="15"/>
  <c r="IMB62" i="15"/>
  <c r="IMC62" i="15"/>
  <c r="IMD62" i="15"/>
  <c r="IME62" i="15"/>
  <c r="IMF62" i="15"/>
  <c r="IMG62" i="15"/>
  <c r="IMH62" i="15"/>
  <c r="IMI62" i="15"/>
  <c r="IMJ62" i="15"/>
  <c r="IMK62" i="15"/>
  <c r="IML62" i="15"/>
  <c r="IMM62" i="15"/>
  <c r="IMN62" i="15"/>
  <c r="IMO62" i="15"/>
  <c r="IMP62" i="15"/>
  <c r="IMQ62" i="15"/>
  <c r="IMR62" i="15"/>
  <c r="IMS62" i="15"/>
  <c r="IMT62" i="15"/>
  <c r="IMU62" i="15"/>
  <c r="IMV62" i="15"/>
  <c r="IMW62" i="15"/>
  <c r="IMX62" i="15"/>
  <c r="IMY62" i="15"/>
  <c r="IMZ62" i="15"/>
  <c r="INA62" i="15"/>
  <c r="INB62" i="15"/>
  <c r="INC62" i="15"/>
  <c r="IND62" i="15"/>
  <c r="INE62" i="15"/>
  <c r="INF62" i="15"/>
  <c r="ING62" i="15"/>
  <c r="INH62" i="15"/>
  <c r="INI62" i="15"/>
  <c r="INJ62" i="15"/>
  <c r="INK62" i="15"/>
  <c r="INL62" i="15"/>
  <c r="INM62" i="15"/>
  <c r="INN62" i="15"/>
  <c r="INO62" i="15"/>
  <c r="INP62" i="15"/>
  <c r="INQ62" i="15"/>
  <c r="INR62" i="15"/>
  <c r="INS62" i="15"/>
  <c r="INT62" i="15"/>
  <c r="INU62" i="15"/>
  <c r="INV62" i="15"/>
  <c r="INW62" i="15"/>
  <c r="INX62" i="15"/>
  <c r="INY62" i="15"/>
  <c r="INZ62" i="15"/>
  <c r="IOA62" i="15"/>
  <c r="IOB62" i="15"/>
  <c r="IOC62" i="15"/>
  <c r="IOD62" i="15"/>
  <c r="IOE62" i="15"/>
  <c r="IOF62" i="15"/>
  <c r="IOG62" i="15"/>
  <c r="IOH62" i="15"/>
  <c r="IOI62" i="15"/>
  <c r="IOJ62" i="15"/>
  <c r="IOK62" i="15"/>
  <c r="IOL62" i="15"/>
  <c r="IOM62" i="15"/>
  <c r="ION62" i="15"/>
  <c r="IOO62" i="15"/>
  <c r="IOP62" i="15"/>
  <c r="IOQ62" i="15"/>
  <c r="IOR62" i="15"/>
  <c r="IOS62" i="15"/>
  <c r="IOT62" i="15"/>
  <c r="IOU62" i="15"/>
  <c r="IOV62" i="15"/>
  <c r="IOW62" i="15"/>
  <c r="IOX62" i="15"/>
  <c r="IOY62" i="15"/>
  <c r="IOZ62" i="15"/>
  <c r="IPA62" i="15"/>
  <c r="IPB62" i="15"/>
  <c r="IPC62" i="15"/>
  <c r="IPD62" i="15"/>
  <c r="IPE62" i="15"/>
  <c r="IPF62" i="15"/>
  <c r="IPG62" i="15"/>
  <c r="IPH62" i="15"/>
  <c r="IPI62" i="15"/>
  <c r="IPJ62" i="15"/>
  <c r="IPK62" i="15"/>
  <c r="IPL62" i="15"/>
  <c r="IPM62" i="15"/>
  <c r="IPN62" i="15"/>
  <c r="IPO62" i="15"/>
  <c r="IPP62" i="15"/>
  <c r="IPQ62" i="15"/>
  <c r="IPR62" i="15"/>
  <c r="IPS62" i="15"/>
  <c r="IPT62" i="15"/>
  <c r="IPU62" i="15"/>
  <c r="IPV62" i="15"/>
  <c r="IPW62" i="15"/>
  <c r="IPX62" i="15"/>
  <c r="IPY62" i="15"/>
  <c r="IPZ62" i="15"/>
  <c r="IQA62" i="15"/>
  <c r="IQB62" i="15"/>
  <c r="IQC62" i="15"/>
  <c r="IQD62" i="15"/>
  <c r="IQE62" i="15"/>
  <c r="IQF62" i="15"/>
  <c r="IQG62" i="15"/>
  <c r="IQH62" i="15"/>
  <c r="IQI62" i="15"/>
  <c r="IQJ62" i="15"/>
  <c r="IQK62" i="15"/>
  <c r="IQL62" i="15"/>
  <c r="IQM62" i="15"/>
  <c r="IQN62" i="15"/>
  <c r="IQO62" i="15"/>
  <c r="IQP62" i="15"/>
  <c r="IQQ62" i="15"/>
  <c r="IQR62" i="15"/>
  <c r="IQS62" i="15"/>
  <c r="IQT62" i="15"/>
  <c r="IQU62" i="15"/>
  <c r="IQV62" i="15"/>
  <c r="IQW62" i="15"/>
  <c r="IQX62" i="15"/>
  <c r="IQY62" i="15"/>
  <c r="IQZ62" i="15"/>
  <c r="IRA62" i="15"/>
  <c r="IRB62" i="15"/>
  <c r="IRC62" i="15"/>
  <c r="IRD62" i="15"/>
  <c r="IRE62" i="15"/>
  <c r="IRF62" i="15"/>
  <c r="IRG62" i="15"/>
  <c r="IRH62" i="15"/>
  <c r="IRI62" i="15"/>
  <c r="IRJ62" i="15"/>
  <c r="IRK62" i="15"/>
  <c r="IRL62" i="15"/>
  <c r="IRM62" i="15"/>
  <c r="IRN62" i="15"/>
  <c r="IRO62" i="15"/>
  <c r="IRP62" i="15"/>
  <c r="IRQ62" i="15"/>
  <c r="IRR62" i="15"/>
  <c r="IRS62" i="15"/>
  <c r="IRT62" i="15"/>
  <c r="IRU62" i="15"/>
  <c r="IRV62" i="15"/>
  <c r="IRW62" i="15"/>
  <c r="IRX62" i="15"/>
  <c r="IRY62" i="15"/>
  <c r="IRZ62" i="15"/>
  <c r="ISA62" i="15"/>
  <c r="ISB62" i="15"/>
  <c r="ISC62" i="15"/>
  <c r="ISD62" i="15"/>
  <c r="ISE62" i="15"/>
  <c r="ISF62" i="15"/>
  <c r="ISG62" i="15"/>
  <c r="ISH62" i="15"/>
  <c r="ISI62" i="15"/>
  <c r="ISJ62" i="15"/>
  <c r="ISK62" i="15"/>
  <c r="ISL62" i="15"/>
  <c r="ISM62" i="15"/>
  <c r="ISN62" i="15"/>
  <c r="ISO62" i="15"/>
  <c r="ISP62" i="15"/>
  <c r="ISQ62" i="15"/>
  <c r="ISR62" i="15"/>
  <c r="ISS62" i="15"/>
  <c r="IST62" i="15"/>
  <c r="ISU62" i="15"/>
  <c r="ISV62" i="15"/>
  <c r="ISW62" i="15"/>
  <c r="ISX62" i="15"/>
  <c r="ISY62" i="15"/>
  <c r="ISZ62" i="15"/>
  <c r="ITA62" i="15"/>
  <c r="ITB62" i="15"/>
  <c r="ITC62" i="15"/>
  <c r="ITD62" i="15"/>
  <c r="ITE62" i="15"/>
  <c r="ITF62" i="15"/>
  <c r="ITG62" i="15"/>
  <c r="ITH62" i="15"/>
  <c r="ITI62" i="15"/>
  <c r="ITJ62" i="15"/>
  <c r="ITK62" i="15"/>
  <c r="ITL62" i="15"/>
  <c r="ITM62" i="15"/>
  <c r="ITN62" i="15"/>
  <c r="ITO62" i="15"/>
  <c r="ITP62" i="15"/>
  <c r="ITQ62" i="15"/>
  <c r="ITR62" i="15"/>
  <c r="ITS62" i="15"/>
  <c r="ITT62" i="15"/>
  <c r="ITU62" i="15"/>
  <c r="ITV62" i="15"/>
  <c r="ITW62" i="15"/>
  <c r="ITX62" i="15"/>
  <c r="ITY62" i="15"/>
  <c r="ITZ62" i="15"/>
  <c r="IUA62" i="15"/>
  <c r="IUB62" i="15"/>
  <c r="IUC62" i="15"/>
  <c r="IUD62" i="15"/>
  <c r="IUE62" i="15"/>
  <c r="IUF62" i="15"/>
  <c r="IUG62" i="15"/>
  <c r="IUH62" i="15"/>
  <c r="IUI62" i="15"/>
  <c r="IUJ62" i="15"/>
  <c r="IUK62" i="15"/>
  <c r="IUL62" i="15"/>
  <c r="IUM62" i="15"/>
  <c r="IUN62" i="15"/>
  <c r="IUO62" i="15"/>
  <c r="IUP62" i="15"/>
  <c r="IUQ62" i="15"/>
  <c r="IUR62" i="15"/>
  <c r="IUS62" i="15"/>
  <c r="IUT62" i="15"/>
  <c r="IUU62" i="15"/>
  <c r="IUV62" i="15"/>
  <c r="IUW62" i="15"/>
  <c r="IUX62" i="15"/>
  <c r="IUY62" i="15"/>
  <c r="IUZ62" i="15"/>
  <c r="IVA62" i="15"/>
  <c r="IVB62" i="15"/>
  <c r="IVC62" i="15"/>
  <c r="IVD62" i="15"/>
  <c r="IVE62" i="15"/>
  <c r="IVF62" i="15"/>
  <c r="IVG62" i="15"/>
  <c r="IVH62" i="15"/>
  <c r="IVI62" i="15"/>
  <c r="IVJ62" i="15"/>
  <c r="IVK62" i="15"/>
  <c r="IVL62" i="15"/>
  <c r="IVM62" i="15"/>
  <c r="IVN62" i="15"/>
  <c r="IVO62" i="15"/>
  <c r="IVP62" i="15"/>
  <c r="IVQ62" i="15"/>
  <c r="IVR62" i="15"/>
  <c r="IVS62" i="15"/>
  <c r="IVT62" i="15"/>
  <c r="IVU62" i="15"/>
  <c r="IVV62" i="15"/>
  <c r="IVW62" i="15"/>
  <c r="IVX62" i="15"/>
  <c r="IVY62" i="15"/>
  <c r="IVZ62" i="15"/>
  <c r="IWA62" i="15"/>
  <c r="IWB62" i="15"/>
  <c r="IWC62" i="15"/>
  <c r="IWD62" i="15"/>
  <c r="IWE62" i="15"/>
  <c r="IWF62" i="15"/>
  <c r="IWG62" i="15"/>
  <c r="IWH62" i="15"/>
  <c r="IWI62" i="15"/>
  <c r="IWJ62" i="15"/>
  <c r="IWK62" i="15"/>
  <c r="IWL62" i="15"/>
  <c r="IWM62" i="15"/>
  <c r="IWN62" i="15"/>
  <c r="IWO62" i="15"/>
  <c r="IWP62" i="15"/>
  <c r="IWQ62" i="15"/>
  <c r="IWR62" i="15"/>
  <c r="IWS62" i="15"/>
  <c r="IWT62" i="15"/>
  <c r="IWU62" i="15"/>
  <c r="IWV62" i="15"/>
  <c r="IWW62" i="15"/>
  <c r="IWX62" i="15"/>
  <c r="IWY62" i="15"/>
  <c r="IWZ62" i="15"/>
  <c r="IXA62" i="15"/>
  <c r="IXB62" i="15"/>
  <c r="IXC62" i="15"/>
  <c r="IXD62" i="15"/>
  <c r="IXE62" i="15"/>
  <c r="IXF62" i="15"/>
  <c r="IXG62" i="15"/>
  <c r="IXH62" i="15"/>
  <c r="IXI62" i="15"/>
  <c r="IXJ62" i="15"/>
  <c r="IXK62" i="15"/>
  <c r="IXL62" i="15"/>
  <c r="IXM62" i="15"/>
  <c r="IXN62" i="15"/>
  <c r="IXO62" i="15"/>
  <c r="IXP62" i="15"/>
  <c r="IXQ62" i="15"/>
  <c r="IXR62" i="15"/>
  <c r="IXS62" i="15"/>
  <c r="IXT62" i="15"/>
  <c r="IXU62" i="15"/>
  <c r="IXV62" i="15"/>
  <c r="IXW62" i="15"/>
  <c r="IXX62" i="15"/>
  <c r="IXY62" i="15"/>
  <c r="IXZ62" i="15"/>
  <c r="IYA62" i="15"/>
  <c r="IYB62" i="15"/>
  <c r="IYC62" i="15"/>
  <c r="IYD62" i="15"/>
  <c r="IYE62" i="15"/>
  <c r="IYF62" i="15"/>
  <c r="IYG62" i="15"/>
  <c r="IYH62" i="15"/>
  <c r="IYI62" i="15"/>
  <c r="IYJ62" i="15"/>
  <c r="IYK62" i="15"/>
  <c r="IYL62" i="15"/>
  <c r="IYM62" i="15"/>
  <c r="IYN62" i="15"/>
  <c r="IYO62" i="15"/>
  <c r="IYP62" i="15"/>
  <c r="IYQ62" i="15"/>
  <c r="IYR62" i="15"/>
  <c r="IYS62" i="15"/>
  <c r="IYT62" i="15"/>
  <c r="IYU62" i="15"/>
  <c r="IYV62" i="15"/>
  <c r="IYW62" i="15"/>
  <c r="IYX62" i="15"/>
  <c r="IYY62" i="15"/>
  <c r="IYZ62" i="15"/>
  <c r="IZA62" i="15"/>
  <c r="IZB62" i="15"/>
  <c r="IZC62" i="15"/>
  <c r="IZD62" i="15"/>
  <c r="IZE62" i="15"/>
  <c r="IZF62" i="15"/>
  <c r="IZG62" i="15"/>
  <c r="IZH62" i="15"/>
  <c r="IZI62" i="15"/>
  <c r="IZJ62" i="15"/>
  <c r="IZK62" i="15"/>
  <c r="IZL62" i="15"/>
  <c r="IZM62" i="15"/>
  <c r="IZN62" i="15"/>
  <c r="IZO62" i="15"/>
  <c r="IZP62" i="15"/>
  <c r="IZQ62" i="15"/>
  <c r="IZR62" i="15"/>
  <c r="IZS62" i="15"/>
  <c r="IZT62" i="15"/>
  <c r="IZU62" i="15"/>
  <c r="IZV62" i="15"/>
  <c r="IZW62" i="15"/>
  <c r="IZX62" i="15"/>
  <c r="IZY62" i="15"/>
  <c r="IZZ62" i="15"/>
  <c r="JAA62" i="15"/>
  <c r="JAB62" i="15"/>
  <c r="JAC62" i="15"/>
  <c r="JAD62" i="15"/>
  <c r="JAE62" i="15"/>
  <c r="JAF62" i="15"/>
  <c r="JAG62" i="15"/>
  <c r="JAH62" i="15"/>
  <c r="JAI62" i="15"/>
  <c r="JAJ62" i="15"/>
  <c r="JAK62" i="15"/>
  <c r="JAL62" i="15"/>
  <c r="JAM62" i="15"/>
  <c r="JAN62" i="15"/>
  <c r="JAO62" i="15"/>
  <c r="JAP62" i="15"/>
  <c r="JAQ62" i="15"/>
  <c r="JAR62" i="15"/>
  <c r="JAS62" i="15"/>
  <c r="JAT62" i="15"/>
  <c r="JAU62" i="15"/>
  <c r="JAV62" i="15"/>
  <c r="JAW62" i="15"/>
  <c r="JAX62" i="15"/>
  <c r="JAY62" i="15"/>
  <c r="JAZ62" i="15"/>
  <c r="JBA62" i="15"/>
  <c r="JBB62" i="15"/>
  <c r="JBC62" i="15"/>
  <c r="JBD62" i="15"/>
  <c r="JBE62" i="15"/>
  <c r="JBF62" i="15"/>
  <c r="JBG62" i="15"/>
  <c r="JBH62" i="15"/>
  <c r="JBI62" i="15"/>
  <c r="JBJ62" i="15"/>
  <c r="JBK62" i="15"/>
  <c r="JBL62" i="15"/>
  <c r="JBM62" i="15"/>
  <c r="JBN62" i="15"/>
  <c r="JBO62" i="15"/>
  <c r="JBP62" i="15"/>
  <c r="JBQ62" i="15"/>
  <c r="JBR62" i="15"/>
  <c r="JBS62" i="15"/>
  <c r="JBT62" i="15"/>
  <c r="JBU62" i="15"/>
  <c r="JBV62" i="15"/>
  <c r="JBW62" i="15"/>
  <c r="JBX62" i="15"/>
  <c r="JBY62" i="15"/>
  <c r="JBZ62" i="15"/>
  <c r="JCA62" i="15"/>
  <c r="JCB62" i="15"/>
  <c r="JCC62" i="15"/>
  <c r="JCD62" i="15"/>
  <c r="JCE62" i="15"/>
  <c r="JCF62" i="15"/>
  <c r="JCG62" i="15"/>
  <c r="JCH62" i="15"/>
  <c r="JCI62" i="15"/>
  <c r="JCJ62" i="15"/>
  <c r="JCK62" i="15"/>
  <c r="JCL62" i="15"/>
  <c r="JCM62" i="15"/>
  <c r="JCN62" i="15"/>
  <c r="JCO62" i="15"/>
  <c r="JCP62" i="15"/>
  <c r="JCQ62" i="15"/>
  <c r="JCR62" i="15"/>
  <c r="JCS62" i="15"/>
  <c r="JCT62" i="15"/>
  <c r="JCU62" i="15"/>
  <c r="JCV62" i="15"/>
  <c r="JCW62" i="15"/>
  <c r="JCX62" i="15"/>
  <c r="JCY62" i="15"/>
  <c r="JCZ62" i="15"/>
  <c r="JDA62" i="15"/>
  <c r="JDB62" i="15"/>
  <c r="JDC62" i="15"/>
  <c r="JDD62" i="15"/>
  <c r="JDE62" i="15"/>
  <c r="JDF62" i="15"/>
  <c r="JDG62" i="15"/>
  <c r="JDH62" i="15"/>
  <c r="JDI62" i="15"/>
  <c r="JDJ62" i="15"/>
  <c r="JDK62" i="15"/>
  <c r="JDL62" i="15"/>
  <c r="JDM62" i="15"/>
  <c r="JDN62" i="15"/>
  <c r="JDO62" i="15"/>
  <c r="JDP62" i="15"/>
  <c r="JDQ62" i="15"/>
  <c r="JDR62" i="15"/>
  <c r="JDS62" i="15"/>
  <c r="JDT62" i="15"/>
  <c r="JDU62" i="15"/>
  <c r="JDV62" i="15"/>
  <c r="JDW62" i="15"/>
  <c r="JDX62" i="15"/>
  <c r="JDY62" i="15"/>
  <c r="JDZ62" i="15"/>
  <c r="JEA62" i="15"/>
  <c r="JEB62" i="15"/>
  <c r="JEC62" i="15"/>
  <c r="JED62" i="15"/>
  <c r="JEE62" i="15"/>
  <c r="JEF62" i="15"/>
  <c r="JEG62" i="15"/>
  <c r="JEH62" i="15"/>
  <c r="JEI62" i="15"/>
  <c r="JEJ62" i="15"/>
  <c r="JEK62" i="15"/>
  <c r="JEL62" i="15"/>
  <c r="JEM62" i="15"/>
  <c r="JEN62" i="15"/>
  <c r="JEO62" i="15"/>
  <c r="JEP62" i="15"/>
  <c r="JEQ62" i="15"/>
  <c r="JER62" i="15"/>
  <c r="JES62" i="15"/>
  <c r="JET62" i="15"/>
  <c r="JEU62" i="15"/>
  <c r="JEV62" i="15"/>
  <c r="JEW62" i="15"/>
  <c r="JEX62" i="15"/>
  <c r="JEY62" i="15"/>
  <c r="JEZ62" i="15"/>
  <c r="JFA62" i="15"/>
  <c r="JFB62" i="15"/>
  <c r="JFC62" i="15"/>
  <c r="JFD62" i="15"/>
  <c r="JFE62" i="15"/>
  <c r="JFF62" i="15"/>
  <c r="JFG62" i="15"/>
  <c r="JFH62" i="15"/>
  <c r="JFI62" i="15"/>
  <c r="JFJ62" i="15"/>
  <c r="JFK62" i="15"/>
  <c r="JFL62" i="15"/>
  <c r="JFM62" i="15"/>
  <c r="JFN62" i="15"/>
  <c r="JFO62" i="15"/>
  <c r="JFP62" i="15"/>
  <c r="JFQ62" i="15"/>
  <c r="JFR62" i="15"/>
  <c r="JFS62" i="15"/>
  <c r="JFT62" i="15"/>
  <c r="JFU62" i="15"/>
  <c r="JFV62" i="15"/>
  <c r="JFW62" i="15"/>
  <c r="JFX62" i="15"/>
  <c r="JFY62" i="15"/>
  <c r="JFZ62" i="15"/>
  <c r="JGA62" i="15"/>
  <c r="JGB62" i="15"/>
  <c r="JGC62" i="15"/>
  <c r="JGD62" i="15"/>
  <c r="JGE62" i="15"/>
  <c r="JGF62" i="15"/>
  <c r="JGG62" i="15"/>
  <c r="JGH62" i="15"/>
  <c r="JGI62" i="15"/>
  <c r="JGJ62" i="15"/>
  <c r="JGK62" i="15"/>
  <c r="JGL62" i="15"/>
  <c r="JGM62" i="15"/>
  <c r="JGN62" i="15"/>
  <c r="JGO62" i="15"/>
  <c r="JGP62" i="15"/>
  <c r="JGQ62" i="15"/>
  <c r="JGR62" i="15"/>
  <c r="JGS62" i="15"/>
  <c r="JGT62" i="15"/>
  <c r="JGU62" i="15"/>
  <c r="JGV62" i="15"/>
  <c r="JGW62" i="15"/>
  <c r="JGX62" i="15"/>
  <c r="JGY62" i="15"/>
  <c r="JGZ62" i="15"/>
  <c r="JHA62" i="15"/>
  <c r="JHB62" i="15"/>
  <c r="JHC62" i="15"/>
  <c r="JHD62" i="15"/>
  <c r="JHE62" i="15"/>
  <c r="JHF62" i="15"/>
  <c r="JHG62" i="15"/>
  <c r="JHH62" i="15"/>
  <c r="JHI62" i="15"/>
  <c r="JHJ62" i="15"/>
  <c r="JHK62" i="15"/>
  <c r="JHL62" i="15"/>
  <c r="JHM62" i="15"/>
  <c r="JHN62" i="15"/>
  <c r="JHO62" i="15"/>
  <c r="JHP62" i="15"/>
  <c r="JHQ62" i="15"/>
  <c r="JHR62" i="15"/>
  <c r="JHS62" i="15"/>
  <c r="JHT62" i="15"/>
  <c r="JHU62" i="15"/>
  <c r="JHV62" i="15"/>
  <c r="JHW62" i="15"/>
  <c r="JHX62" i="15"/>
  <c r="JHY62" i="15"/>
  <c r="JHZ62" i="15"/>
  <c r="JIA62" i="15"/>
  <c r="JIB62" i="15"/>
  <c r="JIC62" i="15"/>
  <c r="JID62" i="15"/>
  <c r="JIE62" i="15"/>
  <c r="JIF62" i="15"/>
  <c r="JIG62" i="15"/>
  <c r="JIH62" i="15"/>
  <c r="JII62" i="15"/>
  <c r="JIJ62" i="15"/>
  <c r="JIK62" i="15"/>
  <c r="JIL62" i="15"/>
  <c r="JIM62" i="15"/>
  <c r="JIN62" i="15"/>
  <c r="JIO62" i="15"/>
  <c r="JIP62" i="15"/>
  <c r="JIQ62" i="15"/>
  <c r="JIR62" i="15"/>
  <c r="JIS62" i="15"/>
  <c r="JIT62" i="15"/>
  <c r="JIU62" i="15"/>
  <c r="JIV62" i="15"/>
  <c r="JIW62" i="15"/>
  <c r="JIX62" i="15"/>
  <c r="JIY62" i="15"/>
  <c r="JIZ62" i="15"/>
  <c r="JJA62" i="15"/>
  <c r="JJB62" i="15"/>
  <c r="JJC62" i="15"/>
  <c r="JJD62" i="15"/>
  <c r="JJE62" i="15"/>
  <c r="JJF62" i="15"/>
  <c r="JJG62" i="15"/>
  <c r="JJH62" i="15"/>
  <c r="JJI62" i="15"/>
  <c r="JJJ62" i="15"/>
  <c r="JJK62" i="15"/>
  <c r="JJL62" i="15"/>
  <c r="JJM62" i="15"/>
  <c r="JJN62" i="15"/>
  <c r="JJO62" i="15"/>
  <c r="JJP62" i="15"/>
  <c r="JJQ62" i="15"/>
  <c r="JJR62" i="15"/>
  <c r="JJS62" i="15"/>
  <c r="JJT62" i="15"/>
  <c r="JJU62" i="15"/>
  <c r="JJV62" i="15"/>
  <c r="JJW62" i="15"/>
  <c r="JJX62" i="15"/>
  <c r="JJY62" i="15"/>
  <c r="JJZ62" i="15"/>
  <c r="JKA62" i="15"/>
  <c r="JKB62" i="15"/>
  <c r="JKC62" i="15"/>
  <c r="JKD62" i="15"/>
  <c r="JKE62" i="15"/>
  <c r="JKF62" i="15"/>
  <c r="JKG62" i="15"/>
  <c r="JKH62" i="15"/>
  <c r="JKI62" i="15"/>
  <c r="JKJ62" i="15"/>
  <c r="JKK62" i="15"/>
  <c r="JKL62" i="15"/>
  <c r="JKM62" i="15"/>
  <c r="JKN62" i="15"/>
  <c r="JKO62" i="15"/>
  <c r="JKP62" i="15"/>
  <c r="JKQ62" i="15"/>
  <c r="JKR62" i="15"/>
  <c r="JKS62" i="15"/>
  <c r="JKT62" i="15"/>
  <c r="JKU62" i="15"/>
  <c r="JKV62" i="15"/>
  <c r="JKW62" i="15"/>
  <c r="JKX62" i="15"/>
  <c r="JKY62" i="15"/>
  <c r="JKZ62" i="15"/>
  <c r="JLA62" i="15"/>
  <c r="JLB62" i="15"/>
  <c r="JLC62" i="15"/>
  <c r="JLD62" i="15"/>
  <c r="JLE62" i="15"/>
  <c r="JLF62" i="15"/>
  <c r="JLG62" i="15"/>
  <c r="JLH62" i="15"/>
  <c r="JLI62" i="15"/>
  <c r="JLJ62" i="15"/>
  <c r="JLK62" i="15"/>
  <c r="JLL62" i="15"/>
  <c r="JLM62" i="15"/>
  <c r="JLN62" i="15"/>
  <c r="JLO62" i="15"/>
  <c r="JLP62" i="15"/>
  <c r="JLQ62" i="15"/>
  <c r="JLR62" i="15"/>
  <c r="JLS62" i="15"/>
  <c r="JLT62" i="15"/>
  <c r="JLU62" i="15"/>
  <c r="JLV62" i="15"/>
  <c r="JLW62" i="15"/>
  <c r="JLX62" i="15"/>
  <c r="JLY62" i="15"/>
  <c r="JLZ62" i="15"/>
  <c r="JMA62" i="15"/>
  <c r="JMB62" i="15"/>
  <c r="JMC62" i="15"/>
  <c r="JMD62" i="15"/>
  <c r="JME62" i="15"/>
  <c r="JMF62" i="15"/>
  <c r="JMG62" i="15"/>
  <c r="JMH62" i="15"/>
  <c r="JMI62" i="15"/>
  <c r="JMJ62" i="15"/>
  <c r="JMK62" i="15"/>
  <c r="JML62" i="15"/>
  <c r="JMM62" i="15"/>
  <c r="JMN62" i="15"/>
  <c r="JMO62" i="15"/>
  <c r="JMP62" i="15"/>
  <c r="JMQ62" i="15"/>
  <c r="JMR62" i="15"/>
  <c r="JMS62" i="15"/>
  <c r="JMT62" i="15"/>
  <c r="JMU62" i="15"/>
  <c r="JMV62" i="15"/>
  <c r="JMW62" i="15"/>
  <c r="JMX62" i="15"/>
  <c r="JMY62" i="15"/>
  <c r="JMZ62" i="15"/>
  <c r="JNA62" i="15"/>
  <c r="JNB62" i="15"/>
  <c r="JNC62" i="15"/>
  <c r="JND62" i="15"/>
  <c r="JNE62" i="15"/>
  <c r="JNF62" i="15"/>
  <c r="JNG62" i="15"/>
  <c r="JNH62" i="15"/>
  <c r="JNI62" i="15"/>
  <c r="JNJ62" i="15"/>
  <c r="JNK62" i="15"/>
  <c r="JNL62" i="15"/>
  <c r="JNM62" i="15"/>
  <c r="JNN62" i="15"/>
  <c r="JNO62" i="15"/>
  <c r="JNP62" i="15"/>
  <c r="JNQ62" i="15"/>
  <c r="JNR62" i="15"/>
  <c r="JNS62" i="15"/>
  <c r="JNT62" i="15"/>
  <c r="JNU62" i="15"/>
  <c r="JNV62" i="15"/>
  <c r="JNW62" i="15"/>
  <c r="JNX62" i="15"/>
  <c r="JNY62" i="15"/>
  <c r="JNZ62" i="15"/>
  <c r="JOA62" i="15"/>
  <c r="JOB62" i="15"/>
  <c r="JOC62" i="15"/>
  <c r="JOD62" i="15"/>
  <c r="JOE62" i="15"/>
  <c r="JOF62" i="15"/>
  <c r="JOG62" i="15"/>
  <c r="JOH62" i="15"/>
  <c r="JOI62" i="15"/>
  <c r="JOJ62" i="15"/>
  <c r="JOK62" i="15"/>
  <c r="JOL62" i="15"/>
  <c r="JOM62" i="15"/>
  <c r="JON62" i="15"/>
  <c r="JOO62" i="15"/>
  <c r="JOP62" i="15"/>
  <c r="JOQ62" i="15"/>
  <c r="JOR62" i="15"/>
  <c r="JOS62" i="15"/>
  <c r="JOT62" i="15"/>
  <c r="JOU62" i="15"/>
  <c r="JOV62" i="15"/>
  <c r="JOW62" i="15"/>
  <c r="JOX62" i="15"/>
  <c r="JOY62" i="15"/>
  <c r="JOZ62" i="15"/>
  <c r="JPA62" i="15"/>
  <c r="JPB62" i="15"/>
  <c r="JPC62" i="15"/>
  <c r="JPD62" i="15"/>
  <c r="JPE62" i="15"/>
  <c r="JPF62" i="15"/>
  <c r="JPG62" i="15"/>
  <c r="JPH62" i="15"/>
  <c r="JPI62" i="15"/>
  <c r="JPJ62" i="15"/>
  <c r="JPK62" i="15"/>
  <c r="JPL62" i="15"/>
  <c r="JPM62" i="15"/>
  <c r="JPN62" i="15"/>
  <c r="JPO62" i="15"/>
  <c r="JPP62" i="15"/>
  <c r="JPQ62" i="15"/>
  <c r="JPR62" i="15"/>
  <c r="JPS62" i="15"/>
  <c r="JPT62" i="15"/>
  <c r="JPU62" i="15"/>
  <c r="JPV62" i="15"/>
  <c r="JPW62" i="15"/>
  <c r="JPX62" i="15"/>
  <c r="JPY62" i="15"/>
  <c r="JPZ62" i="15"/>
  <c r="JQA62" i="15"/>
  <c r="JQB62" i="15"/>
  <c r="JQC62" i="15"/>
  <c r="JQD62" i="15"/>
  <c r="JQE62" i="15"/>
  <c r="JQF62" i="15"/>
  <c r="JQG62" i="15"/>
  <c r="JQH62" i="15"/>
  <c r="JQI62" i="15"/>
  <c r="JQJ62" i="15"/>
  <c r="JQK62" i="15"/>
  <c r="JQL62" i="15"/>
  <c r="JQM62" i="15"/>
  <c r="JQN62" i="15"/>
  <c r="JQO62" i="15"/>
  <c r="JQP62" i="15"/>
  <c r="JQQ62" i="15"/>
  <c r="JQR62" i="15"/>
  <c r="JQS62" i="15"/>
  <c r="JQT62" i="15"/>
  <c r="JQU62" i="15"/>
  <c r="JQV62" i="15"/>
  <c r="JQW62" i="15"/>
  <c r="JQX62" i="15"/>
  <c r="JQY62" i="15"/>
  <c r="JQZ62" i="15"/>
  <c r="JRA62" i="15"/>
  <c r="JRB62" i="15"/>
  <c r="JRC62" i="15"/>
  <c r="JRD62" i="15"/>
  <c r="JRE62" i="15"/>
  <c r="JRF62" i="15"/>
  <c r="JRG62" i="15"/>
  <c r="JRH62" i="15"/>
  <c r="JRI62" i="15"/>
  <c r="JRJ62" i="15"/>
  <c r="JRK62" i="15"/>
  <c r="JRL62" i="15"/>
  <c r="JRM62" i="15"/>
  <c r="JRN62" i="15"/>
  <c r="JRO62" i="15"/>
  <c r="JRP62" i="15"/>
  <c r="JRQ62" i="15"/>
  <c r="JRR62" i="15"/>
  <c r="JRS62" i="15"/>
  <c r="JRT62" i="15"/>
  <c r="JRU62" i="15"/>
  <c r="JRV62" i="15"/>
  <c r="JRW62" i="15"/>
  <c r="JRX62" i="15"/>
  <c r="JRY62" i="15"/>
  <c r="JRZ62" i="15"/>
  <c r="JSA62" i="15"/>
  <c r="JSB62" i="15"/>
  <c r="JSC62" i="15"/>
  <c r="JSD62" i="15"/>
  <c r="JSE62" i="15"/>
  <c r="JSF62" i="15"/>
  <c r="JSG62" i="15"/>
  <c r="JSH62" i="15"/>
  <c r="JSI62" i="15"/>
  <c r="JSJ62" i="15"/>
  <c r="JSK62" i="15"/>
  <c r="JSL62" i="15"/>
  <c r="JSM62" i="15"/>
  <c r="JSN62" i="15"/>
  <c r="JSO62" i="15"/>
  <c r="JSP62" i="15"/>
  <c r="JSQ62" i="15"/>
  <c r="JSR62" i="15"/>
  <c r="JSS62" i="15"/>
  <c r="JST62" i="15"/>
  <c r="JSU62" i="15"/>
  <c r="JSV62" i="15"/>
  <c r="JSW62" i="15"/>
  <c r="JSX62" i="15"/>
  <c r="JSY62" i="15"/>
  <c r="JSZ62" i="15"/>
  <c r="JTA62" i="15"/>
  <c r="JTB62" i="15"/>
  <c r="JTC62" i="15"/>
  <c r="JTD62" i="15"/>
  <c r="JTE62" i="15"/>
  <c r="JTF62" i="15"/>
  <c r="JTG62" i="15"/>
  <c r="JTH62" i="15"/>
  <c r="JTI62" i="15"/>
  <c r="JTJ62" i="15"/>
  <c r="JTK62" i="15"/>
  <c r="JTL62" i="15"/>
  <c r="JTM62" i="15"/>
  <c r="JTN62" i="15"/>
  <c r="JTO62" i="15"/>
  <c r="JTP62" i="15"/>
  <c r="JTQ62" i="15"/>
  <c r="JTR62" i="15"/>
  <c r="JTS62" i="15"/>
  <c r="JTT62" i="15"/>
  <c r="JTU62" i="15"/>
  <c r="JTV62" i="15"/>
  <c r="JTW62" i="15"/>
  <c r="JTX62" i="15"/>
  <c r="JTY62" i="15"/>
  <c r="JTZ62" i="15"/>
  <c r="JUA62" i="15"/>
  <c r="JUB62" i="15"/>
  <c r="JUC62" i="15"/>
  <c r="JUD62" i="15"/>
  <c r="JUE62" i="15"/>
  <c r="JUF62" i="15"/>
  <c r="JUG62" i="15"/>
  <c r="JUH62" i="15"/>
  <c r="JUI62" i="15"/>
  <c r="JUJ62" i="15"/>
  <c r="JUK62" i="15"/>
  <c r="JUL62" i="15"/>
  <c r="JUM62" i="15"/>
  <c r="JUN62" i="15"/>
  <c r="JUO62" i="15"/>
  <c r="JUP62" i="15"/>
  <c r="JUQ62" i="15"/>
  <c r="JUR62" i="15"/>
  <c r="JUS62" i="15"/>
  <c r="JUT62" i="15"/>
  <c r="JUU62" i="15"/>
  <c r="JUV62" i="15"/>
  <c r="JUW62" i="15"/>
  <c r="JUX62" i="15"/>
  <c r="JUY62" i="15"/>
  <c r="JUZ62" i="15"/>
  <c r="JVA62" i="15"/>
  <c r="JVB62" i="15"/>
  <c r="JVC62" i="15"/>
  <c r="JVD62" i="15"/>
  <c r="JVE62" i="15"/>
  <c r="JVF62" i="15"/>
  <c r="JVG62" i="15"/>
  <c r="JVH62" i="15"/>
  <c r="JVI62" i="15"/>
  <c r="JVJ62" i="15"/>
  <c r="JVK62" i="15"/>
  <c r="JVL62" i="15"/>
  <c r="JVM62" i="15"/>
  <c r="JVN62" i="15"/>
  <c r="JVO62" i="15"/>
  <c r="JVP62" i="15"/>
  <c r="JVQ62" i="15"/>
  <c r="JVR62" i="15"/>
  <c r="JVS62" i="15"/>
  <c r="JVT62" i="15"/>
  <c r="JVU62" i="15"/>
  <c r="JVV62" i="15"/>
  <c r="JVW62" i="15"/>
  <c r="JVX62" i="15"/>
  <c r="JVY62" i="15"/>
  <c r="JVZ62" i="15"/>
  <c r="JWA62" i="15"/>
  <c r="JWB62" i="15"/>
  <c r="JWC62" i="15"/>
  <c r="JWD62" i="15"/>
  <c r="JWE62" i="15"/>
  <c r="JWF62" i="15"/>
  <c r="JWG62" i="15"/>
  <c r="JWH62" i="15"/>
  <c r="JWI62" i="15"/>
  <c r="JWJ62" i="15"/>
  <c r="JWK62" i="15"/>
  <c r="JWL62" i="15"/>
  <c r="JWM62" i="15"/>
  <c r="JWN62" i="15"/>
  <c r="JWO62" i="15"/>
  <c r="JWP62" i="15"/>
  <c r="JWQ62" i="15"/>
  <c r="JWR62" i="15"/>
  <c r="JWS62" i="15"/>
  <c r="JWT62" i="15"/>
  <c r="JWU62" i="15"/>
  <c r="JWV62" i="15"/>
  <c r="JWW62" i="15"/>
  <c r="JWX62" i="15"/>
  <c r="JWY62" i="15"/>
  <c r="JWZ62" i="15"/>
  <c r="JXA62" i="15"/>
  <c r="JXB62" i="15"/>
  <c r="JXC62" i="15"/>
  <c r="JXD62" i="15"/>
  <c r="JXE62" i="15"/>
  <c r="JXF62" i="15"/>
  <c r="JXG62" i="15"/>
  <c r="JXH62" i="15"/>
  <c r="JXI62" i="15"/>
  <c r="JXJ62" i="15"/>
  <c r="JXK62" i="15"/>
  <c r="JXL62" i="15"/>
  <c r="JXM62" i="15"/>
  <c r="JXN62" i="15"/>
  <c r="JXO62" i="15"/>
  <c r="JXP62" i="15"/>
  <c r="JXQ62" i="15"/>
  <c r="JXR62" i="15"/>
  <c r="JXS62" i="15"/>
  <c r="JXT62" i="15"/>
  <c r="JXU62" i="15"/>
  <c r="JXV62" i="15"/>
  <c r="JXW62" i="15"/>
  <c r="JXX62" i="15"/>
  <c r="JXY62" i="15"/>
  <c r="JXZ62" i="15"/>
  <c r="JYA62" i="15"/>
  <c r="JYB62" i="15"/>
  <c r="JYC62" i="15"/>
  <c r="JYD62" i="15"/>
  <c r="JYE62" i="15"/>
  <c r="JYF62" i="15"/>
  <c r="JYG62" i="15"/>
  <c r="JYH62" i="15"/>
  <c r="JYI62" i="15"/>
  <c r="JYJ62" i="15"/>
  <c r="JYK62" i="15"/>
  <c r="JYL62" i="15"/>
  <c r="JYM62" i="15"/>
  <c r="JYN62" i="15"/>
  <c r="JYO62" i="15"/>
  <c r="JYP62" i="15"/>
  <c r="JYQ62" i="15"/>
  <c r="JYR62" i="15"/>
  <c r="JYS62" i="15"/>
  <c r="JYT62" i="15"/>
  <c r="JYU62" i="15"/>
  <c r="JYV62" i="15"/>
  <c r="JYW62" i="15"/>
  <c r="JYX62" i="15"/>
  <c r="JYY62" i="15"/>
  <c r="JYZ62" i="15"/>
  <c r="JZA62" i="15"/>
  <c r="JZB62" i="15"/>
  <c r="JZC62" i="15"/>
  <c r="JZD62" i="15"/>
  <c r="JZE62" i="15"/>
  <c r="JZF62" i="15"/>
  <c r="JZG62" i="15"/>
  <c r="JZH62" i="15"/>
  <c r="JZI62" i="15"/>
  <c r="JZJ62" i="15"/>
  <c r="JZK62" i="15"/>
  <c r="JZL62" i="15"/>
  <c r="JZM62" i="15"/>
  <c r="JZN62" i="15"/>
  <c r="JZO62" i="15"/>
  <c r="JZP62" i="15"/>
  <c r="JZQ62" i="15"/>
  <c r="JZR62" i="15"/>
  <c r="JZS62" i="15"/>
  <c r="JZT62" i="15"/>
  <c r="JZU62" i="15"/>
  <c r="JZV62" i="15"/>
  <c r="JZW62" i="15"/>
  <c r="JZX62" i="15"/>
  <c r="JZY62" i="15"/>
  <c r="JZZ62" i="15"/>
  <c r="KAA62" i="15"/>
  <c r="KAB62" i="15"/>
  <c r="KAC62" i="15"/>
  <c r="KAD62" i="15"/>
  <c r="KAE62" i="15"/>
  <c r="KAF62" i="15"/>
  <c r="KAG62" i="15"/>
  <c r="KAH62" i="15"/>
  <c r="KAI62" i="15"/>
  <c r="KAJ62" i="15"/>
  <c r="KAK62" i="15"/>
  <c r="KAL62" i="15"/>
  <c r="KAM62" i="15"/>
  <c r="KAN62" i="15"/>
  <c r="KAO62" i="15"/>
  <c r="KAP62" i="15"/>
  <c r="KAQ62" i="15"/>
  <c r="KAR62" i="15"/>
  <c r="KAS62" i="15"/>
  <c r="KAT62" i="15"/>
  <c r="KAU62" i="15"/>
  <c r="KAV62" i="15"/>
  <c r="KAW62" i="15"/>
  <c r="KAX62" i="15"/>
  <c r="KAY62" i="15"/>
  <c r="KAZ62" i="15"/>
  <c r="KBA62" i="15"/>
  <c r="KBB62" i="15"/>
  <c r="KBC62" i="15"/>
  <c r="KBD62" i="15"/>
  <c r="KBE62" i="15"/>
  <c r="KBF62" i="15"/>
  <c r="KBG62" i="15"/>
  <c r="KBH62" i="15"/>
  <c r="KBI62" i="15"/>
  <c r="KBJ62" i="15"/>
  <c r="KBK62" i="15"/>
  <c r="KBL62" i="15"/>
  <c r="KBM62" i="15"/>
  <c r="KBN62" i="15"/>
  <c r="KBO62" i="15"/>
  <c r="KBP62" i="15"/>
  <c r="KBQ62" i="15"/>
  <c r="KBR62" i="15"/>
  <c r="KBS62" i="15"/>
  <c r="KBT62" i="15"/>
  <c r="KBU62" i="15"/>
  <c r="KBV62" i="15"/>
  <c r="KBW62" i="15"/>
  <c r="KBX62" i="15"/>
  <c r="KBY62" i="15"/>
  <c r="KBZ62" i="15"/>
  <c r="KCA62" i="15"/>
  <c r="KCB62" i="15"/>
  <c r="KCC62" i="15"/>
  <c r="KCD62" i="15"/>
  <c r="KCE62" i="15"/>
  <c r="KCF62" i="15"/>
  <c r="KCG62" i="15"/>
  <c r="KCH62" i="15"/>
  <c r="KCI62" i="15"/>
  <c r="KCJ62" i="15"/>
  <c r="KCK62" i="15"/>
  <c r="KCL62" i="15"/>
  <c r="KCM62" i="15"/>
  <c r="KCN62" i="15"/>
  <c r="KCO62" i="15"/>
  <c r="KCP62" i="15"/>
  <c r="KCQ62" i="15"/>
  <c r="KCR62" i="15"/>
  <c r="KCS62" i="15"/>
  <c r="KCT62" i="15"/>
  <c r="KCU62" i="15"/>
  <c r="KCV62" i="15"/>
  <c r="KCW62" i="15"/>
  <c r="KCX62" i="15"/>
  <c r="KCY62" i="15"/>
  <c r="KCZ62" i="15"/>
  <c r="KDA62" i="15"/>
  <c r="KDB62" i="15"/>
  <c r="KDC62" i="15"/>
  <c r="KDD62" i="15"/>
  <c r="KDE62" i="15"/>
  <c r="KDF62" i="15"/>
  <c r="KDG62" i="15"/>
  <c r="KDH62" i="15"/>
  <c r="KDI62" i="15"/>
  <c r="KDJ62" i="15"/>
  <c r="KDK62" i="15"/>
  <c r="KDL62" i="15"/>
  <c r="KDM62" i="15"/>
  <c r="KDN62" i="15"/>
  <c r="KDO62" i="15"/>
  <c r="KDP62" i="15"/>
  <c r="KDQ62" i="15"/>
  <c r="KDR62" i="15"/>
  <c r="KDS62" i="15"/>
  <c r="KDT62" i="15"/>
  <c r="KDU62" i="15"/>
  <c r="KDV62" i="15"/>
  <c r="KDW62" i="15"/>
  <c r="KDX62" i="15"/>
  <c r="KDY62" i="15"/>
  <c r="KDZ62" i="15"/>
  <c r="KEA62" i="15"/>
  <c r="KEB62" i="15"/>
  <c r="KEC62" i="15"/>
  <c r="KED62" i="15"/>
  <c r="KEE62" i="15"/>
  <c r="KEF62" i="15"/>
  <c r="KEG62" i="15"/>
  <c r="KEH62" i="15"/>
  <c r="KEI62" i="15"/>
  <c r="KEJ62" i="15"/>
  <c r="KEK62" i="15"/>
  <c r="KEL62" i="15"/>
  <c r="KEM62" i="15"/>
  <c r="KEN62" i="15"/>
  <c r="KEO62" i="15"/>
  <c r="KEP62" i="15"/>
  <c r="KEQ62" i="15"/>
  <c r="KER62" i="15"/>
  <c r="KES62" i="15"/>
  <c r="KET62" i="15"/>
  <c r="KEU62" i="15"/>
  <c r="KEV62" i="15"/>
  <c r="KEW62" i="15"/>
  <c r="KEX62" i="15"/>
  <c r="KEY62" i="15"/>
  <c r="KEZ62" i="15"/>
  <c r="KFA62" i="15"/>
  <c r="KFB62" i="15"/>
  <c r="KFC62" i="15"/>
  <c r="KFD62" i="15"/>
  <c r="KFE62" i="15"/>
  <c r="KFF62" i="15"/>
  <c r="KFG62" i="15"/>
  <c r="KFH62" i="15"/>
  <c r="KFI62" i="15"/>
  <c r="KFJ62" i="15"/>
  <c r="KFK62" i="15"/>
  <c r="KFL62" i="15"/>
  <c r="KFM62" i="15"/>
  <c r="KFN62" i="15"/>
  <c r="KFO62" i="15"/>
  <c r="KFP62" i="15"/>
  <c r="KFQ62" i="15"/>
  <c r="KFR62" i="15"/>
  <c r="KFS62" i="15"/>
  <c r="KFT62" i="15"/>
  <c r="KFU62" i="15"/>
  <c r="KFV62" i="15"/>
  <c r="KFW62" i="15"/>
  <c r="KFX62" i="15"/>
  <c r="KFY62" i="15"/>
  <c r="KFZ62" i="15"/>
  <c r="KGA62" i="15"/>
  <c r="KGB62" i="15"/>
  <c r="KGC62" i="15"/>
  <c r="KGD62" i="15"/>
  <c r="KGE62" i="15"/>
  <c r="KGF62" i="15"/>
  <c r="KGG62" i="15"/>
  <c r="KGH62" i="15"/>
  <c r="KGI62" i="15"/>
  <c r="KGJ62" i="15"/>
  <c r="KGK62" i="15"/>
  <c r="KGL62" i="15"/>
  <c r="KGM62" i="15"/>
  <c r="KGN62" i="15"/>
  <c r="KGO62" i="15"/>
  <c r="KGP62" i="15"/>
  <c r="KGQ62" i="15"/>
  <c r="KGR62" i="15"/>
  <c r="KGS62" i="15"/>
  <c r="KGT62" i="15"/>
  <c r="KGU62" i="15"/>
  <c r="KGV62" i="15"/>
  <c r="KGW62" i="15"/>
  <c r="KGX62" i="15"/>
  <c r="KGY62" i="15"/>
  <c r="KGZ62" i="15"/>
  <c r="KHA62" i="15"/>
  <c r="KHB62" i="15"/>
  <c r="KHC62" i="15"/>
  <c r="KHD62" i="15"/>
  <c r="KHE62" i="15"/>
  <c r="KHF62" i="15"/>
  <c r="KHG62" i="15"/>
  <c r="KHH62" i="15"/>
  <c r="KHI62" i="15"/>
  <c r="KHJ62" i="15"/>
  <c r="KHK62" i="15"/>
  <c r="KHL62" i="15"/>
  <c r="KHM62" i="15"/>
  <c r="KHN62" i="15"/>
  <c r="KHO62" i="15"/>
  <c r="KHP62" i="15"/>
  <c r="KHQ62" i="15"/>
  <c r="KHR62" i="15"/>
  <c r="KHS62" i="15"/>
  <c r="KHT62" i="15"/>
  <c r="KHU62" i="15"/>
  <c r="KHV62" i="15"/>
  <c r="KHW62" i="15"/>
  <c r="KHX62" i="15"/>
  <c r="KHY62" i="15"/>
  <c r="KHZ62" i="15"/>
  <c r="KIA62" i="15"/>
  <c r="KIB62" i="15"/>
  <c r="KIC62" i="15"/>
  <c r="KID62" i="15"/>
  <c r="KIE62" i="15"/>
  <c r="KIF62" i="15"/>
  <c r="KIG62" i="15"/>
  <c r="KIH62" i="15"/>
  <c r="KII62" i="15"/>
  <c r="KIJ62" i="15"/>
  <c r="KIK62" i="15"/>
  <c r="KIL62" i="15"/>
  <c r="KIM62" i="15"/>
  <c r="KIN62" i="15"/>
  <c r="KIO62" i="15"/>
  <c r="KIP62" i="15"/>
  <c r="KIQ62" i="15"/>
  <c r="KIR62" i="15"/>
  <c r="KIS62" i="15"/>
  <c r="KIT62" i="15"/>
  <c r="KIU62" i="15"/>
  <c r="KIV62" i="15"/>
  <c r="KIW62" i="15"/>
  <c r="KIX62" i="15"/>
  <c r="KIY62" i="15"/>
  <c r="KIZ62" i="15"/>
  <c r="KJA62" i="15"/>
  <c r="KJB62" i="15"/>
  <c r="KJC62" i="15"/>
  <c r="KJD62" i="15"/>
  <c r="KJE62" i="15"/>
  <c r="KJF62" i="15"/>
  <c r="KJG62" i="15"/>
  <c r="KJH62" i="15"/>
  <c r="KJI62" i="15"/>
  <c r="KJJ62" i="15"/>
  <c r="KJK62" i="15"/>
  <c r="KJL62" i="15"/>
  <c r="KJM62" i="15"/>
  <c r="KJN62" i="15"/>
  <c r="KJO62" i="15"/>
  <c r="KJP62" i="15"/>
  <c r="KJQ62" i="15"/>
  <c r="KJR62" i="15"/>
  <c r="KJS62" i="15"/>
  <c r="KJT62" i="15"/>
  <c r="KJU62" i="15"/>
  <c r="KJV62" i="15"/>
  <c r="KJW62" i="15"/>
  <c r="KJX62" i="15"/>
  <c r="KJY62" i="15"/>
  <c r="KJZ62" i="15"/>
  <c r="KKA62" i="15"/>
  <c r="KKB62" i="15"/>
  <c r="KKC62" i="15"/>
  <c r="KKD62" i="15"/>
  <c r="KKE62" i="15"/>
  <c r="KKF62" i="15"/>
  <c r="KKG62" i="15"/>
  <c r="KKH62" i="15"/>
  <c r="KKI62" i="15"/>
  <c r="KKJ62" i="15"/>
  <c r="KKK62" i="15"/>
  <c r="KKL62" i="15"/>
  <c r="KKM62" i="15"/>
  <c r="KKN62" i="15"/>
  <c r="KKO62" i="15"/>
  <c r="KKP62" i="15"/>
  <c r="KKQ62" i="15"/>
  <c r="KKR62" i="15"/>
  <c r="KKS62" i="15"/>
  <c r="KKT62" i="15"/>
  <c r="KKU62" i="15"/>
  <c r="KKV62" i="15"/>
  <c r="KKW62" i="15"/>
  <c r="KKX62" i="15"/>
  <c r="KKY62" i="15"/>
  <c r="KKZ62" i="15"/>
  <c r="KLA62" i="15"/>
  <c r="KLB62" i="15"/>
  <c r="KLC62" i="15"/>
  <c r="KLD62" i="15"/>
  <c r="KLE62" i="15"/>
  <c r="KLF62" i="15"/>
  <c r="KLG62" i="15"/>
  <c r="KLH62" i="15"/>
  <c r="KLI62" i="15"/>
  <c r="KLJ62" i="15"/>
  <c r="KLK62" i="15"/>
  <c r="KLL62" i="15"/>
  <c r="KLM62" i="15"/>
  <c r="KLN62" i="15"/>
  <c r="KLO62" i="15"/>
  <c r="KLP62" i="15"/>
  <c r="KLQ62" i="15"/>
  <c r="KLR62" i="15"/>
  <c r="KLS62" i="15"/>
  <c r="KLT62" i="15"/>
  <c r="KLU62" i="15"/>
  <c r="KLV62" i="15"/>
  <c r="KLW62" i="15"/>
  <c r="KLX62" i="15"/>
  <c r="KLY62" i="15"/>
  <c r="KLZ62" i="15"/>
  <c r="KMA62" i="15"/>
  <c r="KMB62" i="15"/>
  <c r="KMC62" i="15"/>
  <c r="KMD62" i="15"/>
  <c r="KME62" i="15"/>
  <c r="KMF62" i="15"/>
  <c r="KMG62" i="15"/>
  <c r="KMH62" i="15"/>
  <c r="KMI62" i="15"/>
  <c r="KMJ62" i="15"/>
  <c r="KMK62" i="15"/>
  <c r="KML62" i="15"/>
  <c r="KMM62" i="15"/>
  <c r="KMN62" i="15"/>
  <c r="KMO62" i="15"/>
  <c r="KMP62" i="15"/>
  <c r="KMQ62" i="15"/>
  <c r="KMR62" i="15"/>
  <c r="KMS62" i="15"/>
  <c r="KMT62" i="15"/>
  <c r="KMU62" i="15"/>
  <c r="KMV62" i="15"/>
  <c r="KMW62" i="15"/>
  <c r="KMX62" i="15"/>
  <c r="KMY62" i="15"/>
  <c r="KMZ62" i="15"/>
  <c r="KNA62" i="15"/>
  <c r="KNB62" i="15"/>
  <c r="KNC62" i="15"/>
  <c r="KND62" i="15"/>
  <c r="KNE62" i="15"/>
  <c r="KNF62" i="15"/>
  <c r="KNG62" i="15"/>
  <c r="KNH62" i="15"/>
  <c r="KNI62" i="15"/>
  <c r="KNJ62" i="15"/>
  <c r="KNK62" i="15"/>
  <c r="KNL62" i="15"/>
  <c r="KNM62" i="15"/>
  <c r="KNN62" i="15"/>
  <c r="KNO62" i="15"/>
  <c r="KNP62" i="15"/>
  <c r="KNQ62" i="15"/>
  <c r="KNR62" i="15"/>
  <c r="KNS62" i="15"/>
  <c r="KNT62" i="15"/>
  <c r="KNU62" i="15"/>
  <c r="KNV62" i="15"/>
  <c r="KNW62" i="15"/>
  <c r="KNX62" i="15"/>
  <c r="KNY62" i="15"/>
  <c r="KNZ62" i="15"/>
  <c r="KOA62" i="15"/>
  <c r="KOB62" i="15"/>
  <c r="KOC62" i="15"/>
  <c r="KOD62" i="15"/>
  <c r="KOE62" i="15"/>
  <c r="KOF62" i="15"/>
  <c r="KOG62" i="15"/>
  <c r="KOH62" i="15"/>
  <c r="KOI62" i="15"/>
  <c r="KOJ62" i="15"/>
  <c r="KOK62" i="15"/>
  <c r="KOL62" i="15"/>
  <c r="KOM62" i="15"/>
  <c r="KON62" i="15"/>
  <c r="KOO62" i="15"/>
  <c r="KOP62" i="15"/>
  <c r="KOQ62" i="15"/>
  <c r="KOR62" i="15"/>
  <c r="KOS62" i="15"/>
  <c r="KOT62" i="15"/>
  <c r="KOU62" i="15"/>
  <c r="KOV62" i="15"/>
  <c r="KOW62" i="15"/>
  <c r="KOX62" i="15"/>
  <c r="KOY62" i="15"/>
  <c r="KOZ62" i="15"/>
  <c r="KPA62" i="15"/>
  <c r="KPB62" i="15"/>
  <c r="KPC62" i="15"/>
  <c r="KPD62" i="15"/>
  <c r="KPE62" i="15"/>
  <c r="KPF62" i="15"/>
  <c r="KPG62" i="15"/>
  <c r="KPH62" i="15"/>
  <c r="KPI62" i="15"/>
  <c r="KPJ62" i="15"/>
  <c r="KPK62" i="15"/>
  <c r="KPL62" i="15"/>
  <c r="KPM62" i="15"/>
  <c r="KPN62" i="15"/>
  <c r="KPO62" i="15"/>
  <c r="KPP62" i="15"/>
  <c r="KPQ62" i="15"/>
  <c r="KPR62" i="15"/>
  <c r="KPS62" i="15"/>
  <c r="KPT62" i="15"/>
  <c r="KPU62" i="15"/>
  <c r="KPV62" i="15"/>
  <c r="KPW62" i="15"/>
  <c r="KPX62" i="15"/>
  <c r="KPY62" i="15"/>
  <c r="KPZ62" i="15"/>
  <c r="KQA62" i="15"/>
  <c r="KQB62" i="15"/>
  <c r="KQC62" i="15"/>
  <c r="KQD62" i="15"/>
  <c r="KQE62" i="15"/>
  <c r="KQF62" i="15"/>
  <c r="KQG62" i="15"/>
  <c r="KQH62" i="15"/>
  <c r="KQI62" i="15"/>
  <c r="KQJ62" i="15"/>
  <c r="KQK62" i="15"/>
  <c r="KQL62" i="15"/>
  <c r="KQM62" i="15"/>
  <c r="KQN62" i="15"/>
  <c r="KQO62" i="15"/>
  <c r="KQP62" i="15"/>
  <c r="KQQ62" i="15"/>
  <c r="KQR62" i="15"/>
  <c r="KQS62" i="15"/>
  <c r="KQT62" i="15"/>
  <c r="KQU62" i="15"/>
  <c r="KQV62" i="15"/>
  <c r="KQW62" i="15"/>
  <c r="KQX62" i="15"/>
  <c r="KQY62" i="15"/>
  <c r="KQZ62" i="15"/>
  <c r="KRA62" i="15"/>
  <c r="KRB62" i="15"/>
  <c r="KRC62" i="15"/>
  <c r="KRD62" i="15"/>
  <c r="KRE62" i="15"/>
  <c r="KRF62" i="15"/>
  <c r="KRG62" i="15"/>
  <c r="KRH62" i="15"/>
  <c r="KRI62" i="15"/>
  <c r="KRJ62" i="15"/>
  <c r="KRK62" i="15"/>
  <c r="KRL62" i="15"/>
  <c r="KRM62" i="15"/>
  <c r="KRN62" i="15"/>
  <c r="KRO62" i="15"/>
  <c r="KRP62" i="15"/>
  <c r="KRQ62" i="15"/>
  <c r="KRR62" i="15"/>
  <c r="KRS62" i="15"/>
  <c r="KRT62" i="15"/>
  <c r="KRU62" i="15"/>
  <c r="KRV62" i="15"/>
  <c r="KRW62" i="15"/>
  <c r="KRX62" i="15"/>
  <c r="KRY62" i="15"/>
  <c r="KRZ62" i="15"/>
  <c r="KSA62" i="15"/>
  <c r="KSB62" i="15"/>
  <c r="KSC62" i="15"/>
  <c r="KSD62" i="15"/>
  <c r="KSE62" i="15"/>
  <c r="KSF62" i="15"/>
  <c r="KSG62" i="15"/>
  <c r="KSH62" i="15"/>
  <c r="KSI62" i="15"/>
  <c r="KSJ62" i="15"/>
  <c r="KSK62" i="15"/>
  <c r="KSL62" i="15"/>
  <c r="KSM62" i="15"/>
  <c r="KSN62" i="15"/>
  <c r="KSO62" i="15"/>
  <c r="KSP62" i="15"/>
  <c r="KSQ62" i="15"/>
  <c r="KSR62" i="15"/>
  <c r="KSS62" i="15"/>
  <c r="KST62" i="15"/>
  <c r="KSU62" i="15"/>
  <c r="KSV62" i="15"/>
  <c r="KSW62" i="15"/>
  <c r="KSX62" i="15"/>
  <c r="KSY62" i="15"/>
  <c r="KSZ62" i="15"/>
  <c r="KTA62" i="15"/>
  <c r="KTB62" i="15"/>
  <c r="KTC62" i="15"/>
  <c r="KTD62" i="15"/>
  <c r="KTE62" i="15"/>
  <c r="KTF62" i="15"/>
  <c r="KTG62" i="15"/>
  <c r="KTH62" i="15"/>
  <c r="KTI62" i="15"/>
  <c r="KTJ62" i="15"/>
  <c r="KTK62" i="15"/>
  <c r="KTL62" i="15"/>
  <c r="KTM62" i="15"/>
  <c r="KTN62" i="15"/>
  <c r="KTO62" i="15"/>
  <c r="KTP62" i="15"/>
  <c r="KTQ62" i="15"/>
  <c r="KTR62" i="15"/>
  <c r="KTS62" i="15"/>
  <c r="KTT62" i="15"/>
  <c r="KTU62" i="15"/>
  <c r="KTV62" i="15"/>
  <c r="KTW62" i="15"/>
  <c r="KTX62" i="15"/>
  <c r="KTY62" i="15"/>
  <c r="KTZ62" i="15"/>
  <c r="KUA62" i="15"/>
  <c r="KUB62" i="15"/>
  <c r="KUC62" i="15"/>
  <c r="KUD62" i="15"/>
  <c r="KUE62" i="15"/>
  <c r="KUF62" i="15"/>
  <c r="KUG62" i="15"/>
  <c r="KUH62" i="15"/>
  <c r="KUI62" i="15"/>
  <c r="KUJ62" i="15"/>
  <c r="KUK62" i="15"/>
  <c r="KUL62" i="15"/>
  <c r="KUM62" i="15"/>
  <c r="KUN62" i="15"/>
  <c r="KUO62" i="15"/>
  <c r="KUP62" i="15"/>
  <c r="KUQ62" i="15"/>
  <c r="KUR62" i="15"/>
  <c r="KUS62" i="15"/>
  <c r="KUT62" i="15"/>
  <c r="KUU62" i="15"/>
  <c r="KUV62" i="15"/>
  <c r="KUW62" i="15"/>
  <c r="KUX62" i="15"/>
  <c r="KUY62" i="15"/>
  <c r="KUZ62" i="15"/>
  <c r="KVA62" i="15"/>
  <c r="KVB62" i="15"/>
  <c r="KVC62" i="15"/>
  <c r="KVD62" i="15"/>
  <c r="KVE62" i="15"/>
  <c r="KVF62" i="15"/>
  <c r="KVG62" i="15"/>
  <c r="KVH62" i="15"/>
  <c r="KVI62" i="15"/>
  <c r="KVJ62" i="15"/>
  <c r="KVK62" i="15"/>
  <c r="KVL62" i="15"/>
  <c r="KVM62" i="15"/>
  <c r="KVN62" i="15"/>
  <c r="KVO62" i="15"/>
  <c r="KVP62" i="15"/>
  <c r="KVQ62" i="15"/>
  <c r="KVR62" i="15"/>
  <c r="KVS62" i="15"/>
  <c r="KVT62" i="15"/>
  <c r="KVU62" i="15"/>
  <c r="KVV62" i="15"/>
  <c r="KVW62" i="15"/>
  <c r="KVX62" i="15"/>
  <c r="KVY62" i="15"/>
  <c r="KVZ62" i="15"/>
  <c r="KWA62" i="15"/>
  <c r="KWB62" i="15"/>
  <c r="KWC62" i="15"/>
  <c r="KWD62" i="15"/>
  <c r="KWE62" i="15"/>
  <c r="KWF62" i="15"/>
  <c r="KWG62" i="15"/>
  <c r="KWH62" i="15"/>
  <c r="KWI62" i="15"/>
  <c r="KWJ62" i="15"/>
  <c r="KWK62" i="15"/>
  <c r="KWL62" i="15"/>
  <c r="KWM62" i="15"/>
  <c r="KWN62" i="15"/>
  <c r="KWO62" i="15"/>
  <c r="KWP62" i="15"/>
  <c r="KWQ62" i="15"/>
  <c r="KWR62" i="15"/>
  <c r="KWS62" i="15"/>
  <c r="KWT62" i="15"/>
  <c r="KWU62" i="15"/>
  <c r="KWV62" i="15"/>
  <c r="KWW62" i="15"/>
  <c r="KWX62" i="15"/>
  <c r="KWY62" i="15"/>
  <c r="KWZ62" i="15"/>
  <c r="KXA62" i="15"/>
  <c r="KXB62" i="15"/>
  <c r="KXC62" i="15"/>
  <c r="KXD62" i="15"/>
  <c r="KXE62" i="15"/>
  <c r="KXF62" i="15"/>
  <c r="KXG62" i="15"/>
  <c r="KXH62" i="15"/>
  <c r="KXI62" i="15"/>
  <c r="KXJ62" i="15"/>
  <c r="KXK62" i="15"/>
  <c r="KXL62" i="15"/>
  <c r="KXM62" i="15"/>
  <c r="KXN62" i="15"/>
  <c r="KXO62" i="15"/>
  <c r="KXP62" i="15"/>
  <c r="KXQ62" i="15"/>
  <c r="KXR62" i="15"/>
  <c r="KXS62" i="15"/>
  <c r="KXT62" i="15"/>
  <c r="KXU62" i="15"/>
  <c r="KXV62" i="15"/>
  <c r="KXW62" i="15"/>
  <c r="KXX62" i="15"/>
  <c r="KXY62" i="15"/>
  <c r="KXZ62" i="15"/>
  <c r="KYA62" i="15"/>
  <c r="KYB62" i="15"/>
  <c r="KYC62" i="15"/>
  <c r="KYD62" i="15"/>
  <c r="KYE62" i="15"/>
  <c r="KYF62" i="15"/>
  <c r="KYG62" i="15"/>
  <c r="KYH62" i="15"/>
  <c r="KYI62" i="15"/>
  <c r="KYJ62" i="15"/>
  <c r="KYK62" i="15"/>
  <c r="KYL62" i="15"/>
  <c r="KYM62" i="15"/>
  <c r="KYN62" i="15"/>
  <c r="KYO62" i="15"/>
  <c r="KYP62" i="15"/>
  <c r="KYQ62" i="15"/>
  <c r="KYR62" i="15"/>
  <c r="KYS62" i="15"/>
  <c r="KYT62" i="15"/>
  <c r="KYU62" i="15"/>
  <c r="KYV62" i="15"/>
  <c r="KYW62" i="15"/>
  <c r="KYX62" i="15"/>
  <c r="KYY62" i="15"/>
  <c r="KYZ62" i="15"/>
  <c r="KZA62" i="15"/>
  <c r="KZB62" i="15"/>
  <c r="KZC62" i="15"/>
  <c r="KZD62" i="15"/>
  <c r="KZE62" i="15"/>
  <c r="KZF62" i="15"/>
  <c r="KZG62" i="15"/>
  <c r="KZH62" i="15"/>
  <c r="KZI62" i="15"/>
  <c r="KZJ62" i="15"/>
  <c r="KZK62" i="15"/>
  <c r="KZL62" i="15"/>
  <c r="KZM62" i="15"/>
  <c r="KZN62" i="15"/>
  <c r="KZO62" i="15"/>
  <c r="KZP62" i="15"/>
  <c r="KZQ62" i="15"/>
  <c r="KZR62" i="15"/>
  <c r="KZS62" i="15"/>
  <c r="KZT62" i="15"/>
  <c r="KZU62" i="15"/>
  <c r="KZV62" i="15"/>
  <c r="KZW62" i="15"/>
  <c r="KZX62" i="15"/>
  <c r="KZY62" i="15"/>
  <c r="KZZ62" i="15"/>
  <c r="LAA62" i="15"/>
  <c r="LAB62" i="15"/>
  <c r="LAC62" i="15"/>
  <c r="LAD62" i="15"/>
  <c r="LAE62" i="15"/>
  <c r="LAF62" i="15"/>
  <c r="LAG62" i="15"/>
  <c r="LAH62" i="15"/>
  <c r="LAI62" i="15"/>
  <c r="LAJ62" i="15"/>
  <c r="LAK62" i="15"/>
  <c r="LAL62" i="15"/>
  <c r="LAM62" i="15"/>
  <c r="LAN62" i="15"/>
  <c r="LAO62" i="15"/>
  <c r="LAP62" i="15"/>
  <c r="LAQ62" i="15"/>
  <c r="LAR62" i="15"/>
  <c r="LAS62" i="15"/>
  <c r="LAT62" i="15"/>
  <c r="LAU62" i="15"/>
  <c r="LAV62" i="15"/>
  <c r="LAW62" i="15"/>
  <c r="LAX62" i="15"/>
  <c r="LAY62" i="15"/>
  <c r="LAZ62" i="15"/>
  <c r="LBA62" i="15"/>
  <c r="LBB62" i="15"/>
  <c r="LBC62" i="15"/>
  <c r="LBD62" i="15"/>
  <c r="LBE62" i="15"/>
  <c r="LBF62" i="15"/>
  <c r="LBG62" i="15"/>
  <c r="LBH62" i="15"/>
  <c r="LBI62" i="15"/>
  <c r="LBJ62" i="15"/>
  <c r="LBK62" i="15"/>
  <c r="LBL62" i="15"/>
  <c r="LBM62" i="15"/>
  <c r="LBN62" i="15"/>
  <c r="LBO62" i="15"/>
  <c r="LBP62" i="15"/>
  <c r="LBQ62" i="15"/>
  <c r="LBR62" i="15"/>
  <c r="LBS62" i="15"/>
  <c r="LBT62" i="15"/>
  <c r="LBU62" i="15"/>
  <c r="LBV62" i="15"/>
  <c r="LBW62" i="15"/>
  <c r="LBX62" i="15"/>
  <c r="LBY62" i="15"/>
  <c r="LBZ62" i="15"/>
  <c r="LCA62" i="15"/>
  <c r="LCB62" i="15"/>
  <c r="LCC62" i="15"/>
  <c r="LCD62" i="15"/>
  <c r="LCE62" i="15"/>
  <c r="LCF62" i="15"/>
  <c r="LCG62" i="15"/>
  <c r="LCH62" i="15"/>
  <c r="LCI62" i="15"/>
  <c r="LCJ62" i="15"/>
  <c r="LCK62" i="15"/>
  <c r="LCL62" i="15"/>
  <c r="LCM62" i="15"/>
  <c r="LCN62" i="15"/>
  <c r="LCO62" i="15"/>
  <c r="LCP62" i="15"/>
  <c r="LCQ62" i="15"/>
  <c r="LCR62" i="15"/>
  <c r="LCS62" i="15"/>
  <c r="LCT62" i="15"/>
  <c r="LCU62" i="15"/>
  <c r="LCV62" i="15"/>
  <c r="LCW62" i="15"/>
  <c r="LCX62" i="15"/>
  <c r="LCY62" i="15"/>
  <c r="LCZ62" i="15"/>
  <c r="LDA62" i="15"/>
  <c r="LDB62" i="15"/>
  <c r="LDC62" i="15"/>
  <c r="LDD62" i="15"/>
  <c r="LDE62" i="15"/>
  <c r="LDF62" i="15"/>
  <c r="LDG62" i="15"/>
  <c r="LDH62" i="15"/>
  <c r="LDI62" i="15"/>
  <c r="LDJ62" i="15"/>
  <c r="LDK62" i="15"/>
  <c r="LDL62" i="15"/>
  <c r="LDM62" i="15"/>
  <c r="LDN62" i="15"/>
  <c r="LDO62" i="15"/>
  <c r="LDP62" i="15"/>
  <c r="LDQ62" i="15"/>
  <c r="LDR62" i="15"/>
  <c r="LDS62" i="15"/>
  <c r="LDT62" i="15"/>
  <c r="LDU62" i="15"/>
  <c r="LDV62" i="15"/>
  <c r="LDW62" i="15"/>
  <c r="LDX62" i="15"/>
  <c r="LDY62" i="15"/>
  <c r="LDZ62" i="15"/>
  <c r="LEA62" i="15"/>
  <c r="LEB62" i="15"/>
  <c r="LEC62" i="15"/>
  <c r="LED62" i="15"/>
  <c r="LEE62" i="15"/>
  <c r="LEF62" i="15"/>
  <c r="LEG62" i="15"/>
  <c r="LEH62" i="15"/>
  <c r="LEI62" i="15"/>
  <c r="LEJ62" i="15"/>
  <c r="LEK62" i="15"/>
  <c r="LEL62" i="15"/>
  <c r="LEM62" i="15"/>
  <c r="LEN62" i="15"/>
  <c r="LEO62" i="15"/>
  <c r="LEP62" i="15"/>
  <c r="LEQ62" i="15"/>
  <c r="LER62" i="15"/>
  <c r="LES62" i="15"/>
  <c r="LET62" i="15"/>
  <c r="LEU62" i="15"/>
  <c r="LEV62" i="15"/>
  <c r="LEW62" i="15"/>
  <c r="LEX62" i="15"/>
  <c r="LEY62" i="15"/>
  <c r="LEZ62" i="15"/>
  <c r="LFA62" i="15"/>
  <c r="LFB62" i="15"/>
  <c r="LFC62" i="15"/>
  <c r="LFD62" i="15"/>
  <c r="LFE62" i="15"/>
  <c r="LFF62" i="15"/>
  <c r="LFG62" i="15"/>
  <c r="LFH62" i="15"/>
  <c r="LFI62" i="15"/>
  <c r="LFJ62" i="15"/>
  <c r="LFK62" i="15"/>
  <c r="LFL62" i="15"/>
  <c r="LFM62" i="15"/>
  <c r="LFN62" i="15"/>
  <c r="LFO62" i="15"/>
  <c r="LFP62" i="15"/>
  <c r="LFQ62" i="15"/>
  <c r="LFR62" i="15"/>
  <c r="LFS62" i="15"/>
  <c r="LFT62" i="15"/>
  <c r="LFU62" i="15"/>
  <c r="LFV62" i="15"/>
  <c r="LFW62" i="15"/>
  <c r="LFX62" i="15"/>
  <c r="LFY62" i="15"/>
  <c r="LFZ62" i="15"/>
  <c r="LGA62" i="15"/>
  <c r="LGB62" i="15"/>
  <c r="LGC62" i="15"/>
  <c r="LGD62" i="15"/>
  <c r="LGE62" i="15"/>
  <c r="LGF62" i="15"/>
  <c r="LGG62" i="15"/>
  <c r="LGH62" i="15"/>
  <c r="LGI62" i="15"/>
  <c r="LGJ62" i="15"/>
  <c r="LGK62" i="15"/>
  <c r="LGL62" i="15"/>
  <c r="LGM62" i="15"/>
  <c r="LGN62" i="15"/>
  <c r="LGO62" i="15"/>
  <c r="LGP62" i="15"/>
  <c r="LGQ62" i="15"/>
  <c r="LGR62" i="15"/>
  <c r="LGS62" i="15"/>
  <c r="LGT62" i="15"/>
  <c r="LGU62" i="15"/>
  <c r="LGV62" i="15"/>
  <c r="LGW62" i="15"/>
  <c r="LGX62" i="15"/>
  <c r="LGY62" i="15"/>
  <c r="LGZ62" i="15"/>
  <c r="LHA62" i="15"/>
  <c r="LHB62" i="15"/>
  <c r="LHC62" i="15"/>
  <c r="LHD62" i="15"/>
  <c r="LHE62" i="15"/>
  <c r="LHF62" i="15"/>
  <c r="LHG62" i="15"/>
  <c r="LHH62" i="15"/>
  <c r="LHI62" i="15"/>
  <c r="LHJ62" i="15"/>
  <c r="LHK62" i="15"/>
  <c r="LHL62" i="15"/>
  <c r="LHM62" i="15"/>
  <c r="LHN62" i="15"/>
  <c r="LHO62" i="15"/>
  <c r="LHP62" i="15"/>
  <c r="LHQ62" i="15"/>
  <c r="LHR62" i="15"/>
  <c r="LHS62" i="15"/>
  <c r="LHT62" i="15"/>
  <c r="LHU62" i="15"/>
  <c r="LHV62" i="15"/>
  <c r="LHW62" i="15"/>
  <c r="LHX62" i="15"/>
  <c r="LHY62" i="15"/>
  <c r="LHZ62" i="15"/>
  <c r="LIA62" i="15"/>
  <c r="LIB62" i="15"/>
  <c r="LIC62" i="15"/>
  <c r="LID62" i="15"/>
  <c r="LIE62" i="15"/>
  <c r="LIF62" i="15"/>
  <c r="LIG62" i="15"/>
  <c r="LIH62" i="15"/>
  <c r="LII62" i="15"/>
  <c r="LIJ62" i="15"/>
  <c r="LIK62" i="15"/>
  <c r="LIL62" i="15"/>
  <c r="LIM62" i="15"/>
  <c r="LIN62" i="15"/>
  <c r="LIO62" i="15"/>
  <c r="LIP62" i="15"/>
  <c r="LIQ62" i="15"/>
  <c r="LIR62" i="15"/>
  <c r="LIS62" i="15"/>
  <c r="LIT62" i="15"/>
  <c r="LIU62" i="15"/>
  <c r="LIV62" i="15"/>
  <c r="LIW62" i="15"/>
  <c r="LIX62" i="15"/>
  <c r="LIY62" i="15"/>
  <c r="LIZ62" i="15"/>
  <c r="LJA62" i="15"/>
  <c r="LJB62" i="15"/>
  <c r="LJC62" i="15"/>
  <c r="LJD62" i="15"/>
  <c r="LJE62" i="15"/>
  <c r="LJF62" i="15"/>
  <c r="LJG62" i="15"/>
  <c r="LJH62" i="15"/>
  <c r="LJI62" i="15"/>
  <c r="LJJ62" i="15"/>
  <c r="LJK62" i="15"/>
  <c r="LJL62" i="15"/>
  <c r="LJM62" i="15"/>
  <c r="LJN62" i="15"/>
  <c r="LJO62" i="15"/>
  <c r="LJP62" i="15"/>
  <c r="LJQ62" i="15"/>
  <c r="LJR62" i="15"/>
  <c r="LJS62" i="15"/>
  <c r="LJT62" i="15"/>
  <c r="LJU62" i="15"/>
  <c r="LJV62" i="15"/>
  <c r="LJW62" i="15"/>
  <c r="LJX62" i="15"/>
  <c r="LJY62" i="15"/>
  <c r="LJZ62" i="15"/>
  <c r="LKA62" i="15"/>
  <c r="LKB62" i="15"/>
  <c r="LKC62" i="15"/>
  <c r="LKD62" i="15"/>
  <c r="LKE62" i="15"/>
  <c r="LKF62" i="15"/>
  <c r="LKG62" i="15"/>
  <c r="LKH62" i="15"/>
  <c r="LKI62" i="15"/>
  <c r="LKJ62" i="15"/>
  <c r="LKK62" i="15"/>
  <c r="LKL62" i="15"/>
  <c r="LKM62" i="15"/>
  <c r="LKN62" i="15"/>
  <c r="LKO62" i="15"/>
  <c r="LKP62" i="15"/>
  <c r="LKQ62" i="15"/>
  <c r="LKR62" i="15"/>
  <c r="LKS62" i="15"/>
  <c r="LKT62" i="15"/>
  <c r="LKU62" i="15"/>
  <c r="LKV62" i="15"/>
  <c r="LKW62" i="15"/>
  <c r="LKX62" i="15"/>
  <c r="LKY62" i="15"/>
  <c r="LKZ62" i="15"/>
  <c r="LLA62" i="15"/>
  <c r="LLB62" i="15"/>
  <c r="LLC62" i="15"/>
  <c r="LLD62" i="15"/>
  <c r="LLE62" i="15"/>
  <c r="LLF62" i="15"/>
  <c r="LLG62" i="15"/>
  <c r="LLH62" i="15"/>
  <c r="LLI62" i="15"/>
  <c r="LLJ62" i="15"/>
  <c r="LLK62" i="15"/>
  <c r="LLL62" i="15"/>
  <c r="LLM62" i="15"/>
  <c r="LLN62" i="15"/>
  <c r="LLO62" i="15"/>
  <c r="LLP62" i="15"/>
  <c r="LLQ62" i="15"/>
  <c r="LLR62" i="15"/>
  <c r="LLS62" i="15"/>
  <c r="LLT62" i="15"/>
  <c r="LLU62" i="15"/>
  <c r="LLV62" i="15"/>
  <c r="LLW62" i="15"/>
  <c r="LLX62" i="15"/>
  <c r="LLY62" i="15"/>
  <c r="LLZ62" i="15"/>
  <c r="LMA62" i="15"/>
  <c r="LMB62" i="15"/>
  <c r="LMC62" i="15"/>
  <c r="LMD62" i="15"/>
  <c r="LME62" i="15"/>
  <c r="LMF62" i="15"/>
  <c r="LMG62" i="15"/>
  <c r="LMH62" i="15"/>
  <c r="LMI62" i="15"/>
  <c r="LMJ62" i="15"/>
  <c r="LMK62" i="15"/>
  <c r="LML62" i="15"/>
  <c r="LMM62" i="15"/>
  <c r="LMN62" i="15"/>
  <c r="LMO62" i="15"/>
  <c r="LMP62" i="15"/>
  <c r="LMQ62" i="15"/>
  <c r="LMR62" i="15"/>
  <c r="LMS62" i="15"/>
  <c r="LMT62" i="15"/>
  <c r="LMU62" i="15"/>
  <c r="LMV62" i="15"/>
  <c r="LMW62" i="15"/>
  <c r="LMX62" i="15"/>
  <c r="LMY62" i="15"/>
  <c r="LMZ62" i="15"/>
  <c r="LNA62" i="15"/>
  <c r="LNB62" i="15"/>
  <c r="LNC62" i="15"/>
  <c r="LND62" i="15"/>
  <c r="LNE62" i="15"/>
  <c r="LNF62" i="15"/>
  <c r="LNG62" i="15"/>
  <c r="LNH62" i="15"/>
  <c r="LNI62" i="15"/>
  <c r="LNJ62" i="15"/>
  <c r="LNK62" i="15"/>
  <c r="LNL62" i="15"/>
  <c r="LNM62" i="15"/>
  <c r="LNN62" i="15"/>
  <c r="LNO62" i="15"/>
  <c r="LNP62" i="15"/>
  <c r="LNQ62" i="15"/>
  <c r="LNR62" i="15"/>
  <c r="LNS62" i="15"/>
  <c r="LNT62" i="15"/>
  <c r="LNU62" i="15"/>
  <c r="LNV62" i="15"/>
  <c r="LNW62" i="15"/>
  <c r="LNX62" i="15"/>
  <c r="LNY62" i="15"/>
  <c r="LNZ62" i="15"/>
  <c r="LOA62" i="15"/>
  <c r="LOB62" i="15"/>
  <c r="LOC62" i="15"/>
  <c r="LOD62" i="15"/>
  <c r="LOE62" i="15"/>
  <c r="LOF62" i="15"/>
  <c r="LOG62" i="15"/>
  <c r="LOH62" i="15"/>
  <c r="LOI62" i="15"/>
  <c r="LOJ62" i="15"/>
  <c r="LOK62" i="15"/>
  <c r="LOL62" i="15"/>
  <c r="LOM62" i="15"/>
  <c r="LON62" i="15"/>
  <c r="LOO62" i="15"/>
  <c r="LOP62" i="15"/>
  <c r="LOQ62" i="15"/>
  <c r="LOR62" i="15"/>
  <c r="LOS62" i="15"/>
  <c r="LOT62" i="15"/>
  <c r="LOU62" i="15"/>
  <c r="LOV62" i="15"/>
  <c r="LOW62" i="15"/>
  <c r="LOX62" i="15"/>
  <c r="LOY62" i="15"/>
  <c r="LOZ62" i="15"/>
  <c r="LPA62" i="15"/>
  <c r="LPB62" i="15"/>
  <c r="LPC62" i="15"/>
  <c r="LPD62" i="15"/>
  <c r="LPE62" i="15"/>
  <c r="LPF62" i="15"/>
  <c r="LPG62" i="15"/>
  <c r="LPH62" i="15"/>
  <c r="LPI62" i="15"/>
  <c r="LPJ62" i="15"/>
  <c r="LPK62" i="15"/>
  <c r="LPL62" i="15"/>
  <c r="LPM62" i="15"/>
  <c r="LPN62" i="15"/>
  <c r="LPO62" i="15"/>
  <c r="LPP62" i="15"/>
  <c r="LPQ62" i="15"/>
  <c r="LPR62" i="15"/>
  <c r="LPS62" i="15"/>
  <c r="LPT62" i="15"/>
  <c r="LPU62" i="15"/>
  <c r="LPV62" i="15"/>
  <c r="LPW62" i="15"/>
  <c r="LPX62" i="15"/>
  <c r="LPY62" i="15"/>
  <c r="LPZ62" i="15"/>
  <c r="LQA62" i="15"/>
  <c r="LQB62" i="15"/>
  <c r="LQC62" i="15"/>
  <c r="LQD62" i="15"/>
  <c r="LQE62" i="15"/>
  <c r="LQF62" i="15"/>
  <c r="LQG62" i="15"/>
  <c r="LQH62" i="15"/>
  <c r="LQI62" i="15"/>
  <c r="LQJ62" i="15"/>
  <c r="LQK62" i="15"/>
  <c r="LQL62" i="15"/>
  <c r="LQM62" i="15"/>
  <c r="LQN62" i="15"/>
  <c r="LQO62" i="15"/>
  <c r="LQP62" i="15"/>
  <c r="LQQ62" i="15"/>
  <c r="LQR62" i="15"/>
  <c r="LQS62" i="15"/>
  <c r="LQT62" i="15"/>
  <c r="LQU62" i="15"/>
  <c r="LQV62" i="15"/>
  <c r="LQW62" i="15"/>
  <c r="LQX62" i="15"/>
  <c r="LQY62" i="15"/>
  <c r="LQZ62" i="15"/>
  <c r="LRA62" i="15"/>
  <c r="LRB62" i="15"/>
  <c r="LRC62" i="15"/>
  <c r="LRD62" i="15"/>
  <c r="LRE62" i="15"/>
  <c r="LRF62" i="15"/>
  <c r="LRG62" i="15"/>
  <c r="LRH62" i="15"/>
  <c r="LRI62" i="15"/>
  <c r="LRJ62" i="15"/>
  <c r="LRK62" i="15"/>
  <c r="LRL62" i="15"/>
  <c r="LRM62" i="15"/>
  <c r="LRN62" i="15"/>
  <c r="LRO62" i="15"/>
  <c r="LRP62" i="15"/>
  <c r="LRQ62" i="15"/>
  <c r="LRR62" i="15"/>
  <c r="LRS62" i="15"/>
  <c r="LRT62" i="15"/>
  <c r="LRU62" i="15"/>
  <c r="LRV62" i="15"/>
  <c r="LRW62" i="15"/>
  <c r="LRX62" i="15"/>
  <c r="LRY62" i="15"/>
  <c r="LRZ62" i="15"/>
  <c r="LSA62" i="15"/>
  <c r="LSB62" i="15"/>
  <c r="LSC62" i="15"/>
  <c r="LSD62" i="15"/>
  <c r="LSE62" i="15"/>
  <c r="LSF62" i="15"/>
  <c r="LSG62" i="15"/>
  <c r="LSH62" i="15"/>
  <c r="LSI62" i="15"/>
  <c r="LSJ62" i="15"/>
  <c r="LSK62" i="15"/>
  <c r="LSL62" i="15"/>
  <c r="LSM62" i="15"/>
  <c r="LSN62" i="15"/>
  <c r="LSO62" i="15"/>
  <c r="LSP62" i="15"/>
  <c r="LSQ62" i="15"/>
  <c r="LSR62" i="15"/>
  <c r="LSS62" i="15"/>
  <c r="LST62" i="15"/>
  <c r="LSU62" i="15"/>
  <c r="LSV62" i="15"/>
  <c r="LSW62" i="15"/>
  <c r="LSX62" i="15"/>
  <c r="LSY62" i="15"/>
  <c r="LSZ62" i="15"/>
  <c r="LTA62" i="15"/>
  <c r="LTB62" i="15"/>
  <c r="LTC62" i="15"/>
  <c r="LTD62" i="15"/>
  <c r="LTE62" i="15"/>
  <c r="LTF62" i="15"/>
  <c r="LTG62" i="15"/>
  <c r="LTH62" i="15"/>
  <c r="LTI62" i="15"/>
  <c r="LTJ62" i="15"/>
  <c r="LTK62" i="15"/>
  <c r="LTL62" i="15"/>
  <c r="LTM62" i="15"/>
  <c r="LTN62" i="15"/>
  <c r="LTO62" i="15"/>
  <c r="LTP62" i="15"/>
  <c r="LTQ62" i="15"/>
  <c r="LTR62" i="15"/>
  <c r="LTS62" i="15"/>
  <c r="LTT62" i="15"/>
  <c r="LTU62" i="15"/>
  <c r="LTV62" i="15"/>
  <c r="LTW62" i="15"/>
  <c r="LTX62" i="15"/>
  <c r="LTY62" i="15"/>
  <c r="LTZ62" i="15"/>
  <c r="LUA62" i="15"/>
  <c r="LUB62" i="15"/>
  <c r="LUC62" i="15"/>
  <c r="LUD62" i="15"/>
  <c r="LUE62" i="15"/>
  <c r="LUF62" i="15"/>
  <c r="LUG62" i="15"/>
  <c r="LUH62" i="15"/>
  <c r="LUI62" i="15"/>
  <c r="LUJ62" i="15"/>
  <c r="LUK62" i="15"/>
  <c r="LUL62" i="15"/>
  <c r="LUM62" i="15"/>
  <c r="LUN62" i="15"/>
  <c r="LUO62" i="15"/>
  <c r="LUP62" i="15"/>
  <c r="LUQ62" i="15"/>
  <c r="LUR62" i="15"/>
  <c r="LUS62" i="15"/>
  <c r="LUT62" i="15"/>
  <c r="LUU62" i="15"/>
  <c r="LUV62" i="15"/>
  <c r="LUW62" i="15"/>
  <c r="LUX62" i="15"/>
  <c r="LUY62" i="15"/>
  <c r="LUZ62" i="15"/>
  <c r="LVA62" i="15"/>
  <c r="LVB62" i="15"/>
  <c r="LVC62" i="15"/>
  <c r="LVD62" i="15"/>
  <c r="LVE62" i="15"/>
  <c r="LVF62" i="15"/>
  <c r="LVG62" i="15"/>
  <c r="LVH62" i="15"/>
  <c r="LVI62" i="15"/>
  <c r="LVJ62" i="15"/>
  <c r="LVK62" i="15"/>
  <c r="LVL62" i="15"/>
  <c r="LVM62" i="15"/>
  <c r="LVN62" i="15"/>
  <c r="LVO62" i="15"/>
  <c r="LVP62" i="15"/>
  <c r="LVQ62" i="15"/>
  <c r="LVR62" i="15"/>
  <c r="LVS62" i="15"/>
  <c r="LVT62" i="15"/>
  <c r="LVU62" i="15"/>
  <c r="LVV62" i="15"/>
  <c r="LVW62" i="15"/>
  <c r="LVX62" i="15"/>
  <c r="LVY62" i="15"/>
  <c r="LVZ62" i="15"/>
  <c r="LWA62" i="15"/>
  <c r="LWB62" i="15"/>
  <c r="LWC62" i="15"/>
  <c r="LWD62" i="15"/>
  <c r="LWE62" i="15"/>
  <c r="LWF62" i="15"/>
  <c r="LWG62" i="15"/>
  <c r="LWH62" i="15"/>
  <c r="LWI62" i="15"/>
  <c r="LWJ62" i="15"/>
  <c r="LWK62" i="15"/>
  <c r="LWL62" i="15"/>
  <c r="LWM62" i="15"/>
  <c r="LWN62" i="15"/>
  <c r="LWO62" i="15"/>
  <c r="LWP62" i="15"/>
  <c r="LWQ62" i="15"/>
  <c r="LWR62" i="15"/>
  <c r="LWS62" i="15"/>
  <c r="LWT62" i="15"/>
  <c r="LWU62" i="15"/>
  <c r="LWV62" i="15"/>
  <c r="LWW62" i="15"/>
  <c r="LWX62" i="15"/>
  <c r="LWY62" i="15"/>
  <c r="LWZ62" i="15"/>
  <c r="LXA62" i="15"/>
  <c r="LXB62" i="15"/>
  <c r="LXC62" i="15"/>
  <c r="LXD62" i="15"/>
  <c r="LXE62" i="15"/>
  <c r="LXF62" i="15"/>
  <c r="LXG62" i="15"/>
  <c r="LXH62" i="15"/>
  <c r="LXI62" i="15"/>
  <c r="LXJ62" i="15"/>
  <c r="LXK62" i="15"/>
  <c r="LXL62" i="15"/>
  <c r="LXM62" i="15"/>
  <c r="LXN62" i="15"/>
  <c r="LXO62" i="15"/>
  <c r="LXP62" i="15"/>
  <c r="LXQ62" i="15"/>
  <c r="LXR62" i="15"/>
  <c r="LXS62" i="15"/>
  <c r="LXT62" i="15"/>
  <c r="LXU62" i="15"/>
  <c r="LXV62" i="15"/>
  <c r="LXW62" i="15"/>
  <c r="LXX62" i="15"/>
  <c r="LXY62" i="15"/>
  <c r="LXZ62" i="15"/>
  <c r="LYA62" i="15"/>
  <c r="LYB62" i="15"/>
  <c r="LYC62" i="15"/>
  <c r="LYD62" i="15"/>
  <c r="LYE62" i="15"/>
  <c r="LYF62" i="15"/>
  <c r="LYG62" i="15"/>
  <c r="LYH62" i="15"/>
  <c r="LYI62" i="15"/>
  <c r="LYJ62" i="15"/>
  <c r="LYK62" i="15"/>
  <c r="LYL62" i="15"/>
  <c r="LYM62" i="15"/>
  <c r="LYN62" i="15"/>
  <c r="LYO62" i="15"/>
  <c r="LYP62" i="15"/>
  <c r="LYQ62" i="15"/>
  <c r="LYR62" i="15"/>
  <c r="LYS62" i="15"/>
  <c r="LYT62" i="15"/>
  <c r="LYU62" i="15"/>
  <c r="LYV62" i="15"/>
  <c r="LYW62" i="15"/>
  <c r="LYX62" i="15"/>
  <c r="LYY62" i="15"/>
  <c r="LYZ62" i="15"/>
  <c r="LZA62" i="15"/>
  <c r="LZB62" i="15"/>
  <c r="LZC62" i="15"/>
  <c r="LZD62" i="15"/>
  <c r="LZE62" i="15"/>
  <c r="LZF62" i="15"/>
  <c r="LZG62" i="15"/>
  <c r="LZH62" i="15"/>
  <c r="LZI62" i="15"/>
  <c r="LZJ62" i="15"/>
  <c r="LZK62" i="15"/>
  <c r="LZL62" i="15"/>
  <c r="LZM62" i="15"/>
  <c r="LZN62" i="15"/>
  <c r="LZO62" i="15"/>
  <c r="LZP62" i="15"/>
  <c r="LZQ62" i="15"/>
  <c r="LZR62" i="15"/>
  <c r="LZS62" i="15"/>
  <c r="LZT62" i="15"/>
  <c r="LZU62" i="15"/>
  <c r="LZV62" i="15"/>
  <c r="LZW62" i="15"/>
  <c r="LZX62" i="15"/>
  <c r="LZY62" i="15"/>
  <c r="LZZ62" i="15"/>
  <c r="MAA62" i="15"/>
  <c r="MAB62" i="15"/>
  <c r="MAC62" i="15"/>
  <c r="MAD62" i="15"/>
  <c r="MAE62" i="15"/>
  <c r="MAF62" i="15"/>
  <c r="MAG62" i="15"/>
  <c r="MAH62" i="15"/>
  <c r="MAI62" i="15"/>
  <c r="MAJ62" i="15"/>
  <c r="MAK62" i="15"/>
  <c r="MAL62" i="15"/>
  <c r="MAM62" i="15"/>
  <c r="MAN62" i="15"/>
  <c r="MAO62" i="15"/>
  <c r="MAP62" i="15"/>
  <c r="MAQ62" i="15"/>
  <c r="MAR62" i="15"/>
  <c r="MAS62" i="15"/>
  <c r="MAT62" i="15"/>
  <c r="MAU62" i="15"/>
  <c r="MAV62" i="15"/>
  <c r="MAW62" i="15"/>
  <c r="MAX62" i="15"/>
  <c r="MAY62" i="15"/>
  <c r="MAZ62" i="15"/>
  <c r="MBA62" i="15"/>
  <c r="MBB62" i="15"/>
  <c r="MBC62" i="15"/>
  <c r="MBD62" i="15"/>
  <c r="MBE62" i="15"/>
  <c r="MBF62" i="15"/>
  <c r="MBG62" i="15"/>
  <c r="MBH62" i="15"/>
  <c r="MBI62" i="15"/>
  <c r="MBJ62" i="15"/>
  <c r="MBK62" i="15"/>
  <c r="MBL62" i="15"/>
  <c r="MBM62" i="15"/>
  <c r="MBN62" i="15"/>
  <c r="MBO62" i="15"/>
  <c r="MBP62" i="15"/>
  <c r="MBQ62" i="15"/>
  <c r="MBR62" i="15"/>
  <c r="MBS62" i="15"/>
  <c r="MBT62" i="15"/>
  <c r="MBU62" i="15"/>
  <c r="MBV62" i="15"/>
  <c r="MBW62" i="15"/>
  <c r="MBX62" i="15"/>
  <c r="MBY62" i="15"/>
  <c r="MBZ62" i="15"/>
  <c r="MCA62" i="15"/>
  <c r="MCB62" i="15"/>
  <c r="MCC62" i="15"/>
  <c r="MCD62" i="15"/>
  <c r="MCE62" i="15"/>
  <c r="MCF62" i="15"/>
  <c r="MCG62" i="15"/>
  <c r="MCH62" i="15"/>
  <c r="MCI62" i="15"/>
  <c r="MCJ62" i="15"/>
  <c r="MCK62" i="15"/>
  <c r="MCL62" i="15"/>
  <c r="MCM62" i="15"/>
  <c r="MCN62" i="15"/>
  <c r="MCO62" i="15"/>
  <c r="MCP62" i="15"/>
  <c r="MCQ62" i="15"/>
  <c r="MCR62" i="15"/>
  <c r="MCS62" i="15"/>
  <c r="MCT62" i="15"/>
  <c r="MCU62" i="15"/>
  <c r="MCV62" i="15"/>
  <c r="MCW62" i="15"/>
  <c r="MCX62" i="15"/>
  <c r="MCY62" i="15"/>
  <c r="MCZ62" i="15"/>
  <c r="MDA62" i="15"/>
  <c r="MDB62" i="15"/>
  <c r="MDC62" i="15"/>
  <c r="MDD62" i="15"/>
  <c r="MDE62" i="15"/>
  <c r="MDF62" i="15"/>
  <c r="MDG62" i="15"/>
  <c r="MDH62" i="15"/>
  <c r="MDI62" i="15"/>
  <c r="MDJ62" i="15"/>
  <c r="MDK62" i="15"/>
  <c r="MDL62" i="15"/>
  <c r="MDM62" i="15"/>
  <c r="MDN62" i="15"/>
  <c r="MDO62" i="15"/>
  <c r="MDP62" i="15"/>
  <c r="MDQ62" i="15"/>
  <c r="MDR62" i="15"/>
  <c r="MDS62" i="15"/>
  <c r="MDT62" i="15"/>
  <c r="MDU62" i="15"/>
  <c r="MDV62" i="15"/>
  <c r="MDW62" i="15"/>
  <c r="MDX62" i="15"/>
  <c r="MDY62" i="15"/>
  <c r="MDZ62" i="15"/>
  <c r="MEA62" i="15"/>
  <c r="MEB62" i="15"/>
  <c r="MEC62" i="15"/>
  <c r="MED62" i="15"/>
  <c r="MEE62" i="15"/>
  <c r="MEF62" i="15"/>
  <c r="MEG62" i="15"/>
  <c r="MEH62" i="15"/>
  <c r="MEI62" i="15"/>
  <c r="MEJ62" i="15"/>
  <c r="MEK62" i="15"/>
  <c r="MEL62" i="15"/>
  <c r="MEM62" i="15"/>
  <c r="MEN62" i="15"/>
  <c r="MEO62" i="15"/>
  <c r="MEP62" i="15"/>
  <c r="MEQ62" i="15"/>
  <c r="MER62" i="15"/>
  <c r="MES62" i="15"/>
  <c r="MET62" i="15"/>
  <c r="MEU62" i="15"/>
  <c r="MEV62" i="15"/>
  <c r="MEW62" i="15"/>
  <c r="MEX62" i="15"/>
  <c r="MEY62" i="15"/>
  <c r="MEZ62" i="15"/>
  <c r="MFA62" i="15"/>
  <c r="MFB62" i="15"/>
  <c r="MFC62" i="15"/>
  <c r="MFD62" i="15"/>
  <c r="MFE62" i="15"/>
  <c r="MFF62" i="15"/>
  <c r="MFG62" i="15"/>
  <c r="MFH62" i="15"/>
  <c r="MFI62" i="15"/>
  <c r="MFJ62" i="15"/>
  <c r="MFK62" i="15"/>
  <c r="MFL62" i="15"/>
  <c r="MFM62" i="15"/>
  <c r="MFN62" i="15"/>
  <c r="MFO62" i="15"/>
  <c r="MFP62" i="15"/>
  <c r="MFQ62" i="15"/>
  <c r="MFR62" i="15"/>
  <c r="MFS62" i="15"/>
  <c r="MFT62" i="15"/>
  <c r="MFU62" i="15"/>
  <c r="MFV62" i="15"/>
  <c r="MFW62" i="15"/>
  <c r="MFX62" i="15"/>
  <c r="MFY62" i="15"/>
  <c r="MFZ62" i="15"/>
  <c r="MGA62" i="15"/>
  <c r="MGB62" i="15"/>
  <c r="MGC62" i="15"/>
  <c r="MGD62" i="15"/>
  <c r="MGE62" i="15"/>
  <c r="MGF62" i="15"/>
  <c r="MGG62" i="15"/>
  <c r="MGH62" i="15"/>
  <c r="MGI62" i="15"/>
  <c r="MGJ62" i="15"/>
  <c r="MGK62" i="15"/>
  <c r="MGL62" i="15"/>
  <c r="MGM62" i="15"/>
  <c r="MGN62" i="15"/>
  <c r="MGO62" i="15"/>
  <c r="MGP62" i="15"/>
  <c r="MGQ62" i="15"/>
  <c r="MGR62" i="15"/>
  <c r="MGS62" i="15"/>
  <c r="MGT62" i="15"/>
  <c r="MGU62" i="15"/>
  <c r="MGV62" i="15"/>
  <c r="MGW62" i="15"/>
  <c r="MGX62" i="15"/>
  <c r="MGY62" i="15"/>
  <c r="MGZ62" i="15"/>
  <c r="MHA62" i="15"/>
  <c r="MHB62" i="15"/>
  <c r="MHC62" i="15"/>
  <c r="MHD62" i="15"/>
  <c r="MHE62" i="15"/>
  <c r="MHF62" i="15"/>
  <c r="MHG62" i="15"/>
  <c r="MHH62" i="15"/>
  <c r="MHI62" i="15"/>
  <c r="MHJ62" i="15"/>
  <c r="MHK62" i="15"/>
  <c r="MHL62" i="15"/>
  <c r="MHM62" i="15"/>
  <c r="MHN62" i="15"/>
  <c r="MHO62" i="15"/>
  <c r="MHP62" i="15"/>
  <c r="MHQ62" i="15"/>
  <c r="MHR62" i="15"/>
  <c r="MHS62" i="15"/>
  <c r="MHT62" i="15"/>
  <c r="MHU62" i="15"/>
  <c r="MHV62" i="15"/>
  <c r="MHW62" i="15"/>
  <c r="MHX62" i="15"/>
  <c r="MHY62" i="15"/>
  <c r="MHZ62" i="15"/>
  <c r="MIA62" i="15"/>
  <c r="MIB62" i="15"/>
  <c r="MIC62" i="15"/>
  <c r="MID62" i="15"/>
  <c r="MIE62" i="15"/>
  <c r="MIF62" i="15"/>
  <c r="MIG62" i="15"/>
  <c r="MIH62" i="15"/>
  <c r="MII62" i="15"/>
  <c r="MIJ62" i="15"/>
  <c r="MIK62" i="15"/>
  <c r="MIL62" i="15"/>
  <c r="MIM62" i="15"/>
  <c r="MIN62" i="15"/>
  <c r="MIO62" i="15"/>
  <c r="MIP62" i="15"/>
  <c r="MIQ62" i="15"/>
  <c r="MIR62" i="15"/>
  <c r="MIS62" i="15"/>
  <c r="MIT62" i="15"/>
  <c r="MIU62" i="15"/>
  <c r="MIV62" i="15"/>
  <c r="MIW62" i="15"/>
  <c r="MIX62" i="15"/>
  <c r="MIY62" i="15"/>
  <c r="MIZ62" i="15"/>
  <c r="MJA62" i="15"/>
  <c r="MJB62" i="15"/>
  <c r="MJC62" i="15"/>
  <c r="MJD62" i="15"/>
  <c r="MJE62" i="15"/>
  <c r="MJF62" i="15"/>
  <c r="MJG62" i="15"/>
  <c r="MJH62" i="15"/>
  <c r="MJI62" i="15"/>
  <c r="MJJ62" i="15"/>
  <c r="MJK62" i="15"/>
  <c r="MJL62" i="15"/>
  <c r="MJM62" i="15"/>
  <c r="MJN62" i="15"/>
  <c r="MJO62" i="15"/>
  <c r="MJP62" i="15"/>
  <c r="MJQ62" i="15"/>
  <c r="MJR62" i="15"/>
  <c r="MJS62" i="15"/>
  <c r="MJT62" i="15"/>
  <c r="MJU62" i="15"/>
  <c r="MJV62" i="15"/>
  <c r="MJW62" i="15"/>
  <c r="MJX62" i="15"/>
  <c r="MJY62" i="15"/>
  <c r="MJZ62" i="15"/>
  <c r="MKA62" i="15"/>
  <c r="MKB62" i="15"/>
  <c r="MKC62" i="15"/>
  <c r="MKD62" i="15"/>
  <c r="MKE62" i="15"/>
  <c r="MKF62" i="15"/>
  <c r="MKG62" i="15"/>
  <c r="MKH62" i="15"/>
  <c r="MKI62" i="15"/>
  <c r="MKJ62" i="15"/>
  <c r="MKK62" i="15"/>
  <c r="MKL62" i="15"/>
  <c r="MKM62" i="15"/>
  <c r="MKN62" i="15"/>
  <c r="MKO62" i="15"/>
  <c r="MKP62" i="15"/>
  <c r="MKQ62" i="15"/>
  <c r="MKR62" i="15"/>
  <c r="MKS62" i="15"/>
  <c r="MKT62" i="15"/>
  <c r="MKU62" i="15"/>
  <c r="MKV62" i="15"/>
  <c r="MKW62" i="15"/>
  <c r="MKX62" i="15"/>
  <c r="MKY62" i="15"/>
  <c r="MKZ62" i="15"/>
  <c r="MLA62" i="15"/>
  <c r="MLB62" i="15"/>
  <c r="MLC62" i="15"/>
  <c r="MLD62" i="15"/>
  <c r="MLE62" i="15"/>
  <c r="MLF62" i="15"/>
  <c r="MLG62" i="15"/>
  <c r="MLH62" i="15"/>
  <c r="MLI62" i="15"/>
  <c r="MLJ62" i="15"/>
  <c r="MLK62" i="15"/>
  <c r="MLL62" i="15"/>
  <c r="MLM62" i="15"/>
  <c r="MLN62" i="15"/>
  <c r="MLO62" i="15"/>
  <c r="MLP62" i="15"/>
  <c r="MLQ62" i="15"/>
  <c r="MLR62" i="15"/>
  <c r="MLS62" i="15"/>
  <c r="MLT62" i="15"/>
  <c r="MLU62" i="15"/>
  <c r="MLV62" i="15"/>
  <c r="MLW62" i="15"/>
  <c r="MLX62" i="15"/>
  <c r="MLY62" i="15"/>
  <c r="MLZ62" i="15"/>
  <c r="MMA62" i="15"/>
  <c r="MMB62" i="15"/>
  <c r="MMC62" i="15"/>
  <c r="MMD62" i="15"/>
  <c r="MME62" i="15"/>
  <c r="MMF62" i="15"/>
  <c r="MMG62" i="15"/>
  <c r="MMH62" i="15"/>
  <c r="MMI62" i="15"/>
  <c r="MMJ62" i="15"/>
  <c r="MMK62" i="15"/>
  <c r="MML62" i="15"/>
  <c r="MMM62" i="15"/>
  <c r="MMN62" i="15"/>
  <c r="MMO62" i="15"/>
  <c r="MMP62" i="15"/>
  <c r="MMQ62" i="15"/>
  <c r="MMR62" i="15"/>
  <c r="MMS62" i="15"/>
  <c r="MMT62" i="15"/>
  <c r="MMU62" i="15"/>
  <c r="MMV62" i="15"/>
  <c r="MMW62" i="15"/>
  <c r="MMX62" i="15"/>
  <c r="MMY62" i="15"/>
  <c r="MMZ62" i="15"/>
  <c r="MNA62" i="15"/>
  <c r="MNB62" i="15"/>
  <c r="MNC62" i="15"/>
  <c r="MND62" i="15"/>
  <c r="MNE62" i="15"/>
  <c r="MNF62" i="15"/>
  <c r="MNG62" i="15"/>
  <c r="MNH62" i="15"/>
  <c r="MNI62" i="15"/>
  <c r="MNJ62" i="15"/>
  <c r="MNK62" i="15"/>
  <c r="MNL62" i="15"/>
  <c r="MNM62" i="15"/>
  <c r="MNN62" i="15"/>
  <c r="MNO62" i="15"/>
  <c r="MNP62" i="15"/>
  <c r="MNQ62" i="15"/>
  <c r="MNR62" i="15"/>
  <c r="MNS62" i="15"/>
  <c r="MNT62" i="15"/>
  <c r="MNU62" i="15"/>
  <c r="MNV62" i="15"/>
  <c r="MNW62" i="15"/>
  <c r="MNX62" i="15"/>
  <c r="MNY62" i="15"/>
  <c r="MNZ62" i="15"/>
  <c r="MOA62" i="15"/>
  <c r="MOB62" i="15"/>
  <c r="MOC62" i="15"/>
  <c r="MOD62" i="15"/>
  <c r="MOE62" i="15"/>
  <c r="MOF62" i="15"/>
  <c r="MOG62" i="15"/>
  <c r="MOH62" i="15"/>
  <c r="MOI62" i="15"/>
  <c r="MOJ62" i="15"/>
  <c r="MOK62" i="15"/>
  <c r="MOL62" i="15"/>
  <c r="MOM62" i="15"/>
  <c r="MON62" i="15"/>
  <c r="MOO62" i="15"/>
  <c r="MOP62" i="15"/>
  <c r="MOQ62" i="15"/>
  <c r="MOR62" i="15"/>
  <c r="MOS62" i="15"/>
  <c r="MOT62" i="15"/>
  <c r="MOU62" i="15"/>
  <c r="MOV62" i="15"/>
  <c r="MOW62" i="15"/>
  <c r="MOX62" i="15"/>
  <c r="MOY62" i="15"/>
  <c r="MOZ62" i="15"/>
  <c r="MPA62" i="15"/>
  <c r="MPB62" i="15"/>
  <c r="MPC62" i="15"/>
  <c r="MPD62" i="15"/>
  <c r="MPE62" i="15"/>
  <c r="MPF62" i="15"/>
  <c r="MPG62" i="15"/>
  <c r="MPH62" i="15"/>
  <c r="MPI62" i="15"/>
  <c r="MPJ62" i="15"/>
  <c r="MPK62" i="15"/>
  <c r="MPL62" i="15"/>
  <c r="MPM62" i="15"/>
  <c r="MPN62" i="15"/>
  <c r="MPO62" i="15"/>
  <c r="MPP62" i="15"/>
  <c r="MPQ62" i="15"/>
  <c r="MPR62" i="15"/>
  <c r="MPS62" i="15"/>
  <c r="MPT62" i="15"/>
  <c r="MPU62" i="15"/>
  <c r="MPV62" i="15"/>
  <c r="MPW62" i="15"/>
  <c r="MPX62" i="15"/>
  <c r="MPY62" i="15"/>
  <c r="MPZ62" i="15"/>
  <c r="MQA62" i="15"/>
  <c r="MQB62" i="15"/>
  <c r="MQC62" i="15"/>
  <c r="MQD62" i="15"/>
  <c r="MQE62" i="15"/>
  <c r="MQF62" i="15"/>
  <c r="MQG62" i="15"/>
  <c r="MQH62" i="15"/>
  <c r="MQI62" i="15"/>
  <c r="MQJ62" i="15"/>
  <c r="MQK62" i="15"/>
  <c r="MQL62" i="15"/>
  <c r="MQM62" i="15"/>
  <c r="MQN62" i="15"/>
  <c r="MQO62" i="15"/>
  <c r="MQP62" i="15"/>
  <c r="MQQ62" i="15"/>
  <c r="MQR62" i="15"/>
  <c r="MQS62" i="15"/>
  <c r="MQT62" i="15"/>
  <c r="MQU62" i="15"/>
  <c r="MQV62" i="15"/>
  <c r="MQW62" i="15"/>
  <c r="MQX62" i="15"/>
  <c r="MQY62" i="15"/>
  <c r="MQZ62" i="15"/>
  <c r="MRA62" i="15"/>
  <c r="MRB62" i="15"/>
  <c r="MRC62" i="15"/>
  <c r="MRD62" i="15"/>
  <c r="MRE62" i="15"/>
  <c r="MRF62" i="15"/>
  <c r="MRG62" i="15"/>
  <c r="MRH62" i="15"/>
  <c r="MRI62" i="15"/>
  <c r="MRJ62" i="15"/>
  <c r="MRK62" i="15"/>
  <c r="MRL62" i="15"/>
  <c r="MRM62" i="15"/>
  <c r="MRN62" i="15"/>
  <c r="MRO62" i="15"/>
  <c r="MRP62" i="15"/>
  <c r="MRQ62" i="15"/>
  <c r="MRR62" i="15"/>
  <c r="MRS62" i="15"/>
  <c r="MRT62" i="15"/>
  <c r="MRU62" i="15"/>
  <c r="MRV62" i="15"/>
  <c r="MRW62" i="15"/>
  <c r="MRX62" i="15"/>
  <c r="MRY62" i="15"/>
  <c r="MRZ62" i="15"/>
  <c r="MSA62" i="15"/>
  <c r="MSB62" i="15"/>
  <c r="MSC62" i="15"/>
  <c r="MSD62" i="15"/>
  <c r="MSE62" i="15"/>
  <c r="MSF62" i="15"/>
  <c r="MSG62" i="15"/>
  <c r="MSH62" i="15"/>
  <c r="MSI62" i="15"/>
  <c r="MSJ62" i="15"/>
  <c r="MSK62" i="15"/>
  <c r="MSL62" i="15"/>
  <c r="MSM62" i="15"/>
  <c r="MSN62" i="15"/>
  <c r="MSO62" i="15"/>
  <c r="MSP62" i="15"/>
  <c r="MSQ62" i="15"/>
  <c r="MSR62" i="15"/>
  <c r="MSS62" i="15"/>
  <c r="MST62" i="15"/>
  <c r="MSU62" i="15"/>
  <c r="MSV62" i="15"/>
  <c r="MSW62" i="15"/>
  <c r="MSX62" i="15"/>
  <c r="MSY62" i="15"/>
  <c r="MSZ62" i="15"/>
  <c r="MTA62" i="15"/>
  <c r="MTB62" i="15"/>
  <c r="MTC62" i="15"/>
  <c r="MTD62" i="15"/>
  <c r="MTE62" i="15"/>
  <c r="MTF62" i="15"/>
  <c r="MTG62" i="15"/>
  <c r="MTH62" i="15"/>
  <c r="MTI62" i="15"/>
  <c r="MTJ62" i="15"/>
  <c r="MTK62" i="15"/>
  <c r="MTL62" i="15"/>
  <c r="MTM62" i="15"/>
  <c r="MTN62" i="15"/>
  <c r="MTO62" i="15"/>
  <c r="MTP62" i="15"/>
  <c r="MTQ62" i="15"/>
  <c r="MTR62" i="15"/>
  <c r="MTS62" i="15"/>
  <c r="MTT62" i="15"/>
  <c r="MTU62" i="15"/>
  <c r="MTV62" i="15"/>
  <c r="MTW62" i="15"/>
  <c r="MTX62" i="15"/>
  <c r="MTY62" i="15"/>
  <c r="MTZ62" i="15"/>
  <c r="MUA62" i="15"/>
  <c r="MUB62" i="15"/>
  <c r="MUC62" i="15"/>
  <c r="MUD62" i="15"/>
  <c r="MUE62" i="15"/>
  <c r="MUF62" i="15"/>
  <c r="MUG62" i="15"/>
  <c r="MUH62" i="15"/>
  <c r="MUI62" i="15"/>
  <c r="MUJ62" i="15"/>
  <c r="MUK62" i="15"/>
  <c r="MUL62" i="15"/>
  <c r="MUM62" i="15"/>
  <c r="MUN62" i="15"/>
  <c r="MUO62" i="15"/>
  <c r="MUP62" i="15"/>
  <c r="MUQ62" i="15"/>
  <c r="MUR62" i="15"/>
  <c r="MUS62" i="15"/>
  <c r="MUT62" i="15"/>
  <c r="MUU62" i="15"/>
  <c r="MUV62" i="15"/>
  <c r="MUW62" i="15"/>
  <c r="MUX62" i="15"/>
  <c r="MUY62" i="15"/>
  <c r="MUZ62" i="15"/>
  <c r="MVA62" i="15"/>
  <c r="MVB62" i="15"/>
  <c r="MVC62" i="15"/>
  <c r="MVD62" i="15"/>
  <c r="MVE62" i="15"/>
  <c r="MVF62" i="15"/>
  <c r="MVG62" i="15"/>
  <c r="MVH62" i="15"/>
  <c r="MVI62" i="15"/>
  <c r="MVJ62" i="15"/>
  <c r="MVK62" i="15"/>
  <c r="MVL62" i="15"/>
  <c r="MVM62" i="15"/>
  <c r="MVN62" i="15"/>
  <c r="MVO62" i="15"/>
  <c r="MVP62" i="15"/>
  <c r="MVQ62" i="15"/>
  <c r="MVR62" i="15"/>
  <c r="MVS62" i="15"/>
  <c r="MVT62" i="15"/>
  <c r="MVU62" i="15"/>
  <c r="MVV62" i="15"/>
  <c r="MVW62" i="15"/>
  <c r="MVX62" i="15"/>
  <c r="MVY62" i="15"/>
  <c r="MVZ62" i="15"/>
  <c r="MWA62" i="15"/>
  <c r="MWB62" i="15"/>
  <c r="MWC62" i="15"/>
  <c r="MWD62" i="15"/>
  <c r="MWE62" i="15"/>
  <c r="MWF62" i="15"/>
  <c r="MWG62" i="15"/>
  <c r="MWH62" i="15"/>
  <c r="MWI62" i="15"/>
  <c r="MWJ62" i="15"/>
  <c r="MWK62" i="15"/>
  <c r="MWL62" i="15"/>
  <c r="MWM62" i="15"/>
  <c r="MWN62" i="15"/>
  <c r="MWO62" i="15"/>
  <c r="MWP62" i="15"/>
  <c r="MWQ62" i="15"/>
  <c r="MWR62" i="15"/>
  <c r="MWS62" i="15"/>
  <c r="MWT62" i="15"/>
  <c r="MWU62" i="15"/>
  <c r="MWV62" i="15"/>
  <c r="MWW62" i="15"/>
  <c r="MWX62" i="15"/>
  <c r="MWY62" i="15"/>
  <c r="MWZ62" i="15"/>
  <c r="MXA62" i="15"/>
  <c r="MXB62" i="15"/>
  <c r="MXC62" i="15"/>
  <c r="MXD62" i="15"/>
  <c r="MXE62" i="15"/>
  <c r="MXF62" i="15"/>
  <c r="MXG62" i="15"/>
  <c r="MXH62" i="15"/>
  <c r="MXI62" i="15"/>
  <c r="MXJ62" i="15"/>
  <c r="MXK62" i="15"/>
  <c r="MXL62" i="15"/>
  <c r="MXM62" i="15"/>
  <c r="MXN62" i="15"/>
  <c r="MXO62" i="15"/>
  <c r="MXP62" i="15"/>
  <c r="MXQ62" i="15"/>
  <c r="MXR62" i="15"/>
  <c r="MXS62" i="15"/>
  <c r="MXT62" i="15"/>
  <c r="MXU62" i="15"/>
  <c r="MXV62" i="15"/>
  <c r="MXW62" i="15"/>
  <c r="MXX62" i="15"/>
  <c r="MXY62" i="15"/>
  <c r="MXZ62" i="15"/>
  <c r="MYA62" i="15"/>
  <c r="MYB62" i="15"/>
  <c r="MYC62" i="15"/>
  <c r="MYD62" i="15"/>
  <c r="MYE62" i="15"/>
  <c r="MYF62" i="15"/>
  <c r="MYG62" i="15"/>
  <c r="MYH62" i="15"/>
  <c r="MYI62" i="15"/>
  <c r="MYJ62" i="15"/>
  <c r="MYK62" i="15"/>
  <c r="MYL62" i="15"/>
  <c r="MYM62" i="15"/>
  <c r="MYN62" i="15"/>
  <c r="MYO62" i="15"/>
  <c r="MYP62" i="15"/>
  <c r="MYQ62" i="15"/>
  <c r="MYR62" i="15"/>
  <c r="MYS62" i="15"/>
  <c r="MYT62" i="15"/>
  <c r="MYU62" i="15"/>
  <c r="MYV62" i="15"/>
  <c r="MYW62" i="15"/>
  <c r="MYX62" i="15"/>
  <c r="MYY62" i="15"/>
  <c r="MYZ62" i="15"/>
  <c r="MZA62" i="15"/>
  <c r="MZB62" i="15"/>
  <c r="MZC62" i="15"/>
  <c r="MZD62" i="15"/>
  <c r="MZE62" i="15"/>
  <c r="MZF62" i="15"/>
  <c r="MZG62" i="15"/>
  <c r="MZH62" i="15"/>
  <c r="MZI62" i="15"/>
  <c r="MZJ62" i="15"/>
  <c r="MZK62" i="15"/>
  <c r="MZL62" i="15"/>
  <c r="MZM62" i="15"/>
  <c r="MZN62" i="15"/>
  <c r="MZO62" i="15"/>
  <c r="MZP62" i="15"/>
  <c r="MZQ62" i="15"/>
  <c r="MZR62" i="15"/>
  <c r="MZS62" i="15"/>
  <c r="MZT62" i="15"/>
  <c r="MZU62" i="15"/>
  <c r="MZV62" i="15"/>
  <c r="MZW62" i="15"/>
  <c r="MZX62" i="15"/>
  <c r="MZY62" i="15"/>
  <c r="MZZ62" i="15"/>
  <c r="NAA62" i="15"/>
  <c r="NAB62" i="15"/>
  <c r="NAC62" i="15"/>
  <c r="NAD62" i="15"/>
  <c r="NAE62" i="15"/>
  <c r="NAF62" i="15"/>
  <c r="NAG62" i="15"/>
  <c r="NAH62" i="15"/>
  <c r="NAI62" i="15"/>
  <c r="NAJ62" i="15"/>
  <c r="NAK62" i="15"/>
  <c r="NAL62" i="15"/>
  <c r="NAM62" i="15"/>
  <c r="NAN62" i="15"/>
  <c r="NAO62" i="15"/>
  <c r="NAP62" i="15"/>
  <c r="NAQ62" i="15"/>
  <c r="NAR62" i="15"/>
  <c r="NAS62" i="15"/>
  <c r="NAT62" i="15"/>
  <c r="NAU62" i="15"/>
  <c r="NAV62" i="15"/>
  <c r="NAW62" i="15"/>
  <c r="NAX62" i="15"/>
  <c r="NAY62" i="15"/>
  <c r="NAZ62" i="15"/>
  <c r="NBA62" i="15"/>
  <c r="NBB62" i="15"/>
  <c r="NBC62" i="15"/>
  <c r="NBD62" i="15"/>
  <c r="NBE62" i="15"/>
  <c r="NBF62" i="15"/>
  <c r="NBG62" i="15"/>
  <c r="NBH62" i="15"/>
  <c r="NBI62" i="15"/>
  <c r="NBJ62" i="15"/>
  <c r="NBK62" i="15"/>
  <c r="NBL62" i="15"/>
  <c r="NBM62" i="15"/>
  <c r="NBN62" i="15"/>
  <c r="NBO62" i="15"/>
  <c r="NBP62" i="15"/>
  <c r="NBQ62" i="15"/>
  <c r="NBR62" i="15"/>
  <c r="NBS62" i="15"/>
  <c r="NBT62" i="15"/>
  <c r="NBU62" i="15"/>
  <c r="NBV62" i="15"/>
  <c r="NBW62" i="15"/>
  <c r="NBX62" i="15"/>
  <c r="NBY62" i="15"/>
  <c r="NBZ62" i="15"/>
  <c r="NCA62" i="15"/>
  <c r="NCB62" i="15"/>
  <c r="NCC62" i="15"/>
  <c r="NCD62" i="15"/>
  <c r="NCE62" i="15"/>
  <c r="NCF62" i="15"/>
  <c r="NCG62" i="15"/>
  <c r="NCH62" i="15"/>
  <c r="NCI62" i="15"/>
  <c r="NCJ62" i="15"/>
  <c r="NCK62" i="15"/>
  <c r="NCL62" i="15"/>
  <c r="NCM62" i="15"/>
  <c r="NCN62" i="15"/>
  <c r="NCO62" i="15"/>
  <c r="NCP62" i="15"/>
  <c r="NCQ62" i="15"/>
  <c r="NCR62" i="15"/>
  <c r="NCS62" i="15"/>
  <c r="NCT62" i="15"/>
  <c r="NCU62" i="15"/>
  <c r="NCV62" i="15"/>
  <c r="NCW62" i="15"/>
  <c r="NCX62" i="15"/>
  <c r="NCY62" i="15"/>
  <c r="NCZ62" i="15"/>
  <c r="NDA62" i="15"/>
  <c r="NDB62" i="15"/>
  <c r="NDC62" i="15"/>
  <c r="NDD62" i="15"/>
  <c r="NDE62" i="15"/>
  <c r="NDF62" i="15"/>
  <c r="NDG62" i="15"/>
  <c r="NDH62" i="15"/>
  <c r="NDI62" i="15"/>
  <c r="NDJ62" i="15"/>
  <c r="NDK62" i="15"/>
  <c r="NDL62" i="15"/>
  <c r="NDM62" i="15"/>
  <c r="NDN62" i="15"/>
  <c r="NDO62" i="15"/>
  <c r="NDP62" i="15"/>
  <c r="NDQ62" i="15"/>
  <c r="NDR62" i="15"/>
  <c r="NDS62" i="15"/>
  <c r="NDT62" i="15"/>
  <c r="NDU62" i="15"/>
  <c r="NDV62" i="15"/>
  <c r="NDW62" i="15"/>
  <c r="NDX62" i="15"/>
  <c r="NDY62" i="15"/>
  <c r="NDZ62" i="15"/>
  <c r="NEA62" i="15"/>
  <c r="NEB62" i="15"/>
  <c r="NEC62" i="15"/>
  <c r="NED62" i="15"/>
  <c r="NEE62" i="15"/>
  <c r="NEF62" i="15"/>
  <c r="NEG62" i="15"/>
  <c r="NEH62" i="15"/>
  <c r="NEI62" i="15"/>
  <c r="NEJ62" i="15"/>
  <c r="NEK62" i="15"/>
  <c r="NEL62" i="15"/>
  <c r="NEM62" i="15"/>
  <c r="NEN62" i="15"/>
  <c r="NEO62" i="15"/>
  <c r="NEP62" i="15"/>
  <c r="NEQ62" i="15"/>
  <c r="NER62" i="15"/>
  <c r="NES62" i="15"/>
  <c r="NET62" i="15"/>
  <c r="NEU62" i="15"/>
  <c r="NEV62" i="15"/>
  <c r="NEW62" i="15"/>
  <c r="NEX62" i="15"/>
  <c r="NEY62" i="15"/>
  <c r="NEZ62" i="15"/>
  <c r="NFA62" i="15"/>
  <c r="NFB62" i="15"/>
  <c r="NFC62" i="15"/>
  <c r="NFD62" i="15"/>
  <c r="NFE62" i="15"/>
  <c r="NFF62" i="15"/>
  <c r="NFG62" i="15"/>
  <c r="NFH62" i="15"/>
  <c r="NFI62" i="15"/>
  <c r="NFJ62" i="15"/>
  <c r="NFK62" i="15"/>
  <c r="NFL62" i="15"/>
  <c r="NFM62" i="15"/>
  <c r="NFN62" i="15"/>
  <c r="NFO62" i="15"/>
  <c r="NFP62" i="15"/>
  <c r="NFQ62" i="15"/>
  <c r="NFR62" i="15"/>
  <c r="NFS62" i="15"/>
  <c r="NFT62" i="15"/>
  <c r="NFU62" i="15"/>
  <c r="NFV62" i="15"/>
  <c r="NFW62" i="15"/>
  <c r="NFX62" i="15"/>
  <c r="NFY62" i="15"/>
  <c r="NFZ62" i="15"/>
  <c r="NGA62" i="15"/>
  <c r="NGB62" i="15"/>
  <c r="NGC62" i="15"/>
  <c r="NGD62" i="15"/>
  <c r="NGE62" i="15"/>
  <c r="NGF62" i="15"/>
  <c r="NGG62" i="15"/>
  <c r="NGH62" i="15"/>
  <c r="NGI62" i="15"/>
  <c r="NGJ62" i="15"/>
  <c r="NGK62" i="15"/>
  <c r="NGL62" i="15"/>
  <c r="NGM62" i="15"/>
  <c r="NGN62" i="15"/>
  <c r="NGO62" i="15"/>
  <c r="NGP62" i="15"/>
  <c r="NGQ62" i="15"/>
  <c r="NGR62" i="15"/>
  <c r="NGS62" i="15"/>
  <c r="NGT62" i="15"/>
  <c r="NGU62" i="15"/>
  <c r="NGV62" i="15"/>
  <c r="NGW62" i="15"/>
  <c r="NGX62" i="15"/>
  <c r="NGY62" i="15"/>
  <c r="NGZ62" i="15"/>
  <c r="NHA62" i="15"/>
  <c r="NHB62" i="15"/>
  <c r="NHC62" i="15"/>
  <c r="NHD62" i="15"/>
  <c r="NHE62" i="15"/>
  <c r="NHF62" i="15"/>
  <c r="NHG62" i="15"/>
  <c r="NHH62" i="15"/>
  <c r="NHI62" i="15"/>
  <c r="NHJ62" i="15"/>
  <c r="NHK62" i="15"/>
  <c r="NHL62" i="15"/>
  <c r="NHM62" i="15"/>
  <c r="NHN62" i="15"/>
  <c r="NHO62" i="15"/>
  <c r="NHP62" i="15"/>
  <c r="NHQ62" i="15"/>
  <c r="NHR62" i="15"/>
  <c r="NHS62" i="15"/>
  <c r="NHT62" i="15"/>
  <c r="NHU62" i="15"/>
  <c r="NHV62" i="15"/>
  <c r="NHW62" i="15"/>
  <c r="NHX62" i="15"/>
  <c r="NHY62" i="15"/>
  <c r="NHZ62" i="15"/>
  <c r="NIA62" i="15"/>
  <c r="NIB62" i="15"/>
  <c r="NIC62" i="15"/>
  <c r="NID62" i="15"/>
  <c r="NIE62" i="15"/>
  <c r="NIF62" i="15"/>
  <c r="NIG62" i="15"/>
  <c r="NIH62" i="15"/>
  <c r="NII62" i="15"/>
  <c r="NIJ62" i="15"/>
  <c r="NIK62" i="15"/>
  <c r="NIL62" i="15"/>
  <c r="NIM62" i="15"/>
  <c r="NIN62" i="15"/>
  <c r="NIO62" i="15"/>
  <c r="NIP62" i="15"/>
  <c r="NIQ62" i="15"/>
  <c r="NIR62" i="15"/>
  <c r="NIS62" i="15"/>
  <c r="NIT62" i="15"/>
  <c r="NIU62" i="15"/>
  <c r="NIV62" i="15"/>
  <c r="NIW62" i="15"/>
  <c r="NIX62" i="15"/>
  <c r="NIY62" i="15"/>
  <c r="NIZ62" i="15"/>
  <c r="NJA62" i="15"/>
  <c r="NJB62" i="15"/>
  <c r="NJC62" i="15"/>
  <c r="NJD62" i="15"/>
  <c r="NJE62" i="15"/>
  <c r="NJF62" i="15"/>
  <c r="NJG62" i="15"/>
  <c r="NJH62" i="15"/>
  <c r="NJI62" i="15"/>
  <c r="NJJ62" i="15"/>
  <c r="NJK62" i="15"/>
  <c r="NJL62" i="15"/>
  <c r="NJM62" i="15"/>
  <c r="NJN62" i="15"/>
  <c r="NJO62" i="15"/>
  <c r="NJP62" i="15"/>
  <c r="NJQ62" i="15"/>
  <c r="NJR62" i="15"/>
  <c r="NJS62" i="15"/>
  <c r="NJT62" i="15"/>
  <c r="NJU62" i="15"/>
  <c r="NJV62" i="15"/>
  <c r="NJW62" i="15"/>
  <c r="NJX62" i="15"/>
  <c r="NJY62" i="15"/>
  <c r="NJZ62" i="15"/>
  <c r="NKA62" i="15"/>
  <c r="NKB62" i="15"/>
  <c r="NKC62" i="15"/>
  <c r="NKD62" i="15"/>
  <c r="NKE62" i="15"/>
  <c r="NKF62" i="15"/>
  <c r="NKG62" i="15"/>
  <c r="NKH62" i="15"/>
  <c r="NKI62" i="15"/>
  <c r="NKJ62" i="15"/>
  <c r="NKK62" i="15"/>
  <c r="NKL62" i="15"/>
  <c r="NKM62" i="15"/>
  <c r="NKN62" i="15"/>
  <c r="NKO62" i="15"/>
  <c r="NKP62" i="15"/>
  <c r="NKQ62" i="15"/>
  <c r="NKR62" i="15"/>
  <c r="NKS62" i="15"/>
  <c r="NKT62" i="15"/>
  <c r="NKU62" i="15"/>
  <c r="NKV62" i="15"/>
  <c r="NKW62" i="15"/>
  <c r="NKX62" i="15"/>
  <c r="NKY62" i="15"/>
  <c r="NKZ62" i="15"/>
  <c r="NLA62" i="15"/>
  <c r="NLB62" i="15"/>
  <c r="NLC62" i="15"/>
  <c r="NLD62" i="15"/>
  <c r="NLE62" i="15"/>
  <c r="NLF62" i="15"/>
  <c r="NLG62" i="15"/>
  <c r="NLH62" i="15"/>
  <c r="NLI62" i="15"/>
  <c r="NLJ62" i="15"/>
  <c r="NLK62" i="15"/>
  <c r="NLL62" i="15"/>
  <c r="NLM62" i="15"/>
  <c r="NLN62" i="15"/>
  <c r="NLO62" i="15"/>
  <c r="NLP62" i="15"/>
  <c r="NLQ62" i="15"/>
  <c r="NLR62" i="15"/>
  <c r="NLS62" i="15"/>
  <c r="NLT62" i="15"/>
  <c r="NLU62" i="15"/>
  <c r="NLV62" i="15"/>
  <c r="NLW62" i="15"/>
  <c r="NLX62" i="15"/>
  <c r="NLY62" i="15"/>
  <c r="NLZ62" i="15"/>
  <c r="NMA62" i="15"/>
  <c r="NMB62" i="15"/>
  <c r="NMC62" i="15"/>
  <c r="NMD62" i="15"/>
  <c r="NME62" i="15"/>
  <c r="NMF62" i="15"/>
  <c r="NMG62" i="15"/>
  <c r="NMH62" i="15"/>
  <c r="NMI62" i="15"/>
  <c r="NMJ62" i="15"/>
  <c r="NMK62" i="15"/>
  <c r="NML62" i="15"/>
  <c r="NMM62" i="15"/>
  <c r="NMN62" i="15"/>
  <c r="NMO62" i="15"/>
  <c r="NMP62" i="15"/>
  <c r="NMQ62" i="15"/>
  <c r="NMR62" i="15"/>
  <c r="NMS62" i="15"/>
  <c r="NMT62" i="15"/>
  <c r="NMU62" i="15"/>
  <c r="NMV62" i="15"/>
  <c r="NMW62" i="15"/>
  <c r="NMX62" i="15"/>
  <c r="NMY62" i="15"/>
  <c r="NMZ62" i="15"/>
  <c r="NNA62" i="15"/>
  <c r="NNB62" i="15"/>
  <c r="NNC62" i="15"/>
  <c r="NND62" i="15"/>
  <c r="NNE62" i="15"/>
  <c r="NNF62" i="15"/>
  <c r="NNG62" i="15"/>
  <c r="NNH62" i="15"/>
  <c r="NNI62" i="15"/>
  <c r="NNJ62" i="15"/>
  <c r="NNK62" i="15"/>
  <c r="NNL62" i="15"/>
  <c r="NNM62" i="15"/>
  <c r="NNN62" i="15"/>
  <c r="NNO62" i="15"/>
  <c r="NNP62" i="15"/>
  <c r="NNQ62" i="15"/>
  <c r="NNR62" i="15"/>
  <c r="NNS62" i="15"/>
  <c r="NNT62" i="15"/>
  <c r="NNU62" i="15"/>
  <c r="NNV62" i="15"/>
  <c r="NNW62" i="15"/>
  <c r="NNX62" i="15"/>
  <c r="NNY62" i="15"/>
  <c r="NNZ62" i="15"/>
  <c r="NOA62" i="15"/>
  <c r="NOB62" i="15"/>
  <c r="NOC62" i="15"/>
  <c r="NOD62" i="15"/>
  <c r="NOE62" i="15"/>
  <c r="NOF62" i="15"/>
  <c r="NOG62" i="15"/>
  <c r="NOH62" i="15"/>
  <c r="NOI62" i="15"/>
  <c r="NOJ62" i="15"/>
  <c r="NOK62" i="15"/>
  <c r="NOL62" i="15"/>
  <c r="NOM62" i="15"/>
  <c r="NON62" i="15"/>
  <c r="NOO62" i="15"/>
  <c r="NOP62" i="15"/>
  <c r="NOQ62" i="15"/>
  <c r="NOR62" i="15"/>
  <c r="NOS62" i="15"/>
  <c r="NOT62" i="15"/>
  <c r="NOU62" i="15"/>
  <c r="NOV62" i="15"/>
  <c r="NOW62" i="15"/>
  <c r="NOX62" i="15"/>
  <c r="NOY62" i="15"/>
  <c r="NOZ62" i="15"/>
  <c r="NPA62" i="15"/>
  <c r="NPB62" i="15"/>
  <c r="NPC62" i="15"/>
  <c r="NPD62" i="15"/>
  <c r="NPE62" i="15"/>
  <c r="NPF62" i="15"/>
  <c r="NPG62" i="15"/>
  <c r="NPH62" i="15"/>
  <c r="NPI62" i="15"/>
  <c r="NPJ62" i="15"/>
  <c r="NPK62" i="15"/>
  <c r="NPL62" i="15"/>
  <c r="NPM62" i="15"/>
  <c r="NPN62" i="15"/>
  <c r="NPO62" i="15"/>
  <c r="NPP62" i="15"/>
  <c r="NPQ62" i="15"/>
  <c r="NPR62" i="15"/>
  <c r="NPS62" i="15"/>
  <c r="NPT62" i="15"/>
  <c r="NPU62" i="15"/>
  <c r="NPV62" i="15"/>
  <c r="NPW62" i="15"/>
  <c r="NPX62" i="15"/>
  <c r="NPY62" i="15"/>
  <c r="NPZ62" i="15"/>
  <c r="NQA62" i="15"/>
  <c r="NQB62" i="15"/>
  <c r="NQC62" i="15"/>
  <c r="NQD62" i="15"/>
  <c r="NQE62" i="15"/>
  <c r="NQF62" i="15"/>
  <c r="NQG62" i="15"/>
  <c r="NQH62" i="15"/>
  <c r="NQI62" i="15"/>
  <c r="NQJ62" i="15"/>
  <c r="NQK62" i="15"/>
  <c r="NQL62" i="15"/>
  <c r="NQM62" i="15"/>
  <c r="NQN62" i="15"/>
  <c r="NQO62" i="15"/>
  <c r="NQP62" i="15"/>
  <c r="NQQ62" i="15"/>
  <c r="NQR62" i="15"/>
  <c r="NQS62" i="15"/>
  <c r="NQT62" i="15"/>
  <c r="NQU62" i="15"/>
  <c r="NQV62" i="15"/>
  <c r="NQW62" i="15"/>
  <c r="NQX62" i="15"/>
  <c r="NQY62" i="15"/>
  <c r="NQZ62" i="15"/>
  <c r="NRA62" i="15"/>
  <c r="NRB62" i="15"/>
  <c r="NRC62" i="15"/>
  <c r="NRD62" i="15"/>
  <c r="NRE62" i="15"/>
  <c r="NRF62" i="15"/>
  <c r="NRG62" i="15"/>
  <c r="NRH62" i="15"/>
  <c r="NRI62" i="15"/>
  <c r="NRJ62" i="15"/>
  <c r="NRK62" i="15"/>
  <c r="NRL62" i="15"/>
  <c r="NRM62" i="15"/>
  <c r="NRN62" i="15"/>
  <c r="NRO62" i="15"/>
  <c r="NRP62" i="15"/>
  <c r="NRQ62" i="15"/>
  <c r="NRR62" i="15"/>
  <c r="NRS62" i="15"/>
  <c r="NRT62" i="15"/>
  <c r="NRU62" i="15"/>
  <c r="NRV62" i="15"/>
  <c r="NRW62" i="15"/>
  <c r="NRX62" i="15"/>
  <c r="NRY62" i="15"/>
  <c r="NRZ62" i="15"/>
  <c r="NSA62" i="15"/>
  <c r="NSB62" i="15"/>
  <c r="NSC62" i="15"/>
  <c r="NSD62" i="15"/>
  <c r="NSE62" i="15"/>
  <c r="NSF62" i="15"/>
  <c r="NSG62" i="15"/>
  <c r="NSH62" i="15"/>
  <c r="NSI62" i="15"/>
  <c r="NSJ62" i="15"/>
  <c r="NSK62" i="15"/>
  <c r="NSL62" i="15"/>
  <c r="NSM62" i="15"/>
  <c r="NSN62" i="15"/>
  <c r="NSO62" i="15"/>
  <c r="NSP62" i="15"/>
  <c r="NSQ62" i="15"/>
  <c r="NSR62" i="15"/>
  <c r="NSS62" i="15"/>
  <c r="NST62" i="15"/>
  <c r="NSU62" i="15"/>
  <c r="NSV62" i="15"/>
  <c r="NSW62" i="15"/>
  <c r="NSX62" i="15"/>
  <c r="NSY62" i="15"/>
  <c r="NSZ62" i="15"/>
  <c r="NTA62" i="15"/>
  <c r="NTB62" i="15"/>
  <c r="NTC62" i="15"/>
  <c r="NTD62" i="15"/>
  <c r="NTE62" i="15"/>
  <c r="NTF62" i="15"/>
  <c r="NTG62" i="15"/>
  <c r="NTH62" i="15"/>
  <c r="NTI62" i="15"/>
  <c r="NTJ62" i="15"/>
  <c r="NTK62" i="15"/>
  <c r="NTL62" i="15"/>
  <c r="NTM62" i="15"/>
  <c r="NTN62" i="15"/>
  <c r="NTO62" i="15"/>
  <c r="NTP62" i="15"/>
  <c r="NTQ62" i="15"/>
  <c r="NTR62" i="15"/>
  <c r="NTS62" i="15"/>
  <c r="NTT62" i="15"/>
  <c r="NTU62" i="15"/>
  <c r="NTV62" i="15"/>
  <c r="NTW62" i="15"/>
  <c r="NTX62" i="15"/>
  <c r="NTY62" i="15"/>
  <c r="NTZ62" i="15"/>
  <c r="NUA62" i="15"/>
  <c r="NUB62" i="15"/>
  <c r="NUC62" i="15"/>
  <c r="NUD62" i="15"/>
  <c r="NUE62" i="15"/>
  <c r="NUF62" i="15"/>
  <c r="NUG62" i="15"/>
  <c r="NUH62" i="15"/>
  <c r="NUI62" i="15"/>
  <c r="NUJ62" i="15"/>
  <c r="NUK62" i="15"/>
  <c r="NUL62" i="15"/>
  <c r="NUM62" i="15"/>
  <c r="NUN62" i="15"/>
  <c r="NUO62" i="15"/>
  <c r="NUP62" i="15"/>
  <c r="NUQ62" i="15"/>
  <c r="NUR62" i="15"/>
  <c r="NUS62" i="15"/>
  <c r="NUT62" i="15"/>
  <c r="NUU62" i="15"/>
  <c r="NUV62" i="15"/>
  <c r="NUW62" i="15"/>
  <c r="NUX62" i="15"/>
  <c r="NUY62" i="15"/>
  <c r="NUZ62" i="15"/>
  <c r="NVA62" i="15"/>
  <c r="NVB62" i="15"/>
  <c r="NVC62" i="15"/>
  <c r="NVD62" i="15"/>
  <c r="NVE62" i="15"/>
  <c r="NVF62" i="15"/>
  <c r="NVG62" i="15"/>
  <c r="NVH62" i="15"/>
  <c r="NVI62" i="15"/>
  <c r="NVJ62" i="15"/>
  <c r="NVK62" i="15"/>
  <c r="NVL62" i="15"/>
  <c r="NVM62" i="15"/>
  <c r="NVN62" i="15"/>
  <c r="NVO62" i="15"/>
  <c r="NVP62" i="15"/>
  <c r="NVQ62" i="15"/>
  <c r="NVR62" i="15"/>
  <c r="NVS62" i="15"/>
  <c r="NVT62" i="15"/>
  <c r="NVU62" i="15"/>
  <c r="NVV62" i="15"/>
  <c r="NVW62" i="15"/>
  <c r="NVX62" i="15"/>
  <c r="NVY62" i="15"/>
  <c r="NVZ62" i="15"/>
  <c r="NWA62" i="15"/>
  <c r="NWB62" i="15"/>
  <c r="NWC62" i="15"/>
  <c r="NWD62" i="15"/>
  <c r="NWE62" i="15"/>
  <c r="NWF62" i="15"/>
  <c r="NWG62" i="15"/>
  <c r="NWH62" i="15"/>
  <c r="NWI62" i="15"/>
  <c r="NWJ62" i="15"/>
  <c r="NWK62" i="15"/>
  <c r="NWL62" i="15"/>
  <c r="NWM62" i="15"/>
  <c r="NWN62" i="15"/>
  <c r="NWO62" i="15"/>
  <c r="NWP62" i="15"/>
  <c r="NWQ62" i="15"/>
  <c r="NWR62" i="15"/>
  <c r="NWS62" i="15"/>
  <c r="NWT62" i="15"/>
  <c r="NWU62" i="15"/>
  <c r="NWV62" i="15"/>
  <c r="NWW62" i="15"/>
  <c r="NWX62" i="15"/>
  <c r="NWY62" i="15"/>
  <c r="NWZ62" i="15"/>
  <c r="NXA62" i="15"/>
  <c r="NXB62" i="15"/>
  <c r="NXC62" i="15"/>
  <c r="NXD62" i="15"/>
  <c r="NXE62" i="15"/>
  <c r="NXF62" i="15"/>
  <c r="NXG62" i="15"/>
  <c r="NXH62" i="15"/>
  <c r="NXI62" i="15"/>
  <c r="NXJ62" i="15"/>
  <c r="NXK62" i="15"/>
  <c r="NXL62" i="15"/>
  <c r="NXM62" i="15"/>
  <c r="NXN62" i="15"/>
  <c r="NXO62" i="15"/>
  <c r="NXP62" i="15"/>
  <c r="NXQ62" i="15"/>
  <c r="NXR62" i="15"/>
  <c r="NXS62" i="15"/>
  <c r="NXT62" i="15"/>
  <c r="NXU62" i="15"/>
  <c r="NXV62" i="15"/>
  <c r="NXW62" i="15"/>
  <c r="NXX62" i="15"/>
  <c r="NXY62" i="15"/>
  <c r="NXZ62" i="15"/>
  <c r="NYA62" i="15"/>
  <c r="NYB62" i="15"/>
  <c r="NYC62" i="15"/>
  <c r="NYD62" i="15"/>
  <c r="NYE62" i="15"/>
  <c r="NYF62" i="15"/>
  <c r="NYG62" i="15"/>
  <c r="NYH62" i="15"/>
  <c r="NYI62" i="15"/>
  <c r="NYJ62" i="15"/>
  <c r="NYK62" i="15"/>
  <c r="NYL62" i="15"/>
  <c r="NYM62" i="15"/>
  <c r="NYN62" i="15"/>
  <c r="NYO62" i="15"/>
  <c r="NYP62" i="15"/>
  <c r="NYQ62" i="15"/>
  <c r="NYR62" i="15"/>
  <c r="NYS62" i="15"/>
  <c r="NYT62" i="15"/>
  <c r="NYU62" i="15"/>
  <c r="NYV62" i="15"/>
  <c r="NYW62" i="15"/>
  <c r="NYX62" i="15"/>
  <c r="NYY62" i="15"/>
  <c r="NYZ62" i="15"/>
  <c r="NZA62" i="15"/>
  <c r="NZB62" i="15"/>
  <c r="NZC62" i="15"/>
  <c r="NZD62" i="15"/>
  <c r="NZE62" i="15"/>
  <c r="NZF62" i="15"/>
  <c r="NZG62" i="15"/>
  <c r="NZH62" i="15"/>
  <c r="NZI62" i="15"/>
  <c r="NZJ62" i="15"/>
  <c r="NZK62" i="15"/>
  <c r="NZL62" i="15"/>
  <c r="NZM62" i="15"/>
  <c r="NZN62" i="15"/>
  <c r="NZO62" i="15"/>
  <c r="NZP62" i="15"/>
  <c r="NZQ62" i="15"/>
  <c r="NZR62" i="15"/>
  <c r="NZS62" i="15"/>
  <c r="NZT62" i="15"/>
  <c r="NZU62" i="15"/>
  <c r="NZV62" i="15"/>
  <c r="NZW62" i="15"/>
  <c r="NZX62" i="15"/>
  <c r="NZY62" i="15"/>
  <c r="NZZ62" i="15"/>
  <c r="OAA62" i="15"/>
  <c r="OAB62" i="15"/>
  <c r="OAC62" i="15"/>
  <c r="OAD62" i="15"/>
  <c r="OAE62" i="15"/>
  <c r="OAF62" i="15"/>
  <c r="OAG62" i="15"/>
  <c r="OAH62" i="15"/>
  <c r="OAI62" i="15"/>
  <c r="OAJ62" i="15"/>
  <c r="OAK62" i="15"/>
  <c r="OAL62" i="15"/>
  <c r="OAM62" i="15"/>
  <c r="OAN62" i="15"/>
  <c r="OAO62" i="15"/>
  <c r="OAP62" i="15"/>
  <c r="OAQ62" i="15"/>
  <c r="OAR62" i="15"/>
  <c r="OAS62" i="15"/>
  <c r="OAT62" i="15"/>
  <c r="OAU62" i="15"/>
  <c r="OAV62" i="15"/>
  <c r="OAW62" i="15"/>
  <c r="OAX62" i="15"/>
  <c r="OAY62" i="15"/>
  <c r="OAZ62" i="15"/>
  <c r="OBA62" i="15"/>
  <c r="OBB62" i="15"/>
  <c r="OBC62" i="15"/>
  <c r="OBD62" i="15"/>
  <c r="OBE62" i="15"/>
  <c r="OBF62" i="15"/>
  <c r="OBG62" i="15"/>
  <c r="OBH62" i="15"/>
  <c r="OBI62" i="15"/>
  <c r="OBJ62" i="15"/>
  <c r="OBK62" i="15"/>
  <c r="OBL62" i="15"/>
  <c r="OBM62" i="15"/>
  <c r="OBN62" i="15"/>
  <c r="OBO62" i="15"/>
  <c r="OBP62" i="15"/>
  <c r="OBQ62" i="15"/>
  <c r="OBR62" i="15"/>
  <c r="OBS62" i="15"/>
  <c r="OBT62" i="15"/>
  <c r="OBU62" i="15"/>
  <c r="OBV62" i="15"/>
  <c r="OBW62" i="15"/>
  <c r="OBX62" i="15"/>
  <c r="OBY62" i="15"/>
  <c r="OBZ62" i="15"/>
  <c r="OCA62" i="15"/>
  <c r="OCB62" i="15"/>
  <c r="OCC62" i="15"/>
  <c r="OCD62" i="15"/>
  <c r="OCE62" i="15"/>
  <c r="OCF62" i="15"/>
  <c r="OCG62" i="15"/>
  <c r="OCH62" i="15"/>
  <c r="OCI62" i="15"/>
  <c r="OCJ62" i="15"/>
  <c r="OCK62" i="15"/>
  <c r="OCL62" i="15"/>
  <c r="OCM62" i="15"/>
  <c r="OCN62" i="15"/>
  <c r="OCO62" i="15"/>
  <c r="OCP62" i="15"/>
  <c r="OCQ62" i="15"/>
  <c r="OCR62" i="15"/>
  <c r="OCS62" i="15"/>
  <c r="OCT62" i="15"/>
  <c r="OCU62" i="15"/>
  <c r="OCV62" i="15"/>
  <c r="OCW62" i="15"/>
  <c r="OCX62" i="15"/>
  <c r="OCY62" i="15"/>
  <c r="OCZ62" i="15"/>
  <c r="ODA62" i="15"/>
  <c r="ODB62" i="15"/>
  <c r="ODC62" i="15"/>
  <c r="ODD62" i="15"/>
  <c r="ODE62" i="15"/>
  <c r="ODF62" i="15"/>
  <c r="ODG62" i="15"/>
  <c r="ODH62" i="15"/>
  <c r="ODI62" i="15"/>
  <c r="ODJ62" i="15"/>
  <c r="ODK62" i="15"/>
  <c r="ODL62" i="15"/>
  <c r="ODM62" i="15"/>
  <c r="ODN62" i="15"/>
  <c r="ODO62" i="15"/>
  <c r="ODP62" i="15"/>
  <c r="ODQ62" i="15"/>
  <c r="ODR62" i="15"/>
  <c r="ODS62" i="15"/>
  <c r="ODT62" i="15"/>
  <c r="ODU62" i="15"/>
  <c r="ODV62" i="15"/>
  <c r="ODW62" i="15"/>
  <c r="ODX62" i="15"/>
  <c r="ODY62" i="15"/>
  <c r="ODZ62" i="15"/>
  <c r="OEA62" i="15"/>
  <c r="OEB62" i="15"/>
  <c r="OEC62" i="15"/>
  <c r="OED62" i="15"/>
  <c r="OEE62" i="15"/>
  <c r="OEF62" i="15"/>
  <c r="OEG62" i="15"/>
  <c r="OEH62" i="15"/>
  <c r="OEI62" i="15"/>
  <c r="OEJ62" i="15"/>
  <c r="OEK62" i="15"/>
  <c r="OEL62" i="15"/>
  <c r="OEM62" i="15"/>
  <c r="OEN62" i="15"/>
  <c r="OEO62" i="15"/>
  <c r="OEP62" i="15"/>
  <c r="OEQ62" i="15"/>
  <c r="OER62" i="15"/>
  <c r="OES62" i="15"/>
  <c r="OET62" i="15"/>
  <c r="OEU62" i="15"/>
  <c r="OEV62" i="15"/>
  <c r="OEW62" i="15"/>
  <c r="OEX62" i="15"/>
  <c r="OEY62" i="15"/>
  <c r="OEZ62" i="15"/>
  <c r="OFA62" i="15"/>
  <c r="OFB62" i="15"/>
  <c r="OFC62" i="15"/>
  <c r="OFD62" i="15"/>
  <c r="OFE62" i="15"/>
  <c r="OFF62" i="15"/>
  <c r="OFG62" i="15"/>
  <c r="OFH62" i="15"/>
  <c r="OFI62" i="15"/>
  <c r="OFJ62" i="15"/>
  <c r="OFK62" i="15"/>
  <c r="OFL62" i="15"/>
  <c r="OFM62" i="15"/>
  <c r="OFN62" i="15"/>
  <c r="OFO62" i="15"/>
  <c r="OFP62" i="15"/>
  <c r="OFQ62" i="15"/>
  <c r="OFR62" i="15"/>
  <c r="OFS62" i="15"/>
  <c r="OFT62" i="15"/>
  <c r="OFU62" i="15"/>
  <c r="OFV62" i="15"/>
  <c r="OFW62" i="15"/>
  <c r="OFX62" i="15"/>
  <c r="OFY62" i="15"/>
  <c r="OFZ62" i="15"/>
  <c r="OGA62" i="15"/>
  <c r="OGB62" i="15"/>
  <c r="OGC62" i="15"/>
  <c r="OGD62" i="15"/>
  <c r="OGE62" i="15"/>
  <c r="OGF62" i="15"/>
  <c r="OGG62" i="15"/>
  <c r="OGH62" i="15"/>
  <c r="OGI62" i="15"/>
  <c r="OGJ62" i="15"/>
  <c r="OGK62" i="15"/>
  <c r="OGL62" i="15"/>
  <c r="OGM62" i="15"/>
  <c r="OGN62" i="15"/>
  <c r="OGO62" i="15"/>
  <c r="OGP62" i="15"/>
  <c r="OGQ62" i="15"/>
  <c r="OGR62" i="15"/>
  <c r="OGS62" i="15"/>
  <c r="OGT62" i="15"/>
  <c r="OGU62" i="15"/>
  <c r="OGV62" i="15"/>
  <c r="OGW62" i="15"/>
  <c r="OGX62" i="15"/>
  <c r="OGY62" i="15"/>
  <c r="OGZ62" i="15"/>
  <c r="OHA62" i="15"/>
  <c r="OHB62" i="15"/>
  <c r="OHC62" i="15"/>
  <c r="OHD62" i="15"/>
  <c r="OHE62" i="15"/>
  <c r="OHF62" i="15"/>
  <c r="OHG62" i="15"/>
  <c r="OHH62" i="15"/>
  <c r="OHI62" i="15"/>
  <c r="OHJ62" i="15"/>
  <c r="OHK62" i="15"/>
  <c r="OHL62" i="15"/>
  <c r="OHM62" i="15"/>
  <c r="OHN62" i="15"/>
  <c r="OHO62" i="15"/>
  <c r="OHP62" i="15"/>
  <c r="OHQ62" i="15"/>
  <c r="OHR62" i="15"/>
  <c r="OHS62" i="15"/>
  <c r="OHT62" i="15"/>
  <c r="OHU62" i="15"/>
  <c r="OHV62" i="15"/>
  <c r="OHW62" i="15"/>
  <c r="OHX62" i="15"/>
  <c r="OHY62" i="15"/>
  <c r="OHZ62" i="15"/>
  <c r="OIA62" i="15"/>
  <c r="OIB62" i="15"/>
  <c r="OIC62" i="15"/>
  <c r="OID62" i="15"/>
  <c r="OIE62" i="15"/>
  <c r="OIF62" i="15"/>
  <c r="OIG62" i="15"/>
  <c r="OIH62" i="15"/>
  <c r="OII62" i="15"/>
  <c r="OIJ62" i="15"/>
  <c r="OIK62" i="15"/>
  <c r="OIL62" i="15"/>
  <c r="OIM62" i="15"/>
  <c r="OIN62" i="15"/>
  <c r="OIO62" i="15"/>
  <c r="OIP62" i="15"/>
  <c r="OIQ62" i="15"/>
  <c r="OIR62" i="15"/>
  <c r="OIS62" i="15"/>
  <c r="OIT62" i="15"/>
  <c r="OIU62" i="15"/>
  <c r="OIV62" i="15"/>
  <c r="OIW62" i="15"/>
  <c r="OIX62" i="15"/>
  <c r="OIY62" i="15"/>
  <c r="OIZ62" i="15"/>
  <c r="OJA62" i="15"/>
  <c r="OJB62" i="15"/>
  <c r="OJC62" i="15"/>
  <c r="OJD62" i="15"/>
  <c r="OJE62" i="15"/>
  <c r="OJF62" i="15"/>
  <c r="OJG62" i="15"/>
  <c r="OJH62" i="15"/>
  <c r="OJI62" i="15"/>
  <c r="OJJ62" i="15"/>
  <c r="OJK62" i="15"/>
  <c r="OJL62" i="15"/>
  <c r="OJM62" i="15"/>
  <c r="OJN62" i="15"/>
  <c r="OJO62" i="15"/>
  <c r="OJP62" i="15"/>
  <c r="OJQ62" i="15"/>
  <c r="OJR62" i="15"/>
  <c r="OJS62" i="15"/>
  <c r="OJT62" i="15"/>
  <c r="OJU62" i="15"/>
  <c r="OJV62" i="15"/>
  <c r="OJW62" i="15"/>
  <c r="OJX62" i="15"/>
  <c r="OJY62" i="15"/>
  <c r="OJZ62" i="15"/>
  <c r="OKA62" i="15"/>
  <c r="OKB62" i="15"/>
  <c r="OKC62" i="15"/>
  <c r="OKD62" i="15"/>
  <c r="OKE62" i="15"/>
  <c r="OKF62" i="15"/>
  <c r="OKG62" i="15"/>
  <c r="OKH62" i="15"/>
  <c r="OKI62" i="15"/>
  <c r="OKJ62" i="15"/>
  <c r="OKK62" i="15"/>
  <c r="OKL62" i="15"/>
  <c r="OKM62" i="15"/>
  <c r="OKN62" i="15"/>
  <c r="OKO62" i="15"/>
  <c r="OKP62" i="15"/>
  <c r="OKQ62" i="15"/>
  <c r="OKR62" i="15"/>
  <c r="OKS62" i="15"/>
  <c r="OKT62" i="15"/>
  <c r="OKU62" i="15"/>
  <c r="OKV62" i="15"/>
  <c r="OKW62" i="15"/>
  <c r="OKX62" i="15"/>
  <c r="OKY62" i="15"/>
  <c r="OKZ62" i="15"/>
  <c r="OLA62" i="15"/>
  <c r="OLB62" i="15"/>
  <c r="OLC62" i="15"/>
  <c r="OLD62" i="15"/>
  <c r="OLE62" i="15"/>
  <c r="OLF62" i="15"/>
  <c r="OLG62" i="15"/>
  <c r="OLH62" i="15"/>
  <c r="OLI62" i="15"/>
  <c r="OLJ62" i="15"/>
  <c r="OLK62" i="15"/>
  <c r="OLL62" i="15"/>
  <c r="OLM62" i="15"/>
  <c r="OLN62" i="15"/>
  <c r="OLO62" i="15"/>
  <c r="OLP62" i="15"/>
  <c r="OLQ62" i="15"/>
  <c r="OLR62" i="15"/>
  <c r="OLS62" i="15"/>
  <c r="OLT62" i="15"/>
  <c r="OLU62" i="15"/>
  <c r="OLV62" i="15"/>
  <c r="OLW62" i="15"/>
  <c r="OLX62" i="15"/>
  <c r="OLY62" i="15"/>
  <c r="OLZ62" i="15"/>
  <c r="OMA62" i="15"/>
  <c r="OMB62" i="15"/>
  <c r="OMC62" i="15"/>
  <c r="OMD62" i="15"/>
  <c r="OME62" i="15"/>
  <c r="OMF62" i="15"/>
  <c r="OMG62" i="15"/>
  <c r="OMH62" i="15"/>
  <c r="OMI62" i="15"/>
  <c r="OMJ62" i="15"/>
  <c r="OMK62" i="15"/>
  <c r="OML62" i="15"/>
  <c r="OMM62" i="15"/>
  <c r="OMN62" i="15"/>
  <c r="OMO62" i="15"/>
  <c r="OMP62" i="15"/>
  <c r="OMQ62" i="15"/>
  <c r="OMR62" i="15"/>
  <c r="OMS62" i="15"/>
  <c r="OMT62" i="15"/>
  <c r="OMU62" i="15"/>
  <c r="OMV62" i="15"/>
  <c r="OMW62" i="15"/>
  <c r="OMX62" i="15"/>
  <c r="OMY62" i="15"/>
  <c r="OMZ62" i="15"/>
  <c r="ONA62" i="15"/>
  <c r="ONB62" i="15"/>
  <c r="ONC62" i="15"/>
  <c r="OND62" i="15"/>
  <c r="ONE62" i="15"/>
  <c r="ONF62" i="15"/>
  <c r="ONG62" i="15"/>
  <c r="ONH62" i="15"/>
  <c r="ONI62" i="15"/>
  <c r="ONJ62" i="15"/>
  <c r="ONK62" i="15"/>
  <c r="ONL62" i="15"/>
  <c r="ONM62" i="15"/>
  <c r="ONN62" i="15"/>
  <c r="ONO62" i="15"/>
  <c r="ONP62" i="15"/>
  <c r="ONQ62" i="15"/>
  <c r="ONR62" i="15"/>
  <c r="ONS62" i="15"/>
  <c r="ONT62" i="15"/>
  <c r="ONU62" i="15"/>
  <c r="ONV62" i="15"/>
  <c r="ONW62" i="15"/>
  <c r="ONX62" i="15"/>
  <c r="ONY62" i="15"/>
  <c r="ONZ62" i="15"/>
  <c r="OOA62" i="15"/>
  <c r="OOB62" i="15"/>
  <c r="OOC62" i="15"/>
  <c r="OOD62" i="15"/>
  <c r="OOE62" i="15"/>
  <c r="OOF62" i="15"/>
  <c r="OOG62" i="15"/>
  <c r="OOH62" i="15"/>
  <c r="OOI62" i="15"/>
  <c r="OOJ62" i="15"/>
  <c r="OOK62" i="15"/>
  <c r="OOL62" i="15"/>
  <c r="OOM62" i="15"/>
  <c r="OON62" i="15"/>
  <c r="OOO62" i="15"/>
  <c r="OOP62" i="15"/>
  <c r="OOQ62" i="15"/>
  <c r="OOR62" i="15"/>
  <c r="OOS62" i="15"/>
  <c r="OOT62" i="15"/>
  <c r="OOU62" i="15"/>
  <c r="OOV62" i="15"/>
  <c r="OOW62" i="15"/>
  <c r="OOX62" i="15"/>
  <c r="OOY62" i="15"/>
  <c r="OOZ62" i="15"/>
  <c r="OPA62" i="15"/>
  <c r="OPB62" i="15"/>
  <c r="OPC62" i="15"/>
  <c r="OPD62" i="15"/>
  <c r="OPE62" i="15"/>
  <c r="OPF62" i="15"/>
  <c r="OPG62" i="15"/>
  <c r="OPH62" i="15"/>
  <c r="OPI62" i="15"/>
  <c r="OPJ62" i="15"/>
  <c r="OPK62" i="15"/>
  <c r="OPL62" i="15"/>
  <c r="OPM62" i="15"/>
  <c r="OPN62" i="15"/>
  <c r="OPO62" i="15"/>
  <c r="OPP62" i="15"/>
  <c r="OPQ62" i="15"/>
  <c r="OPR62" i="15"/>
  <c r="OPS62" i="15"/>
  <c r="OPT62" i="15"/>
  <c r="OPU62" i="15"/>
  <c r="OPV62" i="15"/>
  <c r="OPW62" i="15"/>
  <c r="OPX62" i="15"/>
  <c r="OPY62" i="15"/>
  <c r="OPZ62" i="15"/>
  <c r="OQA62" i="15"/>
  <c r="OQB62" i="15"/>
  <c r="OQC62" i="15"/>
  <c r="OQD62" i="15"/>
  <c r="OQE62" i="15"/>
  <c r="OQF62" i="15"/>
  <c r="OQG62" i="15"/>
  <c r="OQH62" i="15"/>
  <c r="OQI62" i="15"/>
  <c r="OQJ62" i="15"/>
  <c r="OQK62" i="15"/>
  <c r="OQL62" i="15"/>
  <c r="OQM62" i="15"/>
  <c r="OQN62" i="15"/>
  <c r="OQO62" i="15"/>
  <c r="OQP62" i="15"/>
  <c r="OQQ62" i="15"/>
  <c r="OQR62" i="15"/>
  <c r="OQS62" i="15"/>
  <c r="OQT62" i="15"/>
  <c r="OQU62" i="15"/>
  <c r="OQV62" i="15"/>
  <c r="OQW62" i="15"/>
  <c r="OQX62" i="15"/>
  <c r="OQY62" i="15"/>
  <c r="OQZ62" i="15"/>
  <c r="ORA62" i="15"/>
  <c r="ORB62" i="15"/>
  <c r="ORC62" i="15"/>
  <c r="ORD62" i="15"/>
  <c r="ORE62" i="15"/>
  <c r="ORF62" i="15"/>
  <c r="ORG62" i="15"/>
  <c r="ORH62" i="15"/>
  <c r="ORI62" i="15"/>
  <c r="ORJ62" i="15"/>
  <c r="ORK62" i="15"/>
  <c r="ORL62" i="15"/>
  <c r="ORM62" i="15"/>
  <c r="ORN62" i="15"/>
  <c r="ORO62" i="15"/>
  <c r="ORP62" i="15"/>
  <c r="ORQ62" i="15"/>
  <c r="ORR62" i="15"/>
  <c r="ORS62" i="15"/>
  <c r="ORT62" i="15"/>
  <c r="ORU62" i="15"/>
  <c r="ORV62" i="15"/>
  <c r="ORW62" i="15"/>
  <c r="ORX62" i="15"/>
  <c r="ORY62" i="15"/>
  <c r="ORZ62" i="15"/>
  <c r="OSA62" i="15"/>
  <c r="OSB62" i="15"/>
  <c r="OSC62" i="15"/>
  <c r="OSD62" i="15"/>
  <c r="OSE62" i="15"/>
  <c r="OSF62" i="15"/>
  <c r="OSG62" i="15"/>
  <c r="OSH62" i="15"/>
  <c r="OSI62" i="15"/>
  <c r="OSJ62" i="15"/>
  <c r="OSK62" i="15"/>
  <c r="OSL62" i="15"/>
  <c r="OSM62" i="15"/>
  <c r="OSN62" i="15"/>
  <c r="OSO62" i="15"/>
  <c r="OSP62" i="15"/>
  <c r="OSQ62" i="15"/>
  <c r="OSR62" i="15"/>
  <c r="OSS62" i="15"/>
  <c r="OST62" i="15"/>
  <c r="OSU62" i="15"/>
  <c r="OSV62" i="15"/>
  <c r="OSW62" i="15"/>
  <c r="OSX62" i="15"/>
  <c r="OSY62" i="15"/>
  <c r="OSZ62" i="15"/>
  <c r="OTA62" i="15"/>
  <c r="OTB62" i="15"/>
  <c r="OTC62" i="15"/>
  <c r="OTD62" i="15"/>
  <c r="OTE62" i="15"/>
  <c r="OTF62" i="15"/>
  <c r="OTG62" i="15"/>
  <c r="OTH62" i="15"/>
  <c r="OTI62" i="15"/>
  <c r="OTJ62" i="15"/>
  <c r="OTK62" i="15"/>
  <c r="OTL62" i="15"/>
  <c r="OTM62" i="15"/>
  <c r="OTN62" i="15"/>
  <c r="OTO62" i="15"/>
  <c r="OTP62" i="15"/>
  <c r="OTQ62" i="15"/>
  <c r="OTR62" i="15"/>
  <c r="OTS62" i="15"/>
  <c r="OTT62" i="15"/>
  <c r="OTU62" i="15"/>
  <c r="OTV62" i="15"/>
  <c r="OTW62" i="15"/>
  <c r="OTX62" i="15"/>
  <c r="OTY62" i="15"/>
  <c r="OTZ62" i="15"/>
  <c r="OUA62" i="15"/>
  <c r="OUB62" i="15"/>
  <c r="OUC62" i="15"/>
  <c r="OUD62" i="15"/>
  <c r="OUE62" i="15"/>
  <c r="OUF62" i="15"/>
  <c r="OUG62" i="15"/>
  <c r="OUH62" i="15"/>
  <c r="OUI62" i="15"/>
  <c r="OUJ62" i="15"/>
  <c r="OUK62" i="15"/>
  <c r="OUL62" i="15"/>
  <c r="OUM62" i="15"/>
  <c r="OUN62" i="15"/>
  <c r="OUO62" i="15"/>
  <c r="OUP62" i="15"/>
  <c r="OUQ62" i="15"/>
  <c r="OUR62" i="15"/>
  <c r="OUS62" i="15"/>
  <c r="OUT62" i="15"/>
  <c r="OUU62" i="15"/>
  <c r="OUV62" i="15"/>
  <c r="OUW62" i="15"/>
  <c r="OUX62" i="15"/>
  <c r="OUY62" i="15"/>
  <c r="OUZ62" i="15"/>
  <c r="OVA62" i="15"/>
  <c r="OVB62" i="15"/>
  <c r="OVC62" i="15"/>
  <c r="OVD62" i="15"/>
  <c r="OVE62" i="15"/>
  <c r="OVF62" i="15"/>
  <c r="OVG62" i="15"/>
  <c r="OVH62" i="15"/>
  <c r="OVI62" i="15"/>
  <c r="OVJ62" i="15"/>
  <c r="OVK62" i="15"/>
  <c r="OVL62" i="15"/>
  <c r="OVM62" i="15"/>
  <c r="OVN62" i="15"/>
  <c r="OVO62" i="15"/>
  <c r="OVP62" i="15"/>
  <c r="OVQ62" i="15"/>
  <c r="OVR62" i="15"/>
  <c r="OVS62" i="15"/>
  <c r="OVT62" i="15"/>
  <c r="OVU62" i="15"/>
  <c r="OVV62" i="15"/>
  <c r="OVW62" i="15"/>
  <c r="OVX62" i="15"/>
  <c r="OVY62" i="15"/>
  <c r="OVZ62" i="15"/>
  <c r="OWA62" i="15"/>
  <c r="OWB62" i="15"/>
  <c r="OWC62" i="15"/>
  <c r="OWD62" i="15"/>
  <c r="OWE62" i="15"/>
  <c r="OWF62" i="15"/>
  <c r="OWG62" i="15"/>
  <c r="OWH62" i="15"/>
  <c r="OWI62" i="15"/>
  <c r="OWJ62" i="15"/>
  <c r="OWK62" i="15"/>
  <c r="OWL62" i="15"/>
  <c r="OWM62" i="15"/>
  <c r="OWN62" i="15"/>
  <c r="OWO62" i="15"/>
  <c r="OWP62" i="15"/>
  <c r="OWQ62" i="15"/>
  <c r="OWR62" i="15"/>
  <c r="OWS62" i="15"/>
  <c r="OWT62" i="15"/>
  <c r="OWU62" i="15"/>
  <c r="OWV62" i="15"/>
  <c r="OWW62" i="15"/>
  <c r="OWX62" i="15"/>
  <c r="OWY62" i="15"/>
  <c r="OWZ62" i="15"/>
  <c r="OXA62" i="15"/>
  <c r="OXB62" i="15"/>
  <c r="OXC62" i="15"/>
  <c r="OXD62" i="15"/>
  <c r="OXE62" i="15"/>
  <c r="OXF62" i="15"/>
  <c r="OXG62" i="15"/>
  <c r="OXH62" i="15"/>
  <c r="OXI62" i="15"/>
  <c r="OXJ62" i="15"/>
  <c r="OXK62" i="15"/>
  <c r="OXL62" i="15"/>
  <c r="OXM62" i="15"/>
  <c r="OXN62" i="15"/>
  <c r="OXO62" i="15"/>
  <c r="OXP62" i="15"/>
  <c r="OXQ62" i="15"/>
  <c r="OXR62" i="15"/>
  <c r="OXS62" i="15"/>
  <c r="OXT62" i="15"/>
  <c r="OXU62" i="15"/>
  <c r="OXV62" i="15"/>
  <c r="OXW62" i="15"/>
  <c r="OXX62" i="15"/>
  <c r="OXY62" i="15"/>
  <c r="OXZ62" i="15"/>
  <c r="OYA62" i="15"/>
  <c r="OYB62" i="15"/>
  <c r="OYC62" i="15"/>
  <c r="OYD62" i="15"/>
  <c r="OYE62" i="15"/>
  <c r="OYF62" i="15"/>
  <c r="OYG62" i="15"/>
  <c r="OYH62" i="15"/>
  <c r="OYI62" i="15"/>
  <c r="OYJ62" i="15"/>
  <c r="OYK62" i="15"/>
  <c r="OYL62" i="15"/>
  <c r="OYM62" i="15"/>
  <c r="OYN62" i="15"/>
  <c r="OYO62" i="15"/>
  <c r="OYP62" i="15"/>
  <c r="OYQ62" i="15"/>
  <c r="OYR62" i="15"/>
  <c r="OYS62" i="15"/>
  <c r="OYT62" i="15"/>
  <c r="OYU62" i="15"/>
  <c r="OYV62" i="15"/>
  <c r="OYW62" i="15"/>
  <c r="OYX62" i="15"/>
  <c r="OYY62" i="15"/>
  <c r="OYZ62" i="15"/>
  <c r="OZA62" i="15"/>
  <c r="OZB62" i="15"/>
  <c r="OZC62" i="15"/>
  <c r="OZD62" i="15"/>
  <c r="OZE62" i="15"/>
  <c r="OZF62" i="15"/>
  <c r="OZG62" i="15"/>
  <c r="OZH62" i="15"/>
  <c r="OZI62" i="15"/>
  <c r="OZJ62" i="15"/>
  <c r="OZK62" i="15"/>
  <c r="OZL62" i="15"/>
  <c r="OZM62" i="15"/>
  <c r="OZN62" i="15"/>
  <c r="OZO62" i="15"/>
  <c r="OZP62" i="15"/>
  <c r="OZQ62" i="15"/>
  <c r="OZR62" i="15"/>
  <c r="OZS62" i="15"/>
  <c r="OZT62" i="15"/>
  <c r="OZU62" i="15"/>
  <c r="OZV62" i="15"/>
  <c r="OZW62" i="15"/>
  <c r="OZX62" i="15"/>
  <c r="OZY62" i="15"/>
  <c r="OZZ62" i="15"/>
  <c r="PAA62" i="15"/>
  <c r="PAB62" i="15"/>
  <c r="PAC62" i="15"/>
  <c r="PAD62" i="15"/>
  <c r="PAE62" i="15"/>
  <c r="PAF62" i="15"/>
  <c r="PAG62" i="15"/>
  <c r="PAH62" i="15"/>
  <c r="PAI62" i="15"/>
  <c r="PAJ62" i="15"/>
  <c r="PAK62" i="15"/>
  <c r="PAL62" i="15"/>
  <c r="PAM62" i="15"/>
  <c r="PAN62" i="15"/>
  <c r="PAO62" i="15"/>
  <c r="PAP62" i="15"/>
  <c r="PAQ62" i="15"/>
  <c r="PAR62" i="15"/>
  <c r="PAS62" i="15"/>
  <c r="PAT62" i="15"/>
  <c r="PAU62" i="15"/>
  <c r="PAV62" i="15"/>
  <c r="PAW62" i="15"/>
  <c r="PAX62" i="15"/>
  <c r="PAY62" i="15"/>
  <c r="PAZ62" i="15"/>
  <c r="PBA62" i="15"/>
  <c r="PBB62" i="15"/>
  <c r="PBC62" i="15"/>
  <c r="PBD62" i="15"/>
  <c r="PBE62" i="15"/>
  <c r="PBF62" i="15"/>
  <c r="PBG62" i="15"/>
  <c r="PBH62" i="15"/>
  <c r="PBI62" i="15"/>
  <c r="PBJ62" i="15"/>
  <c r="PBK62" i="15"/>
  <c r="PBL62" i="15"/>
  <c r="PBM62" i="15"/>
  <c r="PBN62" i="15"/>
  <c r="PBO62" i="15"/>
  <c r="PBP62" i="15"/>
  <c r="PBQ62" i="15"/>
  <c r="PBR62" i="15"/>
  <c r="PBS62" i="15"/>
  <c r="PBT62" i="15"/>
  <c r="PBU62" i="15"/>
  <c r="PBV62" i="15"/>
  <c r="PBW62" i="15"/>
  <c r="PBX62" i="15"/>
  <c r="PBY62" i="15"/>
  <c r="PBZ62" i="15"/>
  <c r="PCA62" i="15"/>
  <c r="PCB62" i="15"/>
  <c r="PCC62" i="15"/>
  <c r="PCD62" i="15"/>
  <c r="PCE62" i="15"/>
  <c r="PCF62" i="15"/>
  <c r="PCG62" i="15"/>
  <c r="PCH62" i="15"/>
  <c r="PCI62" i="15"/>
  <c r="PCJ62" i="15"/>
  <c r="PCK62" i="15"/>
  <c r="PCL62" i="15"/>
  <c r="PCM62" i="15"/>
  <c r="PCN62" i="15"/>
  <c r="PCO62" i="15"/>
  <c r="PCP62" i="15"/>
  <c r="PCQ62" i="15"/>
  <c r="PCR62" i="15"/>
  <c r="PCS62" i="15"/>
  <c r="PCT62" i="15"/>
  <c r="PCU62" i="15"/>
  <c r="PCV62" i="15"/>
  <c r="PCW62" i="15"/>
  <c r="PCX62" i="15"/>
  <c r="PCY62" i="15"/>
  <c r="PCZ62" i="15"/>
  <c r="PDA62" i="15"/>
  <c r="PDB62" i="15"/>
  <c r="PDC62" i="15"/>
  <c r="PDD62" i="15"/>
  <c r="PDE62" i="15"/>
  <c r="PDF62" i="15"/>
  <c r="PDG62" i="15"/>
  <c r="PDH62" i="15"/>
  <c r="PDI62" i="15"/>
  <c r="PDJ62" i="15"/>
  <c r="PDK62" i="15"/>
  <c r="PDL62" i="15"/>
  <c r="PDM62" i="15"/>
  <c r="PDN62" i="15"/>
  <c r="PDO62" i="15"/>
  <c r="PDP62" i="15"/>
  <c r="PDQ62" i="15"/>
  <c r="PDR62" i="15"/>
  <c r="PDS62" i="15"/>
  <c r="PDT62" i="15"/>
  <c r="PDU62" i="15"/>
  <c r="PDV62" i="15"/>
  <c r="PDW62" i="15"/>
  <c r="PDX62" i="15"/>
  <c r="PDY62" i="15"/>
  <c r="PDZ62" i="15"/>
  <c r="PEA62" i="15"/>
  <c r="PEB62" i="15"/>
  <c r="PEC62" i="15"/>
  <c r="PED62" i="15"/>
  <c r="PEE62" i="15"/>
  <c r="PEF62" i="15"/>
  <c r="PEG62" i="15"/>
  <c r="PEH62" i="15"/>
  <c r="PEI62" i="15"/>
  <c r="PEJ62" i="15"/>
  <c r="PEK62" i="15"/>
  <c r="PEL62" i="15"/>
  <c r="PEM62" i="15"/>
  <c r="PEN62" i="15"/>
  <c r="PEO62" i="15"/>
  <c r="PEP62" i="15"/>
  <c r="PEQ62" i="15"/>
  <c r="PER62" i="15"/>
  <c r="PES62" i="15"/>
  <c r="PET62" i="15"/>
  <c r="PEU62" i="15"/>
  <c r="PEV62" i="15"/>
  <c r="PEW62" i="15"/>
  <c r="PEX62" i="15"/>
  <c r="PEY62" i="15"/>
  <c r="PEZ62" i="15"/>
  <c r="PFA62" i="15"/>
  <c r="PFB62" i="15"/>
  <c r="PFC62" i="15"/>
  <c r="PFD62" i="15"/>
  <c r="PFE62" i="15"/>
  <c r="PFF62" i="15"/>
  <c r="PFG62" i="15"/>
  <c r="PFH62" i="15"/>
  <c r="PFI62" i="15"/>
  <c r="PFJ62" i="15"/>
  <c r="PFK62" i="15"/>
  <c r="PFL62" i="15"/>
  <c r="PFM62" i="15"/>
  <c r="PFN62" i="15"/>
  <c r="PFO62" i="15"/>
  <c r="PFP62" i="15"/>
  <c r="PFQ62" i="15"/>
  <c r="PFR62" i="15"/>
  <c r="PFS62" i="15"/>
  <c r="PFT62" i="15"/>
  <c r="PFU62" i="15"/>
  <c r="PFV62" i="15"/>
  <c r="PFW62" i="15"/>
  <c r="PFX62" i="15"/>
  <c r="PFY62" i="15"/>
  <c r="PFZ62" i="15"/>
  <c r="PGA62" i="15"/>
  <c r="PGB62" i="15"/>
  <c r="PGC62" i="15"/>
  <c r="PGD62" i="15"/>
  <c r="PGE62" i="15"/>
  <c r="PGF62" i="15"/>
  <c r="PGG62" i="15"/>
  <c r="PGH62" i="15"/>
  <c r="PGI62" i="15"/>
  <c r="PGJ62" i="15"/>
  <c r="PGK62" i="15"/>
  <c r="PGL62" i="15"/>
  <c r="PGM62" i="15"/>
  <c r="PGN62" i="15"/>
  <c r="PGO62" i="15"/>
  <c r="PGP62" i="15"/>
  <c r="PGQ62" i="15"/>
  <c r="PGR62" i="15"/>
  <c r="PGS62" i="15"/>
  <c r="PGT62" i="15"/>
  <c r="PGU62" i="15"/>
  <c r="PGV62" i="15"/>
  <c r="PGW62" i="15"/>
  <c r="PGX62" i="15"/>
  <c r="PGY62" i="15"/>
  <c r="PGZ62" i="15"/>
  <c r="PHA62" i="15"/>
  <c r="PHB62" i="15"/>
  <c r="PHC62" i="15"/>
  <c r="PHD62" i="15"/>
  <c r="PHE62" i="15"/>
  <c r="PHF62" i="15"/>
  <c r="PHG62" i="15"/>
  <c r="PHH62" i="15"/>
  <c r="PHI62" i="15"/>
  <c r="PHJ62" i="15"/>
  <c r="PHK62" i="15"/>
  <c r="PHL62" i="15"/>
  <c r="PHM62" i="15"/>
  <c r="PHN62" i="15"/>
  <c r="PHO62" i="15"/>
  <c r="PHP62" i="15"/>
  <c r="PHQ62" i="15"/>
  <c r="PHR62" i="15"/>
  <c r="PHS62" i="15"/>
  <c r="PHT62" i="15"/>
  <c r="PHU62" i="15"/>
  <c r="PHV62" i="15"/>
  <c r="PHW62" i="15"/>
  <c r="PHX62" i="15"/>
  <c r="PHY62" i="15"/>
  <c r="PHZ62" i="15"/>
  <c r="PIA62" i="15"/>
  <c r="PIB62" i="15"/>
  <c r="PIC62" i="15"/>
  <c r="PID62" i="15"/>
  <c r="PIE62" i="15"/>
  <c r="PIF62" i="15"/>
  <c r="PIG62" i="15"/>
  <c r="PIH62" i="15"/>
  <c r="PII62" i="15"/>
  <c r="PIJ62" i="15"/>
  <c r="PIK62" i="15"/>
  <c r="PIL62" i="15"/>
  <c r="PIM62" i="15"/>
  <c r="PIN62" i="15"/>
  <c r="PIO62" i="15"/>
  <c r="PIP62" i="15"/>
  <c r="PIQ62" i="15"/>
  <c r="PIR62" i="15"/>
  <c r="PIS62" i="15"/>
  <c r="PIT62" i="15"/>
  <c r="PIU62" i="15"/>
  <c r="PIV62" i="15"/>
  <c r="PIW62" i="15"/>
  <c r="PIX62" i="15"/>
  <c r="PIY62" i="15"/>
  <c r="PIZ62" i="15"/>
  <c r="PJA62" i="15"/>
  <c r="PJB62" i="15"/>
  <c r="PJC62" i="15"/>
  <c r="PJD62" i="15"/>
  <c r="PJE62" i="15"/>
  <c r="PJF62" i="15"/>
  <c r="PJG62" i="15"/>
  <c r="PJH62" i="15"/>
  <c r="PJI62" i="15"/>
  <c r="PJJ62" i="15"/>
  <c r="PJK62" i="15"/>
  <c r="PJL62" i="15"/>
  <c r="PJM62" i="15"/>
  <c r="PJN62" i="15"/>
  <c r="PJO62" i="15"/>
  <c r="PJP62" i="15"/>
  <c r="PJQ62" i="15"/>
  <c r="PJR62" i="15"/>
  <c r="PJS62" i="15"/>
  <c r="PJT62" i="15"/>
  <c r="PJU62" i="15"/>
  <c r="PJV62" i="15"/>
  <c r="PJW62" i="15"/>
  <c r="PJX62" i="15"/>
  <c r="PJY62" i="15"/>
  <c r="PJZ62" i="15"/>
  <c r="PKA62" i="15"/>
  <c r="PKB62" i="15"/>
  <c r="PKC62" i="15"/>
  <c r="PKD62" i="15"/>
  <c r="PKE62" i="15"/>
  <c r="PKF62" i="15"/>
  <c r="PKG62" i="15"/>
  <c r="PKH62" i="15"/>
  <c r="PKI62" i="15"/>
  <c r="PKJ62" i="15"/>
  <c r="PKK62" i="15"/>
  <c r="PKL62" i="15"/>
  <c r="PKM62" i="15"/>
  <c r="PKN62" i="15"/>
  <c r="PKO62" i="15"/>
  <c r="PKP62" i="15"/>
  <c r="PKQ62" i="15"/>
  <c r="PKR62" i="15"/>
  <c r="PKS62" i="15"/>
  <c r="PKT62" i="15"/>
  <c r="PKU62" i="15"/>
  <c r="PKV62" i="15"/>
  <c r="PKW62" i="15"/>
  <c r="PKX62" i="15"/>
  <c r="PKY62" i="15"/>
  <c r="PKZ62" i="15"/>
  <c r="PLA62" i="15"/>
  <c r="PLB62" i="15"/>
  <c r="PLC62" i="15"/>
  <c r="PLD62" i="15"/>
  <c r="PLE62" i="15"/>
  <c r="PLF62" i="15"/>
  <c r="PLG62" i="15"/>
  <c r="PLH62" i="15"/>
  <c r="PLI62" i="15"/>
  <c r="PLJ62" i="15"/>
  <c r="PLK62" i="15"/>
  <c r="PLL62" i="15"/>
  <c r="PLM62" i="15"/>
  <c r="PLN62" i="15"/>
  <c r="PLO62" i="15"/>
  <c r="PLP62" i="15"/>
  <c r="PLQ62" i="15"/>
  <c r="PLR62" i="15"/>
  <c r="PLS62" i="15"/>
  <c r="PLT62" i="15"/>
  <c r="PLU62" i="15"/>
  <c r="PLV62" i="15"/>
  <c r="PLW62" i="15"/>
  <c r="PLX62" i="15"/>
  <c r="PLY62" i="15"/>
  <c r="PLZ62" i="15"/>
  <c r="PMA62" i="15"/>
  <c r="PMB62" i="15"/>
  <c r="PMC62" i="15"/>
  <c r="PMD62" i="15"/>
  <c r="PME62" i="15"/>
  <c r="PMF62" i="15"/>
  <c r="PMG62" i="15"/>
  <c r="PMH62" i="15"/>
  <c r="PMI62" i="15"/>
  <c r="PMJ62" i="15"/>
  <c r="PMK62" i="15"/>
  <c r="PML62" i="15"/>
  <c r="PMM62" i="15"/>
  <c r="PMN62" i="15"/>
  <c r="PMO62" i="15"/>
  <c r="PMP62" i="15"/>
  <c r="PMQ62" i="15"/>
  <c r="PMR62" i="15"/>
  <c r="PMS62" i="15"/>
  <c r="PMT62" i="15"/>
  <c r="PMU62" i="15"/>
  <c r="PMV62" i="15"/>
  <c r="PMW62" i="15"/>
  <c r="PMX62" i="15"/>
  <c r="PMY62" i="15"/>
  <c r="PMZ62" i="15"/>
  <c r="PNA62" i="15"/>
  <c r="PNB62" i="15"/>
  <c r="PNC62" i="15"/>
  <c r="PND62" i="15"/>
  <c r="PNE62" i="15"/>
  <c r="PNF62" i="15"/>
  <c r="PNG62" i="15"/>
  <c r="PNH62" i="15"/>
  <c r="PNI62" i="15"/>
  <c r="PNJ62" i="15"/>
  <c r="PNK62" i="15"/>
  <c r="PNL62" i="15"/>
  <c r="PNM62" i="15"/>
  <c r="PNN62" i="15"/>
  <c r="PNO62" i="15"/>
  <c r="PNP62" i="15"/>
  <c r="PNQ62" i="15"/>
  <c r="PNR62" i="15"/>
  <c r="PNS62" i="15"/>
  <c r="PNT62" i="15"/>
  <c r="PNU62" i="15"/>
  <c r="PNV62" i="15"/>
  <c r="PNW62" i="15"/>
  <c r="PNX62" i="15"/>
  <c r="PNY62" i="15"/>
  <c r="PNZ62" i="15"/>
  <c r="POA62" i="15"/>
  <c r="POB62" i="15"/>
  <c r="POC62" i="15"/>
  <c r="POD62" i="15"/>
  <c r="POE62" i="15"/>
  <c r="POF62" i="15"/>
  <c r="POG62" i="15"/>
  <c r="POH62" i="15"/>
  <c r="POI62" i="15"/>
  <c r="POJ62" i="15"/>
  <c r="POK62" i="15"/>
  <c r="POL62" i="15"/>
  <c r="POM62" i="15"/>
  <c r="PON62" i="15"/>
  <c r="POO62" i="15"/>
  <c r="POP62" i="15"/>
  <c r="POQ62" i="15"/>
  <c r="POR62" i="15"/>
  <c r="POS62" i="15"/>
  <c r="POT62" i="15"/>
  <c r="POU62" i="15"/>
  <c r="POV62" i="15"/>
  <c r="POW62" i="15"/>
  <c r="POX62" i="15"/>
  <c r="POY62" i="15"/>
  <c r="POZ62" i="15"/>
  <c r="PPA62" i="15"/>
  <c r="PPB62" i="15"/>
  <c r="PPC62" i="15"/>
  <c r="PPD62" i="15"/>
  <c r="PPE62" i="15"/>
  <c r="PPF62" i="15"/>
  <c r="PPG62" i="15"/>
  <c r="PPH62" i="15"/>
  <c r="PPI62" i="15"/>
  <c r="PPJ62" i="15"/>
  <c r="PPK62" i="15"/>
  <c r="PPL62" i="15"/>
  <c r="PPM62" i="15"/>
  <c r="PPN62" i="15"/>
  <c r="PPO62" i="15"/>
  <c r="PPP62" i="15"/>
  <c r="PPQ62" i="15"/>
  <c r="PPR62" i="15"/>
  <c r="PPS62" i="15"/>
  <c r="PPT62" i="15"/>
  <c r="PPU62" i="15"/>
  <c r="PPV62" i="15"/>
  <c r="PPW62" i="15"/>
  <c r="PPX62" i="15"/>
  <c r="PPY62" i="15"/>
  <c r="PPZ62" i="15"/>
  <c r="PQA62" i="15"/>
  <c r="PQB62" i="15"/>
  <c r="PQC62" i="15"/>
  <c r="PQD62" i="15"/>
  <c r="PQE62" i="15"/>
  <c r="PQF62" i="15"/>
  <c r="PQG62" i="15"/>
  <c r="PQH62" i="15"/>
  <c r="PQI62" i="15"/>
  <c r="PQJ62" i="15"/>
  <c r="PQK62" i="15"/>
  <c r="PQL62" i="15"/>
  <c r="PQM62" i="15"/>
  <c r="PQN62" i="15"/>
  <c r="PQO62" i="15"/>
  <c r="PQP62" i="15"/>
  <c r="PQQ62" i="15"/>
  <c r="PQR62" i="15"/>
  <c r="PQS62" i="15"/>
  <c r="PQT62" i="15"/>
  <c r="PQU62" i="15"/>
  <c r="PQV62" i="15"/>
  <c r="PQW62" i="15"/>
  <c r="PQX62" i="15"/>
  <c r="PQY62" i="15"/>
  <c r="PQZ62" i="15"/>
  <c r="PRA62" i="15"/>
  <c r="PRB62" i="15"/>
  <c r="PRC62" i="15"/>
  <c r="PRD62" i="15"/>
  <c r="PRE62" i="15"/>
  <c r="PRF62" i="15"/>
  <c r="PRG62" i="15"/>
  <c r="PRH62" i="15"/>
  <c r="PRI62" i="15"/>
  <c r="PRJ62" i="15"/>
  <c r="PRK62" i="15"/>
  <c r="PRL62" i="15"/>
  <c r="PRM62" i="15"/>
  <c r="PRN62" i="15"/>
  <c r="PRO62" i="15"/>
  <c r="PRP62" i="15"/>
  <c r="PRQ62" i="15"/>
  <c r="PRR62" i="15"/>
  <c r="PRS62" i="15"/>
  <c r="PRT62" i="15"/>
  <c r="PRU62" i="15"/>
  <c r="PRV62" i="15"/>
  <c r="PRW62" i="15"/>
  <c r="PRX62" i="15"/>
  <c r="PRY62" i="15"/>
  <c r="PRZ62" i="15"/>
  <c r="PSA62" i="15"/>
  <c r="PSB62" i="15"/>
  <c r="PSC62" i="15"/>
  <c r="PSD62" i="15"/>
  <c r="PSE62" i="15"/>
  <c r="PSF62" i="15"/>
  <c r="PSG62" i="15"/>
  <c r="PSH62" i="15"/>
  <c r="PSI62" i="15"/>
  <c r="PSJ62" i="15"/>
  <c r="PSK62" i="15"/>
  <c r="PSL62" i="15"/>
  <c r="PSM62" i="15"/>
  <c r="PSN62" i="15"/>
  <c r="PSO62" i="15"/>
  <c r="PSP62" i="15"/>
  <c r="PSQ62" i="15"/>
  <c r="PSR62" i="15"/>
  <c r="PSS62" i="15"/>
  <c r="PST62" i="15"/>
  <c r="PSU62" i="15"/>
  <c r="PSV62" i="15"/>
  <c r="PSW62" i="15"/>
  <c r="PSX62" i="15"/>
  <c r="PSY62" i="15"/>
  <c r="PSZ62" i="15"/>
  <c r="PTA62" i="15"/>
  <c r="PTB62" i="15"/>
  <c r="PTC62" i="15"/>
  <c r="PTD62" i="15"/>
  <c r="PTE62" i="15"/>
  <c r="PTF62" i="15"/>
  <c r="PTG62" i="15"/>
  <c r="PTH62" i="15"/>
  <c r="PTI62" i="15"/>
  <c r="PTJ62" i="15"/>
  <c r="PTK62" i="15"/>
  <c r="PTL62" i="15"/>
  <c r="PTM62" i="15"/>
  <c r="PTN62" i="15"/>
  <c r="PTO62" i="15"/>
  <c r="PTP62" i="15"/>
  <c r="PTQ62" i="15"/>
  <c r="PTR62" i="15"/>
  <c r="PTS62" i="15"/>
  <c r="PTT62" i="15"/>
  <c r="PTU62" i="15"/>
  <c r="PTV62" i="15"/>
  <c r="PTW62" i="15"/>
  <c r="PTX62" i="15"/>
  <c r="PTY62" i="15"/>
  <c r="PTZ62" i="15"/>
  <c r="PUA62" i="15"/>
  <c r="PUB62" i="15"/>
  <c r="PUC62" i="15"/>
  <c r="PUD62" i="15"/>
  <c r="PUE62" i="15"/>
  <c r="PUF62" i="15"/>
  <c r="PUG62" i="15"/>
  <c r="PUH62" i="15"/>
  <c r="PUI62" i="15"/>
  <c r="PUJ62" i="15"/>
  <c r="PUK62" i="15"/>
  <c r="PUL62" i="15"/>
  <c r="PUM62" i="15"/>
  <c r="PUN62" i="15"/>
  <c r="PUO62" i="15"/>
  <c r="PUP62" i="15"/>
  <c r="PUQ62" i="15"/>
  <c r="PUR62" i="15"/>
  <c r="PUS62" i="15"/>
  <c r="PUT62" i="15"/>
  <c r="PUU62" i="15"/>
  <c r="PUV62" i="15"/>
  <c r="PUW62" i="15"/>
  <c r="PUX62" i="15"/>
  <c r="PUY62" i="15"/>
  <c r="PUZ62" i="15"/>
  <c r="PVA62" i="15"/>
  <c r="PVB62" i="15"/>
  <c r="PVC62" i="15"/>
  <c r="PVD62" i="15"/>
  <c r="PVE62" i="15"/>
  <c r="PVF62" i="15"/>
  <c r="PVG62" i="15"/>
  <c r="PVH62" i="15"/>
  <c r="PVI62" i="15"/>
  <c r="PVJ62" i="15"/>
  <c r="PVK62" i="15"/>
  <c r="PVL62" i="15"/>
  <c r="PVM62" i="15"/>
  <c r="PVN62" i="15"/>
  <c r="PVO62" i="15"/>
  <c r="PVP62" i="15"/>
  <c r="PVQ62" i="15"/>
  <c r="PVR62" i="15"/>
  <c r="PVS62" i="15"/>
  <c r="PVT62" i="15"/>
  <c r="PVU62" i="15"/>
  <c r="PVV62" i="15"/>
  <c r="PVW62" i="15"/>
  <c r="PVX62" i="15"/>
  <c r="PVY62" i="15"/>
  <c r="PVZ62" i="15"/>
  <c r="PWA62" i="15"/>
  <c r="PWB62" i="15"/>
  <c r="PWC62" i="15"/>
  <c r="PWD62" i="15"/>
  <c r="PWE62" i="15"/>
  <c r="PWF62" i="15"/>
  <c r="PWG62" i="15"/>
  <c r="PWH62" i="15"/>
  <c r="PWI62" i="15"/>
  <c r="PWJ62" i="15"/>
  <c r="PWK62" i="15"/>
  <c r="PWL62" i="15"/>
  <c r="PWM62" i="15"/>
  <c r="PWN62" i="15"/>
  <c r="PWO62" i="15"/>
  <c r="PWP62" i="15"/>
  <c r="PWQ62" i="15"/>
  <c r="PWR62" i="15"/>
  <c r="PWS62" i="15"/>
  <c r="PWT62" i="15"/>
  <c r="PWU62" i="15"/>
  <c r="PWV62" i="15"/>
  <c r="PWW62" i="15"/>
  <c r="PWX62" i="15"/>
  <c r="PWY62" i="15"/>
  <c r="PWZ62" i="15"/>
  <c r="PXA62" i="15"/>
  <c r="PXB62" i="15"/>
  <c r="PXC62" i="15"/>
  <c r="PXD62" i="15"/>
  <c r="PXE62" i="15"/>
  <c r="PXF62" i="15"/>
  <c r="PXG62" i="15"/>
  <c r="PXH62" i="15"/>
  <c r="PXI62" i="15"/>
  <c r="PXJ62" i="15"/>
  <c r="PXK62" i="15"/>
  <c r="PXL62" i="15"/>
  <c r="PXM62" i="15"/>
  <c r="PXN62" i="15"/>
  <c r="PXO62" i="15"/>
  <c r="PXP62" i="15"/>
  <c r="PXQ62" i="15"/>
  <c r="PXR62" i="15"/>
  <c r="PXS62" i="15"/>
  <c r="PXT62" i="15"/>
  <c r="PXU62" i="15"/>
  <c r="PXV62" i="15"/>
  <c r="PXW62" i="15"/>
  <c r="PXX62" i="15"/>
  <c r="PXY62" i="15"/>
  <c r="PXZ62" i="15"/>
  <c r="PYA62" i="15"/>
  <c r="PYB62" i="15"/>
  <c r="PYC62" i="15"/>
  <c r="PYD62" i="15"/>
  <c r="PYE62" i="15"/>
  <c r="PYF62" i="15"/>
  <c r="PYG62" i="15"/>
  <c r="PYH62" i="15"/>
  <c r="PYI62" i="15"/>
  <c r="PYJ62" i="15"/>
  <c r="PYK62" i="15"/>
  <c r="PYL62" i="15"/>
  <c r="PYM62" i="15"/>
  <c r="PYN62" i="15"/>
  <c r="PYO62" i="15"/>
  <c r="PYP62" i="15"/>
  <c r="PYQ62" i="15"/>
  <c r="PYR62" i="15"/>
  <c r="PYS62" i="15"/>
  <c r="PYT62" i="15"/>
  <c r="PYU62" i="15"/>
  <c r="PYV62" i="15"/>
  <c r="PYW62" i="15"/>
  <c r="PYX62" i="15"/>
  <c r="PYY62" i="15"/>
  <c r="PYZ62" i="15"/>
  <c r="PZA62" i="15"/>
  <c r="PZB62" i="15"/>
  <c r="PZC62" i="15"/>
  <c r="PZD62" i="15"/>
  <c r="PZE62" i="15"/>
  <c r="PZF62" i="15"/>
  <c r="PZG62" i="15"/>
  <c r="PZH62" i="15"/>
  <c r="PZI62" i="15"/>
  <c r="PZJ62" i="15"/>
  <c r="PZK62" i="15"/>
  <c r="PZL62" i="15"/>
  <c r="PZM62" i="15"/>
  <c r="PZN62" i="15"/>
  <c r="PZO62" i="15"/>
  <c r="PZP62" i="15"/>
  <c r="PZQ62" i="15"/>
  <c r="PZR62" i="15"/>
  <c r="PZS62" i="15"/>
  <c r="PZT62" i="15"/>
  <c r="PZU62" i="15"/>
  <c r="PZV62" i="15"/>
  <c r="PZW62" i="15"/>
  <c r="PZX62" i="15"/>
  <c r="PZY62" i="15"/>
  <c r="PZZ62" i="15"/>
  <c r="QAA62" i="15"/>
  <c r="QAB62" i="15"/>
  <c r="QAC62" i="15"/>
  <c r="QAD62" i="15"/>
  <c r="QAE62" i="15"/>
  <c r="QAF62" i="15"/>
  <c r="QAG62" i="15"/>
  <c r="QAH62" i="15"/>
  <c r="QAI62" i="15"/>
  <c r="QAJ62" i="15"/>
  <c r="QAK62" i="15"/>
  <c r="QAL62" i="15"/>
  <c r="QAM62" i="15"/>
  <c r="QAN62" i="15"/>
  <c r="QAO62" i="15"/>
  <c r="QAP62" i="15"/>
  <c r="QAQ62" i="15"/>
  <c r="QAR62" i="15"/>
  <c r="QAS62" i="15"/>
  <c r="QAT62" i="15"/>
  <c r="QAU62" i="15"/>
  <c r="QAV62" i="15"/>
  <c r="QAW62" i="15"/>
  <c r="QAX62" i="15"/>
  <c r="QAY62" i="15"/>
  <c r="QAZ62" i="15"/>
  <c r="QBA62" i="15"/>
  <c r="QBB62" i="15"/>
  <c r="QBC62" i="15"/>
  <c r="QBD62" i="15"/>
  <c r="QBE62" i="15"/>
  <c r="QBF62" i="15"/>
  <c r="QBG62" i="15"/>
  <c r="QBH62" i="15"/>
  <c r="QBI62" i="15"/>
  <c r="QBJ62" i="15"/>
  <c r="QBK62" i="15"/>
  <c r="QBL62" i="15"/>
  <c r="QBM62" i="15"/>
  <c r="QBN62" i="15"/>
  <c r="QBO62" i="15"/>
  <c r="QBP62" i="15"/>
  <c r="QBQ62" i="15"/>
  <c r="QBR62" i="15"/>
  <c r="QBS62" i="15"/>
  <c r="QBT62" i="15"/>
  <c r="QBU62" i="15"/>
  <c r="QBV62" i="15"/>
  <c r="QBW62" i="15"/>
  <c r="QBX62" i="15"/>
  <c r="QBY62" i="15"/>
  <c r="QBZ62" i="15"/>
  <c r="QCA62" i="15"/>
  <c r="QCB62" i="15"/>
  <c r="QCC62" i="15"/>
  <c r="QCD62" i="15"/>
  <c r="QCE62" i="15"/>
  <c r="QCF62" i="15"/>
  <c r="QCG62" i="15"/>
  <c r="QCH62" i="15"/>
  <c r="QCI62" i="15"/>
  <c r="QCJ62" i="15"/>
  <c r="QCK62" i="15"/>
  <c r="QCL62" i="15"/>
  <c r="QCM62" i="15"/>
  <c r="QCN62" i="15"/>
  <c r="QCO62" i="15"/>
  <c r="QCP62" i="15"/>
  <c r="QCQ62" i="15"/>
  <c r="QCR62" i="15"/>
  <c r="QCS62" i="15"/>
  <c r="QCT62" i="15"/>
  <c r="QCU62" i="15"/>
  <c r="QCV62" i="15"/>
  <c r="QCW62" i="15"/>
  <c r="QCX62" i="15"/>
  <c r="QCY62" i="15"/>
  <c r="QCZ62" i="15"/>
  <c r="QDA62" i="15"/>
  <c r="QDB62" i="15"/>
  <c r="QDC62" i="15"/>
  <c r="QDD62" i="15"/>
  <c r="QDE62" i="15"/>
  <c r="QDF62" i="15"/>
  <c r="QDG62" i="15"/>
  <c r="QDH62" i="15"/>
  <c r="QDI62" i="15"/>
  <c r="QDJ62" i="15"/>
  <c r="QDK62" i="15"/>
  <c r="QDL62" i="15"/>
  <c r="QDM62" i="15"/>
  <c r="QDN62" i="15"/>
  <c r="QDO62" i="15"/>
  <c r="QDP62" i="15"/>
  <c r="QDQ62" i="15"/>
  <c r="QDR62" i="15"/>
  <c r="QDS62" i="15"/>
  <c r="QDT62" i="15"/>
  <c r="QDU62" i="15"/>
  <c r="QDV62" i="15"/>
  <c r="QDW62" i="15"/>
  <c r="QDX62" i="15"/>
  <c r="QDY62" i="15"/>
  <c r="QDZ62" i="15"/>
  <c r="QEA62" i="15"/>
  <c r="QEB62" i="15"/>
  <c r="QEC62" i="15"/>
  <c r="QED62" i="15"/>
  <c r="QEE62" i="15"/>
  <c r="QEF62" i="15"/>
  <c r="QEG62" i="15"/>
  <c r="QEH62" i="15"/>
  <c r="QEI62" i="15"/>
  <c r="QEJ62" i="15"/>
  <c r="QEK62" i="15"/>
  <c r="QEL62" i="15"/>
  <c r="QEM62" i="15"/>
  <c r="QEN62" i="15"/>
  <c r="QEO62" i="15"/>
  <c r="QEP62" i="15"/>
  <c r="QEQ62" i="15"/>
  <c r="QER62" i="15"/>
  <c r="QES62" i="15"/>
  <c r="QET62" i="15"/>
  <c r="QEU62" i="15"/>
  <c r="QEV62" i="15"/>
  <c r="QEW62" i="15"/>
  <c r="QEX62" i="15"/>
  <c r="QEY62" i="15"/>
  <c r="QEZ62" i="15"/>
  <c r="QFA62" i="15"/>
  <c r="QFB62" i="15"/>
  <c r="QFC62" i="15"/>
  <c r="QFD62" i="15"/>
  <c r="QFE62" i="15"/>
  <c r="QFF62" i="15"/>
  <c r="QFG62" i="15"/>
  <c r="QFH62" i="15"/>
  <c r="QFI62" i="15"/>
  <c r="QFJ62" i="15"/>
  <c r="QFK62" i="15"/>
  <c r="QFL62" i="15"/>
  <c r="QFM62" i="15"/>
  <c r="QFN62" i="15"/>
  <c r="QFO62" i="15"/>
  <c r="QFP62" i="15"/>
  <c r="QFQ62" i="15"/>
  <c r="QFR62" i="15"/>
  <c r="QFS62" i="15"/>
  <c r="QFT62" i="15"/>
  <c r="QFU62" i="15"/>
  <c r="QFV62" i="15"/>
  <c r="QFW62" i="15"/>
  <c r="QFX62" i="15"/>
  <c r="QFY62" i="15"/>
  <c r="QFZ62" i="15"/>
  <c r="QGA62" i="15"/>
  <c r="QGB62" i="15"/>
  <c r="QGC62" i="15"/>
  <c r="QGD62" i="15"/>
  <c r="QGE62" i="15"/>
  <c r="QGF62" i="15"/>
  <c r="QGG62" i="15"/>
  <c r="QGH62" i="15"/>
  <c r="QGI62" i="15"/>
  <c r="QGJ62" i="15"/>
  <c r="QGK62" i="15"/>
  <c r="QGL62" i="15"/>
  <c r="QGM62" i="15"/>
  <c r="QGN62" i="15"/>
  <c r="QGO62" i="15"/>
  <c r="QGP62" i="15"/>
  <c r="QGQ62" i="15"/>
  <c r="QGR62" i="15"/>
  <c r="QGS62" i="15"/>
  <c r="QGT62" i="15"/>
  <c r="QGU62" i="15"/>
  <c r="QGV62" i="15"/>
  <c r="QGW62" i="15"/>
  <c r="QGX62" i="15"/>
  <c r="QGY62" i="15"/>
  <c r="QGZ62" i="15"/>
  <c r="QHA62" i="15"/>
  <c r="QHB62" i="15"/>
  <c r="QHC62" i="15"/>
  <c r="QHD62" i="15"/>
  <c r="QHE62" i="15"/>
  <c r="QHF62" i="15"/>
  <c r="QHG62" i="15"/>
  <c r="QHH62" i="15"/>
  <c r="QHI62" i="15"/>
  <c r="QHJ62" i="15"/>
  <c r="QHK62" i="15"/>
  <c r="QHL62" i="15"/>
  <c r="QHM62" i="15"/>
  <c r="QHN62" i="15"/>
  <c r="QHO62" i="15"/>
  <c r="QHP62" i="15"/>
  <c r="QHQ62" i="15"/>
  <c r="QHR62" i="15"/>
  <c r="QHS62" i="15"/>
  <c r="QHT62" i="15"/>
  <c r="QHU62" i="15"/>
  <c r="QHV62" i="15"/>
  <c r="QHW62" i="15"/>
  <c r="QHX62" i="15"/>
  <c r="QHY62" i="15"/>
  <c r="QHZ62" i="15"/>
  <c r="QIA62" i="15"/>
  <c r="QIB62" i="15"/>
  <c r="QIC62" i="15"/>
  <c r="QID62" i="15"/>
  <c r="QIE62" i="15"/>
  <c r="QIF62" i="15"/>
  <c r="QIG62" i="15"/>
  <c r="QIH62" i="15"/>
  <c r="QII62" i="15"/>
  <c r="QIJ62" i="15"/>
  <c r="QIK62" i="15"/>
  <c r="QIL62" i="15"/>
  <c r="QIM62" i="15"/>
  <c r="QIN62" i="15"/>
  <c r="QIO62" i="15"/>
  <c r="QIP62" i="15"/>
  <c r="QIQ62" i="15"/>
  <c r="QIR62" i="15"/>
  <c r="QIS62" i="15"/>
  <c r="QIT62" i="15"/>
  <c r="QIU62" i="15"/>
  <c r="QIV62" i="15"/>
  <c r="QIW62" i="15"/>
  <c r="QIX62" i="15"/>
  <c r="QIY62" i="15"/>
  <c r="QIZ62" i="15"/>
  <c r="QJA62" i="15"/>
  <c r="QJB62" i="15"/>
  <c r="QJC62" i="15"/>
  <c r="QJD62" i="15"/>
  <c r="QJE62" i="15"/>
  <c r="QJF62" i="15"/>
  <c r="QJG62" i="15"/>
  <c r="QJH62" i="15"/>
  <c r="QJI62" i="15"/>
  <c r="QJJ62" i="15"/>
  <c r="QJK62" i="15"/>
  <c r="QJL62" i="15"/>
  <c r="QJM62" i="15"/>
  <c r="QJN62" i="15"/>
  <c r="QJO62" i="15"/>
  <c r="QJP62" i="15"/>
  <c r="QJQ62" i="15"/>
  <c r="QJR62" i="15"/>
  <c r="QJS62" i="15"/>
  <c r="QJT62" i="15"/>
  <c r="QJU62" i="15"/>
  <c r="QJV62" i="15"/>
  <c r="QJW62" i="15"/>
  <c r="QJX62" i="15"/>
  <c r="QJY62" i="15"/>
  <c r="QJZ62" i="15"/>
  <c r="QKA62" i="15"/>
  <c r="QKB62" i="15"/>
  <c r="QKC62" i="15"/>
  <c r="QKD62" i="15"/>
  <c r="QKE62" i="15"/>
  <c r="QKF62" i="15"/>
  <c r="QKG62" i="15"/>
  <c r="QKH62" i="15"/>
  <c r="QKI62" i="15"/>
  <c r="QKJ62" i="15"/>
  <c r="QKK62" i="15"/>
  <c r="QKL62" i="15"/>
  <c r="QKM62" i="15"/>
  <c r="QKN62" i="15"/>
  <c r="QKO62" i="15"/>
  <c r="QKP62" i="15"/>
  <c r="QKQ62" i="15"/>
  <c r="QKR62" i="15"/>
  <c r="QKS62" i="15"/>
  <c r="QKT62" i="15"/>
  <c r="QKU62" i="15"/>
  <c r="QKV62" i="15"/>
  <c r="QKW62" i="15"/>
  <c r="QKX62" i="15"/>
  <c r="QKY62" i="15"/>
  <c r="QKZ62" i="15"/>
  <c r="QLA62" i="15"/>
  <c r="QLB62" i="15"/>
  <c r="QLC62" i="15"/>
  <c r="QLD62" i="15"/>
  <c r="QLE62" i="15"/>
  <c r="QLF62" i="15"/>
  <c r="QLG62" i="15"/>
  <c r="QLH62" i="15"/>
  <c r="QLI62" i="15"/>
  <c r="QLJ62" i="15"/>
  <c r="QLK62" i="15"/>
  <c r="QLL62" i="15"/>
  <c r="QLM62" i="15"/>
  <c r="QLN62" i="15"/>
  <c r="QLO62" i="15"/>
  <c r="QLP62" i="15"/>
  <c r="QLQ62" i="15"/>
  <c r="QLR62" i="15"/>
  <c r="QLS62" i="15"/>
  <c r="QLT62" i="15"/>
  <c r="QLU62" i="15"/>
  <c r="QLV62" i="15"/>
  <c r="QLW62" i="15"/>
  <c r="QLX62" i="15"/>
  <c r="QLY62" i="15"/>
  <c r="QLZ62" i="15"/>
  <c r="QMA62" i="15"/>
  <c r="QMB62" i="15"/>
  <c r="QMC62" i="15"/>
  <c r="QMD62" i="15"/>
  <c r="QME62" i="15"/>
  <c r="QMF62" i="15"/>
  <c r="QMG62" i="15"/>
  <c r="QMH62" i="15"/>
  <c r="QMI62" i="15"/>
  <c r="QMJ62" i="15"/>
  <c r="QMK62" i="15"/>
  <c r="QML62" i="15"/>
  <c r="QMM62" i="15"/>
  <c r="QMN62" i="15"/>
  <c r="QMO62" i="15"/>
  <c r="QMP62" i="15"/>
  <c r="QMQ62" i="15"/>
  <c r="QMR62" i="15"/>
  <c r="QMS62" i="15"/>
  <c r="QMT62" i="15"/>
  <c r="QMU62" i="15"/>
  <c r="QMV62" i="15"/>
  <c r="QMW62" i="15"/>
  <c r="QMX62" i="15"/>
  <c r="QMY62" i="15"/>
  <c r="QMZ62" i="15"/>
  <c r="QNA62" i="15"/>
  <c r="QNB62" i="15"/>
  <c r="QNC62" i="15"/>
  <c r="QND62" i="15"/>
  <c r="QNE62" i="15"/>
  <c r="QNF62" i="15"/>
  <c r="QNG62" i="15"/>
  <c r="QNH62" i="15"/>
  <c r="QNI62" i="15"/>
  <c r="QNJ62" i="15"/>
  <c r="QNK62" i="15"/>
  <c r="QNL62" i="15"/>
  <c r="QNM62" i="15"/>
  <c r="QNN62" i="15"/>
  <c r="QNO62" i="15"/>
  <c r="QNP62" i="15"/>
  <c r="QNQ62" i="15"/>
  <c r="QNR62" i="15"/>
  <c r="QNS62" i="15"/>
  <c r="QNT62" i="15"/>
  <c r="QNU62" i="15"/>
  <c r="QNV62" i="15"/>
  <c r="QNW62" i="15"/>
  <c r="QNX62" i="15"/>
  <c r="QNY62" i="15"/>
  <c r="QNZ62" i="15"/>
  <c r="QOA62" i="15"/>
  <c r="QOB62" i="15"/>
  <c r="QOC62" i="15"/>
  <c r="QOD62" i="15"/>
  <c r="QOE62" i="15"/>
  <c r="QOF62" i="15"/>
  <c r="QOG62" i="15"/>
  <c r="QOH62" i="15"/>
  <c r="QOI62" i="15"/>
  <c r="QOJ62" i="15"/>
  <c r="QOK62" i="15"/>
  <c r="QOL62" i="15"/>
  <c r="QOM62" i="15"/>
  <c r="QON62" i="15"/>
  <c r="QOO62" i="15"/>
  <c r="QOP62" i="15"/>
  <c r="QOQ62" i="15"/>
  <c r="QOR62" i="15"/>
  <c r="QOS62" i="15"/>
  <c r="QOT62" i="15"/>
  <c r="QOU62" i="15"/>
  <c r="QOV62" i="15"/>
  <c r="QOW62" i="15"/>
  <c r="QOX62" i="15"/>
  <c r="QOY62" i="15"/>
  <c r="QOZ62" i="15"/>
  <c r="QPA62" i="15"/>
  <c r="QPB62" i="15"/>
  <c r="QPC62" i="15"/>
  <c r="QPD62" i="15"/>
  <c r="QPE62" i="15"/>
  <c r="QPF62" i="15"/>
  <c r="QPG62" i="15"/>
  <c r="QPH62" i="15"/>
  <c r="QPI62" i="15"/>
  <c r="QPJ62" i="15"/>
  <c r="QPK62" i="15"/>
  <c r="QPL62" i="15"/>
  <c r="QPM62" i="15"/>
  <c r="QPN62" i="15"/>
  <c r="QPO62" i="15"/>
  <c r="QPP62" i="15"/>
  <c r="QPQ62" i="15"/>
  <c r="QPR62" i="15"/>
  <c r="QPS62" i="15"/>
  <c r="QPT62" i="15"/>
  <c r="QPU62" i="15"/>
  <c r="QPV62" i="15"/>
  <c r="QPW62" i="15"/>
  <c r="QPX62" i="15"/>
  <c r="QPY62" i="15"/>
  <c r="QPZ62" i="15"/>
  <c r="QQA62" i="15"/>
  <c r="QQB62" i="15"/>
  <c r="QQC62" i="15"/>
  <c r="QQD62" i="15"/>
  <c r="QQE62" i="15"/>
  <c r="QQF62" i="15"/>
  <c r="QQG62" i="15"/>
  <c r="QQH62" i="15"/>
  <c r="QQI62" i="15"/>
  <c r="QQJ62" i="15"/>
  <c r="QQK62" i="15"/>
  <c r="QQL62" i="15"/>
  <c r="QQM62" i="15"/>
  <c r="QQN62" i="15"/>
  <c r="QQO62" i="15"/>
  <c r="QQP62" i="15"/>
  <c r="QQQ62" i="15"/>
  <c r="QQR62" i="15"/>
  <c r="QQS62" i="15"/>
  <c r="QQT62" i="15"/>
  <c r="QQU62" i="15"/>
  <c r="QQV62" i="15"/>
  <c r="QQW62" i="15"/>
  <c r="QQX62" i="15"/>
  <c r="QQY62" i="15"/>
  <c r="QQZ62" i="15"/>
  <c r="QRA62" i="15"/>
  <c r="QRB62" i="15"/>
  <c r="QRC62" i="15"/>
  <c r="QRD62" i="15"/>
  <c r="QRE62" i="15"/>
  <c r="QRF62" i="15"/>
  <c r="QRG62" i="15"/>
  <c r="QRH62" i="15"/>
  <c r="QRI62" i="15"/>
  <c r="QRJ62" i="15"/>
  <c r="QRK62" i="15"/>
  <c r="QRL62" i="15"/>
  <c r="QRM62" i="15"/>
  <c r="QRN62" i="15"/>
  <c r="QRO62" i="15"/>
  <c r="QRP62" i="15"/>
  <c r="QRQ62" i="15"/>
  <c r="QRR62" i="15"/>
  <c r="QRS62" i="15"/>
  <c r="QRT62" i="15"/>
  <c r="QRU62" i="15"/>
  <c r="QRV62" i="15"/>
  <c r="QRW62" i="15"/>
  <c r="QRX62" i="15"/>
  <c r="QRY62" i="15"/>
  <c r="QRZ62" i="15"/>
  <c r="QSA62" i="15"/>
  <c r="QSB62" i="15"/>
  <c r="QSC62" i="15"/>
  <c r="QSD62" i="15"/>
  <c r="QSE62" i="15"/>
  <c r="QSF62" i="15"/>
  <c r="QSG62" i="15"/>
  <c r="QSH62" i="15"/>
  <c r="QSI62" i="15"/>
  <c r="QSJ62" i="15"/>
  <c r="QSK62" i="15"/>
  <c r="QSL62" i="15"/>
  <c r="QSM62" i="15"/>
  <c r="QSN62" i="15"/>
  <c r="QSO62" i="15"/>
  <c r="QSP62" i="15"/>
  <c r="QSQ62" i="15"/>
  <c r="QSR62" i="15"/>
  <c r="QSS62" i="15"/>
  <c r="QST62" i="15"/>
  <c r="QSU62" i="15"/>
  <c r="QSV62" i="15"/>
  <c r="QSW62" i="15"/>
  <c r="QSX62" i="15"/>
  <c r="QSY62" i="15"/>
  <c r="QSZ62" i="15"/>
  <c r="QTA62" i="15"/>
  <c r="QTB62" i="15"/>
  <c r="QTC62" i="15"/>
  <c r="QTD62" i="15"/>
  <c r="QTE62" i="15"/>
  <c r="QTF62" i="15"/>
  <c r="QTG62" i="15"/>
  <c r="QTH62" i="15"/>
  <c r="QTI62" i="15"/>
  <c r="QTJ62" i="15"/>
  <c r="QTK62" i="15"/>
  <c r="QTL62" i="15"/>
  <c r="QTM62" i="15"/>
  <c r="QTN62" i="15"/>
  <c r="QTO62" i="15"/>
  <c r="QTP62" i="15"/>
  <c r="QTQ62" i="15"/>
  <c r="QTR62" i="15"/>
  <c r="QTS62" i="15"/>
  <c r="QTT62" i="15"/>
  <c r="QTU62" i="15"/>
  <c r="QTV62" i="15"/>
  <c r="QTW62" i="15"/>
  <c r="QTX62" i="15"/>
  <c r="QTY62" i="15"/>
  <c r="QTZ62" i="15"/>
  <c r="QUA62" i="15"/>
  <c r="QUB62" i="15"/>
  <c r="QUC62" i="15"/>
  <c r="QUD62" i="15"/>
  <c r="QUE62" i="15"/>
  <c r="QUF62" i="15"/>
  <c r="QUG62" i="15"/>
  <c r="QUH62" i="15"/>
  <c r="QUI62" i="15"/>
  <c r="QUJ62" i="15"/>
  <c r="QUK62" i="15"/>
  <c r="QUL62" i="15"/>
  <c r="QUM62" i="15"/>
  <c r="QUN62" i="15"/>
  <c r="QUO62" i="15"/>
  <c r="QUP62" i="15"/>
  <c r="QUQ62" i="15"/>
  <c r="QUR62" i="15"/>
  <c r="QUS62" i="15"/>
  <c r="QUT62" i="15"/>
  <c r="QUU62" i="15"/>
  <c r="QUV62" i="15"/>
  <c r="QUW62" i="15"/>
  <c r="QUX62" i="15"/>
  <c r="QUY62" i="15"/>
  <c r="QUZ62" i="15"/>
  <c r="QVA62" i="15"/>
  <c r="QVB62" i="15"/>
  <c r="QVC62" i="15"/>
  <c r="QVD62" i="15"/>
  <c r="QVE62" i="15"/>
  <c r="QVF62" i="15"/>
  <c r="QVG62" i="15"/>
  <c r="QVH62" i="15"/>
  <c r="QVI62" i="15"/>
  <c r="QVJ62" i="15"/>
  <c r="QVK62" i="15"/>
  <c r="QVL62" i="15"/>
  <c r="QVM62" i="15"/>
  <c r="QVN62" i="15"/>
  <c r="QVO62" i="15"/>
  <c r="QVP62" i="15"/>
  <c r="QVQ62" i="15"/>
  <c r="QVR62" i="15"/>
  <c r="QVS62" i="15"/>
  <c r="QVT62" i="15"/>
  <c r="QVU62" i="15"/>
  <c r="QVV62" i="15"/>
  <c r="QVW62" i="15"/>
  <c r="QVX62" i="15"/>
  <c r="QVY62" i="15"/>
  <c r="QVZ62" i="15"/>
  <c r="QWA62" i="15"/>
  <c r="QWB62" i="15"/>
  <c r="QWC62" i="15"/>
  <c r="QWD62" i="15"/>
  <c r="QWE62" i="15"/>
  <c r="QWF62" i="15"/>
  <c r="QWG62" i="15"/>
  <c r="QWH62" i="15"/>
  <c r="QWI62" i="15"/>
  <c r="QWJ62" i="15"/>
  <c r="QWK62" i="15"/>
  <c r="QWL62" i="15"/>
  <c r="QWM62" i="15"/>
  <c r="QWN62" i="15"/>
  <c r="QWO62" i="15"/>
  <c r="QWP62" i="15"/>
  <c r="QWQ62" i="15"/>
  <c r="QWR62" i="15"/>
  <c r="QWS62" i="15"/>
  <c r="QWT62" i="15"/>
  <c r="QWU62" i="15"/>
  <c r="QWV62" i="15"/>
  <c r="QWW62" i="15"/>
  <c r="QWX62" i="15"/>
  <c r="QWY62" i="15"/>
  <c r="QWZ62" i="15"/>
  <c r="QXA62" i="15"/>
  <c r="QXB62" i="15"/>
  <c r="QXC62" i="15"/>
  <c r="QXD62" i="15"/>
  <c r="QXE62" i="15"/>
  <c r="QXF62" i="15"/>
  <c r="QXG62" i="15"/>
  <c r="QXH62" i="15"/>
  <c r="QXI62" i="15"/>
  <c r="QXJ62" i="15"/>
  <c r="QXK62" i="15"/>
  <c r="QXL62" i="15"/>
  <c r="QXM62" i="15"/>
  <c r="QXN62" i="15"/>
  <c r="QXO62" i="15"/>
  <c r="QXP62" i="15"/>
  <c r="QXQ62" i="15"/>
  <c r="QXR62" i="15"/>
  <c r="QXS62" i="15"/>
  <c r="QXT62" i="15"/>
  <c r="QXU62" i="15"/>
  <c r="QXV62" i="15"/>
  <c r="QXW62" i="15"/>
  <c r="QXX62" i="15"/>
  <c r="QXY62" i="15"/>
  <c r="QXZ62" i="15"/>
  <c r="QYA62" i="15"/>
  <c r="QYB62" i="15"/>
  <c r="QYC62" i="15"/>
  <c r="QYD62" i="15"/>
  <c r="QYE62" i="15"/>
  <c r="QYF62" i="15"/>
  <c r="QYG62" i="15"/>
  <c r="QYH62" i="15"/>
  <c r="QYI62" i="15"/>
  <c r="QYJ62" i="15"/>
  <c r="QYK62" i="15"/>
  <c r="QYL62" i="15"/>
  <c r="QYM62" i="15"/>
  <c r="QYN62" i="15"/>
  <c r="QYO62" i="15"/>
  <c r="QYP62" i="15"/>
  <c r="QYQ62" i="15"/>
  <c r="QYR62" i="15"/>
  <c r="QYS62" i="15"/>
  <c r="QYT62" i="15"/>
  <c r="QYU62" i="15"/>
  <c r="QYV62" i="15"/>
  <c r="QYW62" i="15"/>
  <c r="QYX62" i="15"/>
  <c r="QYY62" i="15"/>
  <c r="QYZ62" i="15"/>
  <c r="QZA62" i="15"/>
  <c r="QZB62" i="15"/>
  <c r="QZC62" i="15"/>
  <c r="QZD62" i="15"/>
  <c r="QZE62" i="15"/>
  <c r="QZF62" i="15"/>
  <c r="QZG62" i="15"/>
  <c r="QZH62" i="15"/>
  <c r="QZI62" i="15"/>
  <c r="QZJ62" i="15"/>
  <c r="QZK62" i="15"/>
  <c r="QZL62" i="15"/>
  <c r="QZM62" i="15"/>
  <c r="QZN62" i="15"/>
  <c r="QZO62" i="15"/>
  <c r="QZP62" i="15"/>
  <c r="QZQ62" i="15"/>
  <c r="QZR62" i="15"/>
  <c r="QZS62" i="15"/>
  <c r="QZT62" i="15"/>
  <c r="QZU62" i="15"/>
  <c r="QZV62" i="15"/>
  <c r="QZW62" i="15"/>
  <c r="QZX62" i="15"/>
  <c r="QZY62" i="15"/>
  <c r="QZZ62" i="15"/>
  <c r="RAA62" i="15"/>
  <c r="RAB62" i="15"/>
  <c r="RAC62" i="15"/>
  <c r="RAD62" i="15"/>
  <c r="RAE62" i="15"/>
  <c r="RAF62" i="15"/>
  <c r="RAG62" i="15"/>
  <c r="RAH62" i="15"/>
  <c r="RAI62" i="15"/>
  <c r="RAJ62" i="15"/>
  <c r="RAK62" i="15"/>
  <c r="RAL62" i="15"/>
  <c r="RAM62" i="15"/>
  <c r="RAN62" i="15"/>
  <c r="RAO62" i="15"/>
  <c r="RAP62" i="15"/>
  <c r="RAQ62" i="15"/>
  <c r="RAR62" i="15"/>
  <c r="RAS62" i="15"/>
  <c r="RAT62" i="15"/>
  <c r="RAU62" i="15"/>
  <c r="RAV62" i="15"/>
  <c r="RAW62" i="15"/>
  <c r="RAX62" i="15"/>
  <c r="RAY62" i="15"/>
  <c r="RAZ62" i="15"/>
  <c r="RBA62" i="15"/>
  <c r="RBB62" i="15"/>
  <c r="RBC62" i="15"/>
  <c r="RBD62" i="15"/>
  <c r="RBE62" i="15"/>
  <c r="RBF62" i="15"/>
  <c r="RBG62" i="15"/>
  <c r="RBH62" i="15"/>
  <c r="RBI62" i="15"/>
  <c r="RBJ62" i="15"/>
  <c r="RBK62" i="15"/>
  <c r="RBL62" i="15"/>
  <c r="RBM62" i="15"/>
  <c r="RBN62" i="15"/>
  <c r="RBO62" i="15"/>
  <c r="RBP62" i="15"/>
  <c r="RBQ62" i="15"/>
  <c r="RBR62" i="15"/>
  <c r="RBS62" i="15"/>
  <c r="RBT62" i="15"/>
  <c r="RBU62" i="15"/>
  <c r="RBV62" i="15"/>
  <c r="RBW62" i="15"/>
  <c r="RBX62" i="15"/>
  <c r="RBY62" i="15"/>
  <c r="RBZ62" i="15"/>
  <c r="RCA62" i="15"/>
  <c r="RCB62" i="15"/>
  <c r="RCC62" i="15"/>
  <c r="RCD62" i="15"/>
  <c r="RCE62" i="15"/>
  <c r="RCF62" i="15"/>
  <c r="RCG62" i="15"/>
  <c r="RCH62" i="15"/>
  <c r="RCI62" i="15"/>
  <c r="RCJ62" i="15"/>
  <c r="RCK62" i="15"/>
  <c r="RCL62" i="15"/>
  <c r="RCM62" i="15"/>
  <c r="RCN62" i="15"/>
  <c r="RCO62" i="15"/>
  <c r="RCP62" i="15"/>
  <c r="RCQ62" i="15"/>
  <c r="RCR62" i="15"/>
  <c r="RCS62" i="15"/>
  <c r="RCT62" i="15"/>
  <c r="RCU62" i="15"/>
  <c r="RCV62" i="15"/>
  <c r="RCW62" i="15"/>
  <c r="RCX62" i="15"/>
  <c r="RCY62" i="15"/>
  <c r="RCZ62" i="15"/>
  <c r="RDA62" i="15"/>
  <c r="RDB62" i="15"/>
  <c r="RDC62" i="15"/>
  <c r="RDD62" i="15"/>
  <c r="RDE62" i="15"/>
  <c r="RDF62" i="15"/>
  <c r="RDG62" i="15"/>
  <c r="RDH62" i="15"/>
  <c r="RDI62" i="15"/>
  <c r="RDJ62" i="15"/>
  <c r="RDK62" i="15"/>
  <c r="RDL62" i="15"/>
  <c r="RDM62" i="15"/>
  <c r="RDN62" i="15"/>
  <c r="RDO62" i="15"/>
  <c r="RDP62" i="15"/>
  <c r="RDQ62" i="15"/>
  <c r="RDR62" i="15"/>
  <c r="RDS62" i="15"/>
  <c r="RDT62" i="15"/>
  <c r="RDU62" i="15"/>
  <c r="RDV62" i="15"/>
  <c r="RDW62" i="15"/>
  <c r="RDX62" i="15"/>
  <c r="RDY62" i="15"/>
  <c r="RDZ62" i="15"/>
  <c r="REA62" i="15"/>
  <c r="REB62" i="15"/>
  <c r="REC62" i="15"/>
  <c r="RED62" i="15"/>
  <c r="REE62" i="15"/>
  <c r="REF62" i="15"/>
  <c r="REG62" i="15"/>
  <c r="REH62" i="15"/>
  <c r="REI62" i="15"/>
  <c r="REJ62" i="15"/>
  <c r="REK62" i="15"/>
  <c r="REL62" i="15"/>
  <c r="REM62" i="15"/>
  <c r="REN62" i="15"/>
  <c r="REO62" i="15"/>
  <c r="REP62" i="15"/>
  <c r="REQ62" i="15"/>
  <c r="RER62" i="15"/>
  <c r="RES62" i="15"/>
  <c r="RET62" i="15"/>
  <c r="REU62" i="15"/>
  <c r="REV62" i="15"/>
  <c r="REW62" i="15"/>
  <c r="REX62" i="15"/>
  <c r="REY62" i="15"/>
  <c r="REZ62" i="15"/>
  <c r="RFA62" i="15"/>
  <c r="RFB62" i="15"/>
  <c r="RFC62" i="15"/>
  <c r="RFD62" i="15"/>
  <c r="RFE62" i="15"/>
  <c r="RFF62" i="15"/>
  <c r="RFG62" i="15"/>
  <c r="RFH62" i="15"/>
  <c r="RFI62" i="15"/>
  <c r="RFJ62" i="15"/>
  <c r="RFK62" i="15"/>
  <c r="RFL62" i="15"/>
  <c r="RFM62" i="15"/>
  <c r="RFN62" i="15"/>
  <c r="RFO62" i="15"/>
  <c r="RFP62" i="15"/>
  <c r="RFQ62" i="15"/>
  <c r="RFR62" i="15"/>
  <c r="RFS62" i="15"/>
  <c r="RFT62" i="15"/>
  <c r="RFU62" i="15"/>
  <c r="RFV62" i="15"/>
  <c r="RFW62" i="15"/>
  <c r="RFX62" i="15"/>
  <c r="RFY62" i="15"/>
  <c r="RFZ62" i="15"/>
  <c r="RGA62" i="15"/>
  <c r="RGB62" i="15"/>
  <c r="RGC62" i="15"/>
  <c r="RGD62" i="15"/>
  <c r="RGE62" i="15"/>
  <c r="RGF62" i="15"/>
  <c r="RGG62" i="15"/>
  <c r="RGH62" i="15"/>
  <c r="RGI62" i="15"/>
  <c r="RGJ62" i="15"/>
  <c r="RGK62" i="15"/>
  <c r="RGL62" i="15"/>
  <c r="RGM62" i="15"/>
  <c r="RGN62" i="15"/>
  <c r="RGO62" i="15"/>
  <c r="RGP62" i="15"/>
  <c r="RGQ62" i="15"/>
  <c r="RGR62" i="15"/>
  <c r="RGS62" i="15"/>
  <c r="RGT62" i="15"/>
  <c r="RGU62" i="15"/>
  <c r="RGV62" i="15"/>
  <c r="RGW62" i="15"/>
  <c r="RGX62" i="15"/>
  <c r="RGY62" i="15"/>
  <c r="RGZ62" i="15"/>
  <c r="RHA62" i="15"/>
  <c r="RHB62" i="15"/>
  <c r="RHC62" i="15"/>
  <c r="RHD62" i="15"/>
  <c r="RHE62" i="15"/>
  <c r="RHF62" i="15"/>
  <c r="RHG62" i="15"/>
  <c r="RHH62" i="15"/>
  <c r="RHI62" i="15"/>
  <c r="RHJ62" i="15"/>
  <c r="RHK62" i="15"/>
  <c r="RHL62" i="15"/>
  <c r="RHM62" i="15"/>
  <c r="RHN62" i="15"/>
  <c r="RHO62" i="15"/>
  <c r="RHP62" i="15"/>
  <c r="RHQ62" i="15"/>
  <c r="RHR62" i="15"/>
  <c r="RHS62" i="15"/>
  <c r="RHT62" i="15"/>
  <c r="RHU62" i="15"/>
  <c r="RHV62" i="15"/>
  <c r="RHW62" i="15"/>
  <c r="RHX62" i="15"/>
  <c r="RHY62" i="15"/>
  <c r="RHZ62" i="15"/>
  <c r="RIA62" i="15"/>
  <c r="RIB62" i="15"/>
  <c r="RIC62" i="15"/>
  <c r="RID62" i="15"/>
  <c r="RIE62" i="15"/>
  <c r="RIF62" i="15"/>
  <c r="RIG62" i="15"/>
  <c r="RIH62" i="15"/>
  <c r="RII62" i="15"/>
  <c r="RIJ62" i="15"/>
  <c r="RIK62" i="15"/>
  <c r="RIL62" i="15"/>
  <c r="RIM62" i="15"/>
  <c r="RIN62" i="15"/>
  <c r="RIO62" i="15"/>
  <c r="RIP62" i="15"/>
  <c r="RIQ62" i="15"/>
  <c r="RIR62" i="15"/>
  <c r="RIS62" i="15"/>
  <c r="RIT62" i="15"/>
  <c r="RIU62" i="15"/>
  <c r="RIV62" i="15"/>
  <c r="RIW62" i="15"/>
  <c r="RIX62" i="15"/>
  <c r="RIY62" i="15"/>
  <c r="RIZ62" i="15"/>
  <c r="RJA62" i="15"/>
  <c r="RJB62" i="15"/>
  <c r="RJC62" i="15"/>
  <c r="RJD62" i="15"/>
  <c r="RJE62" i="15"/>
  <c r="RJF62" i="15"/>
  <c r="RJG62" i="15"/>
  <c r="RJH62" i="15"/>
  <c r="RJI62" i="15"/>
  <c r="RJJ62" i="15"/>
  <c r="RJK62" i="15"/>
  <c r="RJL62" i="15"/>
  <c r="RJM62" i="15"/>
  <c r="RJN62" i="15"/>
  <c r="RJO62" i="15"/>
  <c r="RJP62" i="15"/>
  <c r="RJQ62" i="15"/>
  <c r="RJR62" i="15"/>
  <c r="RJS62" i="15"/>
  <c r="RJT62" i="15"/>
  <c r="RJU62" i="15"/>
  <c r="RJV62" i="15"/>
  <c r="RJW62" i="15"/>
  <c r="RJX62" i="15"/>
  <c r="RJY62" i="15"/>
  <c r="RJZ62" i="15"/>
  <c r="RKA62" i="15"/>
  <c r="RKB62" i="15"/>
  <c r="RKC62" i="15"/>
  <c r="RKD62" i="15"/>
  <c r="RKE62" i="15"/>
  <c r="RKF62" i="15"/>
  <c r="RKG62" i="15"/>
  <c r="RKH62" i="15"/>
  <c r="RKI62" i="15"/>
  <c r="RKJ62" i="15"/>
  <c r="RKK62" i="15"/>
  <c r="RKL62" i="15"/>
  <c r="RKM62" i="15"/>
  <c r="RKN62" i="15"/>
  <c r="RKO62" i="15"/>
  <c r="RKP62" i="15"/>
  <c r="RKQ62" i="15"/>
  <c r="RKR62" i="15"/>
  <c r="RKS62" i="15"/>
  <c r="RKT62" i="15"/>
  <c r="RKU62" i="15"/>
  <c r="RKV62" i="15"/>
  <c r="RKW62" i="15"/>
  <c r="RKX62" i="15"/>
  <c r="RKY62" i="15"/>
  <c r="RKZ62" i="15"/>
  <c r="RLA62" i="15"/>
  <c r="RLB62" i="15"/>
  <c r="RLC62" i="15"/>
  <c r="RLD62" i="15"/>
  <c r="RLE62" i="15"/>
  <c r="RLF62" i="15"/>
  <c r="RLG62" i="15"/>
  <c r="RLH62" i="15"/>
  <c r="RLI62" i="15"/>
  <c r="RLJ62" i="15"/>
  <c r="RLK62" i="15"/>
  <c r="RLL62" i="15"/>
  <c r="RLM62" i="15"/>
  <c r="RLN62" i="15"/>
  <c r="RLO62" i="15"/>
  <c r="RLP62" i="15"/>
  <c r="RLQ62" i="15"/>
  <c r="RLR62" i="15"/>
  <c r="RLS62" i="15"/>
  <c r="RLT62" i="15"/>
  <c r="RLU62" i="15"/>
  <c r="RLV62" i="15"/>
  <c r="RLW62" i="15"/>
  <c r="RLX62" i="15"/>
  <c r="RLY62" i="15"/>
  <c r="RLZ62" i="15"/>
  <c r="RMA62" i="15"/>
  <c r="RMB62" i="15"/>
  <c r="RMC62" i="15"/>
  <c r="RMD62" i="15"/>
  <c r="RME62" i="15"/>
  <c r="RMF62" i="15"/>
  <c r="RMG62" i="15"/>
  <c r="RMH62" i="15"/>
  <c r="RMI62" i="15"/>
  <c r="RMJ62" i="15"/>
  <c r="RMK62" i="15"/>
  <c r="RML62" i="15"/>
  <c r="RMM62" i="15"/>
  <c r="RMN62" i="15"/>
  <c r="RMO62" i="15"/>
  <c r="RMP62" i="15"/>
  <c r="RMQ62" i="15"/>
  <c r="RMR62" i="15"/>
  <c r="RMS62" i="15"/>
  <c r="RMT62" i="15"/>
  <c r="RMU62" i="15"/>
  <c r="RMV62" i="15"/>
  <c r="RMW62" i="15"/>
  <c r="RMX62" i="15"/>
  <c r="RMY62" i="15"/>
  <c r="RMZ62" i="15"/>
  <c r="RNA62" i="15"/>
  <c r="RNB62" i="15"/>
  <c r="RNC62" i="15"/>
  <c r="RND62" i="15"/>
  <c r="RNE62" i="15"/>
  <c r="RNF62" i="15"/>
  <c r="RNG62" i="15"/>
  <c r="RNH62" i="15"/>
  <c r="RNI62" i="15"/>
  <c r="RNJ62" i="15"/>
  <c r="RNK62" i="15"/>
  <c r="RNL62" i="15"/>
  <c r="RNM62" i="15"/>
  <c r="RNN62" i="15"/>
  <c r="RNO62" i="15"/>
  <c r="RNP62" i="15"/>
  <c r="RNQ62" i="15"/>
  <c r="RNR62" i="15"/>
  <c r="RNS62" i="15"/>
  <c r="RNT62" i="15"/>
  <c r="RNU62" i="15"/>
  <c r="RNV62" i="15"/>
  <c r="RNW62" i="15"/>
  <c r="RNX62" i="15"/>
  <c r="RNY62" i="15"/>
  <c r="RNZ62" i="15"/>
  <c r="ROA62" i="15"/>
  <c r="ROB62" i="15"/>
  <c r="ROC62" i="15"/>
  <c r="ROD62" i="15"/>
  <c r="ROE62" i="15"/>
  <c r="ROF62" i="15"/>
  <c r="ROG62" i="15"/>
  <c r="ROH62" i="15"/>
  <c r="ROI62" i="15"/>
  <c r="ROJ62" i="15"/>
  <c r="ROK62" i="15"/>
  <c r="ROL62" i="15"/>
  <c r="ROM62" i="15"/>
  <c r="RON62" i="15"/>
  <c r="ROO62" i="15"/>
  <c r="ROP62" i="15"/>
  <c r="ROQ62" i="15"/>
  <c r="ROR62" i="15"/>
  <c r="ROS62" i="15"/>
  <c r="ROT62" i="15"/>
  <c r="ROU62" i="15"/>
  <c r="ROV62" i="15"/>
  <c r="ROW62" i="15"/>
  <c r="ROX62" i="15"/>
  <c r="ROY62" i="15"/>
  <c r="ROZ62" i="15"/>
  <c r="RPA62" i="15"/>
  <c r="RPB62" i="15"/>
  <c r="RPC62" i="15"/>
  <c r="RPD62" i="15"/>
  <c r="RPE62" i="15"/>
  <c r="RPF62" i="15"/>
  <c r="RPG62" i="15"/>
  <c r="RPH62" i="15"/>
  <c r="RPI62" i="15"/>
  <c r="RPJ62" i="15"/>
  <c r="RPK62" i="15"/>
  <c r="RPL62" i="15"/>
  <c r="RPM62" i="15"/>
  <c r="RPN62" i="15"/>
  <c r="RPO62" i="15"/>
  <c r="RPP62" i="15"/>
  <c r="RPQ62" i="15"/>
  <c r="RPR62" i="15"/>
  <c r="RPS62" i="15"/>
  <c r="RPT62" i="15"/>
  <c r="RPU62" i="15"/>
  <c r="RPV62" i="15"/>
  <c r="RPW62" i="15"/>
  <c r="RPX62" i="15"/>
  <c r="RPY62" i="15"/>
  <c r="RPZ62" i="15"/>
  <c r="RQA62" i="15"/>
  <c r="RQB62" i="15"/>
  <c r="RQC62" i="15"/>
  <c r="RQD62" i="15"/>
  <c r="RQE62" i="15"/>
  <c r="RQF62" i="15"/>
  <c r="RQG62" i="15"/>
  <c r="RQH62" i="15"/>
  <c r="RQI62" i="15"/>
  <c r="RQJ62" i="15"/>
  <c r="RQK62" i="15"/>
  <c r="RQL62" i="15"/>
  <c r="RQM62" i="15"/>
  <c r="RQN62" i="15"/>
  <c r="RQO62" i="15"/>
  <c r="RQP62" i="15"/>
  <c r="RQQ62" i="15"/>
  <c r="RQR62" i="15"/>
  <c r="RQS62" i="15"/>
  <c r="RQT62" i="15"/>
  <c r="RQU62" i="15"/>
  <c r="RQV62" i="15"/>
  <c r="RQW62" i="15"/>
  <c r="RQX62" i="15"/>
  <c r="RQY62" i="15"/>
  <c r="RQZ62" i="15"/>
  <c r="RRA62" i="15"/>
  <c r="RRB62" i="15"/>
  <c r="RRC62" i="15"/>
  <c r="RRD62" i="15"/>
  <c r="RRE62" i="15"/>
  <c r="RRF62" i="15"/>
  <c r="RRG62" i="15"/>
  <c r="RRH62" i="15"/>
  <c r="RRI62" i="15"/>
  <c r="RRJ62" i="15"/>
  <c r="RRK62" i="15"/>
  <c r="RRL62" i="15"/>
  <c r="RRM62" i="15"/>
  <c r="RRN62" i="15"/>
  <c r="RRO62" i="15"/>
  <c r="RRP62" i="15"/>
  <c r="RRQ62" i="15"/>
  <c r="RRR62" i="15"/>
  <c r="RRS62" i="15"/>
  <c r="RRT62" i="15"/>
  <c r="RRU62" i="15"/>
  <c r="RRV62" i="15"/>
  <c r="RRW62" i="15"/>
  <c r="RRX62" i="15"/>
  <c r="RRY62" i="15"/>
  <c r="RRZ62" i="15"/>
  <c r="RSA62" i="15"/>
  <c r="RSB62" i="15"/>
  <c r="RSC62" i="15"/>
  <c r="RSD62" i="15"/>
  <c r="RSE62" i="15"/>
  <c r="RSF62" i="15"/>
  <c r="RSG62" i="15"/>
  <c r="RSH62" i="15"/>
  <c r="RSI62" i="15"/>
  <c r="RSJ62" i="15"/>
  <c r="RSK62" i="15"/>
  <c r="RSL62" i="15"/>
  <c r="RSM62" i="15"/>
  <c r="RSN62" i="15"/>
  <c r="RSO62" i="15"/>
  <c r="RSP62" i="15"/>
  <c r="RSQ62" i="15"/>
  <c r="RSR62" i="15"/>
  <c r="RSS62" i="15"/>
  <c r="RST62" i="15"/>
  <c r="RSU62" i="15"/>
  <c r="RSV62" i="15"/>
  <c r="RSW62" i="15"/>
  <c r="RSX62" i="15"/>
  <c r="RSY62" i="15"/>
  <c r="RSZ62" i="15"/>
  <c r="RTA62" i="15"/>
  <c r="RTB62" i="15"/>
  <c r="RTC62" i="15"/>
  <c r="RTD62" i="15"/>
  <c r="RTE62" i="15"/>
  <c r="RTF62" i="15"/>
  <c r="RTG62" i="15"/>
  <c r="RTH62" i="15"/>
  <c r="RTI62" i="15"/>
  <c r="RTJ62" i="15"/>
  <c r="RTK62" i="15"/>
  <c r="RTL62" i="15"/>
  <c r="RTM62" i="15"/>
  <c r="RTN62" i="15"/>
  <c r="RTO62" i="15"/>
  <c r="RTP62" i="15"/>
  <c r="RTQ62" i="15"/>
  <c r="RTR62" i="15"/>
  <c r="RTS62" i="15"/>
  <c r="RTT62" i="15"/>
  <c r="RTU62" i="15"/>
  <c r="RTV62" i="15"/>
  <c r="RTW62" i="15"/>
  <c r="RTX62" i="15"/>
  <c r="RTY62" i="15"/>
  <c r="RTZ62" i="15"/>
  <c r="RUA62" i="15"/>
  <c r="RUB62" i="15"/>
  <c r="RUC62" i="15"/>
  <c r="RUD62" i="15"/>
  <c r="RUE62" i="15"/>
  <c r="RUF62" i="15"/>
  <c r="RUG62" i="15"/>
  <c r="RUH62" i="15"/>
  <c r="RUI62" i="15"/>
  <c r="RUJ62" i="15"/>
  <c r="RUK62" i="15"/>
  <c r="RUL62" i="15"/>
  <c r="RUM62" i="15"/>
  <c r="RUN62" i="15"/>
  <c r="RUO62" i="15"/>
  <c r="RUP62" i="15"/>
  <c r="RUQ62" i="15"/>
  <c r="RUR62" i="15"/>
  <c r="RUS62" i="15"/>
  <c r="RUT62" i="15"/>
  <c r="RUU62" i="15"/>
  <c r="RUV62" i="15"/>
  <c r="RUW62" i="15"/>
  <c r="RUX62" i="15"/>
  <c r="RUY62" i="15"/>
  <c r="RUZ62" i="15"/>
  <c r="RVA62" i="15"/>
  <c r="RVB62" i="15"/>
  <c r="RVC62" i="15"/>
  <c r="RVD62" i="15"/>
  <c r="RVE62" i="15"/>
  <c r="RVF62" i="15"/>
  <c r="RVG62" i="15"/>
  <c r="RVH62" i="15"/>
  <c r="RVI62" i="15"/>
  <c r="RVJ62" i="15"/>
  <c r="RVK62" i="15"/>
  <c r="RVL62" i="15"/>
  <c r="RVM62" i="15"/>
  <c r="RVN62" i="15"/>
  <c r="RVO62" i="15"/>
  <c r="RVP62" i="15"/>
  <c r="RVQ62" i="15"/>
  <c r="RVR62" i="15"/>
  <c r="RVS62" i="15"/>
  <c r="RVT62" i="15"/>
  <c r="RVU62" i="15"/>
  <c r="RVV62" i="15"/>
  <c r="RVW62" i="15"/>
  <c r="RVX62" i="15"/>
  <c r="RVY62" i="15"/>
  <c r="RVZ62" i="15"/>
  <c r="RWA62" i="15"/>
  <c r="RWB62" i="15"/>
  <c r="RWC62" i="15"/>
  <c r="RWD62" i="15"/>
  <c r="RWE62" i="15"/>
  <c r="RWF62" i="15"/>
  <c r="RWG62" i="15"/>
  <c r="RWH62" i="15"/>
  <c r="RWI62" i="15"/>
  <c r="RWJ62" i="15"/>
  <c r="RWK62" i="15"/>
  <c r="RWL62" i="15"/>
  <c r="RWM62" i="15"/>
  <c r="RWN62" i="15"/>
  <c r="RWO62" i="15"/>
  <c r="RWP62" i="15"/>
  <c r="RWQ62" i="15"/>
  <c r="RWR62" i="15"/>
  <c r="RWS62" i="15"/>
  <c r="RWT62" i="15"/>
  <c r="RWU62" i="15"/>
  <c r="RWV62" i="15"/>
  <c r="RWW62" i="15"/>
  <c r="RWX62" i="15"/>
  <c r="RWY62" i="15"/>
  <c r="RWZ62" i="15"/>
  <c r="RXA62" i="15"/>
  <c r="RXB62" i="15"/>
  <c r="RXC62" i="15"/>
  <c r="RXD62" i="15"/>
  <c r="RXE62" i="15"/>
  <c r="RXF62" i="15"/>
  <c r="RXG62" i="15"/>
  <c r="RXH62" i="15"/>
  <c r="RXI62" i="15"/>
  <c r="RXJ62" i="15"/>
  <c r="RXK62" i="15"/>
  <c r="RXL62" i="15"/>
  <c r="RXM62" i="15"/>
  <c r="RXN62" i="15"/>
  <c r="RXO62" i="15"/>
  <c r="RXP62" i="15"/>
  <c r="RXQ62" i="15"/>
  <c r="RXR62" i="15"/>
  <c r="RXS62" i="15"/>
  <c r="RXT62" i="15"/>
  <c r="RXU62" i="15"/>
  <c r="RXV62" i="15"/>
  <c r="RXW62" i="15"/>
  <c r="RXX62" i="15"/>
  <c r="RXY62" i="15"/>
  <c r="RXZ62" i="15"/>
  <c r="RYA62" i="15"/>
  <c r="RYB62" i="15"/>
  <c r="RYC62" i="15"/>
  <c r="RYD62" i="15"/>
  <c r="RYE62" i="15"/>
  <c r="RYF62" i="15"/>
  <c r="RYG62" i="15"/>
  <c r="RYH62" i="15"/>
  <c r="RYI62" i="15"/>
  <c r="RYJ62" i="15"/>
  <c r="RYK62" i="15"/>
  <c r="RYL62" i="15"/>
  <c r="RYM62" i="15"/>
  <c r="RYN62" i="15"/>
  <c r="RYO62" i="15"/>
  <c r="RYP62" i="15"/>
  <c r="RYQ62" i="15"/>
  <c r="RYR62" i="15"/>
  <c r="RYS62" i="15"/>
  <c r="RYT62" i="15"/>
  <c r="RYU62" i="15"/>
  <c r="RYV62" i="15"/>
  <c r="RYW62" i="15"/>
  <c r="RYX62" i="15"/>
  <c r="RYY62" i="15"/>
  <c r="RYZ62" i="15"/>
  <c r="RZA62" i="15"/>
  <c r="RZB62" i="15"/>
  <c r="RZC62" i="15"/>
  <c r="RZD62" i="15"/>
  <c r="RZE62" i="15"/>
  <c r="RZF62" i="15"/>
  <c r="RZG62" i="15"/>
  <c r="RZH62" i="15"/>
  <c r="RZI62" i="15"/>
  <c r="RZJ62" i="15"/>
  <c r="RZK62" i="15"/>
  <c r="RZL62" i="15"/>
  <c r="RZM62" i="15"/>
  <c r="RZN62" i="15"/>
  <c r="RZO62" i="15"/>
  <c r="RZP62" i="15"/>
  <c r="RZQ62" i="15"/>
  <c r="RZR62" i="15"/>
  <c r="RZS62" i="15"/>
  <c r="RZT62" i="15"/>
  <c r="RZU62" i="15"/>
  <c r="RZV62" i="15"/>
  <c r="RZW62" i="15"/>
  <c r="RZX62" i="15"/>
  <c r="RZY62" i="15"/>
  <c r="RZZ62" i="15"/>
  <c r="SAA62" i="15"/>
  <c r="SAB62" i="15"/>
  <c r="SAC62" i="15"/>
  <c r="SAD62" i="15"/>
  <c r="SAE62" i="15"/>
  <c r="SAF62" i="15"/>
  <c r="SAG62" i="15"/>
  <c r="SAH62" i="15"/>
  <c r="SAI62" i="15"/>
  <c r="SAJ62" i="15"/>
  <c r="SAK62" i="15"/>
  <c r="SAL62" i="15"/>
  <c r="SAM62" i="15"/>
  <c r="SAN62" i="15"/>
  <c r="SAO62" i="15"/>
  <c r="SAP62" i="15"/>
  <c r="SAQ62" i="15"/>
  <c r="SAR62" i="15"/>
  <c r="SAS62" i="15"/>
  <c r="SAT62" i="15"/>
  <c r="SAU62" i="15"/>
  <c r="SAV62" i="15"/>
  <c r="SAW62" i="15"/>
  <c r="SAX62" i="15"/>
  <c r="SAY62" i="15"/>
  <c r="SAZ62" i="15"/>
  <c r="SBA62" i="15"/>
  <c r="SBB62" i="15"/>
  <c r="SBC62" i="15"/>
  <c r="SBD62" i="15"/>
  <c r="SBE62" i="15"/>
  <c r="SBF62" i="15"/>
  <c r="SBG62" i="15"/>
  <c r="SBH62" i="15"/>
  <c r="SBI62" i="15"/>
  <c r="SBJ62" i="15"/>
  <c r="SBK62" i="15"/>
  <c r="SBL62" i="15"/>
  <c r="SBM62" i="15"/>
  <c r="SBN62" i="15"/>
  <c r="SBO62" i="15"/>
  <c r="SBP62" i="15"/>
  <c r="SBQ62" i="15"/>
  <c r="SBR62" i="15"/>
  <c r="SBS62" i="15"/>
  <c r="SBT62" i="15"/>
  <c r="SBU62" i="15"/>
  <c r="SBV62" i="15"/>
  <c r="SBW62" i="15"/>
  <c r="SBX62" i="15"/>
  <c r="SBY62" i="15"/>
  <c r="SBZ62" i="15"/>
  <c r="SCA62" i="15"/>
  <c r="SCB62" i="15"/>
  <c r="SCC62" i="15"/>
  <c r="SCD62" i="15"/>
  <c r="SCE62" i="15"/>
  <c r="SCF62" i="15"/>
  <c r="SCG62" i="15"/>
  <c r="SCH62" i="15"/>
  <c r="SCI62" i="15"/>
  <c r="SCJ62" i="15"/>
  <c r="SCK62" i="15"/>
  <c r="SCL62" i="15"/>
  <c r="SCM62" i="15"/>
  <c r="SCN62" i="15"/>
  <c r="SCO62" i="15"/>
  <c r="SCP62" i="15"/>
  <c r="SCQ62" i="15"/>
  <c r="SCR62" i="15"/>
  <c r="SCS62" i="15"/>
  <c r="SCT62" i="15"/>
  <c r="SCU62" i="15"/>
  <c r="SCV62" i="15"/>
  <c r="SCW62" i="15"/>
  <c r="SCX62" i="15"/>
  <c r="SCY62" i="15"/>
  <c r="SCZ62" i="15"/>
  <c r="SDA62" i="15"/>
  <c r="SDB62" i="15"/>
  <c r="SDC62" i="15"/>
  <c r="SDD62" i="15"/>
  <c r="SDE62" i="15"/>
  <c r="SDF62" i="15"/>
  <c r="SDG62" i="15"/>
  <c r="SDH62" i="15"/>
  <c r="SDI62" i="15"/>
  <c r="SDJ62" i="15"/>
  <c r="SDK62" i="15"/>
  <c r="SDL62" i="15"/>
  <c r="SDM62" i="15"/>
  <c r="SDN62" i="15"/>
  <c r="SDO62" i="15"/>
  <c r="SDP62" i="15"/>
  <c r="SDQ62" i="15"/>
  <c r="SDR62" i="15"/>
  <c r="SDS62" i="15"/>
  <c r="SDT62" i="15"/>
  <c r="SDU62" i="15"/>
  <c r="SDV62" i="15"/>
  <c r="SDW62" i="15"/>
  <c r="SDX62" i="15"/>
  <c r="SDY62" i="15"/>
  <c r="SDZ62" i="15"/>
  <c r="SEA62" i="15"/>
  <c r="SEB62" i="15"/>
  <c r="SEC62" i="15"/>
  <c r="SED62" i="15"/>
  <c r="SEE62" i="15"/>
  <c r="SEF62" i="15"/>
  <c r="SEG62" i="15"/>
  <c r="SEH62" i="15"/>
  <c r="SEI62" i="15"/>
  <c r="SEJ62" i="15"/>
  <c r="SEK62" i="15"/>
  <c r="SEL62" i="15"/>
  <c r="SEM62" i="15"/>
  <c r="SEN62" i="15"/>
  <c r="SEO62" i="15"/>
  <c r="SEP62" i="15"/>
  <c r="SEQ62" i="15"/>
  <c r="SER62" i="15"/>
  <c r="SES62" i="15"/>
  <c r="SET62" i="15"/>
  <c r="SEU62" i="15"/>
  <c r="SEV62" i="15"/>
  <c r="SEW62" i="15"/>
  <c r="SEX62" i="15"/>
  <c r="SEY62" i="15"/>
  <c r="SEZ62" i="15"/>
  <c r="SFA62" i="15"/>
  <c r="SFB62" i="15"/>
  <c r="SFC62" i="15"/>
  <c r="SFD62" i="15"/>
  <c r="SFE62" i="15"/>
  <c r="SFF62" i="15"/>
  <c r="SFG62" i="15"/>
  <c r="SFH62" i="15"/>
  <c r="SFI62" i="15"/>
  <c r="SFJ62" i="15"/>
  <c r="SFK62" i="15"/>
  <c r="SFL62" i="15"/>
  <c r="SFM62" i="15"/>
  <c r="SFN62" i="15"/>
  <c r="SFO62" i="15"/>
  <c r="SFP62" i="15"/>
  <c r="SFQ62" i="15"/>
  <c r="SFR62" i="15"/>
  <c r="SFS62" i="15"/>
  <c r="SFT62" i="15"/>
  <c r="SFU62" i="15"/>
  <c r="SFV62" i="15"/>
  <c r="SFW62" i="15"/>
  <c r="SFX62" i="15"/>
  <c r="SFY62" i="15"/>
  <c r="SFZ62" i="15"/>
  <c r="SGA62" i="15"/>
  <c r="SGB62" i="15"/>
  <c r="SGC62" i="15"/>
  <c r="SGD62" i="15"/>
  <c r="SGE62" i="15"/>
  <c r="SGF62" i="15"/>
  <c r="SGG62" i="15"/>
  <c r="SGH62" i="15"/>
  <c r="SGI62" i="15"/>
  <c r="SGJ62" i="15"/>
  <c r="SGK62" i="15"/>
  <c r="SGL62" i="15"/>
  <c r="SGM62" i="15"/>
  <c r="SGN62" i="15"/>
  <c r="SGO62" i="15"/>
  <c r="SGP62" i="15"/>
  <c r="SGQ62" i="15"/>
  <c r="SGR62" i="15"/>
  <c r="SGS62" i="15"/>
  <c r="SGT62" i="15"/>
  <c r="SGU62" i="15"/>
  <c r="SGV62" i="15"/>
  <c r="SGW62" i="15"/>
  <c r="SGX62" i="15"/>
  <c r="SGY62" i="15"/>
  <c r="SGZ62" i="15"/>
  <c r="SHA62" i="15"/>
  <c r="SHB62" i="15"/>
  <c r="SHC62" i="15"/>
  <c r="SHD62" i="15"/>
  <c r="SHE62" i="15"/>
  <c r="SHF62" i="15"/>
  <c r="SHG62" i="15"/>
  <c r="SHH62" i="15"/>
  <c r="SHI62" i="15"/>
  <c r="SHJ62" i="15"/>
  <c r="SHK62" i="15"/>
  <c r="SHL62" i="15"/>
  <c r="SHM62" i="15"/>
  <c r="SHN62" i="15"/>
  <c r="SHO62" i="15"/>
  <c r="SHP62" i="15"/>
  <c r="SHQ62" i="15"/>
  <c r="SHR62" i="15"/>
  <c r="SHS62" i="15"/>
  <c r="SHT62" i="15"/>
  <c r="SHU62" i="15"/>
  <c r="SHV62" i="15"/>
  <c r="SHW62" i="15"/>
  <c r="SHX62" i="15"/>
  <c r="SHY62" i="15"/>
  <c r="SHZ62" i="15"/>
  <c r="SIA62" i="15"/>
  <c r="SIB62" i="15"/>
  <c r="SIC62" i="15"/>
  <c r="SID62" i="15"/>
  <c r="SIE62" i="15"/>
  <c r="SIF62" i="15"/>
  <c r="SIG62" i="15"/>
  <c r="SIH62" i="15"/>
  <c r="SII62" i="15"/>
  <c r="SIJ62" i="15"/>
  <c r="SIK62" i="15"/>
  <c r="SIL62" i="15"/>
  <c r="SIM62" i="15"/>
  <c r="SIN62" i="15"/>
  <c r="SIO62" i="15"/>
  <c r="SIP62" i="15"/>
  <c r="SIQ62" i="15"/>
  <c r="SIR62" i="15"/>
  <c r="SIS62" i="15"/>
  <c r="SIT62" i="15"/>
  <c r="SIU62" i="15"/>
  <c r="SIV62" i="15"/>
  <c r="SIW62" i="15"/>
  <c r="SIX62" i="15"/>
  <c r="SIY62" i="15"/>
  <c r="SIZ62" i="15"/>
  <c r="SJA62" i="15"/>
  <c r="SJB62" i="15"/>
  <c r="SJC62" i="15"/>
  <c r="SJD62" i="15"/>
  <c r="SJE62" i="15"/>
  <c r="SJF62" i="15"/>
  <c r="SJG62" i="15"/>
  <c r="SJH62" i="15"/>
  <c r="SJI62" i="15"/>
  <c r="SJJ62" i="15"/>
  <c r="SJK62" i="15"/>
  <c r="SJL62" i="15"/>
  <c r="SJM62" i="15"/>
  <c r="SJN62" i="15"/>
  <c r="SJO62" i="15"/>
  <c r="SJP62" i="15"/>
  <c r="SJQ62" i="15"/>
  <c r="SJR62" i="15"/>
  <c r="SJS62" i="15"/>
  <c r="SJT62" i="15"/>
  <c r="SJU62" i="15"/>
  <c r="SJV62" i="15"/>
  <c r="SJW62" i="15"/>
  <c r="SJX62" i="15"/>
  <c r="SJY62" i="15"/>
  <c r="SJZ62" i="15"/>
  <c r="SKA62" i="15"/>
  <c r="SKB62" i="15"/>
  <c r="SKC62" i="15"/>
  <c r="SKD62" i="15"/>
  <c r="SKE62" i="15"/>
  <c r="SKF62" i="15"/>
  <c r="SKG62" i="15"/>
  <c r="SKH62" i="15"/>
  <c r="SKI62" i="15"/>
  <c r="SKJ62" i="15"/>
  <c r="SKK62" i="15"/>
  <c r="SKL62" i="15"/>
  <c r="SKM62" i="15"/>
  <c r="SKN62" i="15"/>
  <c r="SKO62" i="15"/>
  <c r="SKP62" i="15"/>
  <c r="SKQ62" i="15"/>
  <c r="SKR62" i="15"/>
  <c r="SKS62" i="15"/>
  <c r="SKT62" i="15"/>
  <c r="SKU62" i="15"/>
  <c r="SKV62" i="15"/>
  <c r="SKW62" i="15"/>
  <c r="SKX62" i="15"/>
  <c r="SKY62" i="15"/>
  <c r="SKZ62" i="15"/>
  <c r="SLA62" i="15"/>
  <c r="SLB62" i="15"/>
  <c r="SLC62" i="15"/>
  <c r="SLD62" i="15"/>
  <c r="SLE62" i="15"/>
  <c r="SLF62" i="15"/>
  <c r="SLG62" i="15"/>
  <c r="SLH62" i="15"/>
  <c r="SLI62" i="15"/>
  <c r="SLJ62" i="15"/>
  <c r="SLK62" i="15"/>
  <c r="SLL62" i="15"/>
  <c r="SLM62" i="15"/>
  <c r="SLN62" i="15"/>
  <c r="SLO62" i="15"/>
  <c r="SLP62" i="15"/>
  <c r="SLQ62" i="15"/>
  <c r="SLR62" i="15"/>
  <c r="SLS62" i="15"/>
  <c r="SLT62" i="15"/>
  <c r="SLU62" i="15"/>
  <c r="SLV62" i="15"/>
  <c r="SLW62" i="15"/>
  <c r="SLX62" i="15"/>
  <c r="SLY62" i="15"/>
  <c r="SLZ62" i="15"/>
  <c r="SMA62" i="15"/>
  <c r="SMB62" i="15"/>
  <c r="SMC62" i="15"/>
  <c r="SMD62" i="15"/>
  <c r="SME62" i="15"/>
  <c r="SMF62" i="15"/>
  <c r="SMG62" i="15"/>
  <c r="SMH62" i="15"/>
  <c r="SMI62" i="15"/>
  <c r="SMJ62" i="15"/>
  <c r="SMK62" i="15"/>
  <c r="SML62" i="15"/>
  <c r="SMM62" i="15"/>
  <c r="SMN62" i="15"/>
  <c r="SMO62" i="15"/>
  <c r="SMP62" i="15"/>
  <c r="SMQ62" i="15"/>
  <c r="SMR62" i="15"/>
  <c r="SMS62" i="15"/>
  <c r="SMT62" i="15"/>
  <c r="SMU62" i="15"/>
  <c r="SMV62" i="15"/>
  <c r="SMW62" i="15"/>
  <c r="SMX62" i="15"/>
  <c r="SMY62" i="15"/>
  <c r="SMZ62" i="15"/>
  <c r="SNA62" i="15"/>
  <c r="SNB62" i="15"/>
  <c r="SNC62" i="15"/>
  <c r="SND62" i="15"/>
  <c r="SNE62" i="15"/>
  <c r="SNF62" i="15"/>
  <c r="SNG62" i="15"/>
  <c r="SNH62" i="15"/>
  <c r="SNI62" i="15"/>
  <c r="SNJ62" i="15"/>
  <c r="SNK62" i="15"/>
  <c r="SNL62" i="15"/>
  <c r="SNM62" i="15"/>
  <c r="SNN62" i="15"/>
  <c r="SNO62" i="15"/>
  <c r="SNP62" i="15"/>
  <c r="SNQ62" i="15"/>
  <c r="SNR62" i="15"/>
  <c r="SNS62" i="15"/>
  <c r="SNT62" i="15"/>
  <c r="SNU62" i="15"/>
  <c r="SNV62" i="15"/>
  <c r="SNW62" i="15"/>
  <c r="SNX62" i="15"/>
  <c r="SNY62" i="15"/>
  <c r="SNZ62" i="15"/>
  <c r="SOA62" i="15"/>
  <c r="SOB62" i="15"/>
  <c r="SOC62" i="15"/>
  <c r="SOD62" i="15"/>
  <c r="SOE62" i="15"/>
  <c r="SOF62" i="15"/>
  <c r="SOG62" i="15"/>
  <c r="SOH62" i="15"/>
  <c r="SOI62" i="15"/>
  <c r="SOJ62" i="15"/>
  <c r="SOK62" i="15"/>
  <c r="SOL62" i="15"/>
  <c r="SOM62" i="15"/>
  <c r="SON62" i="15"/>
  <c r="SOO62" i="15"/>
  <c r="SOP62" i="15"/>
  <c r="SOQ62" i="15"/>
  <c r="SOR62" i="15"/>
  <c r="SOS62" i="15"/>
  <c r="SOT62" i="15"/>
  <c r="SOU62" i="15"/>
  <c r="SOV62" i="15"/>
  <c r="SOW62" i="15"/>
  <c r="SOX62" i="15"/>
  <c r="SOY62" i="15"/>
  <c r="SOZ62" i="15"/>
  <c r="SPA62" i="15"/>
  <c r="SPB62" i="15"/>
  <c r="SPC62" i="15"/>
  <c r="SPD62" i="15"/>
  <c r="SPE62" i="15"/>
  <c r="SPF62" i="15"/>
  <c r="SPG62" i="15"/>
  <c r="SPH62" i="15"/>
  <c r="SPI62" i="15"/>
  <c r="SPJ62" i="15"/>
  <c r="SPK62" i="15"/>
  <c r="SPL62" i="15"/>
  <c r="SPM62" i="15"/>
  <c r="SPN62" i="15"/>
  <c r="SPO62" i="15"/>
  <c r="SPP62" i="15"/>
  <c r="SPQ62" i="15"/>
  <c r="SPR62" i="15"/>
  <c r="SPS62" i="15"/>
  <c r="SPT62" i="15"/>
  <c r="SPU62" i="15"/>
  <c r="SPV62" i="15"/>
  <c r="SPW62" i="15"/>
  <c r="SPX62" i="15"/>
  <c r="SPY62" i="15"/>
  <c r="SPZ62" i="15"/>
  <c r="SQA62" i="15"/>
  <c r="SQB62" i="15"/>
  <c r="SQC62" i="15"/>
  <c r="SQD62" i="15"/>
  <c r="SQE62" i="15"/>
  <c r="SQF62" i="15"/>
  <c r="SQG62" i="15"/>
  <c r="SQH62" i="15"/>
  <c r="SQI62" i="15"/>
  <c r="SQJ62" i="15"/>
  <c r="SQK62" i="15"/>
  <c r="SQL62" i="15"/>
  <c r="SQM62" i="15"/>
  <c r="SQN62" i="15"/>
  <c r="SQO62" i="15"/>
  <c r="SQP62" i="15"/>
  <c r="SQQ62" i="15"/>
  <c r="SQR62" i="15"/>
  <c r="SQS62" i="15"/>
  <c r="SQT62" i="15"/>
  <c r="SQU62" i="15"/>
  <c r="SQV62" i="15"/>
  <c r="SQW62" i="15"/>
  <c r="SQX62" i="15"/>
  <c r="SQY62" i="15"/>
  <c r="SQZ62" i="15"/>
  <c r="SRA62" i="15"/>
  <c r="SRB62" i="15"/>
  <c r="SRC62" i="15"/>
  <c r="SRD62" i="15"/>
  <c r="SRE62" i="15"/>
  <c r="SRF62" i="15"/>
  <c r="SRG62" i="15"/>
  <c r="SRH62" i="15"/>
  <c r="SRI62" i="15"/>
  <c r="SRJ62" i="15"/>
  <c r="SRK62" i="15"/>
  <c r="SRL62" i="15"/>
  <c r="SRM62" i="15"/>
  <c r="SRN62" i="15"/>
  <c r="SRO62" i="15"/>
  <c r="SRP62" i="15"/>
  <c r="SRQ62" i="15"/>
  <c r="SRR62" i="15"/>
  <c r="SRS62" i="15"/>
  <c r="SRT62" i="15"/>
  <c r="SRU62" i="15"/>
  <c r="SRV62" i="15"/>
  <c r="SRW62" i="15"/>
  <c r="SRX62" i="15"/>
  <c r="SRY62" i="15"/>
  <c r="SRZ62" i="15"/>
  <c r="SSA62" i="15"/>
  <c r="SSB62" i="15"/>
  <c r="SSC62" i="15"/>
  <c r="SSD62" i="15"/>
  <c r="SSE62" i="15"/>
  <c r="SSF62" i="15"/>
  <c r="SSG62" i="15"/>
  <c r="SSH62" i="15"/>
  <c r="SSI62" i="15"/>
  <c r="SSJ62" i="15"/>
  <c r="SSK62" i="15"/>
  <c r="SSL62" i="15"/>
  <c r="SSM62" i="15"/>
  <c r="SSN62" i="15"/>
  <c r="SSO62" i="15"/>
  <c r="SSP62" i="15"/>
  <c r="SSQ62" i="15"/>
  <c r="SSR62" i="15"/>
  <c r="SSS62" i="15"/>
  <c r="SST62" i="15"/>
  <c r="SSU62" i="15"/>
  <c r="SSV62" i="15"/>
  <c r="SSW62" i="15"/>
  <c r="SSX62" i="15"/>
  <c r="SSY62" i="15"/>
  <c r="SSZ62" i="15"/>
  <c r="STA62" i="15"/>
  <c r="STB62" i="15"/>
  <c r="STC62" i="15"/>
  <c r="STD62" i="15"/>
  <c r="STE62" i="15"/>
  <c r="STF62" i="15"/>
  <c r="STG62" i="15"/>
  <c r="STH62" i="15"/>
  <c r="STI62" i="15"/>
  <c r="STJ62" i="15"/>
  <c r="STK62" i="15"/>
  <c r="STL62" i="15"/>
  <c r="STM62" i="15"/>
  <c r="STN62" i="15"/>
  <c r="STO62" i="15"/>
  <c r="STP62" i="15"/>
  <c r="STQ62" i="15"/>
  <c r="STR62" i="15"/>
  <c r="STS62" i="15"/>
  <c r="STT62" i="15"/>
  <c r="STU62" i="15"/>
  <c r="STV62" i="15"/>
  <c r="STW62" i="15"/>
  <c r="STX62" i="15"/>
  <c r="STY62" i="15"/>
  <c r="STZ62" i="15"/>
  <c r="SUA62" i="15"/>
  <c r="SUB62" i="15"/>
  <c r="SUC62" i="15"/>
  <c r="SUD62" i="15"/>
  <c r="SUE62" i="15"/>
  <c r="SUF62" i="15"/>
  <c r="SUG62" i="15"/>
  <c r="SUH62" i="15"/>
  <c r="SUI62" i="15"/>
  <c r="SUJ62" i="15"/>
  <c r="SUK62" i="15"/>
  <c r="SUL62" i="15"/>
  <c r="SUM62" i="15"/>
  <c r="SUN62" i="15"/>
  <c r="SUO62" i="15"/>
  <c r="SUP62" i="15"/>
  <c r="SUQ62" i="15"/>
  <c r="SUR62" i="15"/>
  <c r="SUS62" i="15"/>
  <c r="SUT62" i="15"/>
  <c r="SUU62" i="15"/>
  <c r="SUV62" i="15"/>
  <c r="SUW62" i="15"/>
  <c r="SUX62" i="15"/>
  <c r="SUY62" i="15"/>
  <c r="SUZ62" i="15"/>
  <c r="SVA62" i="15"/>
  <c r="SVB62" i="15"/>
  <c r="SVC62" i="15"/>
  <c r="SVD62" i="15"/>
  <c r="SVE62" i="15"/>
  <c r="SVF62" i="15"/>
  <c r="SVG62" i="15"/>
  <c r="SVH62" i="15"/>
  <c r="SVI62" i="15"/>
  <c r="SVJ62" i="15"/>
  <c r="SVK62" i="15"/>
  <c r="SVL62" i="15"/>
  <c r="SVM62" i="15"/>
  <c r="SVN62" i="15"/>
  <c r="SVO62" i="15"/>
  <c r="SVP62" i="15"/>
  <c r="SVQ62" i="15"/>
  <c r="SVR62" i="15"/>
  <c r="SVS62" i="15"/>
  <c r="SVT62" i="15"/>
  <c r="SVU62" i="15"/>
  <c r="SVV62" i="15"/>
  <c r="SVW62" i="15"/>
  <c r="SVX62" i="15"/>
  <c r="SVY62" i="15"/>
  <c r="SVZ62" i="15"/>
  <c r="SWA62" i="15"/>
  <c r="SWB62" i="15"/>
  <c r="SWC62" i="15"/>
  <c r="SWD62" i="15"/>
  <c r="SWE62" i="15"/>
  <c r="SWF62" i="15"/>
  <c r="SWG62" i="15"/>
  <c r="SWH62" i="15"/>
  <c r="SWI62" i="15"/>
  <c r="SWJ62" i="15"/>
  <c r="SWK62" i="15"/>
  <c r="SWL62" i="15"/>
  <c r="SWM62" i="15"/>
  <c r="SWN62" i="15"/>
  <c r="SWO62" i="15"/>
  <c r="SWP62" i="15"/>
  <c r="SWQ62" i="15"/>
  <c r="SWR62" i="15"/>
  <c r="SWS62" i="15"/>
  <c r="SWT62" i="15"/>
  <c r="SWU62" i="15"/>
  <c r="SWV62" i="15"/>
  <c r="SWW62" i="15"/>
  <c r="SWX62" i="15"/>
  <c r="SWY62" i="15"/>
  <c r="SWZ62" i="15"/>
  <c r="SXA62" i="15"/>
  <c r="SXB62" i="15"/>
  <c r="SXC62" i="15"/>
  <c r="SXD62" i="15"/>
  <c r="SXE62" i="15"/>
  <c r="SXF62" i="15"/>
  <c r="SXG62" i="15"/>
  <c r="SXH62" i="15"/>
  <c r="SXI62" i="15"/>
  <c r="SXJ62" i="15"/>
  <c r="SXK62" i="15"/>
  <c r="SXL62" i="15"/>
  <c r="SXM62" i="15"/>
  <c r="SXN62" i="15"/>
  <c r="SXO62" i="15"/>
  <c r="SXP62" i="15"/>
  <c r="SXQ62" i="15"/>
  <c r="SXR62" i="15"/>
  <c r="SXS62" i="15"/>
  <c r="SXT62" i="15"/>
  <c r="SXU62" i="15"/>
  <c r="SXV62" i="15"/>
  <c r="SXW62" i="15"/>
  <c r="SXX62" i="15"/>
  <c r="SXY62" i="15"/>
  <c r="SXZ62" i="15"/>
  <c r="SYA62" i="15"/>
  <c r="SYB62" i="15"/>
  <c r="SYC62" i="15"/>
  <c r="SYD62" i="15"/>
  <c r="SYE62" i="15"/>
  <c r="SYF62" i="15"/>
  <c r="SYG62" i="15"/>
  <c r="SYH62" i="15"/>
  <c r="SYI62" i="15"/>
  <c r="SYJ62" i="15"/>
  <c r="SYK62" i="15"/>
  <c r="SYL62" i="15"/>
  <c r="SYM62" i="15"/>
  <c r="SYN62" i="15"/>
  <c r="SYO62" i="15"/>
  <c r="SYP62" i="15"/>
  <c r="SYQ62" i="15"/>
  <c r="SYR62" i="15"/>
  <c r="SYS62" i="15"/>
  <c r="SYT62" i="15"/>
  <c r="SYU62" i="15"/>
  <c r="SYV62" i="15"/>
  <c r="SYW62" i="15"/>
  <c r="SYX62" i="15"/>
  <c r="SYY62" i="15"/>
  <c r="SYZ62" i="15"/>
  <c r="SZA62" i="15"/>
  <c r="SZB62" i="15"/>
  <c r="SZC62" i="15"/>
  <c r="SZD62" i="15"/>
  <c r="SZE62" i="15"/>
  <c r="SZF62" i="15"/>
  <c r="SZG62" i="15"/>
  <c r="SZH62" i="15"/>
  <c r="SZI62" i="15"/>
  <c r="SZJ62" i="15"/>
  <c r="SZK62" i="15"/>
  <c r="SZL62" i="15"/>
  <c r="SZM62" i="15"/>
  <c r="SZN62" i="15"/>
  <c r="SZO62" i="15"/>
  <c r="SZP62" i="15"/>
  <c r="SZQ62" i="15"/>
  <c r="SZR62" i="15"/>
  <c r="SZS62" i="15"/>
  <c r="SZT62" i="15"/>
  <c r="SZU62" i="15"/>
  <c r="SZV62" i="15"/>
  <c r="SZW62" i="15"/>
  <c r="SZX62" i="15"/>
  <c r="SZY62" i="15"/>
  <c r="SZZ62" i="15"/>
  <c r="TAA62" i="15"/>
  <c r="TAB62" i="15"/>
  <c r="TAC62" i="15"/>
  <c r="TAD62" i="15"/>
  <c r="TAE62" i="15"/>
  <c r="TAF62" i="15"/>
  <c r="TAG62" i="15"/>
  <c r="TAH62" i="15"/>
  <c r="TAI62" i="15"/>
  <c r="TAJ62" i="15"/>
  <c r="TAK62" i="15"/>
  <c r="TAL62" i="15"/>
  <c r="TAM62" i="15"/>
  <c r="TAN62" i="15"/>
  <c r="TAO62" i="15"/>
  <c r="TAP62" i="15"/>
  <c r="TAQ62" i="15"/>
  <c r="TAR62" i="15"/>
  <c r="TAS62" i="15"/>
  <c r="TAT62" i="15"/>
  <c r="TAU62" i="15"/>
  <c r="TAV62" i="15"/>
  <c r="TAW62" i="15"/>
  <c r="TAX62" i="15"/>
  <c r="TAY62" i="15"/>
  <c r="TAZ62" i="15"/>
  <c r="TBA62" i="15"/>
  <c r="TBB62" i="15"/>
  <c r="TBC62" i="15"/>
  <c r="TBD62" i="15"/>
  <c r="TBE62" i="15"/>
  <c r="TBF62" i="15"/>
  <c r="TBG62" i="15"/>
  <c r="TBH62" i="15"/>
  <c r="TBI62" i="15"/>
  <c r="TBJ62" i="15"/>
  <c r="TBK62" i="15"/>
  <c r="TBL62" i="15"/>
  <c r="TBM62" i="15"/>
  <c r="TBN62" i="15"/>
  <c r="TBO62" i="15"/>
  <c r="TBP62" i="15"/>
  <c r="TBQ62" i="15"/>
  <c r="TBR62" i="15"/>
  <c r="TBS62" i="15"/>
  <c r="TBT62" i="15"/>
  <c r="TBU62" i="15"/>
  <c r="TBV62" i="15"/>
  <c r="TBW62" i="15"/>
  <c r="TBX62" i="15"/>
  <c r="TBY62" i="15"/>
  <c r="TBZ62" i="15"/>
  <c r="TCA62" i="15"/>
  <c r="TCB62" i="15"/>
  <c r="TCC62" i="15"/>
  <c r="TCD62" i="15"/>
  <c r="TCE62" i="15"/>
  <c r="TCF62" i="15"/>
  <c r="TCG62" i="15"/>
  <c r="TCH62" i="15"/>
  <c r="TCI62" i="15"/>
  <c r="TCJ62" i="15"/>
  <c r="TCK62" i="15"/>
  <c r="TCL62" i="15"/>
  <c r="TCM62" i="15"/>
  <c r="TCN62" i="15"/>
  <c r="TCO62" i="15"/>
  <c r="TCP62" i="15"/>
  <c r="TCQ62" i="15"/>
  <c r="TCR62" i="15"/>
  <c r="TCS62" i="15"/>
  <c r="TCT62" i="15"/>
  <c r="TCU62" i="15"/>
  <c r="TCV62" i="15"/>
  <c r="TCW62" i="15"/>
  <c r="TCX62" i="15"/>
  <c r="TCY62" i="15"/>
  <c r="TCZ62" i="15"/>
  <c r="TDA62" i="15"/>
  <c r="TDB62" i="15"/>
  <c r="TDC62" i="15"/>
  <c r="TDD62" i="15"/>
  <c r="TDE62" i="15"/>
  <c r="TDF62" i="15"/>
  <c r="TDG62" i="15"/>
  <c r="TDH62" i="15"/>
  <c r="TDI62" i="15"/>
  <c r="TDJ62" i="15"/>
  <c r="TDK62" i="15"/>
  <c r="TDL62" i="15"/>
  <c r="TDM62" i="15"/>
  <c r="TDN62" i="15"/>
  <c r="TDO62" i="15"/>
  <c r="TDP62" i="15"/>
  <c r="TDQ62" i="15"/>
  <c r="TDR62" i="15"/>
  <c r="TDS62" i="15"/>
  <c r="TDT62" i="15"/>
  <c r="TDU62" i="15"/>
  <c r="TDV62" i="15"/>
  <c r="TDW62" i="15"/>
  <c r="TDX62" i="15"/>
  <c r="TDY62" i="15"/>
  <c r="TDZ62" i="15"/>
  <c r="TEA62" i="15"/>
  <c r="TEB62" i="15"/>
  <c r="TEC62" i="15"/>
  <c r="TED62" i="15"/>
  <c r="TEE62" i="15"/>
  <c r="TEF62" i="15"/>
  <c r="TEG62" i="15"/>
  <c r="TEH62" i="15"/>
  <c r="TEI62" i="15"/>
  <c r="TEJ62" i="15"/>
  <c r="TEK62" i="15"/>
  <c r="TEL62" i="15"/>
  <c r="TEM62" i="15"/>
  <c r="TEN62" i="15"/>
  <c r="TEO62" i="15"/>
  <c r="TEP62" i="15"/>
  <c r="TEQ62" i="15"/>
  <c r="TER62" i="15"/>
  <c r="TES62" i="15"/>
  <c r="TET62" i="15"/>
  <c r="TEU62" i="15"/>
  <c r="TEV62" i="15"/>
  <c r="TEW62" i="15"/>
  <c r="TEX62" i="15"/>
  <c r="TEY62" i="15"/>
  <c r="TEZ62" i="15"/>
  <c r="TFA62" i="15"/>
  <c r="TFB62" i="15"/>
  <c r="TFC62" i="15"/>
  <c r="TFD62" i="15"/>
  <c r="TFE62" i="15"/>
  <c r="TFF62" i="15"/>
  <c r="TFG62" i="15"/>
  <c r="TFH62" i="15"/>
  <c r="TFI62" i="15"/>
  <c r="TFJ62" i="15"/>
  <c r="TFK62" i="15"/>
  <c r="TFL62" i="15"/>
  <c r="TFM62" i="15"/>
  <c r="TFN62" i="15"/>
  <c r="TFO62" i="15"/>
  <c r="TFP62" i="15"/>
  <c r="TFQ62" i="15"/>
  <c r="TFR62" i="15"/>
  <c r="TFS62" i="15"/>
  <c r="TFT62" i="15"/>
  <c r="TFU62" i="15"/>
  <c r="TFV62" i="15"/>
  <c r="TFW62" i="15"/>
  <c r="TFX62" i="15"/>
  <c r="TFY62" i="15"/>
  <c r="TFZ62" i="15"/>
  <c r="TGA62" i="15"/>
  <c r="TGB62" i="15"/>
  <c r="TGC62" i="15"/>
  <c r="TGD62" i="15"/>
  <c r="TGE62" i="15"/>
  <c r="TGF62" i="15"/>
  <c r="TGG62" i="15"/>
  <c r="TGH62" i="15"/>
  <c r="TGI62" i="15"/>
  <c r="TGJ62" i="15"/>
  <c r="TGK62" i="15"/>
  <c r="TGL62" i="15"/>
  <c r="TGM62" i="15"/>
  <c r="TGN62" i="15"/>
  <c r="TGO62" i="15"/>
  <c r="TGP62" i="15"/>
  <c r="TGQ62" i="15"/>
  <c r="TGR62" i="15"/>
  <c r="TGS62" i="15"/>
  <c r="TGT62" i="15"/>
  <c r="TGU62" i="15"/>
  <c r="TGV62" i="15"/>
  <c r="TGW62" i="15"/>
  <c r="TGX62" i="15"/>
  <c r="TGY62" i="15"/>
  <c r="TGZ62" i="15"/>
  <c r="THA62" i="15"/>
  <c r="THB62" i="15"/>
  <c r="THC62" i="15"/>
  <c r="THD62" i="15"/>
  <c r="THE62" i="15"/>
  <c r="THF62" i="15"/>
  <c r="THG62" i="15"/>
  <c r="THH62" i="15"/>
  <c r="THI62" i="15"/>
  <c r="THJ62" i="15"/>
  <c r="THK62" i="15"/>
  <c r="THL62" i="15"/>
  <c r="THM62" i="15"/>
  <c r="THN62" i="15"/>
  <c r="THO62" i="15"/>
  <c r="THP62" i="15"/>
  <c r="THQ62" i="15"/>
  <c r="THR62" i="15"/>
  <c r="THS62" i="15"/>
  <c r="THT62" i="15"/>
  <c r="THU62" i="15"/>
  <c r="THV62" i="15"/>
  <c r="THW62" i="15"/>
  <c r="THX62" i="15"/>
  <c r="THY62" i="15"/>
  <c r="THZ62" i="15"/>
  <c r="TIA62" i="15"/>
  <c r="TIB62" i="15"/>
  <c r="TIC62" i="15"/>
  <c r="TID62" i="15"/>
  <c r="TIE62" i="15"/>
  <c r="TIF62" i="15"/>
  <c r="TIG62" i="15"/>
  <c r="TIH62" i="15"/>
  <c r="TII62" i="15"/>
  <c r="TIJ62" i="15"/>
  <c r="TIK62" i="15"/>
  <c r="TIL62" i="15"/>
  <c r="TIM62" i="15"/>
  <c r="TIN62" i="15"/>
  <c r="TIO62" i="15"/>
  <c r="TIP62" i="15"/>
  <c r="TIQ62" i="15"/>
  <c r="TIR62" i="15"/>
  <c r="TIS62" i="15"/>
  <c r="TIT62" i="15"/>
  <c r="TIU62" i="15"/>
  <c r="TIV62" i="15"/>
  <c r="TIW62" i="15"/>
  <c r="TIX62" i="15"/>
  <c r="TIY62" i="15"/>
  <c r="TIZ62" i="15"/>
  <c r="TJA62" i="15"/>
  <c r="TJB62" i="15"/>
  <c r="TJC62" i="15"/>
  <c r="TJD62" i="15"/>
  <c r="TJE62" i="15"/>
  <c r="TJF62" i="15"/>
  <c r="TJG62" i="15"/>
  <c r="TJH62" i="15"/>
  <c r="TJI62" i="15"/>
  <c r="TJJ62" i="15"/>
  <c r="TJK62" i="15"/>
  <c r="TJL62" i="15"/>
  <c r="TJM62" i="15"/>
  <c r="TJN62" i="15"/>
  <c r="TJO62" i="15"/>
  <c r="TJP62" i="15"/>
  <c r="TJQ62" i="15"/>
  <c r="TJR62" i="15"/>
  <c r="TJS62" i="15"/>
  <c r="TJT62" i="15"/>
  <c r="TJU62" i="15"/>
  <c r="TJV62" i="15"/>
  <c r="TJW62" i="15"/>
  <c r="TJX62" i="15"/>
  <c r="TJY62" i="15"/>
  <c r="TJZ62" i="15"/>
  <c r="TKA62" i="15"/>
  <c r="TKB62" i="15"/>
  <c r="TKC62" i="15"/>
  <c r="TKD62" i="15"/>
  <c r="TKE62" i="15"/>
  <c r="TKF62" i="15"/>
  <c r="TKG62" i="15"/>
  <c r="TKH62" i="15"/>
  <c r="TKI62" i="15"/>
  <c r="TKJ62" i="15"/>
  <c r="TKK62" i="15"/>
  <c r="TKL62" i="15"/>
  <c r="TKM62" i="15"/>
  <c r="TKN62" i="15"/>
  <c r="TKO62" i="15"/>
  <c r="TKP62" i="15"/>
  <c r="TKQ62" i="15"/>
  <c r="TKR62" i="15"/>
  <c r="TKS62" i="15"/>
  <c r="TKT62" i="15"/>
  <c r="TKU62" i="15"/>
  <c r="TKV62" i="15"/>
  <c r="TKW62" i="15"/>
  <c r="TKX62" i="15"/>
  <c r="TKY62" i="15"/>
  <c r="TKZ62" i="15"/>
  <c r="TLA62" i="15"/>
  <c r="TLB62" i="15"/>
  <c r="TLC62" i="15"/>
  <c r="TLD62" i="15"/>
  <c r="TLE62" i="15"/>
  <c r="TLF62" i="15"/>
  <c r="TLG62" i="15"/>
  <c r="TLH62" i="15"/>
  <c r="TLI62" i="15"/>
  <c r="TLJ62" i="15"/>
  <c r="TLK62" i="15"/>
  <c r="TLL62" i="15"/>
  <c r="TLM62" i="15"/>
  <c r="TLN62" i="15"/>
  <c r="TLO62" i="15"/>
  <c r="TLP62" i="15"/>
  <c r="TLQ62" i="15"/>
  <c r="TLR62" i="15"/>
  <c r="TLS62" i="15"/>
  <c r="TLT62" i="15"/>
  <c r="TLU62" i="15"/>
  <c r="TLV62" i="15"/>
  <c r="TLW62" i="15"/>
  <c r="TLX62" i="15"/>
  <c r="TLY62" i="15"/>
  <c r="TLZ62" i="15"/>
  <c r="TMA62" i="15"/>
  <c r="TMB62" i="15"/>
  <c r="TMC62" i="15"/>
  <c r="TMD62" i="15"/>
  <c r="TME62" i="15"/>
  <c r="TMF62" i="15"/>
  <c r="TMG62" i="15"/>
  <c r="TMH62" i="15"/>
  <c r="TMI62" i="15"/>
  <c r="TMJ62" i="15"/>
  <c r="TMK62" i="15"/>
  <c r="TML62" i="15"/>
  <c r="TMM62" i="15"/>
  <c r="TMN62" i="15"/>
  <c r="TMO62" i="15"/>
  <c r="TMP62" i="15"/>
  <c r="TMQ62" i="15"/>
  <c r="TMR62" i="15"/>
  <c r="TMS62" i="15"/>
  <c r="TMT62" i="15"/>
  <c r="TMU62" i="15"/>
  <c r="TMV62" i="15"/>
  <c r="TMW62" i="15"/>
  <c r="TMX62" i="15"/>
  <c r="TMY62" i="15"/>
  <c r="TMZ62" i="15"/>
  <c r="TNA62" i="15"/>
  <c r="TNB62" i="15"/>
  <c r="TNC62" i="15"/>
  <c r="TND62" i="15"/>
  <c r="TNE62" i="15"/>
  <c r="TNF62" i="15"/>
  <c r="TNG62" i="15"/>
  <c r="TNH62" i="15"/>
  <c r="TNI62" i="15"/>
  <c r="TNJ62" i="15"/>
  <c r="TNK62" i="15"/>
  <c r="TNL62" i="15"/>
  <c r="TNM62" i="15"/>
  <c r="TNN62" i="15"/>
  <c r="TNO62" i="15"/>
  <c r="TNP62" i="15"/>
  <c r="TNQ62" i="15"/>
  <c r="TNR62" i="15"/>
  <c r="TNS62" i="15"/>
  <c r="TNT62" i="15"/>
  <c r="TNU62" i="15"/>
  <c r="TNV62" i="15"/>
  <c r="TNW62" i="15"/>
  <c r="TNX62" i="15"/>
  <c r="TNY62" i="15"/>
  <c r="TNZ62" i="15"/>
  <c r="TOA62" i="15"/>
  <c r="TOB62" i="15"/>
  <c r="TOC62" i="15"/>
  <c r="TOD62" i="15"/>
  <c r="TOE62" i="15"/>
  <c r="TOF62" i="15"/>
  <c r="TOG62" i="15"/>
  <c r="TOH62" i="15"/>
  <c r="TOI62" i="15"/>
  <c r="TOJ62" i="15"/>
  <c r="TOK62" i="15"/>
  <c r="TOL62" i="15"/>
  <c r="TOM62" i="15"/>
  <c r="TON62" i="15"/>
  <c r="TOO62" i="15"/>
  <c r="TOP62" i="15"/>
  <c r="TOQ62" i="15"/>
  <c r="TOR62" i="15"/>
  <c r="TOS62" i="15"/>
  <c r="TOT62" i="15"/>
  <c r="TOU62" i="15"/>
  <c r="TOV62" i="15"/>
  <c r="TOW62" i="15"/>
  <c r="TOX62" i="15"/>
  <c r="TOY62" i="15"/>
  <c r="TOZ62" i="15"/>
  <c r="TPA62" i="15"/>
  <c r="TPB62" i="15"/>
  <c r="TPC62" i="15"/>
  <c r="TPD62" i="15"/>
  <c r="TPE62" i="15"/>
  <c r="TPF62" i="15"/>
  <c r="TPG62" i="15"/>
  <c r="TPH62" i="15"/>
  <c r="TPI62" i="15"/>
  <c r="TPJ62" i="15"/>
  <c r="TPK62" i="15"/>
  <c r="TPL62" i="15"/>
  <c r="TPM62" i="15"/>
  <c r="TPN62" i="15"/>
  <c r="TPO62" i="15"/>
  <c r="TPP62" i="15"/>
  <c r="TPQ62" i="15"/>
  <c r="TPR62" i="15"/>
  <c r="TPS62" i="15"/>
  <c r="TPT62" i="15"/>
  <c r="TPU62" i="15"/>
  <c r="TPV62" i="15"/>
  <c r="TPW62" i="15"/>
  <c r="TPX62" i="15"/>
  <c r="TPY62" i="15"/>
  <c r="TPZ62" i="15"/>
  <c r="TQA62" i="15"/>
  <c r="TQB62" i="15"/>
  <c r="TQC62" i="15"/>
  <c r="TQD62" i="15"/>
  <c r="TQE62" i="15"/>
  <c r="TQF62" i="15"/>
  <c r="TQG62" i="15"/>
  <c r="TQH62" i="15"/>
  <c r="TQI62" i="15"/>
  <c r="TQJ62" i="15"/>
  <c r="TQK62" i="15"/>
  <c r="TQL62" i="15"/>
  <c r="TQM62" i="15"/>
  <c r="TQN62" i="15"/>
  <c r="TQO62" i="15"/>
  <c r="TQP62" i="15"/>
  <c r="TQQ62" i="15"/>
  <c r="TQR62" i="15"/>
  <c r="TQS62" i="15"/>
  <c r="TQT62" i="15"/>
  <c r="TQU62" i="15"/>
  <c r="TQV62" i="15"/>
  <c r="TQW62" i="15"/>
  <c r="TQX62" i="15"/>
  <c r="TQY62" i="15"/>
  <c r="TQZ62" i="15"/>
  <c r="TRA62" i="15"/>
  <c r="TRB62" i="15"/>
  <c r="TRC62" i="15"/>
  <c r="TRD62" i="15"/>
  <c r="TRE62" i="15"/>
  <c r="TRF62" i="15"/>
  <c r="TRG62" i="15"/>
  <c r="TRH62" i="15"/>
  <c r="TRI62" i="15"/>
  <c r="TRJ62" i="15"/>
  <c r="TRK62" i="15"/>
  <c r="TRL62" i="15"/>
  <c r="TRM62" i="15"/>
  <c r="TRN62" i="15"/>
  <c r="TRO62" i="15"/>
  <c r="TRP62" i="15"/>
  <c r="TRQ62" i="15"/>
  <c r="TRR62" i="15"/>
  <c r="TRS62" i="15"/>
  <c r="TRT62" i="15"/>
  <c r="TRU62" i="15"/>
  <c r="TRV62" i="15"/>
  <c r="TRW62" i="15"/>
  <c r="TRX62" i="15"/>
  <c r="TRY62" i="15"/>
  <c r="TRZ62" i="15"/>
  <c r="TSA62" i="15"/>
  <c r="TSB62" i="15"/>
  <c r="TSC62" i="15"/>
  <c r="TSD62" i="15"/>
  <c r="TSE62" i="15"/>
  <c r="TSF62" i="15"/>
  <c r="TSG62" i="15"/>
  <c r="TSH62" i="15"/>
  <c r="TSI62" i="15"/>
  <c r="TSJ62" i="15"/>
  <c r="TSK62" i="15"/>
  <c r="TSL62" i="15"/>
  <c r="TSM62" i="15"/>
  <c r="TSN62" i="15"/>
  <c r="TSO62" i="15"/>
  <c r="TSP62" i="15"/>
  <c r="TSQ62" i="15"/>
  <c r="TSR62" i="15"/>
  <c r="TSS62" i="15"/>
  <c r="TST62" i="15"/>
  <c r="TSU62" i="15"/>
  <c r="TSV62" i="15"/>
  <c r="TSW62" i="15"/>
  <c r="TSX62" i="15"/>
  <c r="TSY62" i="15"/>
  <c r="TSZ62" i="15"/>
  <c r="TTA62" i="15"/>
  <c r="TTB62" i="15"/>
  <c r="TTC62" i="15"/>
  <c r="TTD62" i="15"/>
  <c r="TTE62" i="15"/>
  <c r="TTF62" i="15"/>
  <c r="TTG62" i="15"/>
  <c r="TTH62" i="15"/>
  <c r="TTI62" i="15"/>
  <c r="TTJ62" i="15"/>
  <c r="TTK62" i="15"/>
  <c r="TTL62" i="15"/>
  <c r="TTM62" i="15"/>
  <c r="TTN62" i="15"/>
  <c r="TTO62" i="15"/>
  <c r="TTP62" i="15"/>
  <c r="TTQ62" i="15"/>
  <c r="TTR62" i="15"/>
  <c r="TTS62" i="15"/>
  <c r="TTT62" i="15"/>
  <c r="TTU62" i="15"/>
  <c r="TTV62" i="15"/>
  <c r="TTW62" i="15"/>
  <c r="TTX62" i="15"/>
  <c r="TTY62" i="15"/>
  <c r="TTZ62" i="15"/>
  <c r="TUA62" i="15"/>
  <c r="TUB62" i="15"/>
  <c r="TUC62" i="15"/>
  <c r="TUD62" i="15"/>
  <c r="TUE62" i="15"/>
  <c r="TUF62" i="15"/>
  <c r="TUG62" i="15"/>
  <c r="TUH62" i="15"/>
  <c r="TUI62" i="15"/>
  <c r="TUJ62" i="15"/>
  <c r="TUK62" i="15"/>
  <c r="TUL62" i="15"/>
  <c r="TUM62" i="15"/>
  <c r="TUN62" i="15"/>
  <c r="TUO62" i="15"/>
  <c r="TUP62" i="15"/>
  <c r="TUQ62" i="15"/>
  <c r="TUR62" i="15"/>
  <c r="TUS62" i="15"/>
  <c r="TUT62" i="15"/>
  <c r="TUU62" i="15"/>
  <c r="TUV62" i="15"/>
  <c r="TUW62" i="15"/>
  <c r="TUX62" i="15"/>
  <c r="TUY62" i="15"/>
  <c r="TUZ62" i="15"/>
  <c r="TVA62" i="15"/>
  <c r="TVB62" i="15"/>
  <c r="TVC62" i="15"/>
  <c r="TVD62" i="15"/>
  <c r="TVE62" i="15"/>
  <c r="TVF62" i="15"/>
  <c r="TVG62" i="15"/>
  <c r="TVH62" i="15"/>
  <c r="TVI62" i="15"/>
  <c r="TVJ62" i="15"/>
  <c r="TVK62" i="15"/>
  <c r="TVL62" i="15"/>
  <c r="TVM62" i="15"/>
  <c r="TVN62" i="15"/>
  <c r="TVO62" i="15"/>
  <c r="TVP62" i="15"/>
  <c r="TVQ62" i="15"/>
  <c r="TVR62" i="15"/>
  <c r="TVS62" i="15"/>
  <c r="TVT62" i="15"/>
  <c r="TVU62" i="15"/>
  <c r="TVV62" i="15"/>
  <c r="TVW62" i="15"/>
  <c r="TVX62" i="15"/>
  <c r="TVY62" i="15"/>
  <c r="TVZ62" i="15"/>
  <c r="TWA62" i="15"/>
  <c r="TWB62" i="15"/>
  <c r="TWC62" i="15"/>
  <c r="TWD62" i="15"/>
  <c r="TWE62" i="15"/>
  <c r="TWF62" i="15"/>
  <c r="TWG62" i="15"/>
  <c r="TWH62" i="15"/>
  <c r="TWI62" i="15"/>
  <c r="TWJ62" i="15"/>
  <c r="TWK62" i="15"/>
  <c r="TWL62" i="15"/>
  <c r="TWM62" i="15"/>
  <c r="TWN62" i="15"/>
  <c r="TWO62" i="15"/>
  <c r="TWP62" i="15"/>
  <c r="TWQ62" i="15"/>
  <c r="TWR62" i="15"/>
  <c r="TWS62" i="15"/>
  <c r="TWT62" i="15"/>
  <c r="TWU62" i="15"/>
  <c r="TWV62" i="15"/>
  <c r="TWW62" i="15"/>
  <c r="TWX62" i="15"/>
  <c r="TWY62" i="15"/>
  <c r="TWZ62" i="15"/>
  <c r="TXA62" i="15"/>
  <c r="TXB62" i="15"/>
  <c r="TXC62" i="15"/>
  <c r="TXD62" i="15"/>
  <c r="TXE62" i="15"/>
  <c r="TXF62" i="15"/>
  <c r="TXG62" i="15"/>
  <c r="TXH62" i="15"/>
  <c r="TXI62" i="15"/>
  <c r="TXJ62" i="15"/>
  <c r="TXK62" i="15"/>
  <c r="TXL62" i="15"/>
  <c r="TXM62" i="15"/>
  <c r="TXN62" i="15"/>
  <c r="TXO62" i="15"/>
  <c r="TXP62" i="15"/>
  <c r="TXQ62" i="15"/>
  <c r="TXR62" i="15"/>
  <c r="TXS62" i="15"/>
  <c r="TXT62" i="15"/>
  <c r="TXU62" i="15"/>
  <c r="TXV62" i="15"/>
  <c r="TXW62" i="15"/>
  <c r="TXX62" i="15"/>
  <c r="TXY62" i="15"/>
  <c r="TXZ62" i="15"/>
  <c r="TYA62" i="15"/>
  <c r="TYB62" i="15"/>
  <c r="TYC62" i="15"/>
  <c r="TYD62" i="15"/>
  <c r="TYE62" i="15"/>
  <c r="TYF62" i="15"/>
  <c r="TYG62" i="15"/>
  <c r="TYH62" i="15"/>
  <c r="TYI62" i="15"/>
  <c r="TYJ62" i="15"/>
  <c r="TYK62" i="15"/>
  <c r="TYL62" i="15"/>
  <c r="TYM62" i="15"/>
  <c r="TYN62" i="15"/>
  <c r="TYO62" i="15"/>
  <c r="TYP62" i="15"/>
  <c r="TYQ62" i="15"/>
  <c r="TYR62" i="15"/>
  <c r="TYS62" i="15"/>
  <c r="TYT62" i="15"/>
  <c r="TYU62" i="15"/>
  <c r="TYV62" i="15"/>
  <c r="TYW62" i="15"/>
  <c r="TYX62" i="15"/>
  <c r="TYY62" i="15"/>
  <c r="TYZ62" i="15"/>
  <c r="TZA62" i="15"/>
  <c r="TZB62" i="15"/>
  <c r="TZC62" i="15"/>
  <c r="TZD62" i="15"/>
  <c r="TZE62" i="15"/>
  <c r="TZF62" i="15"/>
  <c r="TZG62" i="15"/>
  <c r="TZH62" i="15"/>
  <c r="TZI62" i="15"/>
  <c r="TZJ62" i="15"/>
  <c r="TZK62" i="15"/>
  <c r="TZL62" i="15"/>
  <c r="TZM62" i="15"/>
  <c r="TZN62" i="15"/>
  <c r="TZO62" i="15"/>
  <c r="TZP62" i="15"/>
  <c r="TZQ62" i="15"/>
  <c r="TZR62" i="15"/>
  <c r="TZS62" i="15"/>
  <c r="TZT62" i="15"/>
  <c r="TZU62" i="15"/>
  <c r="TZV62" i="15"/>
  <c r="TZW62" i="15"/>
  <c r="TZX62" i="15"/>
  <c r="TZY62" i="15"/>
  <c r="TZZ62" i="15"/>
  <c r="UAA62" i="15"/>
  <c r="UAB62" i="15"/>
  <c r="UAC62" i="15"/>
  <c r="UAD62" i="15"/>
  <c r="UAE62" i="15"/>
  <c r="UAF62" i="15"/>
  <c r="UAG62" i="15"/>
  <c r="UAH62" i="15"/>
  <c r="UAI62" i="15"/>
  <c r="UAJ62" i="15"/>
  <c r="UAK62" i="15"/>
  <c r="UAL62" i="15"/>
  <c r="UAM62" i="15"/>
  <c r="UAN62" i="15"/>
  <c r="UAO62" i="15"/>
  <c r="UAP62" i="15"/>
  <c r="UAQ62" i="15"/>
  <c r="UAR62" i="15"/>
  <c r="UAS62" i="15"/>
  <c r="UAT62" i="15"/>
  <c r="UAU62" i="15"/>
  <c r="UAV62" i="15"/>
  <c r="UAW62" i="15"/>
  <c r="UAX62" i="15"/>
  <c r="UAY62" i="15"/>
  <c r="UAZ62" i="15"/>
  <c r="UBA62" i="15"/>
  <c r="UBB62" i="15"/>
  <c r="UBC62" i="15"/>
  <c r="UBD62" i="15"/>
  <c r="UBE62" i="15"/>
  <c r="UBF62" i="15"/>
  <c r="UBG62" i="15"/>
  <c r="UBH62" i="15"/>
  <c r="UBI62" i="15"/>
  <c r="UBJ62" i="15"/>
  <c r="UBK62" i="15"/>
  <c r="UBL62" i="15"/>
  <c r="UBM62" i="15"/>
  <c r="UBN62" i="15"/>
  <c r="UBO62" i="15"/>
  <c r="UBP62" i="15"/>
  <c r="UBQ62" i="15"/>
  <c r="UBR62" i="15"/>
  <c r="UBS62" i="15"/>
  <c r="UBT62" i="15"/>
  <c r="UBU62" i="15"/>
  <c r="UBV62" i="15"/>
  <c r="UBW62" i="15"/>
  <c r="UBX62" i="15"/>
  <c r="UBY62" i="15"/>
  <c r="UBZ62" i="15"/>
  <c r="UCA62" i="15"/>
  <c r="UCB62" i="15"/>
  <c r="UCC62" i="15"/>
  <c r="UCD62" i="15"/>
  <c r="UCE62" i="15"/>
  <c r="UCF62" i="15"/>
  <c r="UCG62" i="15"/>
  <c r="UCH62" i="15"/>
  <c r="UCI62" i="15"/>
  <c r="UCJ62" i="15"/>
  <c r="UCK62" i="15"/>
  <c r="UCL62" i="15"/>
  <c r="UCM62" i="15"/>
  <c r="UCN62" i="15"/>
  <c r="UCO62" i="15"/>
  <c r="UCP62" i="15"/>
  <c r="UCQ62" i="15"/>
  <c r="UCR62" i="15"/>
  <c r="UCS62" i="15"/>
  <c r="UCT62" i="15"/>
  <c r="UCU62" i="15"/>
  <c r="UCV62" i="15"/>
  <c r="UCW62" i="15"/>
  <c r="UCX62" i="15"/>
  <c r="UCY62" i="15"/>
  <c r="UCZ62" i="15"/>
  <c r="UDA62" i="15"/>
  <c r="UDB62" i="15"/>
  <c r="UDC62" i="15"/>
  <c r="UDD62" i="15"/>
  <c r="UDE62" i="15"/>
  <c r="UDF62" i="15"/>
  <c r="UDG62" i="15"/>
  <c r="UDH62" i="15"/>
  <c r="UDI62" i="15"/>
  <c r="UDJ62" i="15"/>
  <c r="UDK62" i="15"/>
  <c r="UDL62" i="15"/>
  <c r="UDM62" i="15"/>
  <c r="UDN62" i="15"/>
  <c r="UDO62" i="15"/>
  <c r="UDP62" i="15"/>
  <c r="UDQ62" i="15"/>
  <c r="UDR62" i="15"/>
  <c r="UDS62" i="15"/>
  <c r="UDT62" i="15"/>
  <c r="UDU62" i="15"/>
  <c r="UDV62" i="15"/>
  <c r="UDW62" i="15"/>
  <c r="UDX62" i="15"/>
  <c r="UDY62" i="15"/>
  <c r="UDZ62" i="15"/>
  <c r="UEA62" i="15"/>
  <c r="UEB62" i="15"/>
  <c r="UEC62" i="15"/>
  <c r="UED62" i="15"/>
  <c r="UEE62" i="15"/>
  <c r="UEF62" i="15"/>
  <c r="UEG62" i="15"/>
  <c r="UEH62" i="15"/>
  <c r="UEI62" i="15"/>
  <c r="UEJ62" i="15"/>
  <c r="UEK62" i="15"/>
  <c r="UEL62" i="15"/>
  <c r="UEM62" i="15"/>
  <c r="UEN62" i="15"/>
  <c r="UEO62" i="15"/>
  <c r="UEP62" i="15"/>
  <c r="UEQ62" i="15"/>
  <c r="UER62" i="15"/>
  <c r="UES62" i="15"/>
  <c r="UET62" i="15"/>
  <c r="UEU62" i="15"/>
  <c r="UEV62" i="15"/>
  <c r="UEW62" i="15"/>
  <c r="UEX62" i="15"/>
  <c r="UEY62" i="15"/>
  <c r="UEZ62" i="15"/>
  <c r="UFA62" i="15"/>
  <c r="UFB62" i="15"/>
  <c r="UFC62" i="15"/>
  <c r="UFD62" i="15"/>
  <c r="UFE62" i="15"/>
  <c r="UFF62" i="15"/>
  <c r="UFG62" i="15"/>
  <c r="UFH62" i="15"/>
  <c r="UFI62" i="15"/>
  <c r="UFJ62" i="15"/>
  <c r="UFK62" i="15"/>
  <c r="UFL62" i="15"/>
  <c r="UFM62" i="15"/>
  <c r="UFN62" i="15"/>
  <c r="UFO62" i="15"/>
  <c r="UFP62" i="15"/>
  <c r="UFQ62" i="15"/>
  <c r="UFR62" i="15"/>
  <c r="UFS62" i="15"/>
  <c r="UFT62" i="15"/>
  <c r="UFU62" i="15"/>
  <c r="UFV62" i="15"/>
  <c r="UFW62" i="15"/>
  <c r="UFX62" i="15"/>
  <c r="UFY62" i="15"/>
  <c r="UFZ62" i="15"/>
  <c r="UGA62" i="15"/>
  <c r="UGB62" i="15"/>
  <c r="UGC62" i="15"/>
  <c r="UGD62" i="15"/>
  <c r="UGE62" i="15"/>
  <c r="UGF62" i="15"/>
  <c r="UGG62" i="15"/>
  <c r="UGH62" i="15"/>
  <c r="UGI62" i="15"/>
  <c r="UGJ62" i="15"/>
  <c r="UGK62" i="15"/>
  <c r="UGL62" i="15"/>
  <c r="UGM62" i="15"/>
  <c r="UGN62" i="15"/>
  <c r="UGO62" i="15"/>
  <c r="UGP62" i="15"/>
  <c r="UGQ62" i="15"/>
  <c r="UGR62" i="15"/>
  <c r="UGS62" i="15"/>
  <c r="UGT62" i="15"/>
  <c r="UGU62" i="15"/>
  <c r="UGV62" i="15"/>
  <c r="UGW62" i="15"/>
  <c r="UGX62" i="15"/>
  <c r="UGY62" i="15"/>
  <c r="UGZ62" i="15"/>
  <c r="UHA62" i="15"/>
  <c r="UHB62" i="15"/>
  <c r="UHC62" i="15"/>
  <c r="UHD62" i="15"/>
  <c r="UHE62" i="15"/>
  <c r="UHF62" i="15"/>
  <c r="UHG62" i="15"/>
  <c r="UHH62" i="15"/>
  <c r="UHI62" i="15"/>
  <c r="UHJ62" i="15"/>
  <c r="UHK62" i="15"/>
  <c r="UHL62" i="15"/>
  <c r="UHM62" i="15"/>
  <c r="UHN62" i="15"/>
  <c r="UHO62" i="15"/>
  <c r="UHP62" i="15"/>
  <c r="UHQ62" i="15"/>
  <c r="UHR62" i="15"/>
  <c r="UHS62" i="15"/>
  <c r="UHT62" i="15"/>
  <c r="UHU62" i="15"/>
  <c r="UHV62" i="15"/>
  <c r="UHW62" i="15"/>
  <c r="UHX62" i="15"/>
  <c r="UHY62" i="15"/>
  <c r="UHZ62" i="15"/>
  <c r="UIA62" i="15"/>
  <c r="UIB62" i="15"/>
  <c r="UIC62" i="15"/>
  <c r="UID62" i="15"/>
  <c r="UIE62" i="15"/>
  <c r="UIF62" i="15"/>
  <c r="UIG62" i="15"/>
  <c r="UIH62" i="15"/>
  <c r="UII62" i="15"/>
  <c r="UIJ62" i="15"/>
  <c r="UIK62" i="15"/>
  <c r="UIL62" i="15"/>
  <c r="UIM62" i="15"/>
  <c r="UIN62" i="15"/>
  <c r="UIO62" i="15"/>
  <c r="UIP62" i="15"/>
  <c r="UIQ62" i="15"/>
  <c r="UIR62" i="15"/>
  <c r="UIS62" i="15"/>
  <c r="UIT62" i="15"/>
  <c r="UIU62" i="15"/>
  <c r="UIV62" i="15"/>
  <c r="UIW62" i="15"/>
  <c r="UIX62" i="15"/>
  <c r="UIY62" i="15"/>
  <c r="UIZ62" i="15"/>
  <c r="UJA62" i="15"/>
  <c r="UJB62" i="15"/>
  <c r="UJC62" i="15"/>
  <c r="UJD62" i="15"/>
  <c r="UJE62" i="15"/>
  <c r="UJF62" i="15"/>
  <c r="UJG62" i="15"/>
  <c r="UJH62" i="15"/>
  <c r="UJI62" i="15"/>
  <c r="UJJ62" i="15"/>
  <c r="UJK62" i="15"/>
  <c r="UJL62" i="15"/>
  <c r="UJM62" i="15"/>
  <c r="UJN62" i="15"/>
  <c r="UJO62" i="15"/>
  <c r="UJP62" i="15"/>
  <c r="UJQ62" i="15"/>
  <c r="UJR62" i="15"/>
  <c r="UJS62" i="15"/>
  <c r="UJT62" i="15"/>
  <c r="UJU62" i="15"/>
  <c r="UJV62" i="15"/>
  <c r="UJW62" i="15"/>
  <c r="UJX62" i="15"/>
  <c r="UJY62" i="15"/>
  <c r="UJZ62" i="15"/>
  <c r="UKA62" i="15"/>
  <c r="UKB62" i="15"/>
  <c r="UKC62" i="15"/>
  <c r="UKD62" i="15"/>
  <c r="UKE62" i="15"/>
  <c r="UKF62" i="15"/>
  <c r="UKG62" i="15"/>
  <c r="UKH62" i="15"/>
  <c r="UKI62" i="15"/>
  <c r="UKJ62" i="15"/>
  <c r="UKK62" i="15"/>
  <c r="UKL62" i="15"/>
  <c r="UKM62" i="15"/>
  <c r="UKN62" i="15"/>
  <c r="UKO62" i="15"/>
  <c r="UKP62" i="15"/>
  <c r="UKQ62" i="15"/>
  <c r="UKR62" i="15"/>
  <c r="UKS62" i="15"/>
  <c r="UKT62" i="15"/>
  <c r="UKU62" i="15"/>
  <c r="UKV62" i="15"/>
  <c r="UKW62" i="15"/>
  <c r="UKX62" i="15"/>
  <c r="UKY62" i="15"/>
  <c r="UKZ62" i="15"/>
  <c r="ULA62" i="15"/>
  <c r="ULB62" i="15"/>
  <c r="ULC62" i="15"/>
  <c r="ULD62" i="15"/>
  <c r="ULE62" i="15"/>
  <c r="ULF62" i="15"/>
  <c r="ULG62" i="15"/>
  <c r="ULH62" i="15"/>
  <c r="ULI62" i="15"/>
  <c r="ULJ62" i="15"/>
  <c r="ULK62" i="15"/>
  <c r="ULL62" i="15"/>
  <c r="ULM62" i="15"/>
  <c r="ULN62" i="15"/>
  <c r="ULO62" i="15"/>
  <c r="ULP62" i="15"/>
  <c r="ULQ62" i="15"/>
  <c r="ULR62" i="15"/>
  <c r="ULS62" i="15"/>
  <c r="ULT62" i="15"/>
  <c r="ULU62" i="15"/>
  <c r="ULV62" i="15"/>
  <c r="ULW62" i="15"/>
  <c r="ULX62" i="15"/>
  <c r="ULY62" i="15"/>
  <c r="ULZ62" i="15"/>
  <c r="UMA62" i="15"/>
  <c r="UMB62" i="15"/>
  <c r="UMC62" i="15"/>
  <c r="UMD62" i="15"/>
  <c r="UME62" i="15"/>
  <c r="UMF62" i="15"/>
  <c r="UMG62" i="15"/>
  <c r="UMH62" i="15"/>
  <c r="UMI62" i="15"/>
  <c r="UMJ62" i="15"/>
  <c r="UMK62" i="15"/>
  <c r="UML62" i="15"/>
  <c r="UMM62" i="15"/>
  <c r="UMN62" i="15"/>
  <c r="UMO62" i="15"/>
  <c r="UMP62" i="15"/>
  <c r="UMQ62" i="15"/>
  <c r="UMR62" i="15"/>
  <c r="UMS62" i="15"/>
  <c r="UMT62" i="15"/>
  <c r="UMU62" i="15"/>
  <c r="UMV62" i="15"/>
  <c r="UMW62" i="15"/>
  <c r="UMX62" i="15"/>
  <c r="UMY62" i="15"/>
  <c r="UMZ62" i="15"/>
  <c r="UNA62" i="15"/>
  <c r="UNB62" i="15"/>
  <c r="UNC62" i="15"/>
  <c r="UND62" i="15"/>
  <c r="UNE62" i="15"/>
  <c r="UNF62" i="15"/>
  <c r="UNG62" i="15"/>
  <c r="UNH62" i="15"/>
  <c r="UNI62" i="15"/>
  <c r="UNJ62" i="15"/>
  <c r="UNK62" i="15"/>
  <c r="UNL62" i="15"/>
  <c r="UNM62" i="15"/>
  <c r="UNN62" i="15"/>
  <c r="UNO62" i="15"/>
  <c r="UNP62" i="15"/>
  <c r="UNQ62" i="15"/>
  <c r="UNR62" i="15"/>
  <c r="UNS62" i="15"/>
  <c r="UNT62" i="15"/>
  <c r="UNU62" i="15"/>
  <c r="UNV62" i="15"/>
  <c r="UNW62" i="15"/>
  <c r="UNX62" i="15"/>
  <c r="UNY62" i="15"/>
  <c r="UNZ62" i="15"/>
  <c r="UOA62" i="15"/>
  <c r="UOB62" i="15"/>
  <c r="UOC62" i="15"/>
  <c r="UOD62" i="15"/>
  <c r="UOE62" i="15"/>
  <c r="UOF62" i="15"/>
  <c r="UOG62" i="15"/>
  <c r="UOH62" i="15"/>
  <c r="UOI62" i="15"/>
  <c r="UOJ62" i="15"/>
  <c r="UOK62" i="15"/>
  <c r="UOL62" i="15"/>
  <c r="UOM62" i="15"/>
  <c r="UON62" i="15"/>
  <c r="UOO62" i="15"/>
  <c r="UOP62" i="15"/>
  <c r="UOQ62" i="15"/>
  <c r="UOR62" i="15"/>
  <c r="UOS62" i="15"/>
  <c r="UOT62" i="15"/>
  <c r="UOU62" i="15"/>
  <c r="UOV62" i="15"/>
  <c r="UOW62" i="15"/>
  <c r="UOX62" i="15"/>
  <c r="UOY62" i="15"/>
  <c r="UOZ62" i="15"/>
  <c r="UPA62" i="15"/>
  <c r="UPB62" i="15"/>
  <c r="UPC62" i="15"/>
  <c r="UPD62" i="15"/>
  <c r="UPE62" i="15"/>
  <c r="UPF62" i="15"/>
  <c r="UPG62" i="15"/>
  <c r="UPH62" i="15"/>
  <c r="UPI62" i="15"/>
  <c r="UPJ62" i="15"/>
  <c r="UPK62" i="15"/>
  <c r="UPL62" i="15"/>
  <c r="UPM62" i="15"/>
  <c r="UPN62" i="15"/>
  <c r="UPO62" i="15"/>
  <c r="UPP62" i="15"/>
  <c r="UPQ62" i="15"/>
  <c r="UPR62" i="15"/>
  <c r="UPS62" i="15"/>
  <c r="UPT62" i="15"/>
  <c r="UPU62" i="15"/>
  <c r="UPV62" i="15"/>
  <c r="UPW62" i="15"/>
  <c r="UPX62" i="15"/>
  <c r="UPY62" i="15"/>
  <c r="UPZ62" i="15"/>
  <c r="UQA62" i="15"/>
  <c r="UQB62" i="15"/>
  <c r="UQC62" i="15"/>
  <c r="UQD62" i="15"/>
  <c r="UQE62" i="15"/>
  <c r="UQF62" i="15"/>
  <c r="UQG62" i="15"/>
  <c r="UQH62" i="15"/>
  <c r="UQI62" i="15"/>
  <c r="UQJ62" i="15"/>
  <c r="UQK62" i="15"/>
  <c r="UQL62" i="15"/>
  <c r="UQM62" i="15"/>
  <c r="UQN62" i="15"/>
  <c r="UQO62" i="15"/>
  <c r="UQP62" i="15"/>
  <c r="UQQ62" i="15"/>
  <c r="UQR62" i="15"/>
  <c r="UQS62" i="15"/>
  <c r="UQT62" i="15"/>
  <c r="UQU62" i="15"/>
  <c r="UQV62" i="15"/>
  <c r="UQW62" i="15"/>
  <c r="UQX62" i="15"/>
  <c r="UQY62" i="15"/>
  <c r="UQZ62" i="15"/>
  <c r="URA62" i="15"/>
  <c r="URB62" i="15"/>
  <c r="URC62" i="15"/>
  <c r="URD62" i="15"/>
  <c r="URE62" i="15"/>
  <c r="URF62" i="15"/>
  <c r="URG62" i="15"/>
  <c r="URH62" i="15"/>
  <c r="URI62" i="15"/>
  <c r="URJ62" i="15"/>
  <c r="URK62" i="15"/>
  <c r="URL62" i="15"/>
  <c r="URM62" i="15"/>
  <c r="URN62" i="15"/>
  <c r="URO62" i="15"/>
  <c r="URP62" i="15"/>
  <c r="URQ62" i="15"/>
  <c r="URR62" i="15"/>
  <c r="URS62" i="15"/>
  <c r="URT62" i="15"/>
  <c r="URU62" i="15"/>
  <c r="URV62" i="15"/>
  <c r="URW62" i="15"/>
  <c r="URX62" i="15"/>
  <c r="URY62" i="15"/>
  <c r="URZ62" i="15"/>
  <c r="USA62" i="15"/>
  <c r="USB62" i="15"/>
  <c r="USC62" i="15"/>
  <c r="USD62" i="15"/>
  <c r="USE62" i="15"/>
  <c r="USF62" i="15"/>
  <c r="USG62" i="15"/>
  <c r="USH62" i="15"/>
  <c r="USI62" i="15"/>
  <c r="USJ62" i="15"/>
  <c r="USK62" i="15"/>
  <c r="USL62" i="15"/>
  <c r="USM62" i="15"/>
  <c r="USN62" i="15"/>
  <c r="USO62" i="15"/>
  <c r="USP62" i="15"/>
  <c r="USQ62" i="15"/>
  <c r="USR62" i="15"/>
  <c r="USS62" i="15"/>
  <c r="UST62" i="15"/>
  <c r="USU62" i="15"/>
  <c r="USV62" i="15"/>
  <c r="USW62" i="15"/>
  <c r="USX62" i="15"/>
  <c r="USY62" i="15"/>
  <c r="USZ62" i="15"/>
  <c r="UTA62" i="15"/>
  <c r="UTB62" i="15"/>
  <c r="UTC62" i="15"/>
  <c r="UTD62" i="15"/>
  <c r="UTE62" i="15"/>
  <c r="UTF62" i="15"/>
  <c r="UTG62" i="15"/>
  <c r="UTH62" i="15"/>
  <c r="UTI62" i="15"/>
  <c r="UTJ62" i="15"/>
  <c r="UTK62" i="15"/>
  <c r="UTL62" i="15"/>
  <c r="UTM62" i="15"/>
  <c r="UTN62" i="15"/>
  <c r="UTO62" i="15"/>
  <c r="UTP62" i="15"/>
  <c r="UTQ62" i="15"/>
  <c r="UTR62" i="15"/>
  <c r="UTS62" i="15"/>
  <c r="UTT62" i="15"/>
  <c r="UTU62" i="15"/>
  <c r="UTV62" i="15"/>
  <c r="UTW62" i="15"/>
  <c r="UTX62" i="15"/>
  <c r="UTY62" i="15"/>
  <c r="UTZ62" i="15"/>
  <c r="UUA62" i="15"/>
  <c r="UUB62" i="15"/>
  <c r="UUC62" i="15"/>
  <c r="UUD62" i="15"/>
  <c r="UUE62" i="15"/>
  <c r="UUF62" i="15"/>
  <c r="UUG62" i="15"/>
  <c r="UUH62" i="15"/>
  <c r="UUI62" i="15"/>
  <c r="UUJ62" i="15"/>
  <c r="UUK62" i="15"/>
  <c r="UUL62" i="15"/>
  <c r="UUM62" i="15"/>
  <c r="UUN62" i="15"/>
  <c r="UUO62" i="15"/>
  <c r="UUP62" i="15"/>
  <c r="UUQ62" i="15"/>
  <c r="UUR62" i="15"/>
  <c r="UUS62" i="15"/>
  <c r="UUT62" i="15"/>
  <c r="UUU62" i="15"/>
  <c r="UUV62" i="15"/>
  <c r="UUW62" i="15"/>
  <c r="UUX62" i="15"/>
  <c r="UUY62" i="15"/>
  <c r="UUZ62" i="15"/>
  <c r="UVA62" i="15"/>
  <c r="UVB62" i="15"/>
  <c r="UVC62" i="15"/>
  <c r="UVD62" i="15"/>
  <c r="UVE62" i="15"/>
  <c r="UVF62" i="15"/>
  <c r="UVG62" i="15"/>
  <c r="UVH62" i="15"/>
  <c r="UVI62" i="15"/>
  <c r="UVJ62" i="15"/>
  <c r="UVK62" i="15"/>
  <c r="UVL62" i="15"/>
  <c r="UVM62" i="15"/>
  <c r="UVN62" i="15"/>
  <c r="UVO62" i="15"/>
  <c r="UVP62" i="15"/>
  <c r="UVQ62" i="15"/>
  <c r="UVR62" i="15"/>
  <c r="UVS62" i="15"/>
  <c r="UVT62" i="15"/>
  <c r="UVU62" i="15"/>
  <c r="UVV62" i="15"/>
  <c r="UVW62" i="15"/>
  <c r="UVX62" i="15"/>
  <c r="UVY62" i="15"/>
  <c r="UVZ62" i="15"/>
  <c r="UWA62" i="15"/>
  <c r="UWB62" i="15"/>
  <c r="UWC62" i="15"/>
  <c r="UWD62" i="15"/>
  <c r="UWE62" i="15"/>
  <c r="UWF62" i="15"/>
  <c r="UWG62" i="15"/>
  <c r="UWH62" i="15"/>
  <c r="UWI62" i="15"/>
  <c r="UWJ62" i="15"/>
  <c r="UWK62" i="15"/>
  <c r="UWL62" i="15"/>
  <c r="UWM62" i="15"/>
  <c r="UWN62" i="15"/>
  <c r="UWO62" i="15"/>
  <c r="UWP62" i="15"/>
  <c r="UWQ62" i="15"/>
  <c r="UWR62" i="15"/>
  <c r="UWS62" i="15"/>
  <c r="UWT62" i="15"/>
  <c r="UWU62" i="15"/>
  <c r="UWV62" i="15"/>
  <c r="UWW62" i="15"/>
  <c r="UWX62" i="15"/>
  <c r="UWY62" i="15"/>
  <c r="UWZ62" i="15"/>
  <c r="UXA62" i="15"/>
  <c r="UXB62" i="15"/>
  <c r="UXC62" i="15"/>
  <c r="UXD62" i="15"/>
  <c r="UXE62" i="15"/>
  <c r="UXF62" i="15"/>
  <c r="UXG62" i="15"/>
  <c r="UXH62" i="15"/>
  <c r="UXI62" i="15"/>
  <c r="UXJ62" i="15"/>
  <c r="UXK62" i="15"/>
  <c r="UXL62" i="15"/>
  <c r="UXM62" i="15"/>
  <c r="UXN62" i="15"/>
  <c r="UXO62" i="15"/>
  <c r="UXP62" i="15"/>
  <c r="UXQ62" i="15"/>
  <c r="UXR62" i="15"/>
  <c r="UXS62" i="15"/>
  <c r="UXT62" i="15"/>
  <c r="UXU62" i="15"/>
  <c r="UXV62" i="15"/>
  <c r="UXW62" i="15"/>
  <c r="UXX62" i="15"/>
  <c r="UXY62" i="15"/>
  <c r="UXZ62" i="15"/>
  <c r="UYA62" i="15"/>
  <c r="UYB62" i="15"/>
  <c r="UYC62" i="15"/>
  <c r="UYD62" i="15"/>
  <c r="UYE62" i="15"/>
  <c r="UYF62" i="15"/>
  <c r="UYG62" i="15"/>
  <c r="UYH62" i="15"/>
  <c r="UYI62" i="15"/>
  <c r="UYJ62" i="15"/>
  <c r="UYK62" i="15"/>
  <c r="UYL62" i="15"/>
  <c r="UYM62" i="15"/>
  <c r="UYN62" i="15"/>
  <c r="UYO62" i="15"/>
  <c r="UYP62" i="15"/>
  <c r="UYQ62" i="15"/>
  <c r="UYR62" i="15"/>
  <c r="UYS62" i="15"/>
  <c r="UYT62" i="15"/>
  <c r="UYU62" i="15"/>
  <c r="UYV62" i="15"/>
  <c r="UYW62" i="15"/>
  <c r="UYX62" i="15"/>
  <c r="UYY62" i="15"/>
  <c r="UYZ62" i="15"/>
  <c r="UZA62" i="15"/>
  <c r="UZB62" i="15"/>
  <c r="UZC62" i="15"/>
  <c r="UZD62" i="15"/>
  <c r="UZE62" i="15"/>
  <c r="UZF62" i="15"/>
  <c r="UZG62" i="15"/>
  <c r="UZH62" i="15"/>
  <c r="UZI62" i="15"/>
  <c r="UZJ62" i="15"/>
  <c r="UZK62" i="15"/>
  <c r="UZL62" i="15"/>
  <c r="UZM62" i="15"/>
  <c r="UZN62" i="15"/>
  <c r="UZO62" i="15"/>
  <c r="UZP62" i="15"/>
  <c r="UZQ62" i="15"/>
  <c r="UZR62" i="15"/>
  <c r="UZS62" i="15"/>
  <c r="UZT62" i="15"/>
  <c r="UZU62" i="15"/>
  <c r="UZV62" i="15"/>
  <c r="UZW62" i="15"/>
  <c r="UZX62" i="15"/>
  <c r="UZY62" i="15"/>
  <c r="UZZ62" i="15"/>
  <c r="VAA62" i="15"/>
  <c r="VAB62" i="15"/>
  <c r="VAC62" i="15"/>
  <c r="VAD62" i="15"/>
  <c r="VAE62" i="15"/>
  <c r="VAF62" i="15"/>
  <c r="VAG62" i="15"/>
  <c r="VAH62" i="15"/>
  <c r="VAI62" i="15"/>
  <c r="VAJ62" i="15"/>
  <c r="VAK62" i="15"/>
  <c r="VAL62" i="15"/>
  <c r="VAM62" i="15"/>
  <c r="VAN62" i="15"/>
  <c r="VAO62" i="15"/>
  <c r="VAP62" i="15"/>
  <c r="VAQ62" i="15"/>
  <c r="VAR62" i="15"/>
  <c r="VAS62" i="15"/>
  <c r="VAT62" i="15"/>
  <c r="VAU62" i="15"/>
  <c r="VAV62" i="15"/>
  <c r="VAW62" i="15"/>
  <c r="VAX62" i="15"/>
  <c r="VAY62" i="15"/>
  <c r="VAZ62" i="15"/>
  <c r="VBA62" i="15"/>
  <c r="VBB62" i="15"/>
  <c r="VBC62" i="15"/>
  <c r="VBD62" i="15"/>
  <c r="VBE62" i="15"/>
  <c r="VBF62" i="15"/>
  <c r="VBG62" i="15"/>
  <c r="VBH62" i="15"/>
  <c r="VBI62" i="15"/>
  <c r="VBJ62" i="15"/>
  <c r="VBK62" i="15"/>
  <c r="VBL62" i="15"/>
  <c r="VBM62" i="15"/>
  <c r="VBN62" i="15"/>
  <c r="VBO62" i="15"/>
  <c r="VBP62" i="15"/>
  <c r="VBQ62" i="15"/>
  <c r="VBR62" i="15"/>
  <c r="VBS62" i="15"/>
  <c r="VBT62" i="15"/>
  <c r="VBU62" i="15"/>
  <c r="VBV62" i="15"/>
  <c r="VBW62" i="15"/>
  <c r="VBX62" i="15"/>
  <c r="VBY62" i="15"/>
  <c r="VBZ62" i="15"/>
  <c r="VCA62" i="15"/>
  <c r="VCB62" i="15"/>
  <c r="VCC62" i="15"/>
  <c r="VCD62" i="15"/>
  <c r="VCE62" i="15"/>
  <c r="VCF62" i="15"/>
  <c r="VCG62" i="15"/>
  <c r="VCH62" i="15"/>
  <c r="VCI62" i="15"/>
  <c r="VCJ62" i="15"/>
  <c r="VCK62" i="15"/>
  <c r="VCL62" i="15"/>
  <c r="VCM62" i="15"/>
  <c r="VCN62" i="15"/>
  <c r="VCO62" i="15"/>
  <c r="VCP62" i="15"/>
  <c r="VCQ62" i="15"/>
  <c r="VCR62" i="15"/>
  <c r="VCS62" i="15"/>
  <c r="VCT62" i="15"/>
  <c r="VCU62" i="15"/>
  <c r="VCV62" i="15"/>
  <c r="VCW62" i="15"/>
  <c r="VCX62" i="15"/>
  <c r="VCY62" i="15"/>
  <c r="VCZ62" i="15"/>
  <c r="VDA62" i="15"/>
  <c r="VDB62" i="15"/>
  <c r="VDC62" i="15"/>
  <c r="VDD62" i="15"/>
  <c r="VDE62" i="15"/>
  <c r="VDF62" i="15"/>
  <c r="VDG62" i="15"/>
  <c r="VDH62" i="15"/>
  <c r="VDI62" i="15"/>
  <c r="VDJ62" i="15"/>
  <c r="VDK62" i="15"/>
  <c r="VDL62" i="15"/>
  <c r="VDM62" i="15"/>
  <c r="VDN62" i="15"/>
  <c r="VDO62" i="15"/>
  <c r="VDP62" i="15"/>
  <c r="VDQ62" i="15"/>
  <c r="VDR62" i="15"/>
  <c r="VDS62" i="15"/>
  <c r="VDT62" i="15"/>
  <c r="VDU62" i="15"/>
  <c r="VDV62" i="15"/>
  <c r="VDW62" i="15"/>
  <c r="VDX62" i="15"/>
  <c r="VDY62" i="15"/>
  <c r="VDZ62" i="15"/>
  <c r="VEA62" i="15"/>
  <c r="VEB62" i="15"/>
  <c r="VEC62" i="15"/>
  <c r="VED62" i="15"/>
  <c r="VEE62" i="15"/>
  <c r="VEF62" i="15"/>
  <c r="VEG62" i="15"/>
  <c r="VEH62" i="15"/>
  <c r="VEI62" i="15"/>
  <c r="VEJ62" i="15"/>
  <c r="VEK62" i="15"/>
  <c r="VEL62" i="15"/>
  <c r="VEM62" i="15"/>
  <c r="VEN62" i="15"/>
  <c r="VEO62" i="15"/>
  <c r="VEP62" i="15"/>
  <c r="VEQ62" i="15"/>
  <c r="VER62" i="15"/>
  <c r="VES62" i="15"/>
  <c r="VET62" i="15"/>
  <c r="VEU62" i="15"/>
  <c r="VEV62" i="15"/>
  <c r="VEW62" i="15"/>
  <c r="VEX62" i="15"/>
  <c r="VEY62" i="15"/>
  <c r="VEZ62" i="15"/>
  <c r="VFA62" i="15"/>
  <c r="VFB62" i="15"/>
  <c r="VFC62" i="15"/>
  <c r="VFD62" i="15"/>
  <c r="VFE62" i="15"/>
  <c r="VFF62" i="15"/>
  <c r="VFG62" i="15"/>
  <c r="VFH62" i="15"/>
  <c r="VFI62" i="15"/>
  <c r="VFJ62" i="15"/>
  <c r="VFK62" i="15"/>
  <c r="VFL62" i="15"/>
  <c r="VFM62" i="15"/>
  <c r="VFN62" i="15"/>
  <c r="VFO62" i="15"/>
  <c r="VFP62" i="15"/>
  <c r="VFQ62" i="15"/>
  <c r="VFR62" i="15"/>
  <c r="VFS62" i="15"/>
  <c r="VFT62" i="15"/>
  <c r="VFU62" i="15"/>
  <c r="VFV62" i="15"/>
  <c r="VFW62" i="15"/>
  <c r="VFX62" i="15"/>
  <c r="VFY62" i="15"/>
  <c r="VFZ62" i="15"/>
  <c r="VGA62" i="15"/>
  <c r="VGB62" i="15"/>
  <c r="VGC62" i="15"/>
  <c r="VGD62" i="15"/>
  <c r="VGE62" i="15"/>
  <c r="VGF62" i="15"/>
  <c r="VGG62" i="15"/>
  <c r="VGH62" i="15"/>
  <c r="VGI62" i="15"/>
  <c r="VGJ62" i="15"/>
  <c r="VGK62" i="15"/>
  <c r="VGL62" i="15"/>
  <c r="VGM62" i="15"/>
  <c r="VGN62" i="15"/>
  <c r="VGO62" i="15"/>
  <c r="VGP62" i="15"/>
  <c r="VGQ62" i="15"/>
  <c r="VGR62" i="15"/>
  <c r="VGS62" i="15"/>
  <c r="VGT62" i="15"/>
  <c r="VGU62" i="15"/>
  <c r="VGV62" i="15"/>
  <c r="VGW62" i="15"/>
  <c r="VGX62" i="15"/>
  <c r="VGY62" i="15"/>
  <c r="VGZ62" i="15"/>
  <c r="VHA62" i="15"/>
  <c r="VHB62" i="15"/>
  <c r="VHC62" i="15"/>
  <c r="VHD62" i="15"/>
  <c r="VHE62" i="15"/>
  <c r="VHF62" i="15"/>
  <c r="VHG62" i="15"/>
  <c r="VHH62" i="15"/>
  <c r="VHI62" i="15"/>
  <c r="VHJ62" i="15"/>
  <c r="VHK62" i="15"/>
  <c r="VHL62" i="15"/>
  <c r="VHM62" i="15"/>
  <c r="VHN62" i="15"/>
  <c r="VHO62" i="15"/>
  <c r="VHP62" i="15"/>
  <c r="VHQ62" i="15"/>
  <c r="VHR62" i="15"/>
  <c r="VHS62" i="15"/>
  <c r="VHT62" i="15"/>
  <c r="VHU62" i="15"/>
  <c r="VHV62" i="15"/>
  <c r="VHW62" i="15"/>
  <c r="VHX62" i="15"/>
  <c r="VHY62" i="15"/>
  <c r="VHZ62" i="15"/>
  <c r="VIA62" i="15"/>
  <c r="VIB62" i="15"/>
  <c r="VIC62" i="15"/>
  <c r="VID62" i="15"/>
  <c r="VIE62" i="15"/>
  <c r="VIF62" i="15"/>
  <c r="VIG62" i="15"/>
  <c r="VIH62" i="15"/>
  <c r="VII62" i="15"/>
  <c r="VIJ62" i="15"/>
  <c r="VIK62" i="15"/>
  <c r="VIL62" i="15"/>
  <c r="VIM62" i="15"/>
  <c r="VIN62" i="15"/>
  <c r="VIO62" i="15"/>
  <c r="VIP62" i="15"/>
  <c r="VIQ62" i="15"/>
  <c r="VIR62" i="15"/>
  <c r="VIS62" i="15"/>
  <c r="VIT62" i="15"/>
  <c r="VIU62" i="15"/>
  <c r="VIV62" i="15"/>
  <c r="VIW62" i="15"/>
  <c r="VIX62" i="15"/>
  <c r="VIY62" i="15"/>
  <c r="VIZ62" i="15"/>
  <c r="VJA62" i="15"/>
  <c r="VJB62" i="15"/>
  <c r="VJC62" i="15"/>
  <c r="VJD62" i="15"/>
  <c r="VJE62" i="15"/>
  <c r="VJF62" i="15"/>
  <c r="VJG62" i="15"/>
  <c r="VJH62" i="15"/>
  <c r="VJI62" i="15"/>
  <c r="VJJ62" i="15"/>
  <c r="VJK62" i="15"/>
  <c r="VJL62" i="15"/>
  <c r="VJM62" i="15"/>
  <c r="VJN62" i="15"/>
  <c r="VJO62" i="15"/>
  <c r="VJP62" i="15"/>
  <c r="VJQ62" i="15"/>
  <c r="VJR62" i="15"/>
  <c r="VJS62" i="15"/>
  <c r="VJT62" i="15"/>
  <c r="VJU62" i="15"/>
  <c r="VJV62" i="15"/>
  <c r="VJW62" i="15"/>
  <c r="VJX62" i="15"/>
  <c r="VJY62" i="15"/>
  <c r="VJZ62" i="15"/>
  <c r="VKA62" i="15"/>
  <c r="VKB62" i="15"/>
  <c r="VKC62" i="15"/>
  <c r="VKD62" i="15"/>
  <c r="VKE62" i="15"/>
  <c r="VKF62" i="15"/>
  <c r="VKG62" i="15"/>
  <c r="VKH62" i="15"/>
  <c r="VKI62" i="15"/>
  <c r="VKJ62" i="15"/>
  <c r="VKK62" i="15"/>
  <c r="VKL62" i="15"/>
  <c r="VKM62" i="15"/>
  <c r="VKN62" i="15"/>
  <c r="VKO62" i="15"/>
  <c r="VKP62" i="15"/>
  <c r="VKQ62" i="15"/>
  <c r="VKR62" i="15"/>
  <c r="VKS62" i="15"/>
  <c r="VKT62" i="15"/>
  <c r="VKU62" i="15"/>
  <c r="VKV62" i="15"/>
  <c r="VKW62" i="15"/>
  <c r="VKX62" i="15"/>
  <c r="VKY62" i="15"/>
  <c r="VKZ62" i="15"/>
  <c r="VLA62" i="15"/>
  <c r="VLB62" i="15"/>
  <c r="VLC62" i="15"/>
  <c r="VLD62" i="15"/>
  <c r="VLE62" i="15"/>
  <c r="VLF62" i="15"/>
  <c r="VLG62" i="15"/>
  <c r="VLH62" i="15"/>
  <c r="VLI62" i="15"/>
  <c r="VLJ62" i="15"/>
  <c r="VLK62" i="15"/>
  <c r="VLL62" i="15"/>
  <c r="VLM62" i="15"/>
  <c r="VLN62" i="15"/>
  <c r="VLO62" i="15"/>
  <c r="VLP62" i="15"/>
  <c r="VLQ62" i="15"/>
  <c r="VLR62" i="15"/>
  <c r="VLS62" i="15"/>
  <c r="VLT62" i="15"/>
  <c r="VLU62" i="15"/>
  <c r="VLV62" i="15"/>
  <c r="VLW62" i="15"/>
  <c r="VLX62" i="15"/>
  <c r="VLY62" i="15"/>
  <c r="VLZ62" i="15"/>
  <c r="VMA62" i="15"/>
  <c r="VMB62" i="15"/>
  <c r="VMC62" i="15"/>
  <c r="VMD62" i="15"/>
  <c r="VME62" i="15"/>
  <c r="VMF62" i="15"/>
  <c r="VMG62" i="15"/>
  <c r="VMH62" i="15"/>
  <c r="VMI62" i="15"/>
  <c r="VMJ62" i="15"/>
  <c r="VMK62" i="15"/>
  <c r="VML62" i="15"/>
  <c r="VMM62" i="15"/>
  <c r="VMN62" i="15"/>
  <c r="VMO62" i="15"/>
  <c r="VMP62" i="15"/>
  <c r="VMQ62" i="15"/>
  <c r="VMR62" i="15"/>
  <c r="VMS62" i="15"/>
  <c r="VMT62" i="15"/>
  <c r="VMU62" i="15"/>
  <c r="VMV62" i="15"/>
  <c r="VMW62" i="15"/>
  <c r="VMX62" i="15"/>
  <c r="VMY62" i="15"/>
  <c r="VMZ62" i="15"/>
  <c r="VNA62" i="15"/>
  <c r="VNB62" i="15"/>
  <c r="VNC62" i="15"/>
  <c r="VND62" i="15"/>
  <c r="VNE62" i="15"/>
  <c r="VNF62" i="15"/>
  <c r="VNG62" i="15"/>
  <c r="VNH62" i="15"/>
  <c r="VNI62" i="15"/>
  <c r="VNJ62" i="15"/>
  <c r="VNK62" i="15"/>
  <c r="VNL62" i="15"/>
  <c r="VNM62" i="15"/>
  <c r="VNN62" i="15"/>
  <c r="VNO62" i="15"/>
  <c r="VNP62" i="15"/>
  <c r="VNQ62" i="15"/>
  <c r="VNR62" i="15"/>
  <c r="VNS62" i="15"/>
  <c r="VNT62" i="15"/>
  <c r="VNU62" i="15"/>
  <c r="VNV62" i="15"/>
  <c r="VNW62" i="15"/>
  <c r="VNX62" i="15"/>
  <c r="VNY62" i="15"/>
  <c r="VNZ62" i="15"/>
  <c r="VOA62" i="15"/>
  <c r="VOB62" i="15"/>
  <c r="VOC62" i="15"/>
  <c r="VOD62" i="15"/>
  <c r="VOE62" i="15"/>
  <c r="VOF62" i="15"/>
  <c r="VOG62" i="15"/>
  <c r="VOH62" i="15"/>
  <c r="VOI62" i="15"/>
  <c r="VOJ62" i="15"/>
  <c r="VOK62" i="15"/>
  <c r="VOL62" i="15"/>
  <c r="VOM62" i="15"/>
  <c r="VON62" i="15"/>
  <c r="VOO62" i="15"/>
  <c r="VOP62" i="15"/>
  <c r="VOQ62" i="15"/>
  <c r="VOR62" i="15"/>
  <c r="VOS62" i="15"/>
  <c r="VOT62" i="15"/>
  <c r="VOU62" i="15"/>
  <c r="VOV62" i="15"/>
  <c r="VOW62" i="15"/>
  <c r="VOX62" i="15"/>
  <c r="VOY62" i="15"/>
  <c r="VOZ62" i="15"/>
  <c r="VPA62" i="15"/>
  <c r="VPB62" i="15"/>
  <c r="VPC62" i="15"/>
  <c r="VPD62" i="15"/>
  <c r="VPE62" i="15"/>
  <c r="VPF62" i="15"/>
  <c r="VPG62" i="15"/>
  <c r="VPH62" i="15"/>
  <c r="VPI62" i="15"/>
  <c r="VPJ62" i="15"/>
  <c r="VPK62" i="15"/>
  <c r="VPL62" i="15"/>
  <c r="VPM62" i="15"/>
  <c r="VPN62" i="15"/>
  <c r="VPO62" i="15"/>
  <c r="VPP62" i="15"/>
  <c r="VPQ62" i="15"/>
  <c r="VPR62" i="15"/>
  <c r="VPS62" i="15"/>
  <c r="VPT62" i="15"/>
  <c r="VPU62" i="15"/>
  <c r="VPV62" i="15"/>
  <c r="VPW62" i="15"/>
  <c r="VPX62" i="15"/>
  <c r="VPY62" i="15"/>
  <c r="VPZ62" i="15"/>
  <c r="VQA62" i="15"/>
  <c r="VQB62" i="15"/>
  <c r="VQC62" i="15"/>
  <c r="VQD62" i="15"/>
  <c r="VQE62" i="15"/>
  <c r="VQF62" i="15"/>
  <c r="VQG62" i="15"/>
  <c r="VQH62" i="15"/>
  <c r="VQI62" i="15"/>
  <c r="VQJ62" i="15"/>
  <c r="VQK62" i="15"/>
  <c r="VQL62" i="15"/>
  <c r="VQM62" i="15"/>
  <c r="VQN62" i="15"/>
  <c r="VQO62" i="15"/>
  <c r="VQP62" i="15"/>
  <c r="VQQ62" i="15"/>
  <c r="VQR62" i="15"/>
  <c r="VQS62" i="15"/>
  <c r="VQT62" i="15"/>
  <c r="VQU62" i="15"/>
  <c r="VQV62" i="15"/>
  <c r="VQW62" i="15"/>
  <c r="VQX62" i="15"/>
  <c r="VQY62" i="15"/>
  <c r="VQZ62" i="15"/>
  <c r="VRA62" i="15"/>
  <c r="VRB62" i="15"/>
  <c r="VRC62" i="15"/>
  <c r="VRD62" i="15"/>
  <c r="VRE62" i="15"/>
  <c r="VRF62" i="15"/>
  <c r="VRG62" i="15"/>
  <c r="VRH62" i="15"/>
  <c r="VRI62" i="15"/>
  <c r="VRJ62" i="15"/>
  <c r="VRK62" i="15"/>
  <c r="VRL62" i="15"/>
  <c r="VRM62" i="15"/>
  <c r="VRN62" i="15"/>
  <c r="VRO62" i="15"/>
  <c r="VRP62" i="15"/>
  <c r="VRQ62" i="15"/>
  <c r="VRR62" i="15"/>
  <c r="VRS62" i="15"/>
  <c r="VRT62" i="15"/>
  <c r="VRU62" i="15"/>
  <c r="VRV62" i="15"/>
  <c r="VRW62" i="15"/>
  <c r="VRX62" i="15"/>
  <c r="VRY62" i="15"/>
  <c r="VRZ62" i="15"/>
  <c r="VSA62" i="15"/>
  <c r="VSB62" i="15"/>
  <c r="VSC62" i="15"/>
  <c r="VSD62" i="15"/>
  <c r="VSE62" i="15"/>
  <c r="VSF62" i="15"/>
  <c r="VSG62" i="15"/>
  <c r="VSH62" i="15"/>
  <c r="VSI62" i="15"/>
  <c r="VSJ62" i="15"/>
  <c r="VSK62" i="15"/>
  <c r="VSL62" i="15"/>
  <c r="VSM62" i="15"/>
  <c r="VSN62" i="15"/>
  <c r="VSO62" i="15"/>
  <c r="VSP62" i="15"/>
  <c r="VSQ62" i="15"/>
  <c r="VSR62" i="15"/>
  <c r="VSS62" i="15"/>
  <c r="VST62" i="15"/>
  <c r="VSU62" i="15"/>
  <c r="VSV62" i="15"/>
  <c r="VSW62" i="15"/>
  <c r="VSX62" i="15"/>
  <c r="VSY62" i="15"/>
  <c r="VSZ62" i="15"/>
  <c r="VTA62" i="15"/>
  <c r="VTB62" i="15"/>
  <c r="VTC62" i="15"/>
  <c r="VTD62" i="15"/>
  <c r="VTE62" i="15"/>
  <c r="VTF62" i="15"/>
  <c r="VTG62" i="15"/>
  <c r="VTH62" i="15"/>
  <c r="VTI62" i="15"/>
  <c r="VTJ62" i="15"/>
  <c r="VTK62" i="15"/>
  <c r="VTL62" i="15"/>
  <c r="VTM62" i="15"/>
  <c r="VTN62" i="15"/>
  <c r="VTO62" i="15"/>
  <c r="VTP62" i="15"/>
  <c r="VTQ62" i="15"/>
  <c r="VTR62" i="15"/>
  <c r="VTS62" i="15"/>
  <c r="VTT62" i="15"/>
  <c r="VTU62" i="15"/>
  <c r="VTV62" i="15"/>
  <c r="VTW62" i="15"/>
  <c r="VTX62" i="15"/>
  <c r="VTY62" i="15"/>
  <c r="VTZ62" i="15"/>
  <c r="VUA62" i="15"/>
  <c r="VUB62" i="15"/>
  <c r="VUC62" i="15"/>
  <c r="VUD62" i="15"/>
  <c r="VUE62" i="15"/>
  <c r="VUF62" i="15"/>
  <c r="VUG62" i="15"/>
  <c r="VUH62" i="15"/>
  <c r="VUI62" i="15"/>
  <c r="VUJ62" i="15"/>
  <c r="VUK62" i="15"/>
  <c r="VUL62" i="15"/>
  <c r="VUM62" i="15"/>
  <c r="VUN62" i="15"/>
  <c r="VUO62" i="15"/>
  <c r="VUP62" i="15"/>
  <c r="VUQ62" i="15"/>
  <c r="VUR62" i="15"/>
  <c r="VUS62" i="15"/>
  <c r="VUT62" i="15"/>
  <c r="VUU62" i="15"/>
  <c r="VUV62" i="15"/>
  <c r="VUW62" i="15"/>
  <c r="VUX62" i="15"/>
  <c r="VUY62" i="15"/>
  <c r="VUZ62" i="15"/>
  <c r="VVA62" i="15"/>
  <c r="VVB62" i="15"/>
  <c r="VVC62" i="15"/>
  <c r="VVD62" i="15"/>
  <c r="VVE62" i="15"/>
  <c r="VVF62" i="15"/>
  <c r="VVG62" i="15"/>
  <c r="VVH62" i="15"/>
  <c r="VVI62" i="15"/>
  <c r="VVJ62" i="15"/>
  <c r="VVK62" i="15"/>
  <c r="VVL62" i="15"/>
  <c r="VVM62" i="15"/>
  <c r="VVN62" i="15"/>
  <c r="VVO62" i="15"/>
  <c r="VVP62" i="15"/>
  <c r="VVQ62" i="15"/>
  <c r="VVR62" i="15"/>
  <c r="VVS62" i="15"/>
  <c r="VVT62" i="15"/>
  <c r="VVU62" i="15"/>
  <c r="VVV62" i="15"/>
  <c r="VVW62" i="15"/>
  <c r="VVX62" i="15"/>
  <c r="VVY62" i="15"/>
  <c r="VVZ62" i="15"/>
  <c r="VWA62" i="15"/>
  <c r="VWB62" i="15"/>
  <c r="VWC62" i="15"/>
  <c r="VWD62" i="15"/>
  <c r="VWE62" i="15"/>
  <c r="VWF62" i="15"/>
  <c r="VWG62" i="15"/>
  <c r="VWH62" i="15"/>
  <c r="VWI62" i="15"/>
  <c r="VWJ62" i="15"/>
  <c r="VWK62" i="15"/>
  <c r="VWL62" i="15"/>
  <c r="VWM62" i="15"/>
  <c r="VWN62" i="15"/>
  <c r="VWO62" i="15"/>
  <c r="VWP62" i="15"/>
  <c r="VWQ62" i="15"/>
  <c r="VWR62" i="15"/>
  <c r="VWS62" i="15"/>
  <c r="VWT62" i="15"/>
  <c r="VWU62" i="15"/>
  <c r="VWV62" i="15"/>
  <c r="VWW62" i="15"/>
  <c r="VWX62" i="15"/>
  <c r="VWY62" i="15"/>
  <c r="VWZ62" i="15"/>
  <c r="VXA62" i="15"/>
  <c r="VXB62" i="15"/>
  <c r="VXC62" i="15"/>
  <c r="VXD62" i="15"/>
  <c r="VXE62" i="15"/>
  <c r="VXF62" i="15"/>
  <c r="VXG62" i="15"/>
  <c r="VXH62" i="15"/>
  <c r="VXI62" i="15"/>
  <c r="VXJ62" i="15"/>
  <c r="VXK62" i="15"/>
  <c r="VXL62" i="15"/>
  <c r="VXM62" i="15"/>
  <c r="VXN62" i="15"/>
  <c r="VXO62" i="15"/>
  <c r="VXP62" i="15"/>
  <c r="VXQ62" i="15"/>
  <c r="VXR62" i="15"/>
  <c r="VXS62" i="15"/>
  <c r="VXT62" i="15"/>
  <c r="VXU62" i="15"/>
  <c r="VXV62" i="15"/>
  <c r="VXW62" i="15"/>
  <c r="VXX62" i="15"/>
  <c r="VXY62" i="15"/>
  <c r="VXZ62" i="15"/>
  <c r="VYA62" i="15"/>
  <c r="VYB62" i="15"/>
  <c r="VYC62" i="15"/>
  <c r="VYD62" i="15"/>
  <c r="VYE62" i="15"/>
  <c r="VYF62" i="15"/>
  <c r="VYG62" i="15"/>
  <c r="VYH62" i="15"/>
  <c r="VYI62" i="15"/>
  <c r="VYJ62" i="15"/>
  <c r="VYK62" i="15"/>
  <c r="VYL62" i="15"/>
  <c r="VYM62" i="15"/>
  <c r="VYN62" i="15"/>
  <c r="VYO62" i="15"/>
  <c r="VYP62" i="15"/>
  <c r="VYQ62" i="15"/>
  <c r="VYR62" i="15"/>
  <c r="VYS62" i="15"/>
  <c r="VYT62" i="15"/>
  <c r="VYU62" i="15"/>
  <c r="VYV62" i="15"/>
  <c r="VYW62" i="15"/>
  <c r="VYX62" i="15"/>
  <c r="VYY62" i="15"/>
  <c r="VYZ62" i="15"/>
  <c r="VZA62" i="15"/>
  <c r="VZB62" i="15"/>
  <c r="VZC62" i="15"/>
  <c r="VZD62" i="15"/>
  <c r="VZE62" i="15"/>
  <c r="VZF62" i="15"/>
  <c r="VZG62" i="15"/>
  <c r="VZH62" i="15"/>
  <c r="VZI62" i="15"/>
  <c r="VZJ62" i="15"/>
  <c r="VZK62" i="15"/>
  <c r="VZL62" i="15"/>
  <c r="VZM62" i="15"/>
  <c r="VZN62" i="15"/>
  <c r="VZO62" i="15"/>
  <c r="VZP62" i="15"/>
  <c r="VZQ62" i="15"/>
  <c r="VZR62" i="15"/>
  <c r="VZS62" i="15"/>
  <c r="VZT62" i="15"/>
  <c r="VZU62" i="15"/>
  <c r="VZV62" i="15"/>
  <c r="VZW62" i="15"/>
  <c r="VZX62" i="15"/>
  <c r="VZY62" i="15"/>
  <c r="VZZ62" i="15"/>
  <c r="WAA62" i="15"/>
  <c r="WAB62" i="15"/>
  <c r="WAC62" i="15"/>
  <c r="WAD62" i="15"/>
  <c r="WAE62" i="15"/>
  <c r="WAF62" i="15"/>
  <c r="WAG62" i="15"/>
  <c r="WAH62" i="15"/>
  <c r="WAI62" i="15"/>
  <c r="WAJ62" i="15"/>
  <c r="WAK62" i="15"/>
  <c r="WAL62" i="15"/>
  <c r="WAM62" i="15"/>
  <c r="WAN62" i="15"/>
  <c r="WAO62" i="15"/>
  <c r="WAP62" i="15"/>
  <c r="WAQ62" i="15"/>
  <c r="WAR62" i="15"/>
  <c r="WAS62" i="15"/>
  <c r="WAT62" i="15"/>
  <c r="WAU62" i="15"/>
  <c r="WAV62" i="15"/>
  <c r="WAW62" i="15"/>
  <c r="WAX62" i="15"/>
  <c r="WAY62" i="15"/>
  <c r="WAZ62" i="15"/>
  <c r="WBA62" i="15"/>
  <c r="WBB62" i="15"/>
  <c r="WBC62" i="15"/>
  <c r="WBD62" i="15"/>
  <c r="WBE62" i="15"/>
  <c r="WBF62" i="15"/>
  <c r="WBG62" i="15"/>
  <c r="WBH62" i="15"/>
  <c r="WBI62" i="15"/>
  <c r="WBJ62" i="15"/>
  <c r="WBK62" i="15"/>
  <c r="WBL62" i="15"/>
  <c r="WBM62" i="15"/>
  <c r="WBN62" i="15"/>
  <c r="WBO62" i="15"/>
  <c r="WBP62" i="15"/>
  <c r="WBQ62" i="15"/>
  <c r="WBR62" i="15"/>
  <c r="WBS62" i="15"/>
  <c r="WBT62" i="15"/>
  <c r="WBU62" i="15"/>
  <c r="WBV62" i="15"/>
  <c r="WBW62" i="15"/>
  <c r="WBX62" i="15"/>
  <c r="WBY62" i="15"/>
  <c r="WBZ62" i="15"/>
  <c r="WCA62" i="15"/>
  <c r="WCB62" i="15"/>
  <c r="WCC62" i="15"/>
  <c r="WCD62" i="15"/>
  <c r="WCE62" i="15"/>
  <c r="WCF62" i="15"/>
  <c r="WCG62" i="15"/>
  <c r="WCH62" i="15"/>
  <c r="WCI62" i="15"/>
  <c r="WCJ62" i="15"/>
  <c r="WCK62" i="15"/>
  <c r="WCL62" i="15"/>
  <c r="WCM62" i="15"/>
  <c r="WCN62" i="15"/>
  <c r="WCO62" i="15"/>
  <c r="WCP62" i="15"/>
  <c r="WCQ62" i="15"/>
  <c r="WCR62" i="15"/>
  <c r="WCS62" i="15"/>
  <c r="WCT62" i="15"/>
  <c r="WCU62" i="15"/>
  <c r="WCV62" i="15"/>
  <c r="WCW62" i="15"/>
  <c r="WCX62" i="15"/>
  <c r="WCY62" i="15"/>
  <c r="WCZ62" i="15"/>
  <c r="WDA62" i="15"/>
  <c r="WDB62" i="15"/>
  <c r="WDC62" i="15"/>
  <c r="WDD62" i="15"/>
  <c r="WDE62" i="15"/>
  <c r="WDF62" i="15"/>
  <c r="WDG62" i="15"/>
  <c r="WDH62" i="15"/>
  <c r="WDI62" i="15"/>
  <c r="WDJ62" i="15"/>
  <c r="WDK62" i="15"/>
  <c r="WDL62" i="15"/>
  <c r="WDM62" i="15"/>
  <c r="WDN62" i="15"/>
  <c r="WDO62" i="15"/>
  <c r="WDP62" i="15"/>
  <c r="WDQ62" i="15"/>
  <c r="WDR62" i="15"/>
  <c r="WDS62" i="15"/>
  <c r="WDT62" i="15"/>
  <c r="WDU62" i="15"/>
  <c r="WDV62" i="15"/>
  <c r="WDW62" i="15"/>
  <c r="WDX62" i="15"/>
  <c r="WDY62" i="15"/>
  <c r="WDZ62" i="15"/>
  <c r="WEA62" i="15"/>
  <c r="WEB62" i="15"/>
  <c r="WEC62" i="15"/>
  <c r="WED62" i="15"/>
  <c r="WEE62" i="15"/>
  <c r="WEF62" i="15"/>
  <c r="WEG62" i="15"/>
  <c r="WEH62" i="15"/>
  <c r="WEI62" i="15"/>
  <c r="WEJ62" i="15"/>
  <c r="WEK62" i="15"/>
  <c r="WEL62" i="15"/>
  <c r="WEM62" i="15"/>
  <c r="WEN62" i="15"/>
  <c r="WEO62" i="15"/>
  <c r="WEP62" i="15"/>
  <c r="WEQ62" i="15"/>
  <c r="WER62" i="15"/>
  <c r="WES62" i="15"/>
  <c r="WET62" i="15"/>
  <c r="WEU62" i="15"/>
  <c r="WEV62" i="15"/>
  <c r="WEW62" i="15"/>
  <c r="WEX62" i="15"/>
  <c r="WEY62" i="15"/>
  <c r="WEZ62" i="15"/>
  <c r="WFA62" i="15"/>
  <c r="WFB62" i="15"/>
  <c r="WFC62" i="15"/>
  <c r="WFD62" i="15"/>
  <c r="WFE62" i="15"/>
  <c r="WFF62" i="15"/>
  <c r="WFG62" i="15"/>
  <c r="WFH62" i="15"/>
  <c r="WFI62" i="15"/>
  <c r="WFJ62" i="15"/>
  <c r="WFK62" i="15"/>
  <c r="WFL62" i="15"/>
  <c r="WFM62" i="15"/>
  <c r="WFN62" i="15"/>
  <c r="WFO62" i="15"/>
  <c r="WFP62" i="15"/>
  <c r="WFQ62" i="15"/>
  <c r="WFR62" i="15"/>
  <c r="WFS62" i="15"/>
  <c r="WFT62" i="15"/>
  <c r="WFU62" i="15"/>
  <c r="WFV62" i="15"/>
  <c r="WFW62" i="15"/>
  <c r="WFX62" i="15"/>
  <c r="WFY62" i="15"/>
  <c r="WFZ62" i="15"/>
  <c r="WGA62" i="15"/>
  <c r="WGB62" i="15"/>
  <c r="WGC62" i="15"/>
  <c r="WGD62" i="15"/>
  <c r="WGE62" i="15"/>
  <c r="WGF62" i="15"/>
  <c r="WGG62" i="15"/>
  <c r="WGH62" i="15"/>
  <c r="WGI62" i="15"/>
  <c r="WGJ62" i="15"/>
  <c r="WGK62" i="15"/>
  <c r="WGL62" i="15"/>
  <c r="WGM62" i="15"/>
  <c r="WGN62" i="15"/>
  <c r="WGO62" i="15"/>
  <c r="WGP62" i="15"/>
  <c r="WGQ62" i="15"/>
  <c r="WGR62" i="15"/>
  <c r="WGS62" i="15"/>
  <c r="WGT62" i="15"/>
  <c r="WGU62" i="15"/>
  <c r="WGV62" i="15"/>
  <c r="WGW62" i="15"/>
  <c r="WGX62" i="15"/>
  <c r="WGY62" i="15"/>
  <c r="WGZ62" i="15"/>
  <c r="WHA62" i="15"/>
  <c r="WHB62" i="15"/>
  <c r="WHC62" i="15"/>
  <c r="WHD62" i="15"/>
  <c r="WHE62" i="15"/>
  <c r="WHF62" i="15"/>
  <c r="WHG62" i="15"/>
  <c r="WHH62" i="15"/>
  <c r="WHI62" i="15"/>
  <c r="WHJ62" i="15"/>
  <c r="WHK62" i="15"/>
  <c r="WHL62" i="15"/>
  <c r="WHM62" i="15"/>
  <c r="WHN62" i="15"/>
  <c r="WHO62" i="15"/>
  <c r="WHP62" i="15"/>
  <c r="WHQ62" i="15"/>
  <c r="WHR62" i="15"/>
  <c r="WHS62" i="15"/>
  <c r="WHT62" i="15"/>
  <c r="WHU62" i="15"/>
  <c r="WHV62" i="15"/>
  <c r="WHW62" i="15"/>
  <c r="WHX62" i="15"/>
  <c r="WHY62" i="15"/>
  <c r="WHZ62" i="15"/>
  <c r="WIA62" i="15"/>
  <c r="WIB62" i="15"/>
  <c r="WIC62" i="15"/>
  <c r="WID62" i="15"/>
  <c r="WIE62" i="15"/>
  <c r="WIF62" i="15"/>
  <c r="WIG62" i="15"/>
  <c r="WIH62" i="15"/>
  <c r="WII62" i="15"/>
  <c r="WIJ62" i="15"/>
  <c r="WIK62" i="15"/>
  <c r="WIL62" i="15"/>
  <c r="WIM62" i="15"/>
  <c r="WIN62" i="15"/>
  <c r="WIO62" i="15"/>
  <c r="WIP62" i="15"/>
  <c r="WIQ62" i="15"/>
  <c r="WIR62" i="15"/>
  <c r="WIS62" i="15"/>
  <c r="WIT62" i="15"/>
  <c r="WIU62" i="15"/>
  <c r="WIV62" i="15"/>
  <c r="WIW62" i="15"/>
  <c r="WIX62" i="15"/>
  <c r="WIY62" i="15"/>
  <c r="WIZ62" i="15"/>
  <c r="WJA62" i="15"/>
  <c r="WJB62" i="15"/>
  <c r="WJC62" i="15"/>
  <c r="WJD62" i="15"/>
  <c r="WJE62" i="15"/>
  <c r="WJF62" i="15"/>
  <c r="WJG62" i="15"/>
  <c r="WJH62" i="15"/>
  <c r="WJI62" i="15"/>
  <c r="WJJ62" i="15"/>
  <c r="WJK62" i="15"/>
  <c r="WJL62" i="15"/>
  <c r="WJM62" i="15"/>
  <c r="WJN62" i="15"/>
  <c r="WJO62" i="15"/>
  <c r="WJP62" i="15"/>
  <c r="WJQ62" i="15"/>
  <c r="WJR62" i="15"/>
  <c r="WJS62" i="15"/>
  <c r="WJT62" i="15"/>
  <c r="WJU62" i="15"/>
  <c r="WJV62" i="15"/>
  <c r="WJW62" i="15"/>
  <c r="WJX62" i="15"/>
  <c r="WJY62" i="15"/>
  <c r="WJZ62" i="15"/>
  <c r="WKA62" i="15"/>
  <c r="WKB62" i="15"/>
  <c r="WKC62" i="15"/>
  <c r="WKD62" i="15"/>
  <c r="WKE62" i="15"/>
  <c r="WKF62" i="15"/>
  <c r="WKG62" i="15"/>
  <c r="WKH62" i="15"/>
  <c r="WKI62" i="15"/>
  <c r="WKJ62" i="15"/>
  <c r="WKK62" i="15"/>
  <c r="WKL62" i="15"/>
  <c r="WKM62" i="15"/>
  <c r="WKN62" i="15"/>
  <c r="WKO62" i="15"/>
  <c r="WKP62" i="15"/>
  <c r="WKQ62" i="15"/>
  <c r="WKR62" i="15"/>
  <c r="WKS62" i="15"/>
  <c r="WKT62" i="15"/>
  <c r="WKU62" i="15"/>
  <c r="WKV62" i="15"/>
  <c r="WKW62" i="15"/>
  <c r="WKX62" i="15"/>
  <c r="WKY62" i="15"/>
  <c r="WKZ62" i="15"/>
  <c r="WLA62" i="15"/>
  <c r="WLB62" i="15"/>
  <c r="WLC62" i="15"/>
  <c r="WLD62" i="15"/>
  <c r="WLE62" i="15"/>
  <c r="WLF62" i="15"/>
  <c r="WLG62" i="15"/>
  <c r="WLH62" i="15"/>
  <c r="WLI62" i="15"/>
  <c r="WLJ62" i="15"/>
  <c r="WLK62" i="15"/>
  <c r="WLL62" i="15"/>
  <c r="WLM62" i="15"/>
  <c r="WLN62" i="15"/>
  <c r="WLO62" i="15"/>
  <c r="WLP62" i="15"/>
  <c r="WLQ62" i="15"/>
  <c r="WLR62" i="15"/>
  <c r="WLS62" i="15"/>
  <c r="WLT62" i="15"/>
  <c r="WLU62" i="15"/>
  <c r="WLV62" i="15"/>
  <c r="WLW62" i="15"/>
  <c r="WLX62" i="15"/>
  <c r="WLY62" i="15"/>
  <c r="WLZ62" i="15"/>
  <c r="WMA62" i="15"/>
  <c r="WMB62" i="15"/>
  <c r="WMC62" i="15"/>
  <c r="WMD62" i="15"/>
  <c r="WME62" i="15"/>
  <c r="WMF62" i="15"/>
  <c r="WMG62" i="15"/>
  <c r="WMH62" i="15"/>
  <c r="WMI62" i="15"/>
  <c r="WMJ62" i="15"/>
  <c r="WMK62" i="15"/>
  <c r="WML62" i="15"/>
  <c r="WMM62" i="15"/>
  <c r="WMN62" i="15"/>
  <c r="WMO62" i="15"/>
  <c r="WMP62" i="15"/>
  <c r="WMQ62" i="15"/>
  <c r="WMR62" i="15"/>
  <c r="WMS62" i="15"/>
  <c r="WMT62" i="15"/>
  <c r="WMU62" i="15"/>
  <c r="WMV62" i="15"/>
  <c r="WMW62" i="15"/>
  <c r="WMX62" i="15"/>
  <c r="WMY62" i="15"/>
  <c r="WMZ62" i="15"/>
  <c r="WNA62" i="15"/>
  <c r="WNB62" i="15"/>
  <c r="WNC62" i="15"/>
  <c r="WND62" i="15"/>
  <c r="WNE62" i="15"/>
  <c r="WNF62" i="15"/>
  <c r="WNG62" i="15"/>
  <c r="WNH62" i="15"/>
  <c r="WNI62" i="15"/>
  <c r="WNJ62" i="15"/>
  <c r="WNK62" i="15"/>
  <c r="WNL62" i="15"/>
  <c r="WNM62" i="15"/>
  <c r="WNN62" i="15"/>
  <c r="WNO62" i="15"/>
  <c r="WNP62" i="15"/>
  <c r="WNQ62" i="15"/>
  <c r="WNR62" i="15"/>
  <c r="WNS62" i="15"/>
  <c r="WNT62" i="15"/>
  <c r="WNU62" i="15"/>
  <c r="WNV62" i="15"/>
  <c r="WNW62" i="15"/>
  <c r="WNX62" i="15"/>
  <c r="WNY62" i="15"/>
  <c r="WNZ62" i="15"/>
  <c r="WOA62" i="15"/>
  <c r="WOB62" i="15"/>
  <c r="WOC62" i="15"/>
  <c r="WOD62" i="15"/>
  <c r="WOE62" i="15"/>
  <c r="WOF62" i="15"/>
  <c r="WOG62" i="15"/>
  <c r="WOH62" i="15"/>
  <c r="WOI62" i="15"/>
  <c r="WOJ62" i="15"/>
  <c r="WOK62" i="15"/>
  <c r="WOL62" i="15"/>
  <c r="WOM62" i="15"/>
  <c r="WON62" i="15"/>
  <c r="WOO62" i="15"/>
  <c r="WOP62" i="15"/>
  <c r="WOQ62" i="15"/>
  <c r="WOR62" i="15"/>
  <c r="WOS62" i="15"/>
  <c r="WOT62" i="15"/>
  <c r="WOU62" i="15"/>
  <c r="WOV62" i="15"/>
  <c r="WOW62" i="15"/>
  <c r="WOX62" i="15"/>
  <c r="WOY62" i="15"/>
  <c r="WOZ62" i="15"/>
  <c r="WPA62" i="15"/>
  <c r="WPB62" i="15"/>
  <c r="WPC62" i="15"/>
  <c r="WPD62" i="15"/>
  <c r="WPE62" i="15"/>
  <c r="WPF62" i="15"/>
  <c r="WPG62" i="15"/>
  <c r="WPH62" i="15"/>
  <c r="WPI62" i="15"/>
  <c r="WPJ62" i="15"/>
  <c r="WPK62" i="15"/>
  <c r="WPL62" i="15"/>
  <c r="WPM62" i="15"/>
  <c r="WPN62" i="15"/>
  <c r="WPO62" i="15"/>
  <c r="WPP62" i="15"/>
  <c r="WPQ62" i="15"/>
  <c r="WPR62" i="15"/>
  <c r="WPS62" i="15"/>
  <c r="WPT62" i="15"/>
  <c r="WPU62" i="15"/>
  <c r="WPV62" i="15"/>
  <c r="WPW62" i="15"/>
  <c r="WPX62" i="15"/>
  <c r="WPY62" i="15"/>
  <c r="WPZ62" i="15"/>
  <c r="WQA62" i="15"/>
  <c r="WQB62" i="15"/>
  <c r="WQC62" i="15"/>
  <c r="WQD62" i="15"/>
  <c r="WQE62" i="15"/>
  <c r="WQF62" i="15"/>
  <c r="WQG62" i="15"/>
  <c r="WQH62" i="15"/>
  <c r="WQI62" i="15"/>
  <c r="WQJ62" i="15"/>
  <c r="WQK62" i="15"/>
  <c r="WQL62" i="15"/>
  <c r="WQM62" i="15"/>
  <c r="WQN62" i="15"/>
  <c r="WQO62" i="15"/>
  <c r="WQP62" i="15"/>
  <c r="WQQ62" i="15"/>
  <c r="WQR62" i="15"/>
  <c r="WQS62" i="15"/>
  <c r="WQT62" i="15"/>
  <c r="WQU62" i="15"/>
  <c r="WQV62" i="15"/>
  <c r="WQW62" i="15"/>
  <c r="WQX62" i="15"/>
  <c r="WQY62" i="15"/>
  <c r="WQZ62" i="15"/>
  <c r="WRA62" i="15"/>
  <c r="WRB62" i="15"/>
  <c r="WRC62" i="15"/>
  <c r="WRD62" i="15"/>
  <c r="WRE62" i="15"/>
  <c r="WRF62" i="15"/>
  <c r="WRG62" i="15"/>
  <c r="WRH62" i="15"/>
  <c r="WRI62" i="15"/>
  <c r="WRJ62" i="15"/>
  <c r="WRK62" i="15"/>
  <c r="WRL62" i="15"/>
  <c r="WRM62" i="15"/>
  <c r="WRN62" i="15"/>
  <c r="WRO62" i="15"/>
  <c r="WRP62" i="15"/>
  <c r="WRQ62" i="15"/>
  <c r="WRR62" i="15"/>
  <c r="WRS62" i="15"/>
  <c r="WRT62" i="15"/>
  <c r="WRU62" i="15"/>
  <c r="WRV62" i="15"/>
  <c r="WRW62" i="15"/>
  <c r="WRX62" i="15"/>
  <c r="WRY62" i="15"/>
  <c r="WRZ62" i="15"/>
  <c r="WSA62" i="15"/>
  <c r="WSB62" i="15"/>
  <c r="WSC62" i="15"/>
  <c r="WSD62" i="15"/>
  <c r="WSE62" i="15"/>
  <c r="WSF62" i="15"/>
  <c r="WSG62" i="15"/>
  <c r="WSH62" i="15"/>
  <c r="WSI62" i="15"/>
  <c r="WSJ62" i="15"/>
  <c r="WSK62" i="15"/>
  <c r="WSL62" i="15"/>
  <c r="WSM62" i="15"/>
  <c r="WSN62" i="15"/>
  <c r="WSO62" i="15"/>
  <c r="WSP62" i="15"/>
  <c r="WSQ62" i="15"/>
  <c r="WSR62" i="15"/>
  <c r="WSS62" i="15"/>
  <c r="WST62" i="15"/>
  <c r="WSU62" i="15"/>
  <c r="WSV62" i="15"/>
  <c r="WSW62" i="15"/>
  <c r="WSX62" i="15"/>
  <c r="WSY62" i="15"/>
  <c r="WSZ62" i="15"/>
  <c r="WTA62" i="15"/>
  <c r="WTB62" i="15"/>
  <c r="WTC62" i="15"/>
  <c r="WTD62" i="15"/>
  <c r="WTE62" i="15"/>
  <c r="WTF62" i="15"/>
  <c r="WTG62" i="15"/>
  <c r="WTH62" i="15"/>
  <c r="WTI62" i="15"/>
  <c r="WTJ62" i="15"/>
  <c r="WTK62" i="15"/>
  <c r="WTL62" i="15"/>
  <c r="WTM62" i="15"/>
  <c r="WTN62" i="15"/>
  <c r="WTO62" i="15"/>
  <c r="WTP62" i="15"/>
  <c r="WTQ62" i="15"/>
  <c r="WTR62" i="15"/>
  <c r="WTS62" i="15"/>
  <c r="WTT62" i="15"/>
  <c r="WTU62" i="15"/>
  <c r="WTV62" i="15"/>
  <c r="WTW62" i="15"/>
  <c r="WTX62" i="15"/>
  <c r="WTY62" i="15"/>
  <c r="WTZ62" i="15"/>
  <c r="WUA62" i="15"/>
  <c r="WUB62" i="15"/>
  <c r="WUC62" i="15"/>
  <c r="WUD62" i="15"/>
  <c r="WUE62" i="15"/>
  <c r="WUF62" i="15"/>
  <c r="WUG62" i="15"/>
  <c r="WUH62" i="15"/>
  <c r="WUI62" i="15"/>
  <c r="WUJ62" i="15"/>
  <c r="WUK62" i="15"/>
  <c r="WUL62" i="15"/>
  <c r="WUM62" i="15"/>
  <c r="WUN62" i="15"/>
  <c r="WUO62" i="15"/>
  <c r="WUP62" i="15"/>
  <c r="WUQ62" i="15"/>
  <c r="WUR62" i="15"/>
  <c r="WUS62" i="15"/>
  <c r="WUT62" i="15"/>
  <c r="WUU62" i="15"/>
  <c r="WUV62" i="15"/>
  <c r="WUW62" i="15"/>
  <c r="WUX62" i="15"/>
  <c r="WUY62" i="15"/>
  <c r="WUZ62" i="15"/>
  <c r="WVA62" i="15"/>
  <c r="WVB62" i="15"/>
  <c r="WVC62" i="15"/>
  <c r="WVD62" i="15"/>
  <c r="WVE62" i="15"/>
  <c r="WVF62" i="15"/>
  <c r="WVG62" i="15"/>
  <c r="WVH62" i="15"/>
  <c r="WVI62" i="15"/>
  <c r="WVJ62" i="15"/>
  <c r="WVK62" i="15"/>
  <c r="WVL62" i="15"/>
  <c r="WVM62" i="15"/>
  <c r="WVN62" i="15"/>
  <c r="WVO62" i="15"/>
  <c r="WVP62" i="15"/>
  <c r="WVQ62" i="15"/>
  <c r="WVR62" i="15"/>
  <c r="WVS62" i="15"/>
  <c r="WVT62" i="15"/>
  <c r="WVU62" i="15"/>
  <c r="WVV62" i="15"/>
  <c r="WVW62" i="15"/>
  <c r="WVX62" i="15"/>
  <c r="WVY62" i="15"/>
  <c r="WVZ62" i="15"/>
  <c r="WWA62" i="15"/>
  <c r="WWB62" i="15"/>
  <c r="WWC62" i="15"/>
  <c r="WWD62" i="15"/>
  <c r="WWE62" i="15"/>
  <c r="WWF62" i="15"/>
  <c r="WWG62" i="15"/>
  <c r="WWH62" i="15"/>
  <c r="WWI62" i="15"/>
  <c r="WWJ62" i="15"/>
  <c r="WWK62" i="15"/>
  <c r="WWL62" i="15"/>
  <c r="WWM62" i="15"/>
  <c r="WWN62" i="15"/>
  <c r="WWO62" i="15"/>
  <c r="WWP62" i="15"/>
  <c r="WWQ62" i="15"/>
  <c r="WWR62" i="15"/>
  <c r="WWS62" i="15"/>
  <c r="WWT62" i="15"/>
  <c r="WWU62" i="15"/>
  <c r="WWV62" i="15"/>
  <c r="WWW62" i="15"/>
  <c r="WWX62" i="15"/>
  <c r="WWY62" i="15"/>
  <c r="WWZ62" i="15"/>
  <c r="WXA62" i="15"/>
  <c r="WXB62" i="15"/>
  <c r="WXC62" i="15"/>
  <c r="WXD62" i="15"/>
  <c r="WXE62" i="15"/>
  <c r="WXF62" i="15"/>
  <c r="WXG62" i="15"/>
  <c r="WXH62" i="15"/>
  <c r="WXI62" i="15"/>
  <c r="WXJ62" i="15"/>
  <c r="WXK62" i="15"/>
  <c r="WXL62" i="15"/>
  <c r="WXM62" i="15"/>
  <c r="WXN62" i="15"/>
  <c r="WXO62" i="15"/>
  <c r="WXP62" i="15"/>
  <c r="WXQ62" i="15"/>
  <c r="WXR62" i="15"/>
  <c r="WXS62" i="15"/>
  <c r="WXT62" i="15"/>
  <c r="WXU62" i="15"/>
  <c r="WXV62" i="15"/>
  <c r="WXW62" i="15"/>
  <c r="WXX62" i="15"/>
  <c r="WXY62" i="15"/>
  <c r="WXZ62" i="15"/>
  <c r="WYA62" i="15"/>
  <c r="WYB62" i="15"/>
  <c r="WYC62" i="15"/>
  <c r="WYD62" i="15"/>
  <c r="WYE62" i="15"/>
  <c r="WYF62" i="15"/>
  <c r="WYG62" i="15"/>
  <c r="WYH62" i="15"/>
  <c r="WYI62" i="15"/>
  <c r="WYJ62" i="15"/>
  <c r="WYK62" i="15"/>
  <c r="WYL62" i="15"/>
  <c r="WYM62" i="15"/>
  <c r="WYN62" i="15"/>
  <c r="WYO62" i="15"/>
  <c r="WYP62" i="15"/>
  <c r="WYQ62" i="15"/>
  <c r="WYR62" i="15"/>
  <c r="WYS62" i="15"/>
  <c r="WYT62" i="15"/>
  <c r="WYU62" i="15"/>
  <c r="WYV62" i="15"/>
  <c r="WYW62" i="15"/>
  <c r="WYX62" i="15"/>
  <c r="WYY62" i="15"/>
  <c r="WYZ62" i="15"/>
  <c r="WZA62" i="15"/>
  <c r="WZB62" i="15"/>
  <c r="WZC62" i="15"/>
  <c r="WZD62" i="15"/>
  <c r="WZE62" i="15"/>
  <c r="WZF62" i="15"/>
  <c r="WZG62" i="15"/>
  <c r="WZH62" i="15"/>
  <c r="WZI62" i="15"/>
  <c r="WZJ62" i="15"/>
  <c r="WZK62" i="15"/>
  <c r="WZL62" i="15"/>
  <c r="WZM62" i="15"/>
  <c r="WZN62" i="15"/>
  <c r="WZO62" i="15"/>
  <c r="WZP62" i="15"/>
  <c r="WZQ62" i="15"/>
  <c r="WZR62" i="15"/>
  <c r="WZS62" i="15"/>
  <c r="WZT62" i="15"/>
  <c r="WZU62" i="15"/>
  <c r="WZV62" i="15"/>
  <c r="WZW62" i="15"/>
  <c r="WZX62" i="15"/>
  <c r="WZY62" i="15"/>
  <c r="WZZ62" i="15"/>
  <c r="XAA62" i="15"/>
  <c r="XAB62" i="15"/>
  <c r="XAC62" i="15"/>
  <c r="XAD62" i="15"/>
  <c r="XAE62" i="15"/>
  <c r="XAF62" i="15"/>
  <c r="XAG62" i="15"/>
  <c r="XAH62" i="15"/>
  <c r="XAI62" i="15"/>
  <c r="XAJ62" i="15"/>
  <c r="XAK62" i="15"/>
  <c r="XAL62" i="15"/>
  <c r="XAM62" i="15"/>
  <c r="XAN62" i="15"/>
  <c r="XAO62" i="15"/>
  <c r="XAP62" i="15"/>
  <c r="XAQ62" i="15"/>
  <c r="XAR62" i="15"/>
  <c r="XAS62" i="15"/>
  <c r="XAT62" i="15"/>
  <c r="XAU62" i="15"/>
  <c r="XAV62" i="15"/>
  <c r="XAW62" i="15"/>
  <c r="XAX62" i="15"/>
  <c r="XAY62" i="15"/>
  <c r="XAZ62" i="15"/>
  <c r="XBA62" i="15"/>
  <c r="XBB62" i="15"/>
  <c r="XBC62" i="15"/>
  <c r="XBD62" i="15"/>
  <c r="XBE62" i="15"/>
  <c r="XBF62" i="15"/>
  <c r="XBG62" i="15"/>
  <c r="XBH62" i="15"/>
  <c r="XBI62" i="15"/>
  <c r="XBJ62" i="15"/>
  <c r="XBK62" i="15"/>
  <c r="XBL62" i="15"/>
  <c r="XBM62" i="15"/>
  <c r="XBN62" i="15"/>
  <c r="XBO62" i="15"/>
  <c r="XBP62" i="15"/>
  <c r="XBQ62" i="15"/>
  <c r="XBR62" i="15"/>
  <c r="XBS62" i="15"/>
  <c r="XBT62" i="15"/>
  <c r="XBU62" i="15"/>
  <c r="XBV62" i="15"/>
  <c r="XBW62" i="15"/>
  <c r="XBX62" i="15"/>
  <c r="XBY62" i="15"/>
  <c r="XBZ62" i="15"/>
  <c r="XCA62" i="15"/>
  <c r="XCB62" i="15"/>
  <c r="XCC62" i="15"/>
  <c r="XCD62" i="15"/>
  <c r="XCE62" i="15"/>
  <c r="XCF62" i="15"/>
  <c r="XCG62" i="15"/>
  <c r="XCH62" i="15"/>
  <c r="XCI62" i="15"/>
  <c r="XCJ62" i="15"/>
  <c r="XCK62" i="15"/>
  <c r="XCL62" i="15"/>
  <c r="XCM62" i="15"/>
  <c r="XCN62" i="15"/>
  <c r="XCO62" i="15"/>
  <c r="XCP62" i="15"/>
  <c r="XCQ62" i="15"/>
  <c r="XCR62" i="15"/>
  <c r="XCS62" i="15"/>
  <c r="XCT62" i="15"/>
  <c r="XCU62" i="15"/>
  <c r="XCV62" i="15"/>
  <c r="XCW62" i="15"/>
  <c r="XCX62" i="15"/>
  <c r="XCY62" i="15"/>
  <c r="XCZ62" i="15"/>
  <c r="XDA62" i="15"/>
  <c r="XDB62" i="15"/>
  <c r="XDC62" i="15"/>
  <c r="XDD62" i="15"/>
  <c r="XDE62" i="15"/>
  <c r="XDF62" i="15"/>
  <c r="XDG62" i="15"/>
  <c r="XDH62" i="15"/>
  <c r="XDI62" i="15"/>
  <c r="XDJ62" i="15"/>
  <c r="XDK62" i="15"/>
  <c r="XDL62" i="15"/>
  <c r="XDM62" i="15"/>
  <c r="XDN62" i="15"/>
  <c r="XDO62" i="15"/>
  <c r="XDP62" i="15"/>
  <c r="XDQ62" i="15"/>
  <c r="XDR62" i="15"/>
  <c r="XDS62" i="15"/>
  <c r="XDT62" i="15"/>
  <c r="XDU62" i="15"/>
  <c r="XDV62" i="15"/>
  <c r="XDW62" i="15"/>
  <c r="XDX62" i="15"/>
  <c r="XDY62" i="15"/>
  <c r="XDZ62" i="15"/>
  <c r="XEA62" i="15"/>
  <c r="XEB62" i="15"/>
  <c r="XEC62" i="15"/>
  <c r="XED62" i="15"/>
  <c r="XEE62" i="15"/>
  <c r="XEF62" i="15"/>
  <c r="XEG62" i="15"/>
  <c r="XEH62" i="15"/>
  <c r="N26" i="15"/>
  <c r="N27" i="15"/>
  <c r="N28" i="15"/>
  <c r="Q14" i="15"/>
  <c r="Q15" i="15"/>
  <c r="Q16" i="15"/>
  <c r="N16" i="15"/>
  <c r="N15" i="15"/>
  <c r="N14" i="15"/>
  <c r="N13" i="15"/>
  <c r="Q26" i="15"/>
  <c r="Q27" i="15"/>
  <c r="Q25" i="15"/>
  <c r="D11" i="6"/>
  <c r="E11" i="6"/>
  <c r="F11" i="6"/>
  <c r="D9" i="6"/>
  <c r="F9" i="6"/>
  <c r="C9" i="21"/>
  <c r="B10" i="21"/>
  <c r="B9" i="21"/>
  <c r="B5" i="21"/>
  <c r="B6" i="21"/>
  <c r="B7" i="21"/>
  <c r="B8" i="21"/>
  <c r="F17" i="17"/>
  <c r="D7" i="17"/>
  <c r="F11" i="20"/>
  <c r="J8" i="20"/>
  <c r="J73" i="7"/>
  <c r="B85" i="10"/>
  <c r="C109" i="10"/>
  <c r="D109" i="10"/>
  <c r="B86" i="10"/>
  <c r="C110" i="10"/>
  <c r="D110" i="10"/>
  <c r="B87" i="10"/>
  <c r="C111" i="10"/>
  <c r="D111" i="10"/>
  <c r="B88" i="10"/>
  <c r="C112" i="10"/>
  <c r="D112" i="10"/>
  <c r="C113" i="10"/>
  <c r="D113" i="10"/>
  <c r="C114" i="10"/>
  <c r="D114" i="10"/>
  <c r="B91" i="10"/>
  <c r="C115" i="10"/>
  <c r="D115" i="10"/>
  <c r="B92" i="10"/>
  <c r="C116" i="10"/>
  <c r="D116" i="10"/>
  <c r="B93" i="10"/>
  <c r="C117" i="10"/>
  <c r="D117" i="10"/>
  <c r="B94" i="10"/>
  <c r="C118" i="10"/>
  <c r="D118" i="10"/>
  <c r="B95" i="10"/>
  <c r="C119" i="10"/>
  <c r="C120" i="10"/>
  <c r="D120" i="10"/>
  <c r="B98" i="10"/>
  <c r="C122" i="10"/>
  <c r="D122" i="10"/>
  <c r="B99" i="10"/>
  <c r="C123" i="10"/>
  <c r="D123" i="10"/>
  <c r="B100" i="10"/>
  <c r="C124" i="10"/>
  <c r="D124" i="10"/>
  <c r="B101" i="10"/>
  <c r="C125" i="10"/>
  <c r="D125" i="10"/>
  <c r="B102" i="10"/>
  <c r="C126" i="10"/>
  <c r="D126" i="10"/>
  <c r="B103" i="10"/>
  <c r="C127" i="10"/>
  <c r="D127" i="10"/>
  <c r="E25" i="13"/>
  <c r="E28" i="13"/>
  <c r="E29" i="13"/>
  <c r="E30" i="13"/>
  <c r="D31" i="13"/>
  <c r="E38" i="13"/>
  <c r="D39" i="13"/>
  <c r="E39" i="13"/>
  <c r="C16" i="14"/>
  <c r="C17" i="14"/>
  <c r="C18" i="14"/>
  <c r="F62" i="14"/>
  <c r="G62" i="14"/>
  <c r="H62" i="14"/>
  <c r="F63" i="14"/>
  <c r="H63" i="14"/>
  <c r="F64" i="14"/>
  <c r="H64" i="14"/>
  <c r="F65" i="14"/>
  <c r="H65" i="14"/>
  <c r="F68" i="14"/>
  <c r="G68" i="14"/>
  <c r="H68" i="14"/>
  <c r="F72" i="14"/>
  <c r="H72" i="14"/>
  <c r="F75" i="14"/>
  <c r="H75" i="14"/>
  <c r="F76" i="14"/>
  <c r="H76" i="14"/>
  <c r="H78" i="14"/>
  <c r="H5" i="14"/>
  <c r="F86" i="14"/>
  <c r="E45" i="1"/>
  <c r="E46" i="1"/>
  <c r="E47" i="1"/>
  <c r="E48" i="1"/>
  <c r="E111" i="1"/>
  <c r="E112" i="1"/>
  <c r="E113" i="1"/>
  <c r="E114" i="1"/>
  <c r="E115" i="1"/>
  <c r="E116" i="1"/>
  <c r="E118" i="1"/>
  <c r="E119" i="1"/>
  <c r="E120" i="1"/>
  <c r="E122" i="1"/>
  <c r="E123" i="1"/>
  <c r="E124" i="1"/>
  <c r="E125" i="1"/>
  <c r="G25" i="13"/>
  <c r="G28" i="13"/>
  <c r="G29" i="13"/>
  <c r="G30" i="13"/>
  <c r="F31" i="13"/>
  <c r="G31" i="13"/>
  <c r="G33" i="13"/>
  <c r="G38" i="13"/>
  <c r="F39" i="13"/>
  <c r="G39" i="13"/>
  <c r="G40" i="13"/>
  <c r="H45" i="1"/>
  <c r="H46" i="1"/>
  <c r="H47" i="1"/>
  <c r="H48" i="1"/>
  <c r="H135" i="1"/>
  <c r="H136" i="1"/>
  <c r="H146" i="1"/>
  <c r="D11" i="1"/>
  <c r="H160" i="1"/>
  <c r="H161" i="1"/>
  <c r="H167" i="1"/>
  <c r="D20" i="1"/>
  <c r="C85" i="10"/>
  <c r="E109" i="10"/>
  <c r="F109" i="10"/>
  <c r="C86" i="10"/>
  <c r="E110" i="10"/>
  <c r="F110" i="10"/>
  <c r="C87" i="10"/>
  <c r="E111" i="10"/>
  <c r="F111" i="10"/>
  <c r="C88" i="10"/>
  <c r="E112" i="10"/>
  <c r="F112" i="10"/>
  <c r="E113" i="10"/>
  <c r="F113" i="10"/>
  <c r="E114" i="10"/>
  <c r="F114" i="10"/>
  <c r="C91" i="10"/>
  <c r="E115" i="10"/>
  <c r="F115" i="10"/>
  <c r="C92" i="10"/>
  <c r="E116" i="10"/>
  <c r="F116" i="10"/>
  <c r="C93" i="10"/>
  <c r="E117" i="10"/>
  <c r="F117" i="10"/>
  <c r="C94" i="10"/>
  <c r="E118" i="10"/>
  <c r="F118" i="10"/>
  <c r="C95" i="10"/>
  <c r="E120" i="10"/>
  <c r="F120" i="10"/>
  <c r="C98" i="10"/>
  <c r="E122" i="10"/>
  <c r="F122" i="10"/>
  <c r="C99" i="10"/>
  <c r="E123" i="10"/>
  <c r="F123" i="10"/>
  <c r="C100" i="10"/>
  <c r="E124" i="10"/>
  <c r="F124" i="10"/>
  <c r="C101" i="10"/>
  <c r="E125" i="10"/>
  <c r="F125" i="10"/>
  <c r="C102" i="10"/>
  <c r="E126" i="10"/>
  <c r="F126" i="10"/>
  <c r="C103" i="10"/>
  <c r="E127" i="10"/>
  <c r="F127" i="10"/>
  <c r="I25" i="13"/>
  <c r="I28" i="13"/>
  <c r="I29" i="13"/>
  <c r="I30" i="13"/>
  <c r="H31" i="13"/>
  <c r="I31" i="13"/>
  <c r="I38" i="13"/>
  <c r="H39" i="13"/>
  <c r="I39" i="13"/>
  <c r="K45" i="1"/>
  <c r="K46" i="1"/>
  <c r="K47" i="1"/>
  <c r="K48" i="1"/>
  <c r="D85" i="10"/>
  <c r="G109" i="10"/>
  <c r="H109" i="10"/>
  <c r="D86" i="10"/>
  <c r="G110" i="10"/>
  <c r="H110" i="10"/>
  <c r="D87" i="10"/>
  <c r="G111" i="10"/>
  <c r="H111" i="10"/>
  <c r="D88" i="10"/>
  <c r="G112" i="10"/>
  <c r="H112" i="10"/>
  <c r="G113" i="10"/>
  <c r="H113" i="10"/>
  <c r="G114" i="10"/>
  <c r="H114" i="10"/>
  <c r="D91" i="10"/>
  <c r="G115" i="10"/>
  <c r="H115" i="10"/>
  <c r="D92" i="10"/>
  <c r="G116" i="10"/>
  <c r="H116" i="10"/>
  <c r="D93" i="10"/>
  <c r="G117" i="10"/>
  <c r="H117" i="10"/>
  <c r="D94" i="10"/>
  <c r="G118" i="10"/>
  <c r="H118" i="10"/>
  <c r="D95" i="10"/>
  <c r="G119" i="10"/>
  <c r="H119" i="10"/>
  <c r="G120" i="10"/>
  <c r="H120" i="10"/>
  <c r="G121" i="10"/>
  <c r="H121" i="10"/>
  <c r="D98" i="10"/>
  <c r="G122" i="10"/>
  <c r="H122" i="10"/>
  <c r="D99" i="10"/>
  <c r="G123" i="10"/>
  <c r="H123" i="10"/>
  <c r="D100" i="10"/>
  <c r="G124" i="10"/>
  <c r="H124" i="10"/>
  <c r="D101" i="10"/>
  <c r="G125" i="10"/>
  <c r="H125" i="10"/>
  <c r="D102" i="10"/>
  <c r="G126" i="10"/>
  <c r="H126" i="10"/>
  <c r="D103" i="10"/>
  <c r="G127" i="10"/>
  <c r="H127" i="10"/>
  <c r="F160" i="1"/>
  <c r="F161" i="1"/>
  <c r="I53" i="11"/>
  <c r="W20" i="11"/>
  <c r="X20" i="11"/>
  <c r="Y20" i="11"/>
  <c r="Y23" i="11"/>
  <c r="C25" i="11"/>
  <c r="W28" i="11"/>
  <c r="X28" i="11"/>
  <c r="Y28" i="11"/>
  <c r="W29" i="11"/>
  <c r="Y30" i="11"/>
  <c r="W31" i="11"/>
  <c r="B37" i="15"/>
  <c r="N45" i="1"/>
  <c r="N46" i="1"/>
  <c r="N47" i="1"/>
  <c r="N48" i="1"/>
  <c r="N129" i="1"/>
  <c r="F18" i="1"/>
  <c r="E85" i="10"/>
  <c r="I109" i="10"/>
  <c r="J109" i="10"/>
  <c r="E86" i="10"/>
  <c r="I110" i="10"/>
  <c r="J110" i="10"/>
  <c r="E87" i="10"/>
  <c r="I111" i="10"/>
  <c r="J111" i="10"/>
  <c r="E88" i="10"/>
  <c r="I112" i="10"/>
  <c r="J112" i="10"/>
  <c r="I113" i="10"/>
  <c r="J113" i="10"/>
  <c r="I114" i="10"/>
  <c r="J114" i="10"/>
  <c r="E91" i="10"/>
  <c r="I115" i="10"/>
  <c r="J115" i="10"/>
  <c r="E92" i="10"/>
  <c r="I116" i="10"/>
  <c r="J116" i="10"/>
  <c r="E93" i="10"/>
  <c r="I117" i="10"/>
  <c r="J117" i="10"/>
  <c r="E94" i="10"/>
  <c r="I118" i="10"/>
  <c r="J118" i="10"/>
  <c r="E95" i="10"/>
  <c r="I119" i="10"/>
  <c r="J119" i="10"/>
  <c r="I120" i="10"/>
  <c r="J120" i="10"/>
  <c r="I121" i="10"/>
  <c r="J121" i="10"/>
  <c r="E98" i="10"/>
  <c r="I122" i="10"/>
  <c r="J122" i="10"/>
  <c r="E99" i="10"/>
  <c r="I123" i="10"/>
  <c r="J123" i="10"/>
  <c r="E100" i="10"/>
  <c r="I124" i="10"/>
  <c r="J124" i="10"/>
  <c r="E101" i="10"/>
  <c r="I125" i="10"/>
  <c r="J125" i="10"/>
  <c r="E102" i="10"/>
  <c r="I126" i="10"/>
  <c r="J126" i="10"/>
  <c r="E103" i="10"/>
  <c r="I127" i="10"/>
  <c r="J127" i="10"/>
  <c r="C37" i="15"/>
  <c r="D37" i="15"/>
  <c r="K38" i="13"/>
  <c r="J39" i="13"/>
  <c r="K39" i="13"/>
  <c r="K40" i="13"/>
  <c r="E37" i="15"/>
  <c r="F37" i="15"/>
  <c r="L88" i="7"/>
  <c r="M27" i="7"/>
  <c r="M29" i="7"/>
  <c r="M47" i="7"/>
  <c r="M50" i="7"/>
  <c r="M53" i="7"/>
  <c r="M54" i="7"/>
  <c r="M55" i="7"/>
  <c r="M65" i="7"/>
  <c r="M71" i="7"/>
  <c r="M12" i="7"/>
  <c r="M14" i="7"/>
  <c r="M16" i="7"/>
  <c r="L89" i="7"/>
  <c r="L90" i="7"/>
  <c r="L91" i="7"/>
  <c r="I10" i="7"/>
  <c r="C45" i="14"/>
  <c r="C47" i="14"/>
  <c r="F46" i="14"/>
  <c r="H46" i="14"/>
  <c r="C50" i="14"/>
  <c r="C52" i="14"/>
  <c r="F47" i="14"/>
  <c r="H47" i="14"/>
  <c r="H48" i="14"/>
  <c r="E47" i="14"/>
  <c r="E46" i="14"/>
  <c r="H8" i="14"/>
  <c r="H7" i="14"/>
  <c r="H6" i="14"/>
  <c r="C18" i="6"/>
  <c r="F18" i="6"/>
  <c r="E18" i="6"/>
  <c r="D18" i="6"/>
  <c r="K25" i="13"/>
  <c r="K28" i="13"/>
  <c r="K30" i="13"/>
  <c r="J31" i="13"/>
  <c r="K31" i="13"/>
  <c r="K33" i="13"/>
  <c r="J19" i="13"/>
  <c r="H19" i="13"/>
  <c r="F19" i="13"/>
  <c r="D19" i="13"/>
  <c r="J11" i="13"/>
  <c r="H11" i="13"/>
  <c r="F11" i="13"/>
  <c r="D11" i="13"/>
  <c r="J9" i="13"/>
  <c r="H9" i="13"/>
  <c r="F9" i="13"/>
  <c r="D9" i="13"/>
  <c r="O53" i="11"/>
  <c r="P53" i="11"/>
  <c r="Y53" i="11"/>
  <c r="J53" i="11"/>
  <c r="K44" i="11"/>
  <c r="K53" i="11"/>
  <c r="L53" i="11"/>
  <c r="M53" i="11"/>
  <c r="N44" i="11"/>
  <c r="N53" i="11"/>
  <c r="E53" i="11"/>
  <c r="F53" i="11"/>
  <c r="G44" i="11"/>
  <c r="G53" i="11"/>
  <c r="H53" i="11"/>
  <c r="Y52" i="11"/>
  <c r="X52" i="11"/>
  <c r="W52" i="11"/>
  <c r="Y49" i="11"/>
  <c r="X49" i="11"/>
  <c r="W49" i="11"/>
  <c r="Y48" i="11"/>
  <c r="X48" i="11"/>
  <c r="W48" i="11"/>
  <c r="Y47" i="11"/>
  <c r="X47" i="11"/>
  <c r="W47" i="11"/>
  <c r="Y46" i="11"/>
  <c r="X46" i="11"/>
  <c r="W46" i="11"/>
  <c r="Y45" i="11"/>
  <c r="X45" i="11"/>
  <c r="W45" i="11"/>
  <c r="Y43" i="11"/>
  <c r="X43" i="11"/>
  <c r="W43" i="11"/>
  <c r="Y42" i="11"/>
  <c r="X42" i="11"/>
  <c r="W42" i="11"/>
  <c r="Y41" i="11"/>
  <c r="X41" i="11"/>
  <c r="W41" i="11"/>
  <c r="Y38" i="11"/>
  <c r="X38" i="11"/>
  <c r="W38" i="11"/>
  <c r="Y33" i="11"/>
  <c r="X33" i="11"/>
  <c r="W33" i="11"/>
  <c r="Y32" i="11"/>
  <c r="X32" i="11"/>
  <c r="W32" i="11"/>
  <c r="Y31" i="11"/>
  <c r="X30" i="11"/>
  <c r="Y29" i="11"/>
  <c r="Y26" i="11"/>
  <c r="X26" i="11"/>
  <c r="W26" i="11"/>
  <c r="Y25" i="11"/>
  <c r="X25" i="11"/>
  <c r="W25" i="11"/>
  <c r="Y24" i="11"/>
  <c r="W24" i="11"/>
  <c r="C21" i="11"/>
  <c r="Y19" i="11"/>
  <c r="W19" i="11"/>
  <c r="E35" i="10"/>
  <c r="E46" i="10"/>
  <c r="E47" i="10"/>
  <c r="E67" i="10"/>
  <c r="E72" i="10"/>
  <c r="E73" i="10"/>
  <c r="E74" i="10"/>
  <c r="E97" i="10"/>
  <c r="D97" i="10"/>
  <c r="C97" i="10"/>
  <c r="B97" i="10"/>
  <c r="D35" i="10"/>
  <c r="D46" i="10"/>
  <c r="D67" i="10"/>
  <c r="D72" i="10"/>
  <c r="D73" i="10"/>
  <c r="C35" i="10"/>
  <c r="C46" i="10"/>
  <c r="C47" i="10"/>
  <c r="C67" i="10"/>
  <c r="C72" i="10"/>
  <c r="B35" i="10"/>
  <c r="B46" i="10"/>
  <c r="B47" i="10"/>
  <c r="B67" i="10"/>
  <c r="B72" i="10"/>
  <c r="B73" i="10"/>
  <c r="G32" i="6"/>
  <c r="G41" i="6"/>
  <c r="F16" i="6"/>
  <c r="F53" i="6"/>
  <c r="F54" i="6"/>
  <c r="E16" i="6"/>
  <c r="D16" i="6"/>
  <c r="C16" i="6"/>
  <c r="E64" i="9"/>
  <c r="I88" i="9"/>
  <c r="J88" i="9"/>
  <c r="E65" i="9"/>
  <c r="I89" i="9"/>
  <c r="J89" i="9"/>
  <c r="E66" i="9"/>
  <c r="I90" i="9"/>
  <c r="J90" i="9"/>
  <c r="E67" i="9"/>
  <c r="I91" i="9"/>
  <c r="J91" i="9"/>
  <c r="E68" i="9"/>
  <c r="I92" i="9"/>
  <c r="J92" i="9"/>
  <c r="E69" i="9"/>
  <c r="I93" i="9"/>
  <c r="J93" i="9"/>
  <c r="E70" i="9"/>
  <c r="I94" i="9"/>
  <c r="J94" i="9"/>
  <c r="E71" i="9"/>
  <c r="I95" i="9"/>
  <c r="J95" i="9"/>
  <c r="E72" i="9"/>
  <c r="I96" i="9"/>
  <c r="J96" i="9"/>
  <c r="E73" i="9"/>
  <c r="I97" i="9"/>
  <c r="J97" i="9"/>
  <c r="E74" i="9"/>
  <c r="I99" i="9"/>
  <c r="J99" i="9"/>
  <c r="E77" i="9"/>
  <c r="I101" i="9"/>
  <c r="J101" i="9"/>
  <c r="E78" i="9"/>
  <c r="I102" i="9"/>
  <c r="J102" i="9"/>
  <c r="E79" i="9"/>
  <c r="I103" i="9"/>
  <c r="J103" i="9"/>
  <c r="E80" i="9"/>
  <c r="I104" i="9"/>
  <c r="J104" i="9"/>
  <c r="E81" i="9"/>
  <c r="I105" i="9"/>
  <c r="J105" i="9"/>
  <c r="E82" i="9"/>
  <c r="I106" i="9"/>
  <c r="J106" i="9"/>
  <c r="D64" i="9"/>
  <c r="D65" i="9"/>
  <c r="G89" i="9"/>
  <c r="H89" i="9"/>
  <c r="D66" i="9"/>
  <c r="G90" i="9"/>
  <c r="H90" i="9"/>
  <c r="D67" i="9"/>
  <c r="G91" i="9"/>
  <c r="H91" i="9"/>
  <c r="D68" i="9"/>
  <c r="G92" i="9"/>
  <c r="H92" i="9"/>
  <c r="D69" i="9"/>
  <c r="G93" i="9"/>
  <c r="H93" i="9"/>
  <c r="D70" i="9"/>
  <c r="G94" i="9"/>
  <c r="H94" i="9"/>
  <c r="D71" i="9"/>
  <c r="G95" i="9"/>
  <c r="H95" i="9"/>
  <c r="D72" i="9"/>
  <c r="G96" i="9"/>
  <c r="H96" i="9"/>
  <c r="D73" i="9"/>
  <c r="G97" i="9"/>
  <c r="H97" i="9"/>
  <c r="D74" i="9"/>
  <c r="G99" i="9"/>
  <c r="H99" i="9"/>
  <c r="D77" i="9"/>
  <c r="G101" i="9"/>
  <c r="H101" i="9"/>
  <c r="D78" i="9"/>
  <c r="G102" i="9"/>
  <c r="H102" i="9"/>
  <c r="D79" i="9"/>
  <c r="G103" i="9"/>
  <c r="H103" i="9"/>
  <c r="D80" i="9"/>
  <c r="G104" i="9"/>
  <c r="H104" i="9"/>
  <c r="D81" i="9"/>
  <c r="G105" i="9"/>
  <c r="H105" i="9"/>
  <c r="D82" i="9"/>
  <c r="G106" i="9"/>
  <c r="H106" i="9"/>
  <c r="C64" i="9"/>
  <c r="E88" i="9"/>
  <c r="F88" i="9"/>
  <c r="C65" i="9"/>
  <c r="E89" i="9"/>
  <c r="F89" i="9"/>
  <c r="C66" i="9"/>
  <c r="E90" i="9"/>
  <c r="F90" i="9"/>
  <c r="C67" i="9"/>
  <c r="E91" i="9"/>
  <c r="F91" i="9"/>
  <c r="C68" i="9"/>
  <c r="E92" i="9"/>
  <c r="F92" i="9"/>
  <c r="C69" i="9"/>
  <c r="E93" i="9"/>
  <c r="F93" i="9"/>
  <c r="C70" i="9"/>
  <c r="E94" i="9"/>
  <c r="F94" i="9"/>
  <c r="C71" i="9"/>
  <c r="E95" i="9"/>
  <c r="F95" i="9"/>
  <c r="C72" i="9"/>
  <c r="E96" i="9"/>
  <c r="F96" i="9"/>
  <c r="C73" i="9"/>
  <c r="E97" i="9"/>
  <c r="F97" i="9"/>
  <c r="C74" i="9"/>
  <c r="E99" i="9"/>
  <c r="F99" i="9"/>
  <c r="C77" i="9"/>
  <c r="E101" i="9"/>
  <c r="F101" i="9"/>
  <c r="C78" i="9"/>
  <c r="E102" i="9"/>
  <c r="F102" i="9"/>
  <c r="C79" i="9"/>
  <c r="E103" i="9"/>
  <c r="F103" i="9"/>
  <c r="C80" i="9"/>
  <c r="E104" i="9"/>
  <c r="F104" i="9"/>
  <c r="C81" i="9"/>
  <c r="E105" i="9"/>
  <c r="F105" i="9"/>
  <c r="C82" i="9"/>
  <c r="E106" i="9"/>
  <c r="F106" i="9"/>
  <c r="B64" i="9"/>
  <c r="B65" i="9"/>
  <c r="C89" i="9"/>
  <c r="D89" i="9"/>
  <c r="B66" i="9"/>
  <c r="C90" i="9"/>
  <c r="D90" i="9"/>
  <c r="B67" i="9"/>
  <c r="C91" i="9"/>
  <c r="D91" i="9"/>
  <c r="B68" i="9"/>
  <c r="C92" i="9"/>
  <c r="D92" i="9"/>
  <c r="B69" i="9"/>
  <c r="C93" i="9"/>
  <c r="D93" i="9"/>
  <c r="B70" i="9"/>
  <c r="C94" i="9"/>
  <c r="D94" i="9"/>
  <c r="B71" i="9"/>
  <c r="C95" i="9"/>
  <c r="D95" i="9"/>
  <c r="B72" i="9"/>
  <c r="C96" i="9"/>
  <c r="D96" i="9"/>
  <c r="B73" i="9"/>
  <c r="C97" i="9"/>
  <c r="D97" i="9"/>
  <c r="B74" i="9"/>
  <c r="C99" i="9"/>
  <c r="D99" i="9"/>
  <c r="B77" i="9"/>
  <c r="C101" i="9"/>
  <c r="D101" i="9"/>
  <c r="B78" i="9"/>
  <c r="C102" i="9"/>
  <c r="D102" i="9"/>
  <c r="B79" i="9"/>
  <c r="C103" i="9"/>
  <c r="D103" i="9"/>
  <c r="B80" i="9"/>
  <c r="C104" i="9"/>
  <c r="D104" i="9"/>
  <c r="B81" i="9"/>
  <c r="C105" i="9"/>
  <c r="D105" i="9"/>
  <c r="B82" i="9"/>
  <c r="C106" i="9"/>
  <c r="D106" i="9"/>
  <c r="E76" i="9"/>
  <c r="E83" i="9"/>
  <c r="C76" i="9"/>
  <c r="C83" i="9"/>
  <c r="E14" i="9"/>
  <c r="E25" i="9"/>
  <c r="E26" i="9"/>
  <c r="E46" i="9"/>
  <c r="E51" i="9"/>
  <c r="E52" i="9"/>
  <c r="D14" i="9"/>
  <c r="D25" i="9"/>
  <c r="D26" i="9"/>
  <c r="D46" i="9"/>
  <c r="D51" i="9"/>
  <c r="D52" i="9"/>
  <c r="D53" i="9"/>
  <c r="C14" i="9"/>
  <c r="C25" i="9"/>
  <c r="C26" i="9"/>
  <c r="C46" i="9"/>
  <c r="C51" i="9"/>
  <c r="C52" i="9"/>
  <c r="C53" i="9"/>
  <c r="B14" i="9"/>
  <c r="B25" i="9"/>
  <c r="B26" i="9"/>
  <c r="B46" i="9"/>
  <c r="B51" i="9"/>
  <c r="B52" i="9"/>
  <c r="B14" i="8"/>
  <c r="C14" i="8"/>
  <c r="D14" i="8"/>
  <c r="E14" i="8"/>
  <c r="B25" i="8"/>
  <c r="C25" i="8"/>
  <c r="D25" i="8"/>
  <c r="E25" i="8"/>
  <c r="B26" i="8"/>
  <c r="C26" i="8"/>
  <c r="D26" i="8"/>
  <c r="E26" i="8"/>
  <c r="B46" i="8"/>
  <c r="C46" i="8"/>
  <c r="D46" i="8"/>
  <c r="E46" i="8"/>
  <c r="B51" i="8"/>
  <c r="C51" i="8"/>
  <c r="D51" i="8"/>
  <c r="E51" i="8"/>
  <c r="B52" i="8"/>
  <c r="C52" i="8"/>
  <c r="D52" i="8"/>
  <c r="E52" i="8"/>
  <c r="B53" i="8"/>
  <c r="C53" i="8"/>
  <c r="D53" i="8"/>
  <c r="E53" i="8"/>
  <c r="B64" i="8"/>
  <c r="C64" i="8"/>
  <c r="E88" i="8"/>
  <c r="F88" i="8"/>
  <c r="D64" i="8"/>
  <c r="E64" i="8"/>
  <c r="B65" i="8"/>
  <c r="C65" i="8"/>
  <c r="E89" i="8"/>
  <c r="F89" i="8"/>
  <c r="D65" i="8"/>
  <c r="E65" i="8"/>
  <c r="B66" i="8"/>
  <c r="C66" i="8"/>
  <c r="E90" i="8"/>
  <c r="F90" i="8"/>
  <c r="D66" i="8"/>
  <c r="E66" i="8"/>
  <c r="B67" i="8"/>
  <c r="C67" i="8"/>
  <c r="E91" i="8"/>
  <c r="F91" i="8"/>
  <c r="D67" i="8"/>
  <c r="E67" i="8"/>
  <c r="B68" i="8"/>
  <c r="C68" i="8"/>
  <c r="E92" i="8"/>
  <c r="F92" i="8"/>
  <c r="D68" i="8"/>
  <c r="E68" i="8"/>
  <c r="B69" i="8"/>
  <c r="C69" i="8"/>
  <c r="E93" i="8"/>
  <c r="F93" i="8"/>
  <c r="D69" i="8"/>
  <c r="E69" i="8"/>
  <c r="B70" i="8"/>
  <c r="C70" i="8"/>
  <c r="E94" i="8"/>
  <c r="F94" i="8"/>
  <c r="D70" i="8"/>
  <c r="E70" i="8"/>
  <c r="B71" i="8"/>
  <c r="C71" i="8"/>
  <c r="E95" i="8"/>
  <c r="F95" i="8"/>
  <c r="D71" i="8"/>
  <c r="E71" i="8"/>
  <c r="B72" i="8"/>
  <c r="C72" i="8"/>
  <c r="E96" i="8"/>
  <c r="F96" i="8"/>
  <c r="D72" i="8"/>
  <c r="E72" i="8"/>
  <c r="B73" i="8"/>
  <c r="C73" i="8"/>
  <c r="E97" i="8"/>
  <c r="F97" i="8"/>
  <c r="D73" i="8"/>
  <c r="E73" i="8"/>
  <c r="B74" i="8"/>
  <c r="C74" i="8"/>
  <c r="D74" i="8"/>
  <c r="E74" i="8"/>
  <c r="B76" i="8"/>
  <c r="C76" i="8"/>
  <c r="D76" i="8"/>
  <c r="E76" i="8"/>
  <c r="B77" i="8"/>
  <c r="C77" i="8"/>
  <c r="E101" i="8"/>
  <c r="F101" i="8"/>
  <c r="D77" i="8"/>
  <c r="E77" i="8"/>
  <c r="B78" i="8"/>
  <c r="C78" i="8"/>
  <c r="E102" i="8"/>
  <c r="F102" i="8"/>
  <c r="D78" i="8"/>
  <c r="E78" i="8"/>
  <c r="B79" i="8"/>
  <c r="C79" i="8"/>
  <c r="E103" i="8"/>
  <c r="F103" i="8"/>
  <c r="D79" i="8"/>
  <c r="E79" i="8"/>
  <c r="B80" i="8"/>
  <c r="C80" i="8"/>
  <c r="E104" i="8"/>
  <c r="F104" i="8"/>
  <c r="D80" i="8"/>
  <c r="E80" i="8"/>
  <c r="B81" i="8"/>
  <c r="C81" i="8"/>
  <c r="E105" i="8"/>
  <c r="F105" i="8"/>
  <c r="D81" i="8"/>
  <c r="E81" i="8"/>
  <c r="B82" i="8"/>
  <c r="C82" i="8"/>
  <c r="E106" i="8"/>
  <c r="F106" i="8"/>
  <c r="D82" i="8"/>
  <c r="E82" i="8"/>
  <c r="B83" i="8"/>
  <c r="C83" i="8"/>
  <c r="D83" i="8"/>
  <c r="E83" i="8"/>
  <c r="C88" i="8"/>
  <c r="D88" i="8"/>
  <c r="G88" i="8"/>
  <c r="H88" i="8"/>
  <c r="I88" i="8"/>
  <c r="J88" i="8"/>
  <c r="C89" i="8"/>
  <c r="D89" i="8"/>
  <c r="G89" i="8"/>
  <c r="H89" i="8"/>
  <c r="I89" i="8"/>
  <c r="J89" i="8"/>
  <c r="C90" i="8"/>
  <c r="D90" i="8"/>
  <c r="G90" i="8"/>
  <c r="H90" i="8"/>
  <c r="I90" i="8"/>
  <c r="J90" i="8"/>
  <c r="C91" i="8"/>
  <c r="D91" i="8"/>
  <c r="G91" i="8"/>
  <c r="H91" i="8"/>
  <c r="I91" i="8"/>
  <c r="J91" i="8"/>
  <c r="C92" i="8"/>
  <c r="D92" i="8"/>
  <c r="G92" i="8"/>
  <c r="H92" i="8"/>
  <c r="I92" i="8"/>
  <c r="J92" i="8"/>
  <c r="C93" i="8"/>
  <c r="D93" i="8"/>
  <c r="G93" i="8"/>
  <c r="H93" i="8"/>
  <c r="I93" i="8"/>
  <c r="J93" i="8"/>
  <c r="C94" i="8"/>
  <c r="D94" i="8"/>
  <c r="G94" i="8"/>
  <c r="H94" i="8"/>
  <c r="I94" i="8"/>
  <c r="J94" i="8"/>
  <c r="C95" i="8"/>
  <c r="D95" i="8"/>
  <c r="G95" i="8"/>
  <c r="H95" i="8"/>
  <c r="I95" i="8"/>
  <c r="J95" i="8"/>
  <c r="C96" i="8"/>
  <c r="D96" i="8"/>
  <c r="G96" i="8"/>
  <c r="H96" i="8"/>
  <c r="I96" i="8"/>
  <c r="J96" i="8"/>
  <c r="C97" i="8"/>
  <c r="D97" i="8"/>
  <c r="G97" i="8"/>
  <c r="H97" i="8"/>
  <c r="I97" i="8"/>
  <c r="J97" i="8"/>
  <c r="C98" i="8"/>
  <c r="D98" i="8"/>
  <c r="G98" i="8"/>
  <c r="H98" i="8"/>
  <c r="I98" i="8"/>
  <c r="J98" i="8"/>
  <c r="C99" i="8"/>
  <c r="D99" i="8"/>
  <c r="E99" i="8"/>
  <c r="F99" i="8"/>
  <c r="G99" i="8"/>
  <c r="H99" i="8"/>
  <c r="I99" i="8"/>
  <c r="J99" i="8"/>
  <c r="C100" i="8"/>
  <c r="D100" i="8"/>
  <c r="G100" i="8"/>
  <c r="H100" i="8"/>
  <c r="I100" i="8"/>
  <c r="J100" i="8"/>
  <c r="C101" i="8"/>
  <c r="D101" i="8"/>
  <c r="G101" i="8"/>
  <c r="H101" i="8"/>
  <c r="I101" i="8"/>
  <c r="J101" i="8"/>
  <c r="C102" i="8"/>
  <c r="D102" i="8"/>
  <c r="G102" i="8"/>
  <c r="H102" i="8"/>
  <c r="I102" i="8"/>
  <c r="J102" i="8"/>
  <c r="C103" i="8"/>
  <c r="D103" i="8"/>
  <c r="G103" i="8"/>
  <c r="H103" i="8"/>
  <c r="I103" i="8"/>
  <c r="J103" i="8"/>
  <c r="C104" i="8"/>
  <c r="D104" i="8"/>
  <c r="G104" i="8"/>
  <c r="H104" i="8"/>
  <c r="I104" i="8"/>
  <c r="J104" i="8"/>
  <c r="C105" i="8"/>
  <c r="D105" i="8"/>
  <c r="G105" i="8"/>
  <c r="H105" i="8"/>
  <c r="I105" i="8"/>
  <c r="J105" i="8"/>
  <c r="C106" i="8"/>
  <c r="D106" i="8"/>
  <c r="G106" i="8"/>
  <c r="H106" i="8"/>
  <c r="I106" i="8"/>
  <c r="J106" i="8"/>
  <c r="H141" i="1"/>
  <c r="H142" i="1"/>
  <c r="H147" i="1"/>
  <c r="D12" i="1"/>
  <c r="L62" i="1"/>
  <c r="N62" i="1"/>
  <c r="L63" i="1"/>
  <c r="D63" i="1"/>
  <c r="M63" i="1"/>
  <c r="N63" i="1"/>
  <c r="L64" i="1"/>
  <c r="N64" i="1"/>
  <c r="L65" i="1"/>
  <c r="N65" i="1"/>
  <c r="L66" i="1"/>
  <c r="N66" i="1"/>
  <c r="L67" i="1"/>
  <c r="N67" i="1"/>
  <c r="L68" i="1"/>
  <c r="N68" i="1"/>
  <c r="L69" i="1"/>
  <c r="N69" i="1"/>
  <c r="L70" i="1"/>
  <c r="N70" i="1"/>
  <c r="L71" i="1"/>
  <c r="N71" i="1"/>
  <c r="L72" i="1"/>
  <c r="N72" i="1"/>
  <c r="L73" i="1"/>
  <c r="M73" i="1"/>
  <c r="L74" i="1"/>
  <c r="N74" i="1"/>
  <c r="L80" i="1"/>
  <c r="N80" i="1"/>
  <c r="L81" i="1"/>
  <c r="N81" i="1"/>
  <c r="L82" i="1"/>
  <c r="N82" i="1"/>
  <c r="N83" i="1"/>
  <c r="F17" i="1"/>
  <c r="L158" i="1"/>
  <c r="L159" i="1"/>
  <c r="L160" i="1"/>
  <c r="L161" i="1"/>
  <c r="L167" i="1"/>
  <c r="F20" i="1"/>
  <c r="D62" i="1"/>
  <c r="E62" i="1"/>
  <c r="E63" i="1"/>
  <c r="E64" i="1"/>
  <c r="E65" i="1"/>
  <c r="D66" i="1"/>
  <c r="E66" i="1"/>
  <c r="E67" i="1"/>
  <c r="E68" i="1"/>
  <c r="E69" i="1"/>
  <c r="E70" i="1"/>
  <c r="D71" i="1"/>
  <c r="E71" i="1"/>
  <c r="E72" i="1"/>
  <c r="C92" i="1"/>
  <c r="D73" i="1"/>
  <c r="E73" i="1"/>
  <c r="E74" i="1"/>
  <c r="E75" i="1"/>
  <c r="E80" i="1"/>
  <c r="E81" i="1"/>
  <c r="E82" i="1"/>
  <c r="E83" i="1"/>
  <c r="C17" i="1"/>
  <c r="E129" i="1"/>
  <c r="C18" i="1"/>
  <c r="D158" i="1"/>
  <c r="F158" i="1"/>
  <c r="D159" i="1"/>
  <c r="F159" i="1"/>
  <c r="F166" i="1"/>
  <c r="C19" i="1"/>
  <c r="F62" i="1"/>
  <c r="H62" i="1"/>
  <c r="F63" i="1"/>
  <c r="G63" i="1"/>
  <c r="H63" i="1"/>
  <c r="F64" i="1"/>
  <c r="H64" i="1"/>
  <c r="F65" i="1"/>
  <c r="H65" i="1"/>
  <c r="F66" i="1"/>
  <c r="H66" i="1"/>
  <c r="F67" i="1"/>
  <c r="H67" i="1"/>
  <c r="F68" i="1"/>
  <c r="H68" i="1"/>
  <c r="F69" i="1"/>
  <c r="H69" i="1"/>
  <c r="F70" i="1"/>
  <c r="H70" i="1"/>
  <c r="F71" i="1"/>
  <c r="H71" i="1"/>
  <c r="F72" i="1"/>
  <c r="H72" i="1"/>
  <c r="F73" i="1"/>
  <c r="G73" i="1"/>
  <c r="H73" i="1"/>
  <c r="F74" i="1"/>
  <c r="H74" i="1"/>
  <c r="H75" i="1"/>
  <c r="F80" i="1"/>
  <c r="H80" i="1"/>
  <c r="F81" i="1"/>
  <c r="H81" i="1"/>
  <c r="F82" i="1"/>
  <c r="H82" i="1"/>
  <c r="H83" i="1"/>
  <c r="D17" i="1"/>
  <c r="H129" i="1"/>
  <c r="D18" i="1"/>
  <c r="H158" i="1"/>
  <c r="H159" i="1"/>
  <c r="I62" i="1"/>
  <c r="K62" i="1"/>
  <c r="I63" i="1"/>
  <c r="J63" i="1"/>
  <c r="K63" i="1"/>
  <c r="I64" i="1"/>
  <c r="K64" i="1"/>
  <c r="I65" i="1"/>
  <c r="K65" i="1"/>
  <c r="I66" i="1"/>
  <c r="K66" i="1"/>
  <c r="I67" i="1"/>
  <c r="K67" i="1"/>
  <c r="I68" i="1"/>
  <c r="K68" i="1"/>
  <c r="I69" i="1"/>
  <c r="K69" i="1"/>
  <c r="I70" i="1"/>
  <c r="K70" i="1"/>
  <c r="I71" i="1"/>
  <c r="K71" i="1"/>
  <c r="I72" i="1"/>
  <c r="K72" i="1"/>
  <c r="I73" i="1"/>
  <c r="J73" i="1"/>
  <c r="I74" i="1"/>
  <c r="K74" i="1"/>
  <c r="I80" i="1"/>
  <c r="K80" i="1"/>
  <c r="I81" i="1"/>
  <c r="K81" i="1"/>
  <c r="I82" i="1"/>
  <c r="K82" i="1"/>
  <c r="K83" i="1"/>
  <c r="E17" i="1"/>
  <c r="K129" i="1"/>
  <c r="E18" i="1"/>
  <c r="J158" i="1"/>
  <c r="J159" i="1"/>
  <c r="J160" i="1"/>
  <c r="J161" i="1"/>
  <c r="J167" i="1"/>
  <c r="E20" i="1"/>
  <c r="H162" i="1"/>
  <c r="F162" i="1"/>
  <c r="L143" i="1"/>
  <c r="J143" i="1"/>
  <c r="H143" i="1"/>
  <c r="F143" i="1"/>
  <c r="H88" i="7"/>
  <c r="I88" i="7"/>
  <c r="I94" i="7"/>
  <c r="H89" i="7"/>
  <c r="I89" i="7"/>
  <c r="H90" i="7"/>
  <c r="I90" i="7"/>
  <c r="H91" i="7"/>
  <c r="I91" i="7"/>
  <c r="I30" i="7"/>
  <c r="H30" i="7"/>
  <c r="G30" i="7"/>
  <c r="F30" i="7"/>
  <c r="H10" i="7"/>
  <c r="G10" i="7"/>
  <c r="F10" i="7"/>
  <c r="I77" i="5"/>
  <c r="I46" i="5"/>
  <c r="I47" i="5"/>
  <c r="I48" i="5"/>
  <c r="I49" i="5"/>
  <c r="I51" i="5"/>
  <c r="I52" i="5"/>
  <c r="I53" i="5"/>
  <c r="I54" i="5"/>
  <c r="I55" i="5"/>
  <c r="I56" i="5"/>
  <c r="I57" i="5"/>
  <c r="I58" i="5"/>
  <c r="I50" i="5"/>
  <c r="I60" i="5"/>
  <c r="I61" i="5"/>
  <c r="I62" i="5"/>
  <c r="I63" i="5"/>
  <c r="I64" i="5"/>
  <c r="I65" i="5"/>
  <c r="I66" i="5"/>
  <c r="I67" i="5"/>
  <c r="I68" i="5"/>
  <c r="I69" i="5"/>
  <c r="I70" i="5"/>
  <c r="I71" i="5"/>
  <c r="I72" i="5"/>
  <c r="I73" i="5"/>
  <c r="I74" i="5"/>
  <c r="I75" i="5"/>
  <c r="I76" i="5"/>
  <c r="I34" i="5"/>
  <c r="I35" i="5"/>
  <c r="I39" i="5"/>
  <c r="I37" i="5"/>
  <c r="I41" i="5"/>
  <c r="I42" i="5"/>
  <c r="I43" i="5"/>
  <c r="I40" i="5"/>
  <c r="I10" i="5"/>
  <c r="I11" i="5"/>
  <c r="I12" i="5"/>
  <c r="I13" i="5"/>
  <c r="I14" i="5"/>
  <c r="I15" i="5"/>
  <c r="I16" i="5"/>
  <c r="I17" i="5"/>
  <c r="I18" i="5"/>
  <c r="I19" i="5"/>
  <c r="I20" i="5"/>
  <c r="I21" i="5"/>
  <c r="I23" i="5"/>
  <c r="I24" i="5"/>
  <c r="I25" i="5"/>
  <c r="I26" i="5"/>
  <c r="I27" i="5"/>
  <c r="I28" i="5"/>
  <c r="I22" i="5"/>
  <c r="J28" i="5"/>
  <c r="K28" i="5"/>
  <c r="L28" i="5"/>
  <c r="M28" i="5"/>
  <c r="J77" i="5"/>
  <c r="J46" i="5"/>
  <c r="J47" i="5"/>
  <c r="J48" i="5"/>
  <c r="K48" i="5"/>
  <c r="L48" i="5"/>
  <c r="M48" i="5"/>
  <c r="J49" i="5"/>
  <c r="J51" i="5"/>
  <c r="J52" i="5"/>
  <c r="J53" i="5"/>
  <c r="J54" i="5"/>
  <c r="J55" i="5"/>
  <c r="J56" i="5"/>
  <c r="J57" i="5"/>
  <c r="J58" i="5"/>
  <c r="J50" i="5"/>
  <c r="J60" i="5"/>
  <c r="J61" i="5"/>
  <c r="J62" i="5"/>
  <c r="J63" i="5"/>
  <c r="J64" i="5"/>
  <c r="J65" i="5"/>
  <c r="J66" i="5"/>
  <c r="J67" i="5"/>
  <c r="J68" i="5"/>
  <c r="J69" i="5"/>
  <c r="J70" i="5"/>
  <c r="J71" i="5"/>
  <c r="J72" i="5"/>
  <c r="J73" i="5"/>
  <c r="J74" i="5"/>
  <c r="J75" i="5"/>
  <c r="J76" i="5"/>
  <c r="P32" i="5"/>
  <c r="P31" i="5"/>
  <c r="P39" i="5"/>
  <c r="P37" i="5"/>
  <c r="P40" i="5"/>
  <c r="P30" i="5"/>
  <c r="P45" i="5"/>
  <c r="P50" i="5"/>
  <c r="P59" i="5"/>
  <c r="P44" i="5"/>
  <c r="P9" i="5"/>
  <c r="P22" i="5"/>
  <c r="P8" i="5"/>
  <c r="P78" i="5"/>
  <c r="J32" i="5"/>
  <c r="J34" i="5"/>
  <c r="J35" i="5"/>
  <c r="J31" i="5"/>
  <c r="J39" i="5"/>
  <c r="J41" i="5"/>
  <c r="J42" i="5"/>
  <c r="J43" i="5"/>
  <c r="K43" i="5"/>
  <c r="L43" i="5"/>
  <c r="M43" i="5"/>
  <c r="J10" i="5"/>
  <c r="J11" i="5"/>
  <c r="J12" i="5"/>
  <c r="J13" i="5"/>
  <c r="J14" i="5"/>
  <c r="J15" i="5"/>
  <c r="J16" i="5"/>
  <c r="J17" i="5"/>
  <c r="J18" i="5"/>
  <c r="J19" i="5"/>
  <c r="J20" i="5"/>
  <c r="J21" i="5"/>
  <c r="J9" i="5"/>
  <c r="J23" i="5"/>
  <c r="J24" i="5"/>
  <c r="J25" i="5"/>
  <c r="J26" i="5"/>
  <c r="J27" i="5"/>
  <c r="K77" i="5"/>
  <c r="K46" i="5"/>
  <c r="K47" i="5"/>
  <c r="K49" i="5"/>
  <c r="L49" i="5"/>
  <c r="M49" i="5"/>
  <c r="K51" i="5"/>
  <c r="K52" i="5"/>
  <c r="K53" i="5"/>
  <c r="K54" i="5"/>
  <c r="K55" i="5"/>
  <c r="K56" i="5"/>
  <c r="K57" i="5"/>
  <c r="L57" i="5"/>
  <c r="M57" i="5"/>
  <c r="K58" i="5"/>
  <c r="K60" i="5"/>
  <c r="K61" i="5"/>
  <c r="L61" i="5"/>
  <c r="M61" i="5"/>
  <c r="K62" i="5"/>
  <c r="K63" i="5"/>
  <c r="K64" i="5"/>
  <c r="K65" i="5"/>
  <c r="L65" i="5"/>
  <c r="M65" i="5"/>
  <c r="K66" i="5"/>
  <c r="K67" i="5"/>
  <c r="K68" i="5"/>
  <c r="K69" i="5"/>
  <c r="L69" i="5"/>
  <c r="M69" i="5"/>
  <c r="K70" i="5"/>
  <c r="K71" i="5"/>
  <c r="K72" i="5"/>
  <c r="K73" i="5"/>
  <c r="L73" i="5"/>
  <c r="M73" i="5"/>
  <c r="K74" i="5"/>
  <c r="K75" i="5"/>
  <c r="K76" i="5"/>
  <c r="K59" i="5"/>
  <c r="Q32" i="5"/>
  <c r="K32" i="5"/>
  <c r="K34" i="5"/>
  <c r="K35" i="5"/>
  <c r="K39" i="5"/>
  <c r="K37" i="5"/>
  <c r="K41" i="5"/>
  <c r="K42" i="5"/>
  <c r="K40" i="5"/>
  <c r="K10" i="5"/>
  <c r="K11" i="5"/>
  <c r="K12" i="5"/>
  <c r="K13" i="5"/>
  <c r="L13" i="5"/>
  <c r="M13" i="5"/>
  <c r="K14" i="5"/>
  <c r="K15" i="5"/>
  <c r="K16" i="5"/>
  <c r="K17" i="5"/>
  <c r="L17" i="5"/>
  <c r="M17" i="5"/>
  <c r="K18" i="5"/>
  <c r="K19" i="5"/>
  <c r="K20" i="5"/>
  <c r="L20" i="5"/>
  <c r="M20" i="5"/>
  <c r="K21" i="5"/>
  <c r="K23" i="5"/>
  <c r="K24" i="5"/>
  <c r="K25" i="5"/>
  <c r="K26" i="5"/>
  <c r="K27" i="5"/>
  <c r="K22" i="5"/>
  <c r="L77" i="5"/>
  <c r="L46" i="5"/>
  <c r="L47" i="5"/>
  <c r="L45" i="5"/>
  <c r="L51" i="5"/>
  <c r="L52" i="5"/>
  <c r="L53" i="5"/>
  <c r="L54" i="5"/>
  <c r="L55" i="5"/>
  <c r="L56" i="5"/>
  <c r="L58" i="5"/>
  <c r="L50" i="5"/>
  <c r="M56" i="5"/>
  <c r="L60" i="5"/>
  <c r="L62" i="5"/>
  <c r="L63" i="5"/>
  <c r="L64" i="5"/>
  <c r="M64" i="5"/>
  <c r="L66" i="5"/>
  <c r="L67" i="5"/>
  <c r="L68" i="5"/>
  <c r="L70" i="5"/>
  <c r="L71" i="5"/>
  <c r="L72" i="5"/>
  <c r="M72" i="5"/>
  <c r="L74" i="5"/>
  <c r="L75" i="5"/>
  <c r="L76" i="5"/>
  <c r="R32" i="5"/>
  <c r="R31" i="5"/>
  <c r="L34" i="5"/>
  <c r="L35" i="5"/>
  <c r="L39" i="5"/>
  <c r="L37" i="5"/>
  <c r="L41" i="5"/>
  <c r="L42" i="5"/>
  <c r="L40" i="5"/>
  <c r="L10" i="5"/>
  <c r="L11" i="5"/>
  <c r="L12" i="5"/>
  <c r="L14" i="5"/>
  <c r="L15" i="5"/>
  <c r="L16" i="5"/>
  <c r="L18" i="5"/>
  <c r="L19" i="5"/>
  <c r="L21" i="5"/>
  <c r="L9" i="5"/>
  <c r="M15" i="5"/>
  <c r="L23" i="5"/>
  <c r="L24" i="5"/>
  <c r="L25" i="5"/>
  <c r="L26" i="5"/>
  <c r="L27" i="5"/>
  <c r="R80" i="5"/>
  <c r="L80" i="5"/>
  <c r="O45" i="5"/>
  <c r="O50" i="5"/>
  <c r="O59" i="5"/>
  <c r="O32" i="5"/>
  <c r="O31" i="5"/>
  <c r="O39" i="5"/>
  <c r="O40" i="5"/>
  <c r="O9" i="5"/>
  <c r="O22" i="5"/>
  <c r="O8" i="5"/>
  <c r="Q45" i="5"/>
  <c r="R45" i="5"/>
  <c r="S45" i="5"/>
  <c r="Q50" i="5"/>
  <c r="Q59" i="5"/>
  <c r="Q44" i="5"/>
  <c r="Q31" i="5"/>
  <c r="Q39" i="5"/>
  <c r="Q37" i="5"/>
  <c r="Q40" i="5"/>
  <c r="Q9" i="5"/>
  <c r="Q22" i="5"/>
  <c r="Q8" i="5"/>
  <c r="R50" i="5"/>
  <c r="R59" i="5"/>
  <c r="R44" i="5"/>
  <c r="R39" i="5"/>
  <c r="R37" i="5"/>
  <c r="R40" i="5"/>
  <c r="R9" i="5"/>
  <c r="R22" i="5"/>
  <c r="S22" i="5"/>
  <c r="S77" i="5"/>
  <c r="S76" i="5"/>
  <c r="M76" i="5"/>
  <c r="S75" i="5"/>
  <c r="S74" i="5"/>
  <c r="M74" i="5"/>
  <c r="S73" i="5"/>
  <c r="S72" i="5"/>
  <c r="S71" i="5"/>
  <c r="S70" i="5"/>
  <c r="M70" i="5"/>
  <c r="S69" i="5"/>
  <c r="S68" i="5"/>
  <c r="M68" i="5"/>
  <c r="S67" i="5"/>
  <c r="S66" i="5"/>
  <c r="M66" i="5"/>
  <c r="S65" i="5"/>
  <c r="S64" i="5"/>
  <c r="S63" i="5"/>
  <c r="S62" i="5"/>
  <c r="M62" i="5"/>
  <c r="S61" i="5"/>
  <c r="S60" i="5"/>
  <c r="M60" i="5"/>
  <c r="S58" i="5"/>
  <c r="M58" i="5"/>
  <c r="S57" i="5"/>
  <c r="S56" i="5"/>
  <c r="S55" i="5"/>
  <c r="S54" i="5"/>
  <c r="M54" i="5"/>
  <c r="S53" i="5"/>
  <c r="S52" i="5"/>
  <c r="M52" i="5"/>
  <c r="S51" i="5"/>
  <c r="S49" i="5"/>
  <c r="S48" i="5"/>
  <c r="S47" i="5"/>
  <c r="S46" i="5"/>
  <c r="M46" i="5"/>
  <c r="S43" i="5"/>
  <c r="S42" i="5"/>
  <c r="S41" i="5"/>
  <c r="S40" i="5"/>
  <c r="S38" i="5"/>
  <c r="M38" i="5"/>
  <c r="S35" i="5"/>
  <c r="M35" i="5"/>
  <c r="S34" i="5"/>
  <c r="G30" i="5"/>
  <c r="F30" i="5"/>
  <c r="E30" i="5"/>
  <c r="D30" i="5"/>
  <c r="S29" i="5"/>
  <c r="M29" i="5"/>
  <c r="S28" i="5"/>
  <c r="S27" i="5"/>
  <c r="S26" i="5"/>
  <c r="M26" i="5"/>
  <c r="S25" i="5"/>
  <c r="S24" i="5"/>
  <c r="M24" i="5"/>
  <c r="S23" i="5"/>
  <c r="S21" i="5"/>
  <c r="S20" i="5"/>
  <c r="S19" i="5"/>
  <c r="S18" i="5"/>
  <c r="M18" i="5"/>
  <c r="S17" i="5"/>
  <c r="S16" i="5"/>
  <c r="M16" i="5"/>
  <c r="S15" i="5"/>
  <c r="S14" i="5"/>
  <c r="M14" i="5"/>
  <c r="S13" i="5"/>
  <c r="S12" i="5"/>
  <c r="M12" i="5"/>
  <c r="S11" i="5"/>
  <c r="S10" i="5"/>
  <c r="M10" i="5"/>
  <c r="S9" i="5"/>
  <c r="G8" i="5"/>
  <c r="F8" i="5"/>
  <c r="E8" i="5"/>
  <c r="D8" i="5"/>
  <c r="Q227" i="4"/>
  <c r="M227" i="4"/>
  <c r="I227" i="4"/>
  <c r="E227" i="4"/>
  <c r="Q226" i="4"/>
  <c r="M226" i="4"/>
  <c r="I226" i="4"/>
  <c r="E226" i="4"/>
  <c r="Q225" i="4"/>
  <c r="M225" i="4"/>
  <c r="I225" i="4"/>
  <c r="E225" i="4"/>
  <c r="T224" i="4"/>
  <c r="S224" i="4"/>
  <c r="R224" i="4"/>
  <c r="Q224" i="4"/>
  <c r="P224" i="4"/>
  <c r="O224" i="4"/>
  <c r="N224" i="4"/>
  <c r="M224" i="4"/>
  <c r="L224" i="4"/>
  <c r="K224" i="4"/>
  <c r="J224" i="4"/>
  <c r="I224" i="4"/>
  <c r="H224" i="4"/>
  <c r="G224" i="4"/>
  <c r="F224" i="4"/>
  <c r="E224" i="4"/>
  <c r="T223" i="4"/>
  <c r="S223" i="4"/>
  <c r="R223" i="4"/>
  <c r="Q223" i="4"/>
  <c r="P223" i="4"/>
  <c r="O223" i="4"/>
  <c r="N223" i="4"/>
  <c r="M223" i="4"/>
  <c r="L223" i="4"/>
  <c r="K223" i="4"/>
  <c r="J223" i="4"/>
  <c r="I223" i="4"/>
  <c r="H223" i="4"/>
  <c r="G223" i="4"/>
  <c r="F223" i="4"/>
  <c r="E223" i="4"/>
  <c r="Q222" i="4"/>
  <c r="M222" i="4"/>
  <c r="I222" i="4"/>
  <c r="E222" i="4"/>
  <c r="Q221" i="4"/>
  <c r="M221" i="4"/>
  <c r="I221" i="4"/>
  <c r="E221" i="4"/>
  <c r="Q220" i="4"/>
  <c r="M220" i="4"/>
  <c r="I220" i="4"/>
  <c r="E220" i="4"/>
  <c r="Q219" i="4"/>
  <c r="M219" i="4"/>
  <c r="I219" i="4"/>
  <c r="E219" i="4"/>
  <c r="Q218" i="4"/>
  <c r="M218" i="4"/>
  <c r="I218" i="4"/>
  <c r="E218" i="4"/>
  <c r="Q217" i="4"/>
  <c r="M217" i="4"/>
  <c r="I217" i="4"/>
  <c r="E217" i="4"/>
  <c r="Q216" i="4"/>
  <c r="M216" i="4"/>
  <c r="I216" i="4"/>
  <c r="E216" i="4"/>
  <c r="T215" i="4"/>
  <c r="S215" i="4"/>
  <c r="R215" i="4"/>
  <c r="Q215" i="4"/>
  <c r="P215" i="4"/>
  <c r="O215" i="4"/>
  <c r="N215" i="4"/>
  <c r="M215" i="4"/>
  <c r="L215" i="4"/>
  <c r="K215" i="4"/>
  <c r="J215" i="4"/>
  <c r="I215" i="4"/>
  <c r="H215" i="4"/>
  <c r="G215" i="4"/>
  <c r="F215" i="4"/>
  <c r="E215" i="4"/>
  <c r="R214" i="4"/>
  <c r="Q214" i="4"/>
  <c r="N214" i="4"/>
  <c r="M214" i="4"/>
  <c r="J214" i="4"/>
  <c r="I214" i="4"/>
  <c r="F214" i="4"/>
  <c r="E214" i="4"/>
  <c r="Q213" i="4"/>
  <c r="M213" i="4"/>
  <c r="I213" i="4"/>
  <c r="E213" i="4"/>
  <c r="Q212" i="4"/>
  <c r="M212" i="4"/>
  <c r="I212" i="4"/>
  <c r="E212" i="4"/>
  <c r="Q211" i="4"/>
  <c r="M211" i="4"/>
  <c r="I211" i="4"/>
  <c r="E211" i="4"/>
  <c r="Q210" i="4"/>
  <c r="M210" i="4"/>
  <c r="I210" i="4"/>
  <c r="E210" i="4"/>
  <c r="T209" i="4"/>
  <c r="S209" i="4"/>
  <c r="R209" i="4"/>
  <c r="Q209" i="4"/>
  <c r="P209" i="4"/>
  <c r="O209" i="4"/>
  <c r="N209" i="4"/>
  <c r="M209" i="4"/>
  <c r="L209" i="4"/>
  <c r="K209" i="4"/>
  <c r="J209" i="4"/>
  <c r="I209" i="4"/>
  <c r="H209" i="4"/>
  <c r="G209" i="4"/>
  <c r="F209" i="4"/>
  <c r="E209" i="4"/>
  <c r="T208" i="4"/>
  <c r="S208" i="4"/>
  <c r="R208" i="4"/>
  <c r="Q208" i="4"/>
  <c r="P208" i="4"/>
  <c r="O208" i="4"/>
  <c r="N208" i="4"/>
  <c r="M208" i="4"/>
  <c r="L208" i="4"/>
  <c r="K208" i="4"/>
  <c r="J208" i="4"/>
  <c r="I208" i="4"/>
  <c r="H208" i="4"/>
  <c r="G208" i="4"/>
  <c r="F208" i="4"/>
  <c r="E208" i="4"/>
  <c r="Q207" i="4"/>
  <c r="M207" i="4"/>
  <c r="I207" i="4"/>
  <c r="E207" i="4"/>
  <c r="Q206" i="4"/>
  <c r="M206" i="4"/>
  <c r="I206" i="4"/>
  <c r="E206" i="4"/>
  <c r="Q205" i="4"/>
  <c r="M205" i="4"/>
  <c r="I205" i="4"/>
  <c r="E205" i="4"/>
  <c r="Q204" i="4"/>
  <c r="M204" i="4"/>
  <c r="I204" i="4"/>
  <c r="E204" i="4"/>
  <c r="T203" i="4"/>
  <c r="S203" i="4"/>
  <c r="R203" i="4"/>
  <c r="Q203" i="4"/>
  <c r="P203" i="4"/>
  <c r="O203" i="4"/>
  <c r="N203" i="4"/>
  <c r="M203" i="4"/>
  <c r="L203" i="4"/>
  <c r="K203" i="4"/>
  <c r="J203" i="4"/>
  <c r="I203" i="4"/>
  <c r="H203" i="4"/>
  <c r="G203" i="4"/>
  <c r="F203" i="4"/>
  <c r="E203" i="4"/>
  <c r="T202" i="4"/>
  <c r="S202" i="4"/>
  <c r="R202" i="4"/>
  <c r="Q202" i="4"/>
  <c r="P202" i="4"/>
  <c r="O202" i="4"/>
  <c r="N202" i="4"/>
  <c r="M202" i="4"/>
  <c r="L202" i="4"/>
  <c r="K202" i="4"/>
  <c r="J202" i="4"/>
  <c r="I202" i="4"/>
  <c r="H202" i="4"/>
  <c r="G202" i="4"/>
  <c r="F202" i="4"/>
  <c r="E202" i="4"/>
  <c r="Q201" i="4"/>
  <c r="M201" i="4"/>
  <c r="I201" i="4"/>
  <c r="E201" i="4"/>
  <c r="Q200" i="4"/>
  <c r="M200" i="4"/>
  <c r="I200" i="4"/>
  <c r="E200" i="4"/>
  <c r="Q199" i="4"/>
  <c r="M199" i="4"/>
  <c r="I199" i="4"/>
  <c r="E199" i="4"/>
  <c r="Q198" i="4"/>
  <c r="M198" i="4"/>
  <c r="I198" i="4"/>
  <c r="E198" i="4"/>
  <c r="Q197" i="4"/>
  <c r="M197" i="4"/>
  <c r="I197" i="4"/>
  <c r="E197" i="4"/>
  <c r="Q196" i="4"/>
  <c r="M196" i="4"/>
  <c r="I196" i="4"/>
  <c r="E196" i="4"/>
  <c r="T195" i="4"/>
  <c r="S195" i="4"/>
  <c r="R195" i="4"/>
  <c r="Q195" i="4"/>
  <c r="P195" i="4"/>
  <c r="O195" i="4"/>
  <c r="N195" i="4"/>
  <c r="M195" i="4"/>
  <c r="L195" i="4"/>
  <c r="K195" i="4"/>
  <c r="J195" i="4"/>
  <c r="I195" i="4"/>
  <c r="H195" i="4"/>
  <c r="G195" i="4"/>
  <c r="F195" i="4"/>
  <c r="E195" i="4"/>
  <c r="T194" i="4"/>
  <c r="S194" i="4"/>
  <c r="R194" i="4"/>
  <c r="Q194" i="4"/>
  <c r="P194" i="4"/>
  <c r="O194" i="4"/>
  <c r="N194" i="4"/>
  <c r="M194" i="4"/>
  <c r="L194" i="4"/>
  <c r="K194" i="4"/>
  <c r="J194" i="4"/>
  <c r="I194" i="4"/>
  <c r="H194" i="4"/>
  <c r="G194" i="4"/>
  <c r="F194" i="4"/>
  <c r="E194" i="4"/>
  <c r="Q193" i="4"/>
  <c r="M193" i="4"/>
  <c r="I193" i="4"/>
  <c r="E193" i="4"/>
  <c r="Q192" i="4"/>
  <c r="M192" i="4"/>
  <c r="I192" i="4"/>
  <c r="E192" i="4"/>
  <c r="Q191" i="4"/>
  <c r="M191" i="4"/>
  <c r="I191" i="4"/>
  <c r="E191" i="4"/>
  <c r="Q190" i="4"/>
  <c r="M190" i="4"/>
  <c r="I190" i="4"/>
  <c r="E190" i="4"/>
  <c r="T189" i="4"/>
  <c r="S189" i="4"/>
  <c r="R189" i="4"/>
  <c r="Q189" i="4"/>
  <c r="P189" i="4"/>
  <c r="O189" i="4"/>
  <c r="N189" i="4"/>
  <c r="M189" i="4"/>
  <c r="L189" i="4"/>
  <c r="K189" i="4"/>
  <c r="J189" i="4"/>
  <c r="I189" i="4"/>
  <c r="H189" i="4"/>
  <c r="G189" i="4"/>
  <c r="F189" i="4"/>
  <c r="E189" i="4"/>
  <c r="T188" i="4"/>
  <c r="S188" i="4"/>
  <c r="R188" i="4"/>
  <c r="Q188" i="4"/>
  <c r="P188" i="4"/>
  <c r="O188" i="4"/>
  <c r="N188" i="4"/>
  <c r="M188" i="4"/>
  <c r="L188" i="4"/>
  <c r="K188" i="4"/>
  <c r="J188" i="4"/>
  <c r="I188" i="4"/>
  <c r="H188" i="4"/>
  <c r="G188" i="4"/>
  <c r="F188" i="4"/>
  <c r="E188" i="4"/>
  <c r="Q187" i="4"/>
  <c r="M187" i="4"/>
  <c r="I187" i="4"/>
  <c r="E187" i="4"/>
  <c r="Q186" i="4"/>
  <c r="M186" i="4"/>
  <c r="I186" i="4"/>
  <c r="E186" i="4"/>
  <c r="Q185" i="4"/>
  <c r="M185" i="4"/>
  <c r="I185" i="4"/>
  <c r="E185" i="4"/>
  <c r="Q184" i="4"/>
  <c r="M184" i="4"/>
  <c r="I184" i="4"/>
  <c r="E184" i="4"/>
  <c r="Q183" i="4"/>
  <c r="M183" i="4"/>
  <c r="I183" i="4"/>
  <c r="E183" i="4"/>
  <c r="Q182" i="4"/>
  <c r="M182" i="4"/>
  <c r="I182" i="4"/>
  <c r="E182" i="4"/>
  <c r="Q181" i="4"/>
  <c r="M181" i="4"/>
  <c r="I181" i="4"/>
  <c r="E181" i="4"/>
  <c r="Q180" i="4"/>
  <c r="M180" i="4"/>
  <c r="I180" i="4"/>
  <c r="E180" i="4"/>
  <c r="Q179" i="4"/>
  <c r="M179" i="4"/>
  <c r="I179" i="4"/>
  <c r="E179" i="4"/>
  <c r="Q178" i="4"/>
  <c r="M178" i="4"/>
  <c r="I178" i="4"/>
  <c r="E178" i="4"/>
  <c r="Q177" i="4"/>
  <c r="M177" i="4"/>
  <c r="I177" i="4"/>
  <c r="E177" i="4"/>
  <c r="Q176" i="4"/>
  <c r="M176" i="4"/>
  <c r="I176" i="4"/>
  <c r="E176" i="4"/>
  <c r="Q175" i="4"/>
  <c r="M175" i="4"/>
  <c r="I175" i="4"/>
  <c r="E175" i="4"/>
  <c r="T174" i="4"/>
  <c r="S174" i="4"/>
  <c r="R174" i="4"/>
  <c r="Q174" i="4"/>
  <c r="P174" i="4"/>
  <c r="O174" i="4"/>
  <c r="N174" i="4"/>
  <c r="M174" i="4"/>
  <c r="L174" i="4"/>
  <c r="K174" i="4"/>
  <c r="J174" i="4"/>
  <c r="I174" i="4"/>
  <c r="H174" i="4"/>
  <c r="G174" i="4"/>
  <c r="F174" i="4"/>
  <c r="E174" i="4"/>
  <c r="T173" i="4"/>
  <c r="S173" i="4"/>
  <c r="R173" i="4"/>
  <c r="Q173" i="4"/>
  <c r="P173" i="4"/>
  <c r="O173" i="4"/>
  <c r="N173" i="4"/>
  <c r="M173" i="4"/>
  <c r="L173" i="4"/>
  <c r="K173" i="4"/>
  <c r="J173" i="4"/>
  <c r="I173" i="4"/>
  <c r="H173" i="4"/>
  <c r="G173" i="4"/>
  <c r="F173" i="4"/>
  <c r="E173" i="4"/>
  <c r="Q172" i="4"/>
  <c r="M172" i="4"/>
  <c r="I172" i="4"/>
  <c r="E172" i="4"/>
  <c r="Q171" i="4"/>
  <c r="M171" i="4"/>
  <c r="I171" i="4"/>
  <c r="E171" i="4"/>
  <c r="Q170" i="4"/>
  <c r="M170" i="4"/>
  <c r="I170" i="4"/>
  <c r="E170" i="4"/>
  <c r="Q169" i="4"/>
  <c r="M169" i="4"/>
  <c r="I169" i="4"/>
  <c r="E169" i="4"/>
  <c r="Q168" i="4"/>
  <c r="M168" i="4"/>
  <c r="I168" i="4"/>
  <c r="E168" i="4"/>
  <c r="Q167" i="4"/>
  <c r="M167" i="4"/>
  <c r="I167" i="4"/>
  <c r="E167" i="4"/>
  <c r="T166" i="4"/>
  <c r="S166" i="4"/>
  <c r="R166" i="4"/>
  <c r="Q166" i="4"/>
  <c r="P166" i="4"/>
  <c r="O166" i="4"/>
  <c r="N166" i="4"/>
  <c r="M166" i="4"/>
  <c r="L166" i="4"/>
  <c r="K166" i="4"/>
  <c r="J166" i="4"/>
  <c r="I166" i="4"/>
  <c r="H166" i="4"/>
  <c r="G166" i="4"/>
  <c r="F166" i="4"/>
  <c r="E166" i="4"/>
  <c r="T165" i="4"/>
  <c r="S165" i="4"/>
  <c r="R165" i="4"/>
  <c r="Q165" i="4"/>
  <c r="P165" i="4"/>
  <c r="O165" i="4"/>
  <c r="N165" i="4"/>
  <c r="M165" i="4"/>
  <c r="L165" i="4"/>
  <c r="K165" i="4"/>
  <c r="J165" i="4"/>
  <c r="I165" i="4"/>
  <c r="H165" i="4"/>
  <c r="G165" i="4"/>
  <c r="F165" i="4"/>
  <c r="E165" i="4"/>
  <c r="Q164" i="4"/>
  <c r="M164" i="4"/>
  <c r="I164" i="4"/>
  <c r="E164" i="4"/>
  <c r="Q163" i="4"/>
  <c r="M163" i="4"/>
  <c r="I163" i="4"/>
  <c r="E163" i="4"/>
  <c r="Q162" i="4"/>
  <c r="M162" i="4"/>
  <c r="I162" i="4"/>
  <c r="E162" i="4"/>
  <c r="Q161" i="4"/>
  <c r="M161" i="4"/>
  <c r="I161" i="4"/>
  <c r="E161" i="4"/>
  <c r="Q160" i="4"/>
  <c r="M160" i="4"/>
  <c r="I160" i="4"/>
  <c r="E160" i="4"/>
  <c r="Q159" i="4"/>
  <c r="M159" i="4"/>
  <c r="I159" i="4"/>
  <c r="E159" i="4"/>
  <c r="Q158" i="4"/>
  <c r="M158" i="4"/>
  <c r="I158" i="4"/>
  <c r="E158" i="4"/>
  <c r="Q157" i="4"/>
  <c r="M157" i="4"/>
  <c r="I157" i="4"/>
  <c r="E157" i="4"/>
  <c r="T156" i="4"/>
  <c r="S156" i="4"/>
  <c r="R156" i="4"/>
  <c r="Q156" i="4"/>
  <c r="P156" i="4"/>
  <c r="O156" i="4"/>
  <c r="N156" i="4"/>
  <c r="M156" i="4"/>
  <c r="L156" i="4"/>
  <c r="K156" i="4"/>
  <c r="J156" i="4"/>
  <c r="I156" i="4"/>
  <c r="H156" i="4"/>
  <c r="G156" i="4"/>
  <c r="F156" i="4"/>
  <c r="E156" i="4"/>
  <c r="T155" i="4"/>
  <c r="S155" i="4"/>
  <c r="R155" i="4"/>
  <c r="Q155" i="4"/>
  <c r="P155" i="4"/>
  <c r="O155" i="4"/>
  <c r="N155" i="4"/>
  <c r="M155" i="4"/>
  <c r="L155" i="4"/>
  <c r="K155" i="4"/>
  <c r="J155" i="4"/>
  <c r="I155" i="4"/>
  <c r="H155" i="4"/>
  <c r="G155" i="4"/>
  <c r="F155" i="4"/>
  <c r="E155" i="4"/>
  <c r="Q154" i="4"/>
  <c r="M154" i="4"/>
  <c r="I154" i="4"/>
  <c r="E154" i="4"/>
  <c r="Q153" i="4"/>
  <c r="M153" i="4"/>
  <c r="I153" i="4"/>
  <c r="E153" i="4"/>
  <c r="Q152" i="4"/>
  <c r="M152" i="4"/>
  <c r="I152" i="4"/>
  <c r="E152" i="4"/>
  <c r="T151" i="4"/>
  <c r="S151" i="4"/>
  <c r="R151" i="4"/>
  <c r="Q151" i="4"/>
  <c r="P151" i="4"/>
  <c r="O151" i="4"/>
  <c r="N151" i="4"/>
  <c r="M151" i="4"/>
  <c r="L151" i="4"/>
  <c r="K151" i="4"/>
  <c r="J151" i="4"/>
  <c r="I151" i="4"/>
  <c r="H151" i="4"/>
  <c r="G151" i="4"/>
  <c r="F151" i="4"/>
  <c r="E151" i="4"/>
  <c r="T150" i="4"/>
  <c r="S150" i="4"/>
  <c r="R150" i="4"/>
  <c r="Q150" i="4"/>
  <c r="P150" i="4"/>
  <c r="O150" i="4"/>
  <c r="N150" i="4"/>
  <c r="M150" i="4"/>
  <c r="L150" i="4"/>
  <c r="K150" i="4"/>
  <c r="J150" i="4"/>
  <c r="I150" i="4"/>
  <c r="H150" i="4"/>
  <c r="G150" i="4"/>
  <c r="F150" i="4"/>
  <c r="E150" i="4"/>
  <c r="Q149" i="4"/>
  <c r="M149" i="4"/>
  <c r="I149" i="4"/>
  <c r="E149" i="4"/>
  <c r="Q148" i="4"/>
  <c r="M148" i="4"/>
  <c r="I148" i="4"/>
  <c r="E148" i="4"/>
  <c r="Q147" i="4"/>
  <c r="M147" i="4"/>
  <c r="I147" i="4"/>
  <c r="E147" i="4"/>
  <c r="Q146" i="4"/>
  <c r="M146" i="4"/>
  <c r="I146" i="4"/>
  <c r="E146" i="4"/>
  <c r="Q145" i="4"/>
  <c r="M145" i="4"/>
  <c r="I145" i="4"/>
  <c r="E145" i="4"/>
  <c r="Q144" i="4"/>
  <c r="M144" i="4"/>
  <c r="I144" i="4"/>
  <c r="E144" i="4"/>
  <c r="Q143" i="4"/>
  <c r="M143" i="4"/>
  <c r="I143" i="4"/>
  <c r="E143" i="4"/>
  <c r="T142" i="4"/>
  <c r="S142" i="4"/>
  <c r="R142" i="4"/>
  <c r="Q142" i="4"/>
  <c r="P142" i="4"/>
  <c r="O142" i="4"/>
  <c r="N142" i="4"/>
  <c r="M142" i="4"/>
  <c r="L142" i="4"/>
  <c r="K142" i="4"/>
  <c r="J142" i="4"/>
  <c r="I142" i="4"/>
  <c r="H142" i="4"/>
  <c r="G142" i="4"/>
  <c r="F142" i="4"/>
  <c r="E142" i="4"/>
  <c r="T141" i="4"/>
  <c r="S141" i="4"/>
  <c r="R141" i="4"/>
  <c r="Q141" i="4"/>
  <c r="P141" i="4"/>
  <c r="O141" i="4"/>
  <c r="N141" i="4"/>
  <c r="M141" i="4"/>
  <c r="L141" i="4"/>
  <c r="K141" i="4"/>
  <c r="J141" i="4"/>
  <c r="I141" i="4"/>
  <c r="H141" i="4"/>
  <c r="G141" i="4"/>
  <c r="F141" i="4"/>
  <c r="E141" i="4"/>
  <c r="Q140" i="4"/>
  <c r="M140" i="4"/>
  <c r="I140" i="4"/>
  <c r="E140" i="4"/>
  <c r="Q139" i="4"/>
  <c r="M139" i="4"/>
  <c r="I139" i="4"/>
  <c r="E139" i="4"/>
  <c r="Q138" i="4"/>
  <c r="M138" i="4"/>
  <c r="I138" i="4"/>
  <c r="E138" i="4"/>
  <c r="Q137" i="4"/>
  <c r="M137" i="4"/>
  <c r="I137" i="4"/>
  <c r="E137" i="4"/>
  <c r="Q136" i="4"/>
  <c r="M136" i="4"/>
  <c r="I136" i="4"/>
  <c r="E136" i="4"/>
  <c r="Q135" i="4"/>
  <c r="M135" i="4"/>
  <c r="I135" i="4"/>
  <c r="E135" i="4"/>
  <c r="Q134" i="4"/>
  <c r="M134" i="4"/>
  <c r="I134" i="4"/>
  <c r="E134" i="4"/>
  <c r="Q133" i="4"/>
  <c r="M133" i="4"/>
  <c r="I133" i="4"/>
  <c r="E133" i="4"/>
  <c r="Q132" i="4"/>
  <c r="M132" i="4"/>
  <c r="I132" i="4"/>
  <c r="E132" i="4"/>
  <c r="Q131" i="4"/>
  <c r="M131" i="4"/>
  <c r="I131" i="4"/>
  <c r="E131" i="4"/>
  <c r="T130" i="4"/>
  <c r="S130" i="4"/>
  <c r="R130" i="4"/>
  <c r="Q130" i="4"/>
  <c r="P130" i="4"/>
  <c r="O130" i="4"/>
  <c r="N130" i="4"/>
  <c r="M130" i="4"/>
  <c r="L130" i="4"/>
  <c r="K130" i="4"/>
  <c r="J130" i="4"/>
  <c r="I130" i="4"/>
  <c r="H130" i="4"/>
  <c r="G130" i="4"/>
  <c r="F130" i="4"/>
  <c r="E130" i="4"/>
  <c r="T129" i="4"/>
  <c r="S129" i="4"/>
  <c r="R129" i="4"/>
  <c r="Q129" i="4"/>
  <c r="P129" i="4"/>
  <c r="O129" i="4"/>
  <c r="N129" i="4"/>
  <c r="M129" i="4"/>
  <c r="L129" i="4"/>
  <c r="K129" i="4"/>
  <c r="J129" i="4"/>
  <c r="I129" i="4"/>
  <c r="H129" i="4"/>
  <c r="G129" i="4"/>
  <c r="F129" i="4"/>
  <c r="E129" i="4"/>
  <c r="T128" i="4"/>
  <c r="S128" i="4"/>
  <c r="R128" i="4"/>
  <c r="Q128" i="4"/>
  <c r="P128" i="4"/>
  <c r="O128" i="4"/>
  <c r="N128" i="4"/>
  <c r="M128" i="4"/>
  <c r="L128" i="4"/>
  <c r="K128" i="4"/>
  <c r="J128" i="4"/>
  <c r="I128" i="4"/>
  <c r="H128" i="4"/>
  <c r="G128" i="4"/>
  <c r="F128" i="4"/>
  <c r="E128" i="4"/>
  <c r="Q127" i="4"/>
  <c r="M127" i="4"/>
  <c r="I127" i="4"/>
  <c r="E127" i="4"/>
  <c r="T126" i="4"/>
  <c r="S126" i="4"/>
  <c r="R126" i="4"/>
  <c r="Q126" i="4"/>
  <c r="P126" i="4"/>
  <c r="O126" i="4"/>
  <c r="N126" i="4"/>
  <c r="M126" i="4"/>
  <c r="L126" i="4"/>
  <c r="K126" i="4"/>
  <c r="J126" i="4"/>
  <c r="I126" i="4"/>
  <c r="H126" i="4"/>
  <c r="G126" i="4"/>
  <c r="F126" i="4"/>
  <c r="E126" i="4"/>
  <c r="T125" i="4"/>
  <c r="S125" i="4"/>
  <c r="R125" i="4"/>
  <c r="Q125" i="4"/>
  <c r="P125" i="4"/>
  <c r="O125" i="4"/>
  <c r="N125" i="4"/>
  <c r="M125" i="4"/>
  <c r="L125" i="4"/>
  <c r="K125" i="4"/>
  <c r="J125" i="4"/>
  <c r="I125" i="4"/>
  <c r="H125" i="4"/>
  <c r="G125" i="4"/>
  <c r="F125" i="4"/>
  <c r="E125" i="4"/>
  <c r="Q124" i="4"/>
  <c r="M124" i="4"/>
  <c r="I124" i="4"/>
  <c r="E124" i="4"/>
  <c r="Q123" i="4"/>
  <c r="M123" i="4"/>
  <c r="I123" i="4"/>
  <c r="E123" i="4"/>
  <c r="Q122" i="4"/>
  <c r="M122" i="4"/>
  <c r="I122" i="4"/>
  <c r="E122" i="4"/>
  <c r="Q121" i="4"/>
  <c r="M121" i="4"/>
  <c r="I121" i="4"/>
  <c r="E121" i="4"/>
  <c r="R120" i="4"/>
  <c r="Q120" i="4"/>
  <c r="N120" i="4"/>
  <c r="M120" i="4"/>
  <c r="J120" i="4"/>
  <c r="I120" i="4"/>
  <c r="F120" i="4"/>
  <c r="E120" i="4"/>
  <c r="Q119" i="4"/>
  <c r="M119" i="4"/>
  <c r="I119" i="4"/>
  <c r="E119" i="4"/>
  <c r="T118" i="4"/>
  <c r="S118" i="4"/>
  <c r="R118" i="4"/>
  <c r="Q118" i="4"/>
  <c r="P118" i="4"/>
  <c r="O118" i="4"/>
  <c r="N118" i="4"/>
  <c r="M118" i="4"/>
  <c r="L118" i="4"/>
  <c r="K118" i="4"/>
  <c r="J118" i="4"/>
  <c r="I118" i="4"/>
  <c r="H118" i="4"/>
  <c r="G118" i="4"/>
  <c r="F118" i="4"/>
  <c r="E118" i="4"/>
  <c r="T117" i="4"/>
  <c r="S117" i="4"/>
  <c r="R117" i="4"/>
  <c r="Q117" i="4"/>
  <c r="P117" i="4"/>
  <c r="O117" i="4"/>
  <c r="N117" i="4"/>
  <c r="M117" i="4"/>
  <c r="L117" i="4"/>
  <c r="K117" i="4"/>
  <c r="J117" i="4"/>
  <c r="I117" i="4"/>
  <c r="H117" i="4"/>
  <c r="G117" i="4"/>
  <c r="F117" i="4"/>
  <c r="E117" i="4"/>
  <c r="Q116" i="4"/>
  <c r="M116" i="4"/>
  <c r="I116" i="4"/>
  <c r="E116" i="4"/>
  <c r="Q115" i="4"/>
  <c r="M115" i="4"/>
  <c r="I115" i="4"/>
  <c r="E115" i="4"/>
  <c r="Q114" i="4"/>
  <c r="M114" i="4"/>
  <c r="I114" i="4"/>
  <c r="E114" i="4"/>
  <c r="Q113" i="4"/>
  <c r="M113" i="4"/>
  <c r="I113" i="4"/>
  <c r="E113" i="4"/>
  <c r="Q112" i="4"/>
  <c r="M112" i="4"/>
  <c r="I112" i="4"/>
  <c r="E112" i="4"/>
  <c r="Q111" i="4"/>
  <c r="M111" i="4"/>
  <c r="I111" i="4"/>
  <c r="E111" i="4"/>
  <c r="Q110" i="4"/>
  <c r="M110" i="4"/>
  <c r="I110" i="4"/>
  <c r="E110" i="4"/>
  <c r="Q109" i="4"/>
  <c r="M109" i="4"/>
  <c r="I109" i="4"/>
  <c r="E109" i="4"/>
  <c r="Q108" i="4"/>
  <c r="M108" i="4"/>
  <c r="I108" i="4"/>
  <c r="E108" i="4"/>
  <c r="T107" i="4"/>
  <c r="S107" i="4"/>
  <c r="R107" i="4"/>
  <c r="Q107" i="4"/>
  <c r="P107" i="4"/>
  <c r="O107" i="4"/>
  <c r="N107" i="4"/>
  <c r="M107" i="4"/>
  <c r="L107" i="4"/>
  <c r="K107" i="4"/>
  <c r="J107" i="4"/>
  <c r="I107" i="4"/>
  <c r="H107" i="4"/>
  <c r="G107" i="4"/>
  <c r="F107" i="4"/>
  <c r="E107" i="4"/>
  <c r="T106" i="4"/>
  <c r="S106" i="4"/>
  <c r="R106" i="4"/>
  <c r="Q106" i="4"/>
  <c r="P106" i="4"/>
  <c r="O106" i="4"/>
  <c r="N106" i="4"/>
  <c r="M106" i="4"/>
  <c r="L106" i="4"/>
  <c r="K106" i="4"/>
  <c r="J106" i="4"/>
  <c r="I106" i="4"/>
  <c r="H106" i="4"/>
  <c r="G106" i="4"/>
  <c r="F106" i="4"/>
  <c r="E106" i="4"/>
  <c r="Q105" i="4"/>
  <c r="M105" i="4"/>
  <c r="I105" i="4"/>
  <c r="E105" i="4"/>
  <c r="Q104" i="4"/>
  <c r="M104" i="4"/>
  <c r="I104" i="4"/>
  <c r="E104" i="4"/>
  <c r="Q103" i="4"/>
  <c r="M103" i="4"/>
  <c r="I103" i="4"/>
  <c r="E103" i="4"/>
  <c r="Q102" i="4"/>
  <c r="M102" i="4"/>
  <c r="I102" i="4"/>
  <c r="E102" i="4"/>
  <c r="Q101" i="4"/>
  <c r="M101" i="4"/>
  <c r="I101" i="4"/>
  <c r="E101" i="4"/>
  <c r="Q100" i="4"/>
  <c r="M100" i="4"/>
  <c r="I100" i="4"/>
  <c r="E100" i="4"/>
  <c r="Q99" i="4"/>
  <c r="M99" i="4"/>
  <c r="I99" i="4"/>
  <c r="E99" i="4"/>
  <c r="Q98" i="4"/>
  <c r="M98" i="4"/>
  <c r="I98" i="4"/>
  <c r="E98" i="4"/>
  <c r="Q97" i="4"/>
  <c r="M97" i="4"/>
  <c r="I97" i="4"/>
  <c r="E97" i="4"/>
  <c r="T96" i="4"/>
  <c r="S96" i="4"/>
  <c r="R96" i="4"/>
  <c r="Q96" i="4"/>
  <c r="P96" i="4"/>
  <c r="O96" i="4"/>
  <c r="N96" i="4"/>
  <c r="M96" i="4"/>
  <c r="L96" i="4"/>
  <c r="K96" i="4"/>
  <c r="J96" i="4"/>
  <c r="I96" i="4"/>
  <c r="H96" i="4"/>
  <c r="G96" i="4"/>
  <c r="F96" i="4"/>
  <c r="E96" i="4"/>
  <c r="T95" i="4"/>
  <c r="S95" i="4"/>
  <c r="R95" i="4"/>
  <c r="Q95" i="4"/>
  <c r="P95" i="4"/>
  <c r="O95" i="4"/>
  <c r="N95" i="4"/>
  <c r="M95" i="4"/>
  <c r="L95" i="4"/>
  <c r="K95" i="4"/>
  <c r="J95" i="4"/>
  <c r="I95" i="4"/>
  <c r="H95" i="4"/>
  <c r="G95" i="4"/>
  <c r="F95" i="4"/>
  <c r="E95" i="4"/>
  <c r="Q94" i="4"/>
  <c r="M94" i="4"/>
  <c r="I94" i="4"/>
  <c r="E94" i="4"/>
  <c r="Q93" i="4"/>
  <c r="M93" i="4"/>
  <c r="I93" i="4"/>
  <c r="E93" i="4"/>
  <c r="Q92" i="4"/>
  <c r="M92" i="4"/>
  <c r="I92" i="4"/>
  <c r="E92" i="4"/>
  <c r="Q91" i="4"/>
  <c r="M91" i="4"/>
  <c r="I91" i="4"/>
  <c r="E91" i="4"/>
  <c r="Q90" i="4"/>
  <c r="M90" i="4"/>
  <c r="I90" i="4"/>
  <c r="E90" i="4"/>
  <c r="Q89" i="4"/>
  <c r="M89" i="4"/>
  <c r="I89" i="4"/>
  <c r="E89" i="4"/>
  <c r="Q88" i="4"/>
  <c r="M88" i="4"/>
  <c r="I88" i="4"/>
  <c r="E88" i="4"/>
  <c r="Q87" i="4"/>
  <c r="M87" i="4"/>
  <c r="I87" i="4"/>
  <c r="E87" i="4"/>
  <c r="T86" i="4"/>
  <c r="S86" i="4"/>
  <c r="R86" i="4"/>
  <c r="Q86" i="4"/>
  <c r="P86" i="4"/>
  <c r="O86" i="4"/>
  <c r="N86" i="4"/>
  <c r="M86" i="4"/>
  <c r="L86" i="4"/>
  <c r="K86" i="4"/>
  <c r="J86" i="4"/>
  <c r="I86" i="4"/>
  <c r="H86" i="4"/>
  <c r="G86" i="4"/>
  <c r="F86" i="4"/>
  <c r="E86" i="4"/>
  <c r="T85" i="4"/>
  <c r="S85" i="4"/>
  <c r="R85" i="4"/>
  <c r="Q85" i="4"/>
  <c r="P85" i="4"/>
  <c r="O85" i="4"/>
  <c r="N85" i="4"/>
  <c r="M85" i="4"/>
  <c r="L85" i="4"/>
  <c r="K85" i="4"/>
  <c r="J85" i="4"/>
  <c r="I85" i="4"/>
  <c r="H85" i="4"/>
  <c r="G85" i="4"/>
  <c r="F85" i="4"/>
  <c r="E85" i="4"/>
  <c r="Q84" i="4"/>
  <c r="M84" i="4"/>
  <c r="I84" i="4"/>
  <c r="E84" i="4"/>
  <c r="Q83" i="4"/>
  <c r="M83" i="4"/>
  <c r="I83" i="4"/>
  <c r="E83" i="4"/>
  <c r="Q82" i="4"/>
  <c r="M82" i="4"/>
  <c r="I82" i="4"/>
  <c r="E82" i="4"/>
  <c r="Q81" i="4"/>
  <c r="M81" i="4"/>
  <c r="I81" i="4"/>
  <c r="E81" i="4"/>
  <c r="Q80" i="4"/>
  <c r="M80" i="4"/>
  <c r="I80" i="4"/>
  <c r="E80" i="4"/>
  <c r="Q79" i="4"/>
  <c r="M79" i="4"/>
  <c r="I79" i="4"/>
  <c r="E79" i="4"/>
  <c r="T78" i="4"/>
  <c r="S78" i="4"/>
  <c r="R78" i="4"/>
  <c r="Q78" i="4"/>
  <c r="P78" i="4"/>
  <c r="O78" i="4"/>
  <c r="N78" i="4"/>
  <c r="M78" i="4"/>
  <c r="L78" i="4"/>
  <c r="K78" i="4"/>
  <c r="J78" i="4"/>
  <c r="I78" i="4"/>
  <c r="H78" i="4"/>
  <c r="G78" i="4"/>
  <c r="F78" i="4"/>
  <c r="E78" i="4"/>
  <c r="T77" i="4"/>
  <c r="S77" i="4"/>
  <c r="R77" i="4"/>
  <c r="Q77" i="4"/>
  <c r="P77" i="4"/>
  <c r="O77" i="4"/>
  <c r="N77" i="4"/>
  <c r="M77" i="4"/>
  <c r="L77" i="4"/>
  <c r="K77" i="4"/>
  <c r="J77" i="4"/>
  <c r="I77" i="4"/>
  <c r="H77" i="4"/>
  <c r="G77" i="4"/>
  <c r="F77" i="4"/>
  <c r="E77" i="4"/>
  <c r="Q76" i="4"/>
  <c r="M76" i="4"/>
  <c r="I76" i="4"/>
  <c r="E76" i="4"/>
  <c r="Q75" i="4"/>
  <c r="M75" i="4"/>
  <c r="I75" i="4"/>
  <c r="E75" i="4"/>
  <c r="Q74" i="4"/>
  <c r="M74" i="4"/>
  <c r="I74" i="4"/>
  <c r="E74" i="4"/>
  <c r="Q73" i="4"/>
  <c r="M73" i="4"/>
  <c r="I73" i="4"/>
  <c r="E73" i="4"/>
  <c r="Q72" i="4"/>
  <c r="M72" i="4"/>
  <c r="I72" i="4"/>
  <c r="E72" i="4"/>
  <c r="Q71" i="4"/>
  <c r="M71" i="4"/>
  <c r="I71" i="4"/>
  <c r="E71" i="4"/>
  <c r="Q70" i="4"/>
  <c r="M70" i="4"/>
  <c r="I70" i="4"/>
  <c r="E70" i="4"/>
  <c r="Q69" i="4"/>
  <c r="M69" i="4"/>
  <c r="I69" i="4"/>
  <c r="E69" i="4"/>
  <c r="Q68" i="4"/>
  <c r="M68" i="4"/>
  <c r="I68" i="4"/>
  <c r="E68" i="4"/>
  <c r="T67" i="4"/>
  <c r="S67" i="4"/>
  <c r="R67" i="4"/>
  <c r="Q67" i="4"/>
  <c r="P67" i="4"/>
  <c r="O67" i="4"/>
  <c r="N67" i="4"/>
  <c r="M67" i="4"/>
  <c r="L67" i="4"/>
  <c r="K67" i="4"/>
  <c r="J67" i="4"/>
  <c r="I67" i="4"/>
  <c r="H67" i="4"/>
  <c r="G67" i="4"/>
  <c r="F67" i="4"/>
  <c r="E67" i="4"/>
  <c r="T66" i="4"/>
  <c r="S66" i="4"/>
  <c r="R66" i="4"/>
  <c r="Q66" i="4"/>
  <c r="P66" i="4"/>
  <c r="O66" i="4"/>
  <c r="N66" i="4"/>
  <c r="M66" i="4"/>
  <c r="L66" i="4"/>
  <c r="K66" i="4"/>
  <c r="J66" i="4"/>
  <c r="I66" i="4"/>
  <c r="H66" i="4"/>
  <c r="G66" i="4"/>
  <c r="F66" i="4"/>
  <c r="E66" i="4"/>
  <c r="Q65" i="4"/>
  <c r="M65" i="4"/>
  <c r="I65" i="4"/>
  <c r="E65" i="4"/>
  <c r="Q64" i="4"/>
  <c r="M64" i="4"/>
  <c r="I64" i="4"/>
  <c r="E64" i="4"/>
  <c r="Q63" i="4"/>
  <c r="M63" i="4"/>
  <c r="I63" i="4"/>
  <c r="E63" i="4"/>
  <c r="T62" i="4"/>
  <c r="S62" i="4"/>
  <c r="R62" i="4"/>
  <c r="Q62" i="4"/>
  <c r="P62" i="4"/>
  <c r="O62" i="4"/>
  <c r="N62" i="4"/>
  <c r="M62" i="4"/>
  <c r="L62" i="4"/>
  <c r="K62" i="4"/>
  <c r="J62" i="4"/>
  <c r="I62" i="4"/>
  <c r="H62" i="4"/>
  <c r="G62" i="4"/>
  <c r="F62" i="4"/>
  <c r="E62" i="4"/>
  <c r="T61" i="4"/>
  <c r="S61" i="4"/>
  <c r="Q61" i="4"/>
  <c r="P61" i="4"/>
  <c r="P21" i="4"/>
  <c r="P31" i="4"/>
  <c r="P41" i="4"/>
  <c r="P50" i="4"/>
  <c r="P17" i="4"/>
  <c r="O61" i="4"/>
  <c r="L61" i="4"/>
  <c r="L21" i="4"/>
  <c r="L31" i="4"/>
  <c r="L41" i="4"/>
  <c r="L50" i="4"/>
  <c r="L17" i="4"/>
  <c r="L9" i="4"/>
  <c r="K61" i="4"/>
  <c r="I61" i="4"/>
  <c r="H61" i="4"/>
  <c r="G61" i="4"/>
  <c r="G21" i="4"/>
  <c r="G31" i="4"/>
  <c r="G41" i="4"/>
  <c r="G50" i="4"/>
  <c r="G17" i="4"/>
  <c r="E61" i="4"/>
  <c r="Q60" i="4"/>
  <c r="M60" i="4"/>
  <c r="I60" i="4"/>
  <c r="E60" i="4"/>
  <c r="Q59" i="4"/>
  <c r="M59" i="4"/>
  <c r="I59" i="4"/>
  <c r="E59" i="4"/>
  <c r="T58" i="4"/>
  <c r="S58" i="4"/>
  <c r="R58" i="4"/>
  <c r="Q58" i="4"/>
  <c r="P58" i="4"/>
  <c r="O58" i="4"/>
  <c r="N58" i="4"/>
  <c r="M58" i="4"/>
  <c r="L58" i="4"/>
  <c r="K58" i="4"/>
  <c r="J58" i="4"/>
  <c r="I58" i="4"/>
  <c r="H58" i="4"/>
  <c r="G58" i="4"/>
  <c r="F58" i="4"/>
  <c r="E58" i="4"/>
  <c r="Q57" i="4"/>
  <c r="M57" i="4"/>
  <c r="I57" i="4"/>
  <c r="E57" i="4"/>
  <c r="Q56" i="4"/>
  <c r="M56" i="4"/>
  <c r="I56" i="4"/>
  <c r="E56" i="4"/>
  <c r="Q55" i="4"/>
  <c r="M55" i="4"/>
  <c r="I55" i="4"/>
  <c r="E55" i="4"/>
  <c r="Q54" i="4"/>
  <c r="M54" i="4"/>
  <c r="I54" i="4"/>
  <c r="E54" i="4"/>
  <c r="Q53" i="4"/>
  <c r="M53" i="4"/>
  <c r="I53" i="4"/>
  <c r="E53" i="4"/>
  <c r="Q52" i="4"/>
  <c r="M52" i="4"/>
  <c r="I52" i="4"/>
  <c r="E52" i="4"/>
  <c r="T51" i="4"/>
  <c r="S51" i="4"/>
  <c r="R51" i="4"/>
  <c r="Q51" i="4"/>
  <c r="P51" i="4"/>
  <c r="O51" i="4"/>
  <c r="N51" i="4"/>
  <c r="M51" i="4"/>
  <c r="L51" i="4"/>
  <c r="K51" i="4"/>
  <c r="J51" i="4"/>
  <c r="I51" i="4"/>
  <c r="H51" i="4"/>
  <c r="G51" i="4"/>
  <c r="F51" i="4"/>
  <c r="E51" i="4"/>
  <c r="T50" i="4"/>
  <c r="S50" i="4"/>
  <c r="R50" i="4"/>
  <c r="Q50" i="4"/>
  <c r="O50" i="4"/>
  <c r="N50" i="4"/>
  <c r="M50" i="4"/>
  <c r="K50" i="4"/>
  <c r="J50" i="4"/>
  <c r="I50" i="4"/>
  <c r="H50" i="4"/>
  <c r="F50" i="4"/>
  <c r="E50" i="4"/>
  <c r="Q49" i="4"/>
  <c r="M49" i="4"/>
  <c r="I49" i="4"/>
  <c r="E49" i="4"/>
  <c r="Q48" i="4"/>
  <c r="M48" i="4"/>
  <c r="I48" i="4"/>
  <c r="E48" i="4"/>
  <c r="Q47" i="4"/>
  <c r="M47" i="4"/>
  <c r="I47" i="4"/>
  <c r="E47" i="4"/>
  <c r="Q46" i="4"/>
  <c r="M46" i="4"/>
  <c r="I46" i="4"/>
  <c r="E46" i="4"/>
  <c r="Q45" i="4"/>
  <c r="M45" i="4"/>
  <c r="I45" i="4"/>
  <c r="E45" i="4"/>
  <c r="Q44" i="4"/>
  <c r="M44" i="4"/>
  <c r="I44" i="4"/>
  <c r="E44" i="4"/>
  <c r="Q43" i="4"/>
  <c r="M43" i="4"/>
  <c r="I43" i="4"/>
  <c r="E43" i="4"/>
  <c r="T42" i="4"/>
  <c r="S42" i="4"/>
  <c r="R42" i="4"/>
  <c r="Q42" i="4"/>
  <c r="P42" i="4"/>
  <c r="O42" i="4"/>
  <c r="N42" i="4"/>
  <c r="M42" i="4"/>
  <c r="L42" i="4"/>
  <c r="K42" i="4"/>
  <c r="J42" i="4"/>
  <c r="I42" i="4"/>
  <c r="H42" i="4"/>
  <c r="G42" i="4"/>
  <c r="F42" i="4"/>
  <c r="E42" i="4"/>
  <c r="T41" i="4"/>
  <c r="S41" i="4"/>
  <c r="R41" i="4"/>
  <c r="Q41" i="4"/>
  <c r="O41" i="4"/>
  <c r="N41" i="4"/>
  <c r="M41" i="4"/>
  <c r="K41" i="4"/>
  <c r="J41" i="4"/>
  <c r="I41" i="4"/>
  <c r="H41" i="4"/>
  <c r="F41" i="4"/>
  <c r="E41" i="4"/>
  <c r="Q40" i="4"/>
  <c r="M40" i="4"/>
  <c r="I40" i="4"/>
  <c r="E40" i="4"/>
  <c r="Q39" i="4"/>
  <c r="M39" i="4"/>
  <c r="I39" i="4"/>
  <c r="E39" i="4"/>
  <c r="Q38" i="4"/>
  <c r="M38" i="4"/>
  <c r="I38" i="4"/>
  <c r="E38" i="4"/>
  <c r="Q37" i="4"/>
  <c r="M37" i="4"/>
  <c r="I37" i="4"/>
  <c r="E37" i="4"/>
  <c r="Q36" i="4"/>
  <c r="M36" i="4"/>
  <c r="I36" i="4"/>
  <c r="E36" i="4"/>
  <c r="Q35" i="4"/>
  <c r="M35" i="4"/>
  <c r="I35" i="4"/>
  <c r="E35" i="4"/>
  <c r="Q34" i="4"/>
  <c r="M34" i="4"/>
  <c r="I34" i="4"/>
  <c r="E34" i="4"/>
  <c r="Q33" i="4"/>
  <c r="M33" i="4"/>
  <c r="I33" i="4"/>
  <c r="E33" i="4"/>
  <c r="T32" i="4"/>
  <c r="S32" i="4"/>
  <c r="R32" i="4"/>
  <c r="Q32" i="4"/>
  <c r="P32" i="4"/>
  <c r="O32" i="4"/>
  <c r="N32" i="4"/>
  <c r="M32" i="4"/>
  <c r="L32" i="4"/>
  <c r="K32" i="4"/>
  <c r="J32" i="4"/>
  <c r="I32" i="4"/>
  <c r="H32" i="4"/>
  <c r="G32" i="4"/>
  <c r="F32" i="4"/>
  <c r="E32" i="4"/>
  <c r="T31" i="4"/>
  <c r="S31" i="4"/>
  <c r="R31" i="4"/>
  <c r="Q31" i="4"/>
  <c r="O31" i="4"/>
  <c r="N31" i="4"/>
  <c r="M31" i="4"/>
  <c r="K31" i="4"/>
  <c r="J31" i="4"/>
  <c r="I31" i="4"/>
  <c r="H31" i="4"/>
  <c r="F31" i="4"/>
  <c r="E31" i="4"/>
  <c r="Q30" i="4"/>
  <c r="M30" i="4"/>
  <c r="I30" i="4"/>
  <c r="E30" i="4"/>
  <c r="Q29" i="4"/>
  <c r="M29" i="4"/>
  <c r="I29" i="4"/>
  <c r="E29" i="4"/>
  <c r="Q28" i="4"/>
  <c r="M28" i="4"/>
  <c r="I28" i="4"/>
  <c r="E28" i="4"/>
  <c r="Q27" i="4"/>
  <c r="M27" i="4"/>
  <c r="I27" i="4"/>
  <c r="E27" i="4"/>
  <c r="Q26" i="4"/>
  <c r="M26" i="4"/>
  <c r="I26" i="4"/>
  <c r="E26" i="4"/>
  <c r="Q25" i="4"/>
  <c r="M25" i="4"/>
  <c r="I25" i="4"/>
  <c r="E25" i="4"/>
  <c r="Q24" i="4"/>
  <c r="M24" i="4"/>
  <c r="I24" i="4"/>
  <c r="E24" i="4"/>
  <c r="Q23" i="4"/>
  <c r="M23" i="4"/>
  <c r="I23" i="4"/>
  <c r="E23" i="4"/>
  <c r="T22" i="4"/>
  <c r="S22" i="4"/>
  <c r="R22" i="4"/>
  <c r="Q22" i="4"/>
  <c r="P22" i="4"/>
  <c r="O22" i="4"/>
  <c r="N22" i="4"/>
  <c r="M22" i="4"/>
  <c r="L22" i="4"/>
  <c r="K22" i="4"/>
  <c r="J22" i="4"/>
  <c r="I22" i="4"/>
  <c r="H22" i="4"/>
  <c r="G22" i="4"/>
  <c r="F22" i="4"/>
  <c r="E22" i="4"/>
  <c r="T21" i="4"/>
  <c r="S21" i="4"/>
  <c r="R21" i="4"/>
  <c r="Q21" i="4"/>
  <c r="O21" i="4"/>
  <c r="N21" i="4"/>
  <c r="M21" i="4"/>
  <c r="K21" i="4"/>
  <c r="J21" i="4"/>
  <c r="I21" i="4"/>
  <c r="H21" i="4"/>
  <c r="F21" i="4"/>
  <c r="E21" i="4"/>
  <c r="T20" i="4"/>
  <c r="S20" i="4"/>
  <c r="R20" i="4"/>
  <c r="Q20" i="4"/>
  <c r="P20" i="4"/>
  <c r="O20" i="4"/>
  <c r="N20" i="4"/>
  <c r="M20" i="4"/>
  <c r="L20" i="4"/>
  <c r="K20" i="4"/>
  <c r="J20" i="4"/>
  <c r="I20" i="4"/>
  <c r="H20" i="4"/>
  <c r="G20" i="4"/>
  <c r="F20" i="4"/>
  <c r="E20" i="4"/>
  <c r="Q19" i="4"/>
  <c r="M19" i="4"/>
  <c r="I19" i="4"/>
  <c r="E19" i="4"/>
  <c r="T18" i="4"/>
  <c r="S18" i="4"/>
  <c r="R18" i="4"/>
  <c r="Q18" i="4"/>
  <c r="P18" i="4"/>
  <c r="O18" i="4"/>
  <c r="N18" i="4"/>
  <c r="M18" i="4"/>
  <c r="L18" i="4"/>
  <c r="K18" i="4"/>
  <c r="J18" i="4"/>
  <c r="I18" i="4"/>
  <c r="H18" i="4"/>
  <c r="G18" i="4"/>
  <c r="F18" i="4"/>
  <c r="E18" i="4"/>
  <c r="T17" i="4"/>
  <c r="S17" i="4"/>
  <c r="R17" i="4"/>
  <c r="Q17" i="4"/>
  <c r="O17" i="4"/>
  <c r="N17" i="4"/>
  <c r="J17" i="4"/>
  <c r="H17" i="4"/>
  <c r="F17" i="4"/>
  <c r="Q16" i="4"/>
  <c r="M16" i="4"/>
  <c r="I16" i="4"/>
  <c r="E16" i="4"/>
  <c r="Q15" i="4"/>
  <c r="M15" i="4"/>
  <c r="I15" i="4"/>
  <c r="E15" i="4"/>
  <c r="T14" i="4"/>
  <c r="S14" i="4"/>
  <c r="R14" i="4"/>
  <c r="Q14" i="4"/>
  <c r="P14" i="4"/>
  <c r="O14" i="4"/>
  <c r="N14" i="4"/>
  <c r="M14" i="4"/>
  <c r="L14" i="4"/>
  <c r="K14" i="4"/>
  <c r="J14" i="4"/>
  <c r="I14" i="4"/>
  <c r="H14" i="4"/>
  <c r="G14" i="4"/>
  <c r="F14" i="4"/>
  <c r="E14" i="4"/>
  <c r="Q13" i="4"/>
  <c r="M13" i="4"/>
  <c r="I13" i="4"/>
  <c r="E13" i="4"/>
  <c r="T12" i="4"/>
  <c r="S12" i="4"/>
  <c r="R12" i="4"/>
  <c r="Q12" i="4"/>
  <c r="P12" i="4"/>
  <c r="O12" i="4"/>
  <c r="N12" i="4"/>
  <c r="M12" i="4"/>
  <c r="L12" i="4"/>
  <c r="K12" i="4"/>
  <c r="J12" i="4"/>
  <c r="I12" i="4"/>
  <c r="H12" i="4"/>
  <c r="G12" i="4"/>
  <c r="F12" i="4"/>
  <c r="E12" i="4"/>
  <c r="T11" i="4"/>
  <c r="S11" i="4"/>
  <c r="R11" i="4"/>
  <c r="Q11" i="4"/>
  <c r="P11" i="4"/>
  <c r="O11" i="4"/>
  <c r="N11" i="4"/>
  <c r="M11" i="4"/>
  <c r="L11" i="4"/>
  <c r="K11" i="4"/>
  <c r="J11" i="4"/>
  <c r="I11" i="4"/>
  <c r="H11" i="4"/>
  <c r="G11" i="4"/>
  <c r="F11" i="4"/>
  <c r="E11" i="4"/>
  <c r="T10" i="4"/>
  <c r="S10" i="4"/>
  <c r="R10" i="4"/>
  <c r="Q10" i="4"/>
  <c r="P10" i="4"/>
  <c r="O10" i="4"/>
  <c r="N10" i="4"/>
  <c r="M10" i="4"/>
  <c r="L10" i="4"/>
  <c r="K10" i="4"/>
  <c r="J10" i="4"/>
  <c r="I10" i="4"/>
  <c r="H10" i="4"/>
  <c r="G10" i="4"/>
  <c r="F10" i="4"/>
  <c r="E10" i="4"/>
  <c r="T9" i="4"/>
  <c r="S9" i="4"/>
  <c r="R9" i="4"/>
  <c r="Q9" i="4"/>
  <c r="O9" i="4"/>
  <c r="N9" i="4"/>
  <c r="J9" i="4"/>
  <c r="H9" i="4"/>
  <c r="F9" i="4"/>
  <c r="G27" i="2"/>
  <c r="G36" i="2"/>
  <c r="F12" i="2"/>
  <c r="E12" i="2"/>
  <c r="D12" i="2"/>
  <c r="C12" i="2"/>
  <c r="N104" i="1"/>
  <c r="K104" i="1"/>
  <c r="H104" i="1"/>
  <c r="E104" i="1"/>
  <c r="F91" i="1"/>
  <c r="E91" i="1"/>
  <c r="D91" i="1"/>
  <c r="Q82" i="1"/>
  <c r="R82" i="1"/>
  <c r="S82" i="1"/>
  <c r="Q81" i="1"/>
  <c r="R81" i="1"/>
  <c r="S81" i="1"/>
  <c r="Q80" i="1"/>
  <c r="R80" i="1"/>
  <c r="S80" i="1"/>
  <c r="Q73" i="1"/>
  <c r="Q77" i="1"/>
  <c r="Q74" i="1"/>
  <c r="R74" i="1"/>
  <c r="S74" i="1"/>
  <c r="R73" i="1"/>
  <c r="S73" i="1"/>
  <c r="Q72" i="1"/>
  <c r="R72" i="1"/>
  <c r="S72" i="1"/>
  <c r="Q71" i="1"/>
  <c r="R71" i="1"/>
  <c r="S71" i="1"/>
  <c r="P70" i="1"/>
  <c r="Q70" i="1"/>
  <c r="R70" i="1"/>
  <c r="S70" i="1"/>
  <c r="P68" i="1"/>
  <c r="Q68" i="1"/>
  <c r="R68" i="1"/>
  <c r="S68" i="1"/>
  <c r="Q67" i="1"/>
  <c r="P66" i="1"/>
  <c r="Q66" i="1"/>
  <c r="R66" i="1"/>
  <c r="S66" i="1"/>
  <c r="Q65" i="1"/>
  <c r="R65" i="1"/>
  <c r="S65" i="1"/>
  <c r="Q64" i="1"/>
  <c r="R64" i="1"/>
  <c r="S64" i="1"/>
  <c r="Q63" i="1"/>
  <c r="R63" i="1"/>
  <c r="S63" i="1"/>
  <c r="Q62" i="1"/>
  <c r="R62" i="1"/>
  <c r="S62" i="1"/>
  <c r="N27" i="1"/>
  <c r="N28" i="1"/>
  <c r="N29" i="1"/>
  <c r="N30" i="1"/>
  <c r="N31" i="1"/>
  <c r="N32" i="1"/>
  <c r="N33" i="1"/>
  <c r="N34" i="1"/>
  <c r="N35" i="1"/>
  <c r="N36" i="1"/>
  <c r="N37" i="1"/>
  <c r="N38" i="1"/>
  <c r="N39" i="1"/>
  <c r="N40" i="1"/>
  <c r="N51" i="1"/>
  <c r="K27" i="1"/>
  <c r="K28" i="1"/>
  <c r="K29" i="1"/>
  <c r="K30" i="1"/>
  <c r="K31" i="1"/>
  <c r="K32" i="1"/>
  <c r="K33" i="1"/>
  <c r="K34" i="1"/>
  <c r="K35" i="1"/>
  <c r="K36" i="1"/>
  <c r="K37" i="1"/>
  <c r="K38" i="1"/>
  <c r="K39" i="1"/>
  <c r="K40" i="1"/>
  <c r="K51" i="1"/>
  <c r="H27" i="1"/>
  <c r="H28" i="1"/>
  <c r="H29" i="1"/>
  <c r="H30" i="1"/>
  <c r="H31" i="1"/>
  <c r="H32" i="1"/>
  <c r="H33" i="1"/>
  <c r="H34" i="1"/>
  <c r="H35" i="1"/>
  <c r="H36" i="1"/>
  <c r="H37" i="1"/>
  <c r="H38" i="1"/>
  <c r="H39" i="1"/>
  <c r="H40" i="1"/>
  <c r="H51" i="1"/>
  <c r="E27" i="1"/>
  <c r="E28" i="1"/>
  <c r="E29" i="1"/>
  <c r="E30" i="1"/>
  <c r="E31" i="1"/>
  <c r="E32" i="1"/>
  <c r="E33" i="1"/>
  <c r="E34" i="1"/>
  <c r="E35" i="1"/>
  <c r="E36" i="1"/>
  <c r="E37" i="1"/>
  <c r="E38" i="1"/>
  <c r="E39" i="1"/>
  <c r="E40" i="1"/>
  <c r="E51" i="1"/>
  <c r="G16" i="29"/>
  <c r="F16" i="29"/>
  <c r="AH22" i="7"/>
  <c r="C126" i="24"/>
  <c r="C6" i="29"/>
  <c r="E6" i="29"/>
  <c r="F80" i="23"/>
  <c r="F14" i="17"/>
  <c r="G59" i="29"/>
  <c r="G7" i="29"/>
  <c r="M13" i="7"/>
  <c r="K6" i="23"/>
  <c r="L6" i="23"/>
  <c r="B120" i="24"/>
  <c r="K7" i="23"/>
  <c r="M7" i="23"/>
  <c r="E110" i="24"/>
  <c r="M6" i="23"/>
  <c r="N7" i="23"/>
  <c r="E101" i="24"/>
  <c r="D107" i="8"/>
  <c r="E17" i="4"/>
  <c r="G9" i="4"/>
  <c r="E9" i="4"/>
  <c r="E86" i="1"/>
  <c r="C16" i="1"/>
  <c r="J22" i="5"/>
  <c r="L22" i="5"/>
  <c r="M22" i="5"/>
  <c r="H107" i="8"/>
  <c r="M17" i="4"/>
  <c r="P9" i="4"/>
  <c r="M9" i="4"/>
  <c r="D16" i="1"/>
  <c r="H166" i="1"/>
  <c r="D19" i="1"/>
  <c r="D21" i="1"/>
  <c r="H86" i="1"/>
  <c r="L40" i="11"/>
  <c r="Q30" i="5"/>
  <c r="O37" i="5"/>
  <c r="S39" i="5"/>
  <c r="O44" i="5"/>
  <c r="L8" i="5"/>
  <c r="K9" i="5"/>
  <c r="K8" i="5"/>
  <c r="K31" i="5"/>
  <c r="K30" i="5"/>
  <c r="J166" i="1"/>
  <c r="E19" i="1"/>
  <c r="J162" i="1"/>
  <c r="L162" i="1"/>
  <c r="L166" i="1"/>
  <c r="F19" i="1"/>
  <c r="N73" i="1"/>
  <c r="N75" i="1"/>
  <c r="E53" i="9"/>
  <c r="C98" i="9"/>
  <c r="B76" i="9"/>
  <c r="J128" i="10"/>
  <c r="K17" i="4"/>
  <c r="M61" i="4"/>
  <c r="M11" i="5"/>
  <c r="S32" i="5"/>
  <c r="R8" i="5"/>
  <c r="S8" i="5"/>
  <c r="S31" i="5"/>
  <c r="L32" i="5"/>
  <c r="K45" i="5"/>
  <c r="J40" i="5"/>
  <c r="M40" i="5"/>
  <c r="J59" i="5"/>
  <c r="J45" i="5"/>
  <c r="J44" i="5"/>
  <c r="M21" i="5"/>
  <c r="M41" i="5"/>
  <c r="I31" i="5"/>
  <c r="M34" i="5"/>
  <c r="K73" i="1"/>
  <c r="K75" i="1"/>
  <c r="E98" i="8"/>
  <c r="F98" i="8"/>
  <c r="E100" i="8"/>
  <c r="F100" i="8"/>
  <c r="C88" i="9"/>
  <c r="D88" i="9"/>
  <c r="B83" i="9"/>
  <c r="M42" i="5"/>
  <c r="S50" i="5"/>
  <c r="R30" i="5"/>
  <c r="R78" i="5"/>
  <c r="K50" i="5"/>
  <c r="M50" i="5"/>
  <c r="M53" i="5"/>
  <c r="M77" i="5"/>
  <c r="M27" i="5"/>
  <c r="J8" i="5"/>
  <c r="M23" i="5"/>
  <c r="M19" i="5"/>
  <c r="M25" i="5"/>
  <c r="I9" i="5"/>
  <c r="I59" i="5"/>
  <c r="I45" i="5"/>
  <c r="M47" i="5"/>
  <c r="J107" i="8"/>
  <c r="B53" i="9"/>
  <c r="G88" i="9"/>
  <c r="H88" i="9"/>
  <c r="D10" i="6"/>
  <c r="D17" i="6"/>
  <c r="D19" i="6"/>
  <c r="Y27" i="11"/>
  <c r="Q78" i="5"/>
  <c r="S59" i="5"/>
  <c r="L59" i="5"/>
  <c r="L44" i="5"/>
  <c r="J37" i="5"/>
  <c r="M37" i="5"/>
  <c r="M39" i="5"/>
  <c r="M75" i="5"/>
  <c r="M71" i="5"/>
  <c r="M67" i="5"/>
  <c r="M63" i="5"/>
  <c r="M55" i="5"/>
  <c r="M51" i="5"/>
  <c r="G98" i="9"/>
  <c r="H98" i="9"/>
  <c r="G100" i="9"/>
  <c r="H100" i="9"/>
  <c r="D76" i="9"/>
  <c r="D83" i="9"/>
  <c r="W30" i="11"/>
  <c r="Y18" i="11"/>
  <c r="M58" i="23"/>
  <c r="X31" i="11"/>
  <c r="C24" i="11"/>
  <c r="X19" i="11"/>
  <c r="X53" i="11"/>
  <c r="E98" i="9"/>
  <c r="F98" i="9"/>
  <c r="E100" i="9"/>
  <c r="F100" i="9"/>
  <c r="F107" i="9"/>
  <c r="I98" i="9"/>
  <c r="J98" i="9"/>
  <c r="I100" i="9"/>
  <c r="J100" i="9"/>
  <c r="J107" i="9"/>
  <c r="C73" i="10"/>
  <c r="C74" i="10"/>
  <c r="D47" i="10"/>
  <c r="D74" i="10"/>
  <c r="W23" i="11"/>
  <c r="W53" i="11"/>
  <c r="L54" i="11"/>
  <c r="X22" i="11"/>
  <c r="Y22" i="11"/>
  <c r="Y16" i="11"/>
  <c r="X16" i="11"/>
  <c r="M40" i="11"/>
  <c r="M54" i="11"/>
  <c r="G40" i="11"/>
  <c r="H128" i="10"/>
  <c r="B74" i="10"/>
  <c r="G54" i="11"/>
  <c r="X29" i="11"/>
  <c r="X24" i="11"/>
  <c r="X23" i="11"/>
  <c r="X17" i="11"/>
  <c r="Y17" i="11"/>
  <c r="P40" i="11"/>
  <c r="P54" i="11"/>
  <c r="X13" i="11"/>
  <c r="Y13" i="11"/>
  <c r="O78" i="23"/>
  <c r="L58" i="23"/>
  <c r="AF19" i="7"/>
  <c r="M75" i="23"/>
  <c r="M31" i="13"/>
  <c r="E31" i="13"/>
  <c r="E33" i="13"/>
  <c r="M30" i="13"/>
  <c r="C121" i="10"/>
  <c r="D121" i="10"/>
  <c r="D119" i="10"/>
  <c r="N58" i="23"/>
  <c r="F167" i="1"/>
  <c r="C20" i="1"/>
  <c r="I40" i="13"/>
  <c r="E119" i="10"/>
  <c r="F119" i="10"/>
  <c r="E121" i="10"/>
  <c r="F121" i="10"/>
  <c r="F128" i="10"/>
  <c r="C19" i="14"/>
  <c r="D128" i="10"/>
  <c r="D8" i="2"/>
  <c r="I33" i="13"/>
  <c r="E126" i="1"/>
  <c r="C10" i="1"/>
  <c r="E40" i="13"/>
  <c r="F17" i="6"/>
  <c r="F19" i="6"/>
  <c r="E10" i="6"/>
  <c r="E17" i="6"/>
  <c r="E19" i="6"/>
  <c r="E9" i="6"/>
  <c r="AE170" i="7"/>
  <c r="G38" i="29"/>
  <c r="I66" i="24"/>
  <c r="M53" i="23"/>
  <c r="AG57" i="7"/>
  <c r="AF14" i="7"/>
  <c r="G49" i="29"/>
  <c r="O67" i="23"/>
  <c r="AF53" i="7"/>
  <c r="AG12" i="7"/>
  <c r="G66" i="24"/>
  <c r="B20" i="15"/>
  <c r="M67" i="23"/>
  <c r="O51" i="23"/>
  <c r="N73" i="23"/>
  <c r="M51" i="23"/>
  <c r="L67" i="23"/>
  <c r="C120" i="24"/>
  <c r="C101" i="24"/>
  <c r="E128" i="24"/>
  <c r="E100" i="24"/>
  <c r="AH170" i="7"/>
  <c r="O86" i="23"/>
  <c r="O98" i="23"/>
  <c r="C119" i="24"/>
  <c r="L72" i="23"/>
  <c r="L73" i="23"/>
  <c r="N51" i="23"/>
  <c r="C128" i="24"/>
  <c r="M73" i="23"/>
  <c r="M54" i="23"/>
  <c r="O54" i="23"/>
  <c r="E59" i="23"/>
  <c r="D61" i="23"/>
  <c r="M72" i="23"/>
  <c r="D83" i="23"/>
  <c r="D82" i="23"/>
  <c r="D81" i="23"/>
  <c r="C61" i="23"/>
  <c r="F6" i="29"/>
  <c r="D6" i="29"/>
  <c r="M116" i="23"/>
  <c r="M117" i="23" s="1"/>
  <c r="F23" i="23"/>
  <c r="J58" i="24"/>
  <c r="AH172" i="7"/>
  <c r="F108" i="9"/>
  <c r="F109" i="9"/>
  <c r="F129" i="10"/>
  <c r="F130" i="10"/>
  <c r="F132" i="10"/>
  <c r="O63" i="23"/>
  <c r="J108" i="9"/>
  <c r="J109" i="9"/>
  <c r="E16" i="1"/>
  <c r="E21" i="1"/>
  <c r="K86" i="1"/>
  <c r="F16" i="1"/>
  <c r="F21" i="1"/>
  <c r="N86" i="1"/>
  <c r="E36" i="15"/>
  <c r="L75" i="23"/>
  <c r="AF36" i="7"/>
  <c r="AG36" i="7"/>
  <c r="L63" i="23"/>
  <c r="AF24" i="7"/>
  <c r="D129" i="10"/>
  <c r="D130" i="10"/>
  <c r="D132" i="10"/>
  <c r="N75" i="23"/>
  <c r="H129" i="10"/>
  <c r="H130" i="10"/>
  <c r="H132" i="10"/>
  <c r="O74" i="23"/>
  <c r="O73" i="23"/>
  <c r="AF34" i="7"/>
  <c r="I44" i="5"/>
  <c r="M45" i="5"/>
  <c r="W14" i="11"/>
  <c r="I17" i="4"/>
  <c r="K9" i="4"/>
  <c r="I9" i="4"/>
  <c r="C100" i="9"/>
  <c r="D100" i="9"/>
  <c r="D98" i="9"/>
  <c r="S37" i="5"/>
  <c r="O30" i="5"/>
  <c r="G22" i="29"/>
  <c r="M28" i="7"/>
  <c r="AG49" i="7"/>
  <c r="AE127" i="7"/>
  <c r="B126" i="24"/>
  <c r="AH127" i="7"/>
  <c r="E130" i="24"/>
  <c r="D120" i="24"/>
  <c r="D101" i="24"/>
  <c r="M50" i="23"/>
  <c r="E126" i="24"/>
  <c r="G39" i="29"/>
  <c r="O58" i="23"/>
  <c r="O115" i="23"/>
  <c r="C13" i="1"/>
  <c r="AG39" i="7"/>
  <c r="G17" i="14"/>
  <c r="B35" i="14"/>
  <c r="G18" i="14"/>
  <c r="B36" i="14"/>
  <c r="G16" i="14"/>
  <c r="B34" i="14"/>
  <c r="G19" i="14"/>
  <c r="W13" i="11"/>
  <c r="W17" i="11"/>
  <c r="K40" i="11"/>
  <c r="K54" i="11"/>
  <c r="N40" i="11"/>
  <c r="N54" i="11"/>
  <c r="X12" i="11"/>
  <c r="I40" i="11"/>
  <c r="O75" i="23"/>
  <c r="O93" i="23"/>
  <c r="J108" i="8"/>
  <c r="J109" i="8"/>
  <c r="M59" i="5"/>
  <c r="Y14" i="11"/>
  <c r="D107" i="9"/>
  <c r="D109" i="9"/>
  <c r="K44" i="5"/>
  <c r="K78" i="5"/>
  <c r="F96" i="5"/>
  <c r="G96" i="5"/>
  <c r="J129" i="10"/>
  <c r="J130" i="10"/>
  <c r="J132" i="10"/>
  <c r="J30" i="5"/>
  <c r="F59" i="23"/>
  <c r="F61" i="23"/>
  <c r="E61" i="23"/>
  <c r="AH11" i="7"/>
  <c r="B127" i="24"/>
  <c r="B128" i="24"/>
  <c r="AE34" i="7"/>
  <c r="F16" i="17"/>
  <c r="F50" i="23"/>
  <c r="J75" i="24"/>
  <c r="C108" i="24"/>
  <c r="B119" i="24"/>
  <c r="C23" i="23"/>
  <c r="G58" i="24"/>
  <c r="AE172" i="7"/>
  <c r="AG38" i="7"/>
  <c r="N78" i="23"/>
  <c r="AF39" i="7"/>
  <c r="D13" i="1"/>
  <c r="D13" i="6"/>
  <c r="M63" i="23"/>
  <c r="M93" i="23"/>
  <c r="L76" i="23"/>
  <c r="AF37" i="7"/>
  <c r="L50" i="23"/>
  <c r="L115" i="23"/>
  <c r="H40" i="11"/>
  <c r="H54" i="11"/>
  <c r="J40" i="11"/>
  <c r="J54" i="11"/>
  <c r="W12" i="11"/>
  <c r="E40" i="11"/>
  <c r="W22" i="11"/>
  <c r="Y15" i="11"/>
  <c r="X15" i="11"/>
  <c r="X18" i="11"/>
  <c r="X27" i="11"/>
  <c r="H107" i="9"/>
  <c r="J78" i="5"/>
  <c r="F95" i="5"/>
  <c r="G95" i="5"/>
  <c r="L31" i="5"/>
  <c r="L30" i="5"/>
  <c r="L78" i="5"/>
  <c r="F97" i="5"/>
  <c r="G97" i="5"/>
  <c r="M32" i="5"/>
  <c r="O78" i="5"/>
  <c r="S78" i="5"/>
  <c r="H108" i="8"/>
  <c r="H109" i="8"/>
  <c r="C21" i="1"/>
  <c r="D108" i="8"/>
  <c r="D109" i="8"/>
  <c r="AH47" i="7"/>
  <c r="AH49" i="7"/>
  <c r="N50" i="23"/>
  <c r="G45" i="29"/>
  <c r="M57" i="7"/>
  <c r="D36" i="15"/>
  <c r="C117" i="24"/>
  <c r="M79" i="23"/>
  <c r="AF40" i="7"/>
  <c r="L77" i="23"/>
  <c r="L93" i="23"/>
  <c r="L94" i="23"/>
  <c r="C49" i="23"/>
  <c r="AF38" i="7"/>
  <c r="AG40" i="7"/>
  <c r="C17" i="6"/>
  <c r="C19" i="6"/>
  <c r="N63" i="23"/>
  <c r="N115" i="23"/>
  <c r="G13" i="29"/>
  <c r="M18" i="7"/>
  <c r="E13" i="1"/>
  <c r="O40" i="11"/>
  <c r="Y12" i="11"/>
  <c r="F40" i="11"/>
  <c r="F54" i="11"/>
  <c r="W16" i="11"/>
  <c r="W15" i="11"/>
  <c r="W18" i="11"/>
  <c r="W27" i="11"/>
  <c r="F13" i="1"/>
  <c r="I8" i="5"/>
  <c r="M8" i="5"/>
  <c r="M9" i="5"/>
  <c r="S44" i="5"/>
  <c r="X14" i="11"/>
  <c r="F107" i="8"/>
  <c r="M31" i="5"/>
  <c r="M30" i="5"/>
  <c r="I30" i="5"/>
  <c r="S30" i="5"/>
  <c r="G6" i="29"/>
  <c r="C7" i="21"/>
  <c r="N74" i="23"/>
  <c r="AG161" i="7"/>
  <c r="AG163" i="7" s="1"/>
  <c r="N79" i="23"/>
  <c r="L117" i="23"/>
  <c r="L49" i="23"/>
  <c r="F18" i="17"/>
  <c r="M94" i="23"/>
  <c r="D49" i="23"/>
  <c r="X40" i="11"/>
  <c r="I54" i="11"/>
  <c r="X54" i="11"/>
  <c r="B108" i="24"/>
  <c r="K4" i="23"/>
  <c r="B7" i="14"/>
  <c r="F52" i="14"/>
  <c r="G52" i="14"/>
  <c r="L85" i="23"/>
  <c r="L98" i="23"/>
  <c r="C50" i="23"/>
  <c r="G75" i="24"/>
  <c r="AE154" i="7"/>
  <c r="AE155" i="7"/>
  <c r="AF46" i="7"/>
  <c r="L71" i="23"/>
  <c r="O71" i="23"/>
  <c r="F9" i="17"/>
  <c r="H108" i="9"/>
  <c r="H109" i="9"/>
  <c r="AG35" i="7"/>
  <c r="F51" i="14"/>
  <c r="G51" i="14"/>
  <c r="B6" i="14"/>
  <c r="G27" i="29"/>
  <c r="M39" i="7"/>
  <c r="AE162" i="7"/>
  <c r="AG46" i="7"/>
  <c r="G35" i="29"/>
  <c r="B130" i="24"/>
  <c r="AE36" i="7"/>
  <c r="G74" i="24"/>
  <c r="F108" i="8"/>
  <c r="F109" i="8"/>
  <c r="F12" i="6"/>
  <c r="F13" i="6"/>
  <c r="Y40" i="11"/>
  <c r="O54" i="11"/>
  <c r="Y54" i="11"/>
  <c r="N62" i="23"/>
  <c r="AF170" i="7"/>
  <c r="AH40" i="7"/>
  <c r="M74" i="23"/>
  <c r="M98" i="23"/>
  <c r="M101" i="23" s="1"/>
  <c r="AH44" i="7"/>
  <c r="AF35" i="7"/>
  <c r="AF32" i="7"/>
  <c r="G20" i="14"/>
  <c r="B37" i="14"/>
  <c r="N85" i="23"/>
  <c r="AG154" i="7"/>
  <c r="Q72" i="7"/>
  <c r="E127" i="24"/>
  <c r="M44" i="5"/>
  <c r="M115" i="23"/>
  <c r="N93" i="23"/>
  <c r="N94" i="23"/>
  <c r="E49" i="23"/>
  <c r="G18" i="29"/>
  <c r="M24" i="7"/>
  <c r="E13" i="6"/>
  <c r="F11" i="17"/>
  <c r="M62" i="23"/>
  <c r="AE38" i="7"/>
  <c r="O79" i="23"/>
  <c r="W40" i="11"/>
  <c r="E54" i="11"/>
  <c r="W54" i="11"/>
  <c r="AE37" i="7"/>
  <c r="B5" i="14"/>
  <c r="F50" i="14"/>
  <c r="G50" i="14"/>
  <c r="O85" i="23"/>
  <c r="AH154" i="7"/>
  <c r="M85" i="23"/>
  <c r="M99" i="23"/>
  <c r="D51" i="23"/>
  <c r="H76" i="24"/>
  <c r="AF154" i="7"/>
  <c r="G37" i="29"/>
  <c r="M49" i="7"/>
  <c r="I78" i="5"/>
  <c r="AF23" i="7"/>
  <c r="L62" i="23"/>
  <c r="O62" i="23"/>
  <c r="G28" i="29"/>
  <c r="M40" i="7"/>
  <c r="C52" i="23"/>
  <c r="O94" i="23"/>
  <c r="F49" i="23"/>
  <c r="N83" i="23"/>
  <c r="G56" i="24"/>
  <c r="C63" i="23"/>
  <c r="AG32" i="7"/>
  <c r="F8" i="17"/>
  <c r="B109" i="24"/>
  <c r="K5" i="23"/>
  <c r="AE145" i="7"/>
  <c r="G34" i="29"/>
  <c r="M46" i="7"/>
  <c r="J74" i="24"/>
  <c r="C127" i="24"/>
  <c r="AF127" i="7"/>
  <c r="C6" i="14"/>
  <c r="D6" i="14"/>
  <c r="E6" i="14"/>
  <c r="E109" i="24"/>
  <c r="N5" i="23"/>
  <c r="D118" i="24"/>
  <c r="D23" i="23"/>
  <c r="H58" i="24"/>
  <c r="AF172" i="7"/>
  <c r="O83" i="23"/>
  <c r="M78" i="5"/>
  <c r="F94" i="5"/>
  <c r="G94" i="5"/>
  <c r="G100" i="5"/>
  <c r="G17" i="29"/>
  <c r="M23" i="7"/>
  <c r="B8" i="14"/>
  <c r="F53" i="14"/>
  <c r="G53" i="14"/>
  <c r="AG170" i="7"/>
  <c r="O70" i="23"/>
  <c r="AE93" i="7"/>
  <c r="H74" i="24"/>
  <c r="E22" i="23"/>
  <c r="I57" i="24" s="1"/>
  <c r="D50" i="23"/>
  <c r="H75" i="24" s="1"/>
  <c r="M83" i="23"/>
  <c r="D5" i="14"/>
  <c r="C5" i="14"/>
  <c r="L131" i="23"/>
  <c r="AF31" i="7"/>
  <c r="M71" i="23"/>
  <c r="AF153" i="7"/>
  <c r="D21" i="23" s="1"/>
  <c r="B36" i="15"/>
  <c r="M48" i="7"/>
  <c r="AH145" i="7"/>
  <c r="C36" i="15"/>
  <c r="AF145" i="7"/>
  <c r="I74" i="24"/>
  <c r="E62" i="15"/>
  <c r="E76" i="15"/>
  <c r="AG145" i="7"/>
  <c r="AD72" i="7"/>
  <c r="AH31" i="7"/>
  <c r="AE35" i="7"/>
  <c r="L70" i="23"/>
  <c r="AF44" i="7"/>
  <c r="L83" i="23"/>
  <c r="D7" i="14"/>
  <c r="C7" i="14"/>
  <c r="I59" i="11"/>
  <c r="I60" i="11"/>
  <c r="I61" i="11"/>
  <c r="N71" i="23"/>
  <c r="G36" i="29"/>
  <c r="L69" i="23"/>
  <c r="O72" i="7"/>
  <c r="F7" i="17"/>
  <c r="G26" i="29"/>
  <c r="M32" i="7"/>
  <c r="V72" i="7"/>
  <c r="O69" i="23"/>
  <c r="AG127" i="7"/>
  <c r="D130" i="24"/>
  <c r="D127" i="24"/>
  <c r="G21" i="21"/>
  <c r="D109" i="24"/>
  <c r="M5" i="23"/>
  <c r="E65" i="15"/>
  <c r="E79" i="15"/>
  <c r="E23" i="23"/>
  <c r="I58" i="24"/>
  <c r="AG172" i="7"/>
  <c r="AH174" i="7"/>
  <c r="G70" i="24"/>
  <c r="G71" i="24"/>
  <c r="E7" i="14"/>
  <c r="F36" i="15"/>
  <c r="E5" i="14"/>
  <c r="F11" i="14"/>
  <c r="C130" i="24"/>
  <c r="M70" i="23"/>
  <c r="N70" i="23"/>
  <c r="I62" i="11"/>
  <c r="F7" i="14"/>
  <c r="F5" i="14"/>
  <c r="F10" i="14"/>
  <c r="B59" i="24"/>
  <c r="B112" i="24"/>
  <c r="K8" i="23"/>
  <c r="C8" i="23"/>
  <c r="C8" i="14"/>
  <c r="D8" i="14"/>
  <c r="F6" i="14"/>
  <c r="AG31" i="7"/>
  <c r="C38" i="23"/>
  <c r="G69" i="24"/>
  <c r="G68" i="24"/>
  <c r="AH129" i="7"/>
  <c r="M69" i="23"/>
  <c r="E8" i="14"/>
  <c r="D99" i="24"/>
  <c r="G25" i="29"/>
  <c r="M31" i="7"/>
  <c r="E63" i="15"/>
  <c r="E77" i="15"/>
  <c r="Z72" i="7"/>
  <c r="C59" i="24"/>
  <c r="J70" i="24"/>
  <c r="J71" i="24"/>
  <c r="D64" i="15"/>
  <c r="D78" i="15" s="1"/>
  <c r="F8" i="14"/>
  <c r="N69" i="23"/>
  <c r="AG45" i="7"/>
  <c r="AE161" i="7"/>
  <c r="AD145" i="7"/>
  <c r="E35" i="15"/>
  <c r="C62" i="15"/>
  <c r="C76" i="15"/>
  <c r="H70" i="24"/>
  <c r="H71" i="24"/>
  <c r="AC145" i="7"/>
  <c r="D35" i="15"/>
  <c r="E64" i="15"/>
  <c r="E78" i="15"/>
  <c r="B47" i="15"/>
  <c r="B118" i="24"/>
  <c r="G33" i="29"/>
  <c r="M45" i="7"/>
  <c r="AF161" i="7"/>
  <c r="AH72" i="7"/>
  <c r="AH76" i="7" s="1"/>
  <c r="I70" i="24"/>
  <c r="I71" i="24"/>
  <c r="C22" i="23"/>
  <c r="C20" i="23" s="1"/>
  <c r="G55" i="24" s="1"/>
  <c r="AE163" i="7"/>
  <c r="B99" i="24"/>
  <c r="D22" i="23"/>
  <c r="H57" i="24" s="1"/>
  <c r="G32" i="29"/>
  <c r="X62" i="15"/>
  <c r="C118" i="24"/>
  <c r="AF104" i="7"/>
  <c r="C121" i="24" s="1"/>
  <c r="C122" i="24" s="1"/>
  <c r="C6" i="21"/>
  <c r="G57" i="24"/>
  <c r="M44" i="7"/>
  <c r="AG44" i="7"/>
  <c r="AA145" i="7"/>
  <c r="B35" i="15"/>
  <c r="M30" i="7"/>
  <c r="AB145" i="7"/>
  <c r="C35" i="15"/>
  <c r="G24" i="29"/>
  <c r="F35" i="15"/>
  <c r="D28" i="15"/>
  <c r="D29" i="15"/>
  <c r="C28" i="15"/>
  <c r="C29" i="15"/>
  <c r="P58" i="36" l="1"/>
  <c r="C82" i="36"/>
  <c r="F99" i="36"/>
  <c r="F101" i="36" s="1"/>
  <c r="N58" i="36"/>
  <c r="L78" i="36"/>
  <c r="J78" i="36"/>
  <c r="C83" i="36"/>
  <c r="P73" i="36"/>
  <c r="P76" i="36"/>
  <c r="P68" i="36"/>
  <c r="P77" i="36"/>
  <c r="P63" i="36"/>
  <c r="K90" i="36"/>
  <c r="K92" i="36" s="1"/>
  <c r="H78" i="36"/>
  <c r="N77" i="36"/>
  <c r="N68" i="36"/>
  <c r="N73" i="36"/>
  <c r="N76" i="36"/>
  <c r="N63" i="36"/>
  <c r="N75" i="36"/>
  <c r="F8" i="35"/>
  <c r="AH144" i="7"/>
  <c r="AH146" i="7" s="1"/>
  <c r="F8" i="29"/>
  <c r="AB133" i="7"/>
  <c r="C98" i="24"/>
  <c r="AF137" i="7"/>
  <c r="K42" i="34"/>
  <c r="K67" i="34" s="1"/>
  <c r="E7" i="21"/>
  <c r="AD134" i="7"/>
  <c r="E99" i="24"/>
  <c r="AG144" i="7"/>
  <c r="AG146" i="7" s="1"/>
  <c r="E8" i="29"/>
  <c r="E8" i="35"/>
  <c r="AE14" i="7"/>
  <c r="M43" i="34"/>
  <c r="M72" i="34" s="1"/>
  <c r="M73" i="34" s="1"/>
  <c r="F8" i="21"/>
  <c r="H90" i="34"/>
  <c r="N61" i="34"/>
  <c r="N60" i="34"/>
  <c r="C21" i="21"/>
  <c r="AG129" i="7"/>
  <c r="AF144" i="7"/>
  <c r="AF146" i="7" s="1"/>
  <c r="AH148" i="7" s="1"/>
  <c r="AF93" i="7"/>
  <c r="N103" i="23"/>
  <c r="O53" i="23"/>
  <c r="C5" i="21"/>
  <c r="M15" i="7"/>
  <c r="G6" i="21"/>
  <c r="I39" i="34"/>
  <c r="I4" i="34" s="1"/>
  <c r="AG89" i="7"/>
  <c r="AF134" i="7"/>
  <c r="N11" i="7"/>
  <c r="C10" i="21"/>
  <c r="V62" i="15"/>
  <c r="L5" i="23"/>
  <c r="AG153" i="7"/>
  <c r="AG155" i="7" s="1"/>
  <c r="E118" i="24"/>
  <c r="AG11" i="7"/>
  <c r="C8" i="21"/>
  <c r="N53" i="23"/>
  <c r="C9" i="29"/>
  <c r="AH153" i="7"/>
  <c r="E8" i="21"/>
  <c r="G5" i="21"/>
  <c r="O39" i="34"/>
  <c r="O4" i="34" s="1"/>
  <c r="AH89" i="7"/>
  <c r="AG135" i="7"/>
  <c r="AG100" i="7"/>
  <c r="AF135" i="7"/>
  <c r="AA15" i="7"/>
  <c r="J62" i="34"/>
  <c r="AE104" i="7"/>
  <c r="B121" i="24" s="1"/>
  <c r="B122" i="24" s="1"/>
  <c r="AH116" i="7"/>
  <c r="AH161" i="7"/>
  <c r="B117" i="24"/>
  <c r="AG15" i="7"/>
  <c r="P62" i="34"/>
  <c r="AE136" i="7"/>
  <c r="AE135" i="7"/>
  <c r="AE133" i="7"/>
  <c r="AH100" i="7"/>
  <c r="X10" i="7"/>
  <c r="AB11" i="7"/>
  <c r="C8" i="35"/>
  <c r="AE116" i="7"/>
  <c r="D16" i="21"/>
  <c r="H56" i="24"/>
  <c r="D20" i="23"/>
  <c r="D37" i="23"/>
  <c r="D63" i="23"/>
  <c r="F62" i="15"/>
  <c r="F76" i="15" s="1"/>
  <c r="I91" i="34"/>
  <c r="P65" i="34"/>
  <c r="P66" i="34"/>
  <c r="E21" i="23"/>
  <c r="D52" i="23"/>
  <c r="L71" i="34"/>
  <c r="H92" i="34"/>
  <c r="I90" i="34"/>
  <c r="D85" i="34" s="1"/>
  <c r="P60" i="34"/>
  <c r="O77" i="34"/>
  <c r="O58" i="34"/>
  <c r="N62" i="34"/>
  <c r="I73" i="34"/>
  <c r="J72" i="34" s="1"/>
  <c r="I77" i="34"/>
  <c r="I58" i="34"/>
  <c r="J57" i="34" s="1"/>
  <c r="G7" i="21"/>
  <c r="N72" i="34"/>
  <c r="G92" i="34"/>
  <c r="L70" i="34"/>
  <c r="AH83" i="7"/>
  <c r="M68" i="34"/>
  <c r="N67" i="34"/>
  <c r="K63" i="34"/>
  <c r="AG10" i="7"/>
  <c r="AG79" i="7" s="1"/>
  <c r="U72" i="7"/>
  <c r="F91" i="34"/>
  <c r="J65" i="34"/>
  <c r="AF155" i="7"/>
  <c r="W11" i="7"/>
  <c r="E9" i="35"/>
  <c r="N70" i="34"/>
  <c r="N71" i="34"/>
  <c r="I92" i="34"/>
  <c r="P71" i="34"/>
  <c r="J60" i="34"/>
  <c r="J61" i="34"/>
  <c r="D9" i="35"/>
  <c r="S11" i="7"/>
  <c r="P72" i="34"/>
  <c r="P67" i="34"/>
  <c r="T10" i="7"/>
  <c r="AF112" i="7"/>
  <c r="AG112" i="7"/>
  <c r="P78" i="36" l="1"/>
  <c r="N78" i="36"/>
  <c r="K68" i="34"/>
  <c r="AG133" i="7"/>
  <c r="AG104" i="7"/>
  <c r="D117" i="24"/>
  <c r="O99" i="23"/>
  <c r="O116" i="23"/>
  <c r="O117" i="23" s="1"/>
  <c r="AH163" i="7"/>
  <c r="AH165" i="7" s="1"/>
  <c r="F22" i="23"/>
  <c r="J57" i="24" s="1"/>
  <c r="D100" i="24"/>
  <c r="AC135" i="7"/>
  <c r="N10" i="7"/>
  <c r="C5" i="35"/>
  <c r="C5" i="29"/>
  <c r="M11" i="7"/>
  <c r="G10" i="21"/>
  <c r="AH133" i="7"/>
  <c r="E117" i="24"/>
  <c r="AH104" i="7"/>
  <c r="E121" i="24" s="1"/>
  <c r="E122" i="24" s="1"/>
  <c r="F9" i="35"/>
  <c r="F9" i="29"/>
  <c r="E108" i="24"/>
  <c r="AH93" i="7"/>
  <c r="N4" i="23"/>
  <c r="AH155" i="7"/>
  <c r="F21" i="23"/>
  <c r="AB134" i="7"/>
  <c r="C99" i="24"/>
  <c r="AB3" i="7"/>
  <c r="Q3" i="7" s="1"/>
  <c r="Q4" i="7" s="1"/>
  <c r="O50" i="23"/>
  <c r="B100" i="24"/>
  <c r="AA135" i="7"/>
  <c r="N99" i="23"/>
  <c r="N116" i="23"/>
  <c r="G8" i="35"/>
  <c r="G8" i="29"/>
  <c r="N49" i="23"/>
  <c r="X72" i="7"/>
  <c r="C64" i="15" s="1"/>
  <c r="C78" i="15" s="1"/>
  <c r="AA136" i="7"/>
  <c r="B101" i="24"/>
  <c r="D7" i="23"/>
  <c r="C102" i="24"/>
  <c r="E13" i="15"/>
  <c r="AB10" i="7"/>
  <c r="AF10" i="7" s="1"/>
  <c r="AF79" i="7" s="1"/>
  <c r="AE15" i="7"/>
  <c r="AH157" i="7"/>
  <c r="B98" i="24"/>
  <c r="AA133" i="7"/>
  <c r="AA137" i="7" s="1"/>
  <c r="AE137" i="7"/>
  <c r="AB135" i="7"/>
  <c r="AB137" i="7" s="1"/>
  <c r="C100" i="24"/>
  <c r="AF11" i="7"/>
  <c r="D108" i="24"/>
  <c r="M4" i="23"/>
  <c r="AG93" i="7"/>
  <c r="L8" i="23"/>
  <c r="D8" i="23"/>
  <c r="D14" i="23" s="1"/>
  <c r="D15" i="23" s="1"/>
  <c r="B60" i="24"/>
  <c r="C112" i="24"/>
  <c r="AH95" i="7"/>
  <c r="AA11" i="7"/>
  <c r="F16" i="21"/>
  <c r="AG116" i="7"/>
  <c r="E16" i="21"/>
  <c r="AF116" i="7"/>
  <c r="J56" i="34"/>
  <c r="F89" i="34"/>
  <c r="J55" i="34"/>
  <c r="AG83" i="7"/>
  <c r="D12" i="24"/>
  <c r="N66" i="34"/>
  <c r="H91" i="34"/>
  <c r="N65" i="34"/>
  <c r="F96" i="34"/>
  <c r="I78" i="34"/>
  <c r="J58" i="34" s="1"/>
  <c r="P55" i="34"/>
  <c r="I89" i="34"/>
  <c r="C85" i="34" s="1"/>
  <c r="P56" i="34"/>
  <c r="P57" i="34"/>
  <c r="E37" i="23"/>
  <c r="I56" i="24"/>
  <c r="E63" i="23"/>
  <c r="E20" i="23"/>
  <c r="G9" i="35"/>
  <c r="G9" i="29"/>
  <c r="L61" i="34"/>
  <c r="G90" i="34"/>
  <c r="L60" i="34"/>
  <c r="E16" i="24"/>
  <c r="D38" i="23"/>
  <c r="H69" i="24" s="1"/>
  <c r="H68" i="24"/>
  <c r="D5" i="21"/>
  <c r="D10" i="21" s="1"/>
  <c r="D21" i="21"/>
  <c r="AG72" i="7"/>
  <c r="D63" i="15"/>
  <c r="D77" i="15" s="1"/>
  <c r="D26" i="23"/>
  <c r="H55" i="24"/>
  <c r="AH118" i="7"/>
  <c r="M49" i="23"/>
  <c r="T72" i="7"/>
  <c r="S10" i="7"/>
  <c r="AE11" i="7"/>
  <c r="D5" i="35"/>
  <c r="D5" i="29"/>
  <c r="W10" i="7"/>
  <c r="E5" i="35"/>
  <c r="E5" i="29"/>
  <c r="AB72" i="7"/>
  <c r="C65" i="15" s="1"/>
  <c r="C79" i="15" s="1"/>
  <c r="L62" i="34"/>
  <c r="J73" i="34"/>
  <c r="J71" i="34"/>
  <c r="F92" i="34"/>
  <c r="J70" i="34"/>
  <c r="P77" i="34"/>
  <c r="I96" i="34"/>
  <c r="I98" i="34" s="1"/>
  <c r="O78" i="34"/>
  <c r="B46" i="15"/>
  <c r="D121" i="24" l="1"/>
  <c r="D122" i="24" s="1"/>
  <c r="AH106" i="7"/>
  <c r="O49" i="23"/>
  <c r="B61" i="24"/>
  <c r="C61" i="24" s="1"/>
  <c r="E8" i="23"/>
  <c r="D112" i="24"/>
  <c r="M8" i="23"/>
  <c r="F13" i="15"/>
  <c r="G13" i="15" s="1"/>
  <c r="E112" i="24"/>
  <c r="B62" i="24"/>
  <c r="F8" i="23"/>
  <c r="F14" i="23" s="1"/>
  <c r="F15" i="23" s="1"/>
  <c r="N8" i="23"/>
  <c r="AC133" i="7"/>
  <c r="AC137" i="7" s="1"/>
  <c r="D98" i="24"/>
  <c r="AG137" i="7"/>
  <c r="AA144" i="7"/>
  <c r="AA146" i="7" s="1"/>
  <c r="M10" i="7"/>
  <c r="C4" i="29"/>
  <c r="B34" i="15"/>
  <c r="N72" i="7"/>
  <c r="C4" i="35"/>
  <c r="F5" i="29"/>
  <c r="AA10" i="7"/>
  <c r="F5" i="35"/>
  <c r="C60" i="24"/>
  <c r="AH149" i="7"/>
  <c r="AG149" i="7" s="1"/>
  <c r="N117" i="23"/>
  <c r="O118" i="23"/>
  <c r="F37" i="23"/>
  <c r="J56" i="24"/>
  <c r="F20" i="23"/>
  <c r="F63" i="23"/>
  <c r="F51" i="23"/>
  <c r="O101" i="23"/>
  <c r="G91" i="34"/>
  <c r="L65" i="34"/>
  <c r="L66" i="34"/>
  <c r="J77" i="34"/>
  <c r="E12" i="15"/>
  <c r="F12" i="15" s="1"/>
  <c r="G12" i="15" s="1"/>
  <c r="B102" i="24"/>
  <c r="C7" i="23"/>
  <c r="D9" i="23"/>
  <c r="N101" i="23"/>
  <c r="E51" i="23"/>
  <c r="AD133" i="7"/>
  <c r="AD137" i="7" s="1"/>
  <c r="AH137" i="7"/>
  <c r="E98" i="24"/>
  <c r="L67" i="34"/>
  <c r="AG76" i="7"/>
  <c r="U62" i="15"/>
  <c r="I68" i="24"/>
  <c r="E38" i="23"/>
  <c r="I69" i="24" s="1"/>
  <c r="F98" i="34"/>
  <c r="W72" i="7"/>
  <c r="E4" i="35"/>
  <c r="E4" i="29"/>
  <c r="AC144" i="7"/>
  <c r="AC146" i="7" s="1"/>
  <c r="D34" i="15"/>
  <c r="D38" i="15" s="1"/>
  <c r="D16" i="24"/>
  <c r="AG106" i="7"/>
  <c r="M40" i="34"/>
  <c r="F5" i="21"/>
  <c r="F10" i="21" s="1"/>
  <c r="F21" i="21"/>
  <c r="AF72" i="7"/>
  <c r="B45" i="15"/>
  <c r="B48" i="15" s="1"/>
  <c r="C63" i="15"/>
  <c r="C77" i="15" s="1"/>
  <c r="C83" i="34"/>
  <c r="B111" i="15"/>
  <c r="P75" i="34"/>
  <c r="P76" i="34"/>
  <c r="P73" i="34"/>
  <c r="P68" i="34"/>
  <c r="P63" i="34"/>
  <c r="I55" i="24"/>
  <c r="P58" i="34"/>
  <c r="K40" i="34"/>
  <c r="E21" i="21"/>
  <c r="E5" i="21"/>
  <c r="E10" i="21" s="1"/>
  <c r="F12" i="21" s="1"/>
  <c r="S72" i="7"/>
  <c r="D4" i="35"/>
  <c r="D4" i="29"/>
  <c r="AB144" i="7"/>
  <c r="AB146" i="7" s="1"/>
  <c r="C34" i="15"/>
  <c r="G5" i="35"/>
  <c r="G5" i="29"/>
  <c r="AF83" i="7"/>
  <c r="C12" i="24"/>
  <c r="J76" i="34"/>
  <c r="B108" i="15"/>
  <c r="J75" i="34"/>
  <c r="J78" i="34" s="1"/>
  <c r="J68" i="34"/>
  <c r="J63" i="34"/>
  <c r="E102" i="24" l="1"/>
  <c r="E15" i="15"/>
  <c r="F7" i="23"/>
  <c r="F9" i="23" s="1"/>
  <c r="AA72" i="7"/>
  <c r="E34" i="15"/>
  <c r="E38" i="15" s="1"/>
  <c r="F4" i="35"/>
  <c r="AD144" i="7"/>
  <c r="AD146" i="7" s="1"/>
  <c r="F4" i="29"/>
  <c r="B38" i="15"/>
  <c r="H34" i="15" s="1"/>
  <c r="E7" i="23"/>
  <c r="E26" i="23" s="1"/>
  <c r="E14" i="15"/>
  <c r="D102" i="24"/>
  <c r="C14" i="23"/>
  <c r="C15" i="23" s="1"/>
  <c r="C26" i="23"/>
  <c r="C9" i="23"/>
  <c r="J76" i="24"/>
  <c r="F52" i="23"/>
  <c r="F38" i="23"/>
  <c r="J69" i="24" s="1"/>
  <c r="J68" i="24"/>
  <c r="E58" i="24"/>
  <c r="C62" i="24"/>
  <c r="AE10" i="7"/>
  <c r="AE79" i="7" s="1"/>
  <c r="I76" i="24"/>
  <c r="E52" i="23"/>
  <c r="L128" i="23"/>
  <c r="L129" i="23"/>
  <c r="L127" i="23"/>
  <c r="M104" i="23"/>
  <c r="J55" i="24"/>
  <c r="F26" i="23"/>
  <c r="C60" i="35"/>
  <c r="E24" i="15"/>
  <c r="C60" i="29"/>
  <c r="B62" i="15"/>
  <c r="B76" i="15" s="1"/>
  <c r="H13" i="15"/>
  <c r="E14" i="23"/>
  <c r="E15" i="23" s="1"/>
  <c r="G13" i="21"/>
  <c r="G12" i="21"/>
  <c r="P78" i="34"/>
  <c r="M57" i="34"/>
  <c r="M39" i="34"/>
  <c r="M4" i="34" s="1"/>
  <c r="E60" i="35"/>
  <c r="E26" i="15"/>
  <c r="B64" i="15"/>
  <c r="B78" i="15" s="1"/>
  <c r="E60" i="29"/>
  <c r="AG95" i="7"/>
  <c r="C16" i="24"/>
  <c r="G4" i="35"/>
  <c r="G4" i="29"/>
  <c r="K57" i="34"/>
  <c r="K39" i="34"/>
  <c r="K4" i="34" s="1"/>
  <c r="T62" i="15"/>
  <c r="AF76" i="7"/>
  <c r="F34" i="15"/>
  <c r="C38" i="15"/>
  <c r="F38" i="15" s="1"/>
  <c r="D60" i="35"/>
  <c r="B63" i="15"/>
  <c r="D60" i="29"/>
  <c r="E25" i="15"/>
  <c r="F14" i="15" l="1"/>
  <c r="H14" i="15"/>
  <c r="F15" i="15"/>
  <c r="G15" i="15" s="1"/>
  <c r="H15" i="15"/>
  <c r="F60" i="35"/>
  <c r="E27" i="15"/>
  <c r="B65" i="15"/>
  <c r="B79" i="15" s="1"/>
  <c r="F60" i="29"/>
  <c r="AE72" i="7"/>
  <c r="E9" i="23"/>
  <c r="C108" i="15"/>
  <c r="D108" i="15" s="1"/>
  <c r="F24" i="15"/>
  <c r="G24" i="15" s="1"/>
  <c r="H36" i="15"/>
  <c r="H37" i="15"/>
  <c r="H35" i="15"/>
  <c r="H38" i="15"/>
  <c r="G60" i="35"/>
  <c r="S62" i="15"/>
  <c r="G60" i="29"/>
  <c r="AE76" i="7"/>
  <c r="AE83" i="7"/>
  <c r="B12" i="24"/>
  <c r="AD79" i="7"/>
  <c r="AG148" i="7"/>
  <c r="B77" i="15"/>
  <c r="B66" i="15"/>
  <c r="B67" i="15" s="1"/>
  <c r="C110" i="15"/>
  <c r="F26" i="15"/>
  <c r="G26" i="15" s="1"/>
  <c r="H27" i="15"/>
  <c r="C109" i="15"/>
  <c r="F25" i="15"/>
  <c r="H26" i="15"/>
  <c r="H25" i="15"/>
  <c r="E28" i="15"/>
  <c r="G37" i="15"/>
  <c r="G38" i="15"/>
  <c r="G36" i="15"/>
  <c r="G34" i="15"/>
  <c r="G35" i="15"/>
  <c r="K77" i="34"/>
  <c r="K58" i="34"/>
  <c r="L57" i="34" s="1"/>
  <c r="M77" i="34"/>
  <c r="M58" i="34"/>
  <c r="N57" i="34" s="1"/>
  <c r="C111" i="15" l="1"/>
  <c r="D111" i="15" s="1"/>
  <c r="F27" i="15"/>
  <c r="G27" i="15" s="1"/>
  <c r="G14" i="15"/>
  <c r="F16" i="15"/>
  <c r="F17" i="15" s="1"/>
  <c r="AD83" i="7"/>
  <c r="B16" i="24"/>
  <c r="G89" i="34"/>
  <c r="L56" i="34"/>
  <c r="L55" i="34"/>
  <c r="E16" i="15"/>
  <c r="E29" i="15"/>
  <c r="H96" i="34"/>
  <c r="H98" i="34" s="1"/>
  <c r="M78" i="34"/>
  <c r="N77" i="34" s="1"/>
  <c r="G25" i="15"/>
  <c r="K78" i="34"/>
  <c r="L77" i="34" s="1"/>
  <c r="G96" i="34"/>
  <c r="H89" i="34"/>
  <c r="N55" i="34"/>
  <c r="N56" i="34"/>
  <c r="N58" i="34" l="1"/>
  <c r="F28" i="15"/>
  <c r="F29" i="15" s="1"/>
  <c r="G98" i="34"/>
  <c r="F99" i="34" s="1"/>
  <c r="F100" i="34"/>
  <c r="F101" i="34" s="1"/>
  <c r="B109" i="15"/>
  <c r="D109" i="15" s="1"/>
  <c r="L75" i="34"/>
  <c r="L76" i="34"/>
  <c r="L68" i="34"/>
  <c r="L73" i="34"/>
  <c r="L63" i="34"/>
  <c r="C82" i="34"/>
  <c r="N76" i="34"/>
  <c r="B110" i="15"/>
  <c r="D110" i="15" s="1"/>
  <c r="N75" i="34"/>
  <c r="N73" i="34"/>
  <c r="N63" i="34"/>
  <c r="N68" i="34"/>
  <c r="E17" i="15"/>
  <c r="D20" i="15"/>
  <c r="C18" i="15"/>
  <c r="L58" i="34"/>
  <c r="N78" i="34" l="1"/>
  <c r="L78" i="34"/>
  <c r="D112" i="15"/>
</calcChain>
</file>

<file path=xl/comments1.xml><?xml version="1.0" encoding="utf-8"?>
<comments xmlns="http://schemas.openxmlformats.org/spreadsheetml/2006/main">
  <authors>
    <author>User</author>
  </authors>
  <commentList>
    <comment ref="P17" authorId="0" shapeId="0">
      <text>
        <r>
          <rPr>
            <b/>
            <sz val="9"/>
            <color indexed="81"/>
            <rFont val="Calibri"/>
            <family val="2"/>
          </rPr>
          <t>User:</t>
        </r>
        <r>
          <rPr>
            <sz val="9"/>
            <color indexed="81"/>
            <rFont val="Calibri"/>
            <family val="2"/>
          </rPr>
          <t xml:space="preserve">
Vaccine in state program</t>
        </r>
      </text>
    </comment>
    <comment ref="R17" authorId="0" shapeId="0">
      <text>
        <r>
          <rPr>
            <b/>
            <sz val="9"/>
            <color indexed="81"/>
            <rFont val="Calibri"/>
            <family val="2"/>
          </rPr>
          <t>User:</t>
        </r>
        <r>
          <rPr>
            <sz val="9"/>
            <color indexed="81"/>
            <rFont val="Calibri"/>
            <family val="2"/>
          </rPr>
          <t xml:space="preserve">
IDUs who have been tested for HEP B (as a part of HEP C program)
Review HEP B vaccine prices from State Program
Proposal for MOH:
1. vaccine from immunization (500 person)
2. services from Hep C</t>
        </r>
      </text>
    </comment>
    <comment ref="P19" authorId="0" shapeId="0">
      <text>
        <r>
          <rPr>
            <b/>
            <sz val="9"/>
            <color indexed="81"/>
            <rFont val="Calibri"/>
            <family val="2"/>
          </rPr>
          <t>User:</t>
        </r>
        <r>
          <rPr>
            <sz val="9"/>
            <color indexed="81"/>
            <rFont val="Calibri"/>
            <family val="2"/>
          </rPr>
          <t xml:space="preserve">
Split between clinical and other
</t>
        </r>
      </text>
    </comment>
    <comment ref="O33" authorId="0" shapeId="0">
      <text>
        <r>
          <rPr>
            <b/>
            <sz val="9"/>
            <color indexed="81"/>
            <rFont val="Calibri"/>
            <family val="2"/>
          </rPr>
          <t>User:</t>
        </r>
        <r>
          <rPr>
            <sz val="9"/>
            <color indexed="81"/>
            <rFont val="Calibri"/>
            <family val="2"/>
          </rPr>
          <t xml:space="preserve">
85% of utilization projected based on historical consumption rate
</t>
        </r>
      </text>
    </comment>
    <comment ref="O34" authorId="0" shapeId="0">
      <text>
        <r>
          <rPr>
            <b/>
            <sz val="9"/>
            <color indexed="81"/>
            <rFont val="Calibri"/>
            <family val="2"/>
          </rPr>
          <t>User:</t>
        </r>
        <r>
          <rPr>
            <sz val="9"/>
            <color indexed="81"/>
            <rFont val="Calibri"/>
            <family val="2"/>
          </rPr>
          <t xml:space="preserve">
85% utilization rate projected based on historical consumption rate
</t>
        </r>
      </text>
    </comment>
    <comment ref="O36" authorId="0" shapeId="0">
      <text>
        <r>
          <rPr>
            <b/>
            <sz val="9"/>
            <color indexed="81"/>
            <rFont val="Calibri"/>
            <family val="2"/>
          </rPr>
          <t>User:</t>
        </r>
        <r>
          <rPr>
            <sz val="9"/>
            <color indexed="81"/>
            <rFont val="Calibri"/>
            <family val="2"/>
          </rPr>
          <t xml:space="preserve">
VL: only 50% of total procurement as GF will leave behind a stock
</t>
        </r>
      </text>
    </comment>
    <comment ref="T36" authorId="0" shapeId="0">
      <text>
        <r>
          <rPr>
            <b/>
            <sz val="9"/>
            <color indexed="81"/>
            <rFont val="Calibri"/>
            <family val="2"/>
          </rPr>
          <t>User:</t>
        </r>
        <r>
          <rPr>
            <sz val="9"/>
            <color indexed="81"/>
            <rFont val="Calibri"/>
            <family val="2"/>
          </rPr>
          <t xml:space="preserve">
shifted by 1 year to addopt to changed cascade
</t>
        </r>
      </text>
    </comment>
    <comment ref="O38" authorId="0" shapeId="0">
      <text>
        <r>
          <rPr>
            <b/>
            <sz val="9"/>
            <color indexed="81"/>
            <rFont val="Calibri"/>
            <family val="2"/>
          </rPr>
          <t>User:</t>
        </r>
        <r>
          <rPr>
            <sz val="9"/>
            <color indexed="81"/>
            <rFont val="Calibri"/>
            <family val="2"/>
          </rPr>
          <t xml:space="preserve">
75% of costs are to be covered by the GoG</t>
        </r>
      </text>
    </comment>
  </commentList>
</comments>
</file>

<file path=xl/comments2.xml><?xml version="1.0" encoding="utf-8"?>
<comments xmlns="http://schemas.openxmlformats.org/spreadsheetml/2006/main">
  <authors>
    <author>Author</author>
  </authors>
  <commentList>
    <comment ref="I58" authorId="0" shapeId="0">
      <text>
        <r>
          <rPr>
            <b/>
            <sz val="9"/>
            <color indexed="81"/>
            <rFont val="Tahoma"/>
            <family val="2"/>
          </rPr>
          <t>Author:</t>
        </r>
        <r>
          <rPr>
            <sz val="9"/>
            <color indexed="81"/>
            <rFont val="Tahoma"/>
            <family val="2"/>
          </rPr>
          <t xml:space="preserve">
გურჯაანის ოფისის გარეშე 26000</t>
        </r>
      </text>
    </comment>
    <comment ref="I59" authorId="0" shapeId="0">
      <text>
        <r>
          <rPr>
            <b/>
            <sz val="9"/>
            <color indexed="81"/>
            <rFont val="Tahoma"/>
            <family val="2"/>
          </rPr>
          <t>Author:</t>
        </r>
        <r>
          <rPr>
            <sz val="9"/>
            <color indexed="81"/>
            <rFont val="Tahoma"/>
            <family val="2"/>
          </rPr>
          <t xml:space="preserve">
19800 ინფლაციის</t>
        </r>
      </text>
    </comment>
    <comment ref="I60" authorId="0" shapeId="0">
      <text>
        <r>
          <rPr>
            <b/>
            <sz val="9"/>
            <color indexed="81"/>
            <rFont val="Tahoma"/>
            <family val="2"/>
          </rPr>
          <t>Author:</t>
        </r>
        <r>
          <rPr>
            <sz val="9"/>
            <color indexed="81"/>
            <rFont val="Tahoma"/>
            <family val="2"/>
          </rPr>
          <t xml:space="preserve">
19800+20800 ინფლავციის 5%</t>
        </r>
      </text>
    </comment>
  </commentList>
</comments>
</file>

<file path=xl/sharedStrings.xml><?xml version="1.0" encoding="utf-8"?>
<sst xmlns="http://schemas.openxmlformats.org/spreadsheetml/2006/main" count="2802" uniqueCount="1294">
  <si>
    <t>GEL</t>
  </si>
  <si>
    <t>Outpatinet care</t>
  </si>
  <si>
    <t>Unit</t>
  </si>
  <si>
    <t>QTY</t>
  </si>
  <si>
    <t>Total</t>
  </si>
  <si>
    <t>First visit extended</t>
  </si>
  <si>
    <t>First visit standard</t>
  </si>
  <si>
    <t>Subsequent visit extended</t>
  </si>
  <si>
    <t>Subsequent visit standard</t>
  </si>
  <si>
    <t>Tretament of severe Ois</t>
  </si>
  <si>
    <t>Tretament of moderate OIs</t>
  </si>
  <si>
    <t>Tretament of mild OIs</t>
  </si>
  <si>
    <t>Instrumental investigations extended</t>
  </si>
  <si>
    <t>Instrumental investigations moderate</t>
  </si>
  <si>
    <t>Instrumental investigations standard</t>
  </si>
  <si>
    <t>Monitoring of HCV therapy</t>
  </si>
  <si>
    <t>Antiretroviral therapy monitoring</t>
  </si>
  <si>
    <t>Physician's visit to patient</t>
  </si>
  <si>
    <t>TOTAL</t>
  </si>
  <si>
    <t>Inpatient care</t>
  </si>
  <si>
    <t>Inpatient, moderate severity</t>
  </si>
  <si>
    <t>Inpatient, severe</t>
  </si>
  <si>
    <t>Inpatient, critical</t>
  </si>
  <si>
    <t>GRAND TOTAL</t>
  </si>
  <si>
    <t>2017 (9 Tve)</t>
  </si>
  <si>
    <t>Projected 2017</t>
  </si>
  <si>
    <t>Diff</t>
  </si>
  <si>
    <t>Project HIV diagnosis</t>
  </si>
  <si>
    <t>on ARV</t>
  </si>
  <si>
    <t>Source:</t>
  </si>
  <si>
    <t>AIDS Center</t>
  </si>
  <si>
    <t>Source Currency:</t>
  </si>
  <si>
    <t>Summary</t>
  </si>
  <si>
    <t>Delivery of essential clinical care services to all people living with HIV (PLHIV)</t>
  </si>
  <si>
    <t>Out-patient care</t>
  </si>
  <si>
    <t>In-patient care</t>
  </si>
  <si>
    <t>Povision of clinic-based adherence monitoring and support</t>
  </si>
  <si>
    <t>Nurse</t>
  </si>
  <si>
    <t>Provision of home-based adherence monitoring and support services through mobile units (MU)</t>
  </si>
  <si>
    <t>National Center</t>
  </si>
  <si>
    <t>Program manager</t>
  </si>
  <si>
    <t>Financial manager</t>
  </si>
  <si>
    <t>Technical assistant</t>
  </si>
  <si>
    <t>MU physicians</t>
  </si>
  <si>
    <t>MU nurses</t>
  </si>
  <si>
    <t>Drivers</t>
  </si>
  <si>
    <t>Three Regional Centers</t>
  </si>
  <si>
    <t>Admin costs</t>
  </si>
  <si>
    <t>Gasoline</t>
  </si>
  <si>
    <t>Technical maintenance</t>
  </si>
  <si>
    <t>Communication costs</t>
  </si>
  <si>
    <t>Stationery</t>
  </si>
  <si>
    <t>Adherence</t>
  </si>
  <si>
    <t>Clinical-based adherence support</t>
  </si>
  <si>
    <t>Modified Budget</t>
  </si>
  <si>
    <t>2019</t>
  </si>
  <si>
    <t>2020</t>
  </si>
  <si>
    <t>2021</t>
  </si>
  <si>
    <t>2022</t>
  </si>
  <si>
    <t>Program delivery in Abkhazia</t>
  </si>
  <si>
    <t xml:space="preserve">Unit </t>
  </si>
  <si>
    <t>Joint commission supervisor</t>
  </si>
  <si>
    <t>Chief expert</t>
  </si>
  <si>
    <t>ART site coordinator</t>
  </si>
  <si>
    <t>Physician</t>
  </si>
  <si>
    <t>Lab-physician</t>
  </si>
  <si>
    <t>Consultant</t>
  </si>
  <si>
    <t>Administrative officer</t>
  </si>
  <si>
    <t>Driver</t>
  </si>
  <si>
    <t>Transportation costs</t>
  </si>
  <si>
    <t>Health equipment maintenance</t>
  </si>
  <si>
    <t>Insurance</t>
  </si>
  <si>
    <t>Vehicle maintenance</t>
  </si>
  <si>
    <t>Office rent</t>
  </si>
  <si>
    <t>Bank fees</t>
  </si>
  <si>
    <t>On-site monitoring</t>
  </si>
  <si>
    <t>Provision of ART to all PLHIV in need in accordance with existing guidelines, including in the region of Abkhazia</t>
  </si>
  <si>
    <t>Program Delivery in Abkhazia</t>
  </si>
  <si>
    <t>THE GEORGIA NATIONAL HIV/AIDS STRATEGIC PLAN 2019-2022</t>
  </si>
  <si>
    <t>Detail Budget &amp; side-by-side</t>
  </si>
  <si>
    <t>Conversion rate</t>
  </si>
  <si>
    <t>#</t>
  </si>
  <si>
    <t>Strategic Priority/ Activity area</t>
  </si>
  <si>
    <t>Previous NSP (USD)</t>
  </si>
  <si>
    <t>Current NSP (USD)</t>
  </si>
  <si>
    <t>Current NSP (GEL)</t>
  </si>
  <si>
    <t>Total costs, 2016, USD</t>
  </si>
  <si>
    <t>Total costs, 2017, USD</t>
  </si>
  <si>
    <t>Total costs, 2018, USD</t>
  </si>
  <si>
    <t>Total, USD</t>
  </si>
  <si>
    <t>[HIV Prevention and Detection]</t>
  </si>
  <si>
    <t>1.1</t>
  </si>
  <si>
    <t>Prevent HIV transmission, detect HIV, and ensure timely progression to care and treatment among the key affected populations</t>
  </si>
  <si>
    <t>1.1.1</t>
  </si>
  <si>
    <t>Prevention and detection of HIV among PWID</t>
  </si>
  <si>
    <t>1.1.2</t>
  </si>
  <si>
    <t>Opioid Substitution Treatment (OST) and other forms of treatment and rehabilitation</t>
  </si>
  <si>
    <t>1.1.3</t>
  </si>
  <si>
    <t>Prevention and detection of HIV among MSM</t>
  </si>
  <si>
    <t>1.1.4</t>
  </si>
  <si>
    <t>HIV Prevention and detection among FSW</t>
  </si>
  <si>
    <t>1.1.5</t>
  </si>
  <si>
    <t>HIV Prevention and Detection among Prisoners</t>
  </si>
  <si>
    <t>1.1.6</t>
  </si>
  <si>
    <t>Improving quality of services</t>
  </si>
  <si>
    <t>NEW 1</t>
  </si>
  <si>
    <t>Hepatitis B Prevention and vacination among KAPs</t>
  </si>
  <si>
    <t>NEW 2</t>
  </si>
  <si>
    <t>Special Programs for adolescents and young people who inject drugs</t>
  </si>
  <si>
    <t>NEW 4</t>
  </si>
  <si>
    <t>PrEP</t>
  </si>
  <si>
    <t>Mental health services for all KAPs</t>
  </si>
  <si>
    <t>NEW 5</t>
  </si>
  <si>
    <t>Improve access to RSH services for all KAPs</t>
  </si>
  <si>
    <t>NEW 6</t>
  </si>
  <si>
    <t>Introduction and expansion of HIVST among KAPs and other volnurable groups</t>
  </si>
  <si>
    <t>1.2</t>
  </si>
  <si>
    <t>Prevention and detection of HIV in healthcare settings</t>
  </si>
  <si>
    <t>1.2.1</t>
  </si>
  <si>
    <t>Enhancing Provider Initiated Testing (PIT) for HIV</t>
  </si>
  <si>
    <t>NEW 7</t>
  </si>
  <si>
    <t>NEW 8</t>
  </si>
  <si>
    <t>1.2.2</t>
  </si>
  <si>
    <t>Ensuring safety of donor blood</t>
  </si>
  <si>
    <t>1.2.3</t>
  </si>
  <si>
    <t>Post-exposure prophylaxis of HIV infection (PEP)</t>
  </si>
  <si>
    <t>1.2.4</t>
  </si>
  <si>
    <t>Prevention of Mother to Child Transmission of HIV (PMTCT)</t>
  </si>
  <si>
    <t>1.2.5</t>
  </si>
  <si>
    <t>Prevention programs currently under State HIV/AIDS Program</t>
  </si>
  <si>
    <t>[HIV Care and Treatment]</t>
  </si>
  <si>
    <t>2.1</t>
  </si>
  <si>
    <t>Ensure uninterrupted delivery of high quality treatment and care</t>
  </si>
  <si>
    <t>2.1.1</t>
  </si>
  <si>
    <t>2.1.2</t>
  </si>
  <si>
    <t>2.1.3</t>
  </si>
  <si>
    <t>Effective programme administration and quality of service delivery</t>
  </si>
  <si>
    <t>2.1.4</t>
  </si>
  <si>
    <t>Necessary investments in the infrastructure/Provide operation and maintanance (O&amp;M) for health and non-health equipment</t>
  </si>
  <si>
    <t>2.2</t>
  </si>
  <si>
    <t>Reduce morbidity and mortality due to TB and HCV co-infections and injecting drug use</t>
  </si>
  <si>
    <t>2.2.1</t>
  </si>
  <si>
    <t>Intensify HIV/TB collaborative activities (funded from the TB program)</t>
  </si>
  <si>
    <t>2.2.2</t>
  </si>
  <si>
    <t>Provide treatment and care for viral hepatitis to all PLHIV (funded from the HVC program)</t>
  </si>
  <si>
    <t>2.3</t>
  </si>
  <si>
    <t>Ensure provision of care and support services for PLHIV</t>
  </si>
  <si>
    <t>2.3.1</t>
  </si>
  <si>
    <t>Ensure operation of peer-support services</t>
  </si>
  <si>
    <t>2.3.2</t>
  </si>
  <si>
    <t>Provide palliative care for chronically ill patients</t>
  </si>
  <si>
    <t>2.3.3</t>
  </si>
  <si>
    <t>Support effective linkage of PLHIV to HIV and other medical care, as well as supportive services (case-manager)</t>
  </si>
  <si>
    <t>[Leadership and Policy Development] +TSP related activities</t>
  </si>
  <si>
    <t>Ensure adequacy of state budget allocations for HIV prevention and treatment to sustain and scale-up the national response</t>
  </si>
  <si>
    <t>3.1.1</t>
  </si>
  <si>
    <t>Continuous monitoring of HIV related expenditures through the national health accounts analysis</t>
  </si>
  <si>
    <t>3.1.2</t>
  </si>
  <si>
    <t>Development of a national transition plan (transition from external to governmental funding) with ensured participation of key stakeholders, including community representatives and KAPs</t>
  </si>
  <si>
    <t>NEW TP</t>
  </si>
  <si>
    <t>Support implementation of transition plan through establishing a dedicated M&amp;E function (FIN.57-64)</t>
  </si>
  <si>
    <t>Ensure full budgetary commitment and allocative efficiency for national HIV response  (FIN.57-64)</t>
  </si>
  <si>
    <t>Improved policy environment and stakeholder coordination</t>
  </si>
  <si>
    <t>3.2.1</t>
  </si>
  <si>
    <t>Regular reviews and analyses of HIV related legislation</t>
  </si>
  <si>
    <t>3.2.2</t>
  </si>
  <si>
    <t>Development of operational policies, regulations and guidelines to support enforcement of revised legislation to address issues affecting access to HIV services</t>
  </si>
  <si>
    <t>3.2.3</t>
  </si>
  <si>
    <t>Collaboration of CSOs with associations of lawyers and human rights protection organisations on addressing discrimination: development of joint plans of action and support to legal services providers</t>
  </si>
  <si>
    <t>3.2.4</t>
  </si>
  <si>
    <t>Greater utilisation of media for stigma elimination, promotion of VCT and other services, and general awareness (media campaigns by CBO/CSO/NSA)</t>
  </si>
  <si>
    <t>3.2.5</t>
  </si>
  <si>
    <t>Development and implementation of stigma reduction activities by PLHIV organisations and KAP networks</t>
  </si>
  <si>
    <t>3.2.6</t>
  </si>
  <si>
    <t>Further strengthening of CCM role in coordination and support of national response</t>
  </si>
  <si>
    <t>3.2.7</t>
  </si>
  <si>
    <t>Support of thematic policy development, advisory and advocacy activities implemented by national key population networks (Drag policy, LGBT)</t>
  </si>
  <si>
    <t>3.2.8</t>
  </si>
  <si>
    <t>National AIDS Conference</t>
  </si>
  <si>
    <t>Generate evidence for informed decision making</t>
  </si>
  <si>
    <t>NEW TSP</t>
  </si>
  <si>
    <t>Review State Procurement Law and relevant regulations to identify potential barriers for non-state actors, including community-based organizations to deliver HIV services under the state funding/Create enabling environment for CSO engagement in HIV &amp; TB national response (G&amp;P.54 and 55)</t>
  </si>
  <si>
    <t xml:space="preserve">Improve HIV  program's  accountability to disseminate programmatic and financial data to key actors and wider public. </t>
  </si>
  <si>
    <t>Develop costed HIV/AIDS National Strategy for 2023-2027 and Action Plan</t>
  </si>
  <si>
    <t>Sustainable development of Health Information System in HIV national response</t>
  </si>
  <si>
    <t>Develop policy for production and continuous professional development of human resources for HIV/AIDS programs, including CSO personnel</t>
  </si>
  <si>
    <t>Integrate HIV training modules in the undergraduate and postgraduate education system</t>
  </si>
  <si>
    <t>Training of trainers, including that for academia staff on HIV related topics</t>
  </si>
  <si>
    <t>3.3.1</t>
  </si>
  <si>
    <t>Epidemiological analysis based on routine surveillance data and complementary data sources, assesment of HIV/AIDS care and support services, Assessment and revision of the programme monitoring system</t>
  </si>
  <si>
    <t>3.3.2</t>
  </si>
  <si>
    <t>Integrated bio-behavioural surveillance studies (IBBSS) among KAPs incorporating population size estimates: PWID, FSW, MSM, prisoners, Street Children and resk behaviour youth and vulnerability baseline study among labour migrants</t>
  </si>
  <si>
    <t>3.3.3</t>
  </si>
  <si>
    <t>HIV incidence estimation studies using recent infection testing algorithm (RITA)</t>
  </si>
  <si>
    <t>3.3.4</t>
  </si>
  <si>
    <t>Operational researchs to evaluate patient engagement in HIV care, identify the barriers in accessing VCT (for PWID, MSM) and OST services (for PWID), identify key factors related to stigma at Health Care Settings and develop recommendations for evidence-based interventions, assess health service utilization and patient satisfaction among PLWH</t>
  </si>
  <si>
    <t>3.3.5</t>
  </si>
  <si>
    <t>Economic evaluation of selected prevention and treatment interventions and effectiveness of (BCC) interventions assesment</t>
  </si>
  <si>
    <t>Pre-treatment HIV drug resistance survey (2019, 2021)</t>
  </si>
  <si>
    <t>Monitoring recent HIV infections (2019, 2020,2021,2022)</t>
  </si>
  <si>
    <t>Assessing engagement in HIV care (2019, 2021)</t>
  </si>
  <si>
    <t>Survey on health service accessability (2020, 2022)</t>
  </si>
  <si>
    <t>Updating public heath and clinical guidelines and national standards</t>
  </si>
  <si>
    <t>Management of contribution from international funding mechanism</t>
  </si>
  <si>
    <t>%</t>
  </si>
  <si>
    <t>Funding gap</t>
  </si>
  <si>
    <t>Year</t>
  </si>
  <si>
    <t>Allocation ceiling</t>
  </si>
  <si>
    <t>NSP projected activities</t>
  </si>
  <si>
    <t>2019-2022 წლების საშუალოვადიანი ბიუჯეტი</t>
  </si>
  <si>
    <t>დანართი №3.2</t>
  </si>
  <si>
    <t>პროგრამული კოდი</t>
  </si>
  <si>
    <t>N</t>
  </si>
  <si>
    <t>პრიორიტეტებისა და მათ ფარგლებში განხორციელებული პროგრამის/ქვეპროგრამისა და ღონისძიების დასახელება</t>
  </si>
  <si>
    <t>2019 წელი</t>
  </si>
  <si>
    <t>2020 წელი</t>
  </si>
  <si>
    <t>2021 წელი</t>
  </si>
  <si>
    <t>2022 წელი</t>
  </si>
  <si>
    <t>სულ</t>
  </si>
  <si>
    <t>მ.შ. სახელმწიფო ბიუჯეტი</t>
  </si>
  <si>
    <t>მ.შ. დონორები</t>
  </si>
  <si>
    <t>მ.შ. კანონმდებლობით ნებადართული სხვა შემოსავლები</t>
  </si>
  <si>
    <t>35 03</t>
  </si>
  <si>
    <t>მოსახლეობის ჯანმრთელობის დაცვა</t>
  </si>
  <si>
    <t>სულ მომუშავეთა რიცხოვნობა</t>
  </si>
  <si>
    <t>მ.შ. შტატით გათვალისწინებული</t>
  </si>
  <si>
    <t>მ.შ. შტატგარეშე მომუშავე</t>
  </si>
  <si>
    <t>35 03 01</t>
  </si>
  <si>
    <t>მოსახლეობის საყოველთაო ჯანმრთელობის დაცვა</t>
  </si>
  <si>
    <t>შტატით გათვალისწინებული</t>
  </si>
  <si>
    <t>შტატგარეშე მომუშავეთა რიცხოვნობა</t>
  </si>
  <si>
    <t>35 03 02</t>
  </si>
  <si>
    <t>საზოგადოებრივი ჯანმრთელობის დაცვა</t>
  </si>
  <si>
    <t>35 03 02 01</t>
  </si>
  <si>
    <t>დაავადებათა ადრეული გამოვლენა და სკრინინგი</t>
  </si>
  <si>
    <t>3.2.1.1</t>
  </si>
  <si>
    <t>კიბოს სკრინინგის კომპონენტი</t>
  </si>
  <si>
    <t>3.2.1.2</t>
  </si>
  <si>
    <t>საშვილოსნოს ყელის ორგანიზებული სკრინინგი</t>
  </si>
  <si>
    <t>3.2.1.3</t>
  </si>
  <si>
    <t>1-დან 6 წლამდე ასაკის ბავშვთა ასაკის მსუბუქი და საშუალო ხარისხის მენტალური განვითარების დარღვევების პრევენცია</t>
  </si>
  <si>
    <t>3.2.1.4</t>
  </si>
  <si>
    <t>ეპილეფსიის დიაგნოსტიკა და ზედამხედველობა</t>
  </si>
  <si>
    <t>3.2.15</t>
  </si>
  <si>
    <t>დღენაკლულთა რეტინოპათიის სკრინინგის პილოტი</t>
  </si>
  <si>
    <t>3.2.16</t>
  </si>
  <si>
    <t>საინფორმაციო რეგისტრების და ელექტრონული მოდულების განვითარება</t>
  </si>
  <si>
    <t>35 03 02 02</t>
  </si>
  <si>
    <t xml:space="preserve">იმუნიზაცია </t>
  </si>
  <si>
    <t>3.2.2.1</t>
  </si>
  <si>
    <t>ვაქცინებისა და ასაცრელი მასალების შესყიდვა</t>
  </si>
  <si>
    <t>3.2.2.2</t>
  </si>
  <si>
    <t>სპეციფიკური შრატებისა და ვაქცინების შესყიდვა</t>
  </si>
  <si>
    <t>3.2.2.3</t>
  </si>
  <si>
    <t>ანტირაბიული სამკურნალო საშუალებებით უზრუნველყოფა</t>
  </si>
  <si>
    <t>3.2.2.4</t>
  </si>
  <si>
    <t>გრიპის საწინააღმდეგო ვაქცინის შესყიდვა</t>
  </si>
  <si>
    <t>3.2.2.5</t>
  </si>
  <si>
    <t>აცრა-ვიზიტისა და ექიმის კონსულტაციის მომსახურება</t>
  </si>
  <si>
    <t>3.2..2.6</t>
  </si>
  <si>
    <t>,,ცივი ჯაჭვის“ მოწყობილობების/ინვენტარის შესყიდვა და მონტაჟი</t>
  </si>
  <si>
    <t>35 03 02 03</t>
  </si>
  <si>
    <t>ეპიდზედამხედველობა</t>
  </si>
  <si>
    <t>3.2.3.1</t>
  </si>
  <si>
    <t>რეგიონულ და მუნიციპალურ დონეზე არსებული სჯდ ცენტრებისთვის ეპიდზედამხედველობის, იმუნიზაციისა და სამედიცინო სტატისტიკის ღონისძიებათა ფარგლებში მომსახურების დაფინანსებისთვის</t>
  </si>
  <si>
    <t>3.2.3.2</t>
  </si>
  <si>
    <t xml:space="preserve">მალარიისა და სხვა ტრანსმისიური (დენგე, ზიკა, ჩიკუნგუნია, ყირიმ-კონგო, ლეიშმანიოზი და სხვა) დაავადებების პრევენციისა და კონტროლის გაუმჯობესება </t>
  </si>
  <si>
    <t>3.2.3.3</t>
  </si>
  <si>
    <t>ნოზოკომიური ინფექციების ეპიდზედამხედველობა</t>
  </si>
  <si>
    <t>3.2.3.4</t>
  </si>
  <si>
    <t>ვირუსული დიარეების კვლევა</t>
  </si>
  <si>
    <t>3.2.3.5</t>
  </si>
  <si>
    <t xml:space="preserve">გრიპზე, გრიპისმაგვარ დაავადებებსა და მძიმე მწვავე რესპირაციულ დაავადებებზე ეპიდზედამხედველობის ქსელის მდგრადობის შენარჩუნება და სეზონურ/პანდემიურ გრიპზე რეაგირება (მ.შ. საყრდენი ბაზების მომსახურება თვეში არაუმეტეს 3000 ლარისა) </t>
  </si>
  <si>
    <t>35 03 02 04</t>
  </si>
  <si>
    <t>უსაფრთხო სისხლი</t>
  </si>
  <si>
    <t>3.2.4.1</t>
  </si>
  <si>
    <t>დონორული სისხლის კვლევა В და С ჰეპატიტზე, აივ-ინფექციასა/ შიდსა და სიფილისზე</t>
  </si>
  <si>
    <t>3.2.4.2</t>
  </si>
  <si>
    <t>ხარისხის გარე კონტროლის და მონიტორინგის უზრუნველყოფა (მ.შ. სისხლის დონორთა ერთიანი ეროვნული ელექტრონული ბაზის ადმინისტრირება და სრულყოფა)</t>
  </si>
  <si>
    <t>3.2.4.3</t>
  </si>
  <si>
    <t>სისხლის უანგარო, რეგულარული დონორობის მხარდაჭერისა და მოზიდვის ეროვნული  კამპანიის  განხორციელების  მიზნით  გასატარებელი ღონისძიებები, მათ შორის  "უანგარო დონორთა მსოფლიო დღესთან" დაკავშირებული ღონისძიებების მხარდაჭერა</t>
  </si>
  <si>
    <t>35 03 02 05</t>
  </si>
  <si>
    <t>პროფესიულ დაავადებათა პრევენცია</t>
  </si>
  <si>
    <t>35 03 02 06</t>
  </si>
  <si>
    <t>ინფექციური დაავადებების მართვა</t>
  </si>
  <si>
    <t>3.2.6.1</t>
  </si>
  <si>
    <t>ინფექციური და პარაზიტული დაავადებების მქონე ავადმყოფთა სტაციონარული სამედიცინო დახმარებით უზრუნველყოფა.</t>
  </si>
  <si>
    <t>35 03 02 07</t>
  </si>
  <si>
    <t>ტუბერკულოზის მართვა</t>
  </si>
  <si>
    <t>3.2.7.1</t>
  </si>
  <si>
    <t>ამბულატორიული მომსახურება (მათ შორის, პატიმრობისა და თავისუფლების აღკვეთის დაწესებულებებში ტუბსაწინააღმდეგო ამბულატორიული ღონისძიებების დაფინანსება – 12 500 ლარი თვეში)</t>
  </si>
  <si>
    <t>3.2.7.2</t>
  </si>
  <si>
    <t>ლაბორატორიული კონტროლი და ნახველის ლოჯისტიკა</t>
  </si>
  <si>
    <t>3.2.7.3</t>
  </si>
  <si>
    <t>სტაციონარული მომსახურება</t>
  </si>
  <si>
    <t>3.2.7.4</t>
  </si>
  <si>
    <t>პენიტენციური დაწესებულებებისათვის ტუბერკულოზის მართვისთვის მედიკამენტების, სხვა სახარჯი და დამხმარე მასალების შესყიდვა</t>
  </si>
  <si>
    <t>3.2.7.5</t>
  </si>
  <si>
    <t>ტუბერკულოზის პროგრამის რეგიონალური მართვა და მონიტორინგი</t>
  </si>
  <si>
    <t>3.2.7.6</t>
  </si>
  <si>
    <t>ტუბერკულოზის სამკურნალო პირველი და მეორე რიგის (სრული ღირებულების არაუმეტეს 50%) მედიკამენტების შესყიდვა</t>
  </si>
  <si>
    <t>3.2.7.17</t>
  </si>
  <si>
    <t>სენსიტიური და რეზისტენტული ფორმის ტუბერკულოზით დაავადებულ პაციენტთა მკურნალობაზე დამყოლობის გაუმჯობესების მიზნით, რეზისტენტული ფორმის ტუბერკულოზით დაავადებულთა (თვეში არაუმეტეს 300 პაციენტისა) ფულადი წახალისების დაფინანსება</t>
  </si>
  <si>
    <t>35 03 02 08</t>
  </si>
  <si>
    <t>აივ ინფექცია/შიდსის მართვა</t>
  </si>
  <si>
    <t>3.2.8.1</t>
  </si>
  <si>
    <t>აივ-ინფექცია/შიდსზე ნებაყოფლობითი კონსულტირება და ტესტირება, მათ შორის: (აივ-ინფექცია/შიდსზე, B და C ჰეპატიტზე სკრინინგული კვლევისათვის და არვ მკურნალობის მონიტორინგისათვის საჭირო ტესტ-სისტემების და სახარჯი მასალების შესყიდვა)</t>
  </si>
  <si>
    <t>3.2.8.2</t>
  </si>
  <si>
    <t>აივ-ინფექცია/შიდსით დაავადებულთა ამბულატორიული მომსახურებით უზრუნველყოფა</t>
  </si>
  <si>
    <t>3.2.8.3</t>
  </si>
  <si>
    <t>აივ-ინფექცია/შიდსით დაავადებულთა სტაციონარული მომსახურებით უზრუნველყოფა</t>
  </si>
  <si>
    <t>3.2.8.4</t>
  </si>
  <si>
    <t>აივ-ინფექცია/შიდსის სამკურნალო პირველი რიგის (სრულად) და მეორე რიგის (სრული ღირებულების არა უმეტეს 50%) მედიკამენტების შესყიდვა</t>
  </si>
  <si>
    <t>35 03 02 09</t>
  </si>
  <si>
    <t>დედათა და ბავშვთა ჯანმრთელობა</t>
  </si>
  <si>
    <t>3.2.9.1</t>
  </si>
  <si>
    <t>ანტენატალური მეთვალყურეობა, მათ შორის: (სამედიცინო მომსახურება სიფილისზე ეჭვის შემთხვევაში)</t>
  </si>
  <si>
    <t>3.2.9.2</t>
  </si>
  <si>
    <t>გენეტიკური პათოლოგიების ადრეული გამოვლენა</t>
  </si>
  <si>
    <t>3.2.9.3</t>
  </si>
  <si>
    <t>ორსულებში B და C ჰეპატიტების, აივ-ინფექციის/შიდსის და სიფილისის განსაზღვრისათვის საჭირო ტესტებითა და სახარჯი მასალებით უზრუნველყოფა</t>
  </si>
  <si>
    <t>3.2.9.4</t>
  </si>
  <si>
    <t>ახალშობილთა და ბავშვთა სკრინინგი ჰიპოთირეოზზე, ფენილკეტონურიაზე, ჰიპერფენილალანინემიასა და მუკოვისციდოზზე</t>
  </si>
  <si>
    <t>3.2.9.5</t>
  </si>
  <si>
    <t>ახალშობილთა სმენის სკრინინგული გამოკვლევა</t>
  </si>
  <si>
    <t>3.2.9.6</t>
  </si>
  <si>
    <t>მედიკამენტებითა და საკვები დანამატით უზრუნველყოფა, მათ შორის: (ფოლიუმის მჟავისა და რკინის პრეპარატების შესყიდვა, სამკურნალო საშუალებების (მათ შორის, საკვები დანამატის) ტრანსპორტირება, შენახვა და გაცემა (საქართველოს საბაჟო ტერიტორიაზე საქონლის გაფორმების ხარჯები, მიღება, შენახვა, ტრანსპორტირება და ბენეფიციარებზე გაცემა სამედიცინო დაწესებულებების/აფთიაქების მეშვეობით), მიკროელემენტების შემცველი საკვები დანამატის შესყიდვა)</t>
  </si>
  <si>
    <t>35 03 02 10</t>
  </si>
  <si>
    <t>ნარკომანიით დაავადებულ პაციენტთა მკურნალობა</t>
  </si>
  <si>
    <t>3.2.10.1</t>
  </si>
  <si>
    <t>სტაციონარული დეტოქსიკაცია და პირველადი რეაბილიტაცია ოპიოიდების, სტიმულატორების და სხვა ფსიქოაქტიური ნივთიერებების,  მოხმარებით გამოწვეული ფსიქიკური და ქცევითი აშლილობების დროს</t>
  </si>
  <si>
    <t>3.2.10.2</t>
  </si>
  <si>
    <t>ჩანაცვლებითი თერაპიის განხორციელება და ჩამანაცვლებელი ფარმაცევტული პროდუქტის მიწოდების (ტრანსპორტირება, ბადრაგირება) უზრუნველყოფა ქ. თბილისსა და რეგიონებში (მ.შ ფსიქო-სოციალური რეაბილიტაციის უზრუნველყოფა)</t>
  </si>
  <si>
    <t>3.2.10.3</t>
  </si>
  <si>
    <t>ჩამანაცვლებელი ფარმაცევტული პროდუქტის შესყიდვა</t>
  </si>
  <si>
    <t>3.2.10.4</t>
  </si>
  <si>
    <t>ჩამანაცვლებელი ფარმაცევტული პროდუქტის ტრანსპორტირება, შენახვა და გაცემა</t>
  </si>
  <si>
    <t>3.2.10.5</t>
  </si>
  <si>
    <t>ეფექტურობის შეფასების კომპონენტი</t>
  </si>
  <si>
    <t>3.2.10.6</t>
  </si>
  <si>
    <t>ალკოჰოლის მიღებით გამოწვეული ფსიქიკური და ქცევითი აშლილობების სტაციონარული მომსახურება</t>
  </si>
  <si>
    <t>3.2.10.7</t>
  </si>
  <si>
    <t>№2 და №8 პენიტენციურ დაწესებულებაში ჩამანაცვლებელი ფარმაცევტული პროდუქტით ხანმოკლე და ხანგრძლივი დეტოქსიკაციის უზრუნველყოფა</t>
  </si>
  <si>
    <t>35 03 02 11</t>
  </si>
  <si>
    <t>ჯანმრთელობის ხელშეწყობა</t>
  </si>
  <si>
    <t>3.2.11.1</t>
  </si>
  <si>
    <t>თამბაქოს მოხმარების კონტროლის გაძლიერება</t>
  </si>
  <si>
    <t>3.2.11.2</t>
  </si>
  <si>
    <t xml:space="preserve">ალკოჰოლის ჭარბი მოხმარების შესახებ ცნობიერების ამაღლება </t>
  </si>
  <si>
    <t>3.2.11.3</t>
  </si>
  <si>
    <t xml:space="preserve">ჯანსაღი კვების შესახებ განათლება </t>
  </si>
  <si>
    <t>3.2.11.4</t>
  </si>
  <si>
    <t>ფიზიკური აქტივობის ხელშეწყობა</t>
  </si>
  <si>
    <t>3.2.11.5</t>
  </si>
  <si>
    <t>C ჰეპატიტის პრევენცია და მოსახლეობის განათლების ხელშეწყობა</t>
  </si>
  <si>
    <t>3.2.11.6</t>
  </si>
  <si>
    <t>ჯანმრთელობის ხელშეწყობის პოპულარიზაცია და გაძლიერება</t>
  </si>
  <si>
    <t>3.2.11.7</t>
  </si>
  <si>
    <t>ფსიქიკური ჯანმრთელობის ხელშეწყობა და ნივთიერებადამოკიდებულების პრევენცია</t>
  </si>
  <si>
    <t>35 03 02 12</t>
  </si>
  <si>
    <t>C ჰეპატიტის მართვა</t>
  </si>
  <si>
    <t>3.2.12.1</t>
  </si>
  <si>
    <t xml:space="preserve">სკრინინგული კომპონენტი </t>
  </si>
  <si>
    <t>3.2.12.2</t>
  </si>
  <si>
    <t xml:space="preserve">C ჰეპატიტით დაავადებულ პირთა დიაგნოსტიკა </t>
  </si>
  <si>
    <t>3.2.12.3</t>
  </si>
  <si>
    <t xml:space="preserve">C ჰეპატიტით დაავადებულ პირთა C ჰეპატიტის სამკურნალო ფარმაცევტული პროდუქტით უზრუნველყოფა </t>
  </si>
  <si>
    <t>3.2.12.4</t>
  </si>
  <si>
    <t>მედიკამენტების ლოჯისტიკა</t>
  </si>
  <si>
    <t>35 03 03</t>
  </si>
  <si>
    <t>მოსახლეობის სამედიცინო მომსახურების მიწოდება პრიორიტეტულ სფეროებში</t>
  </si>
  <si>
    <t>35 03 03 01</t>
  </si>
  <si>
    <t xml:space="preserve">ფსიქიკური ჯანმრთელობა </t>
  </si>
  <si>
    <t>3.3.1.1</t>
  </si>
  <si>
    <t>სათემო ამბულატორიული მომსახურება</t>
  </si>
  <si>
    <t>3.3.1.2</t>
  </si>
  <si>
    <t>ფსიქოსოციალური რეაბილიტაცია</t>
  </si>
  <si>
    <t>3.3.1.3</t>
  </si>
  <si>
    <t>ბავშვთა ფსიქიკური ჯანმრთელობა</t>
  </si>
  <si>
    <t>3.3.1.4</t>
  </si>
  <si>
    <t>ფსიქიატრიული კრიზისული ინტერვენციის სამსახური მოზრდილთათვის</t>
  </si>
  <si>
    <t>3.3.1.5</t>
  </si>
  <si>
    <t>თემზე დაფუძნებული მობილური გუნდის მომსახურება</t>
  </si>
  <si>
    <t>3.3.1.6</t>
  </si>
  <si>
    <t>ფსიქიკური აშლილობის მქონე მოზრდილთა ფსიქიატრიული სტაციონარული მომსახურება</t>
  </si>
  <si>
    <t>3.3.1.7</t>
  </si>
  <si>
    <t>ფსიქიკური დარღვევების მქონე შშმ პირთა თავშესაფრით უზრუნველყოფის კომპონენტი</t>
  </si>
  <si>
    <t>3.3.1.8</t>
  </si>
  <si>
    <t>ფსიქიკური აშლილობის მქონე ბავშვთა ფსიქიატრიული სტაციონარული მომსახურება</t>
  </si>
  <si>
    <t>35 03 03 02</t>
  </si>
  <si>
    <t>დიაბეტის მართვა</t>
  </si>
  <si>
    <t>3.3.2.1</t>
  </si>
  <si>
    <t>შაქრიანი დიაბეტით დაავადებულ ბავშვთა მომსახურება</t>
  </si>
  <si>
    <t>3.3.2.2</t>
  </si>
  <si>
    <t>სპეციალიზებული ამბულატორიული დახმარება</t>
  </si>
  <si>
    <t>3.3.2.3</t>
  </si>
  <si>
    <t>შაქრიანი დიაბეტით დაავადებულ პაციენტთა მედიკამენტებით უზრუნველყოფა</t>
  </si>
  <si>
    <t>3.3.2.4</t>
  </si>
  <si>
    <t>უშაქრო დიაბეტით დაავადებულთა მედიკამენტებით უზრუნველყოფა</t>
  </si>
  <si>
    <t>3.3.2.5</t>
  </si>
  <si>
    <t>სპეციალურ სამკურნალო საშუალებათა ტრანსპორტირების, შენახვისა და გაცემის ხარჯები</t>
  </si>
  <si>
    <t>35 03 03 03</t>
  </si>
  <si>
    <t>ბავშვთა ონკოჰემატოლოგიური მომსახურება</t>
  </si>
  <si>
    <t>3.3.3.1</t>
  </si>
  <si>
    <t>ონკოჰემატოლოგიური დაავადებების მქონე 18 წლამდე ასაკის ბავშვთა ამბულატორიული და სტაციონარული მკურნალობა</t>
  </si>
  <si>
    <t>35 03 03 04</t>
  </si>
  <si>
    <t>დიალიზი და თირკმლის ტრანსპლანტაცია</t>
  </si>
  <si>
    <t>3.3.4.1</t>
  </si>
  <si>
    <t>ჰემოდიალიზით უზრუნველყოფა</t>
  </si>
  <si>
    <t>3.3.4.2</t>
  </si>
  <si>
    <t>პერიტონეული დიალიზით უზრუნველყოფა</t>
  </si>
  <si>
    <t>3.3.4.3</t>
  </si>
  <si>
    <t>ჰემო და პერიტონეული დიალიზისათვის საჭირო სადიალიზე საშუალებების, მასალისა და მედიკამენტების შესყიდვა და მიწოდება</t>
  </si>
  <si>
    <t>3.3.4.4</t>
  </si>
  <si>
    <t>თირკმლის ტრანსპლანტაცია</t>
  </si>
  <si>
    <t>3.3.4.5</t>
  </si>
  <si>
    <t>ორგანოგადანერგილთა იმუნოსუპრესული მედიკამენტებით უზრუნველყოფა</t>
  </si>
  <si>
    <t>3.3.4.6</t>
  </si>
  <si>
    <t>სამკურნალო საშუალებათა ტრანსპორტირება, შენახვა და გაცემა</t>
  </si>
  <si>
    <t>35 03 03 05</t>
  </si>
  <si>
    <t>ინკურაბელურ პაციენტთა პალიატიური მზრუნველობა</t>
  </si>
  <si>
    <t>3.3.5.1</t>
  </si>
  <si>
    <t>ინკურაბელურ პაციენტთა ამბულატორიული პალიატიური მზრუნველობა</t>
  </si>
  <si>
    <t>3.3.5.2</t>
  </si>
  <si>
    <t>ინკურაბელურ პაციენტთა სტაციონარული პალიატიური მზრუნველობა</t>
  </si>
  <si>
    <t>3.3.5.3</t>
  </si>
  <si>
    <t>ინკურაბელურ პაციენტთა მედიკამენტებით უზრუნველყოფა</t>
  </si>
  <si>
    <t>3.3.5.4</t>
  </si>
  <si>
    <t>35 03 03 06</t>
  </si>
  <si>
    <t>იშვიათი დაავადებების მქონე და მუდმივ ჩანაცვლებით მკურნალობას დაქვემდებარებულ პაციენტთა მკურნალობა</t>
  </si>
  <si>
    <t>3.3.6.1</t>
  </si>
  <si>
    <t>იშვიათი დაავადებების მქონე  18 წლამდე ასაკის ბავშვთა ამბულატორიული მომსახურება</t>
  </si>
  <si>
    <t>3.3.6.2</t>
  </si>
  <si>
    <t>იშვიათი დაავადებების მქონე და მუდმივ ჩანაცვლებით მკურნალობას დაქვემდებარებულ 18 წლამდე ასაკის ბავშვთა სტაციონარული მომსახურება</t>
  </si>
  <si>
    <t>3.3.6.3</t>
  </si>
  <si>
    <t>ჰემოფილიით და სისხლის შედედების სხვა მემკვიდრული პათოლოგიებით დაავადებულ ბავშვთა და მოზრდილთა ამბულატორიული და სტაციონარული მომსახურება</t>
  </si>
  <si>
    <t>3.3.6.4</t>
  </si>
  <si>
    <t>ჰემოფილიით დაავადებულ ბავშვთა და მოზრდილთა მედიკამენტებით უზრუნველყოფა</t>
  </si>
  <si>
    <t>3.3.6.5</t>
  </si>
  <si>
    <t>ფენილკეტონურიით დაავადებულთა სამკურნალო საკვები დანამატით უზრუნველყოფა</t>
  </si>
  <si>
    <t>3.3.6.6</t>
  </si>
  <si>
    <t>მუკოვისციდოზით დაავადებულთა სპეციფიკური მედიკამენტებით უზრუნველყოფა</t>
  </si>
  <si>
    <t>3.3.6.7</t>
  </si>
  <si>
    <t>მემკვიდრული ჰიპოგამაგლობულინემიით (ბრუტონის დაავადება) დაავადებულ 18 წლამდე ასაკის ბავშვთა სპეციფიკური მედიკამენტებით  უზრუნველყოფა</t>
  </si>
  <si>
    <t>3.3.6.8</t>
  </si>
  <si>
    <t>ზრდის ჰორმონის დეფიციტისა და ტერნერის სინდრომის მქონე ბავშვთა და მოზარდთა ზრდის ჰორმონით უზრუნველყოფა</t>
  </si>
  <si>
    <t>3.3.6.9</t>
  </si>
  <si>
    <t>იუვენილური რევმატოიდული ართრიტით დაავადებულ 18 წლამდე ასაკის ბავშვთათვის ბიოლოგიური პრეპარატებით უზრუნველყოფა</t>
  </si>
  <si>
    <t>3.3.6.10</t>
  </si>
  <si>
    <t>დიდი თალასემიით დაავადებულთათვის რკინის შემბოჭავი პრეპარატებით უზრუნველყოფა</t>
  </si>
  <si>
    <t>3.3.6.11</t>
  </si>
  <si>
    <t>სპეციალური სამკურნალო საშუალებათა ტრანსპორტირების, შენახვისა და გაცემის ხარჯები</t>
  </si>
  <si>
    <t>35 03 03 07</t>
  </si>
  <si>
    <t>სასწრაფო გადაუდებელი დახმარება და სამედიცინო ტრანსპორტირება</t>
  </si>
  <si>
    <t>3.3.7.1</t>
  </si>
  <si>
    <t>სასწრაფო სამედიცინო დახმარება (მ.შ. ოკუპირებულ ტერიტორიაზე მოქმედი სასწრაფო სამედიცინო დახმარება)</t>
  </si>
  <si>
    <t>3.3.7.2</t>
  </si>
  <si>
    <t>სასწრაფო სამედიცინო გადაუდებელი დახმარება და სამედიცინო ტრანსპორტირება, მათ შორის:(ქალაქ ბათუმის/ხელვაჩაურის მუნიციპალიტეტების ტერიტორიაზე სასწრაფო სამედიცინო გადაუდებელი დახმარება)</t>
  </si>
  <si>
    <t>35 03 03 08</t>
  </si>
  <si>
    <t>სოფლის ექიმი</t>
  </si>
  <si>
    <t>3.3.8.1</t>
  </si>
  <si>
    <t>პირველადი ჯანდაცვის მომსახურება სოფლად (მათ შორის – ამბულატორიული მომსახურებისათვის აუცილებელი მედიკამენტების და სამედიცინო დანიშნულების საგნების, ექიმის ჩანთის და სამედიცინო დოკუმენტაციის ბეჭდვის მომსახურების შესყიდვა)</t>
  </si>
  <si>
    <t>3.3.8.2</t>
  </si>
  <si>
    <t>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t>
  </si>
  <si>
    <t>3.3.8.3</t>
  </si>
  <si>
    <t>შიდა ქართლის სოფლების ამბულატორიული ქსელის ხელშეწყობა და განვითარება</t>
  </si>
  <si>
    <t>3.3.8.4</t>
  </si>
  <si>
    <t>სპეცდაფინანსებაზე მყოფი რიგი სამედიცინო დაწესებულებების შეუფერხებელი ფუნქციონირების ხელშეწყობის მიზნით, დამატებითი ღონისძიებების განხორციელების უზრუნველყოფა</t>
  </si>
  <si>
    <t>35 03 03 09</t>
  </si>
  <si>
    <t>რეფერალური მომსახურება</t>
  </si>
  <si>
    <t>3.3.9.1</t>
  </si>
  <si>
    <t xml:space="preserve">სტიქიური უბედურებების, კატასტროფების, საგანგებო სიტუაციების, კონფლიქტურ რეგიონებში დაზარალებულ მოქალაქეთა და საქართველოს მთავრობის მიერ განსაზღვრული სხვა შემთხვევების დროს მოსახლეობის სამედიცინო დახმარების კომპონენტი </t>
  </si>
  <si>
    <t>3.3.9.3</t>
  </si>
  <si>
    <t>ყოფილი უმაღლესი პოლიტიკური თანამდებობის პირების ოჯახის წევრთა სამედიცინო დაზღვევის კომპონენტი</t>
  </si>
  <si>
    <t>35 03 03 10</t>
  </si>
  <si>
    <t>სამხედრო ძალებში გასაწვევ მოქალაქეთა სამედიცინო შემოწმება</t>
  </si>
  <si>
    <t>3.3.10.1</t>
  </si>
  <si>
    <t>სამხედრო ძალებში გასაწვევ მოქალაქეთა ამბულატორიული შემოწმების კომპონენტი</t>
  </si>
  <si>
    <t>3.3.10.2</t>
  </si>
  <si>
    <t>სამხედრო ძალებში გასაწვევ მოქალაქეთა დამატებითი გამოკვლევის კომპონენტი</t>
  </si>
  <si>
    <t>35 03 03 11</t>
  </si>
  <si>
    <t>ქრონიკული დაავადებების სამკურნალო მედიკამენტებით უზრუნველყოფა</t>
  </si>
  <si>
    <t>3.3.11.1</t>
  </si>
  <si>
    <t>გულ-სისხლძარღვთა ქრონიკული დაავადებების სამკურნალო ფარმაცევტული პროდუქტის შესყიდვა</t>
  </si>
  <si>
    <t>3.3.11.2</t>
  </si>
  <si>
    <t>ფილტვის ქრონიკულ დაავადებათა სამკურნალო ფარმაცევტული პროდუქტის შესყიდვა</t>
  </si>
  <si>
    <t>3.3.11.3</t>
  </si>
  <si>
    <t>დიაბეტის (ტიპი 2) სამკურნალო ფარმაცევტული პროდუქტის შესყიდვა</t>
  </si>
  <si>
    <t>3.3.11.4</t>
  </si>
  <si>
    <t>ფარისებრი ჯირკვლის დაავადებათა სამკურნალო ფარმაცევტული პროდუქტის შესყიდვა</t>
  </si>
  <si>
    <t>3.3.11.5</t>
  </si>
  <si>
    <t>ლოჯისტიკის კომპონენტი</t>
  </si>
  <si>
    <t>35 03 04</t>
  </si>
  <si>
    <t>დიპლომისშემდგომი სამედიცინო განათლების პროგრამა</t>
  </si>
  <si>
    <t>3.4.1</t>
  </si>
  <si>
    <t>მაღალმთიან და საზღვრისპირა მუნიციპალიტეტებში მცხოვრები მოსახლეობისათვის სამედიცინო სერვისების მიწოდების უწყვეტობისათვის დიპლომშემდგომი სამედიცინო განათლება, ერთიან დიპლომისშემდგომ საკვალიფიკაციო გამოცდაზე მაღალი შეფასების მქონე მაძიებელთა ფინანსური მხარდაჭერა</t>
  </si>
  <si>
    <t>Ensure effective program delivery</t>
  </si>
  <si>
    <t>Manager</t>
  </si>
  <si>
    <t>Chief consultant</t>
  </si>
  <si>
    <t>Director</t>
  </si>
  <si>
    <t>Sub-manager</t>
  </si>
  <si>
    <t>Pharmacist</t>
  </si>
  <si>
    <t>PSM officer</t>
  </si>
  <si>
    <t>IT chief</t>
  </si>
  <si>
    <t>IT staff</t>
  </si>
  <si>
    <t>Health equipment maintenance/repair costs</t>
  </si>
  <si>
    <t>Insurance of health and non-health equipment</t>
  </si>
  <si>
    <t>Vehicle maintenance/repair costs</t>
  </si>
  <si>
    <t>Security</t>
  </si>
  <si>
    <t>Internet</t>
  </si>
  <si>
    <t>Maintain operation of AIDS health Information system</t>
  </si>
  <si>
    <t>Database manager</t>
  </si>
  <si>
    <t>Database operator</t>
  </si>
  <si>
    <t>M&amp;E Officer</t>
  </si>
  <si>
    <t>IT support</t>
  </si>
  <si>
    <t>Site visits</t>
  </si>
  <si>
    <t>Implement clinical audit</t>
  </si>
  <si>
    <t>Expert</t>
  </si>
  <si>
    <t>Implement laboratory QC</t>
  </si>
  <si>
    <t>External QA scheme</t>
  </si>
  <si>
    <t>Ensure quality of clinical and laboratory servicies</t>
  </si>
  <si>
    <t>State</t>
  </si>
  <si>
    <t>GF</t>
  </si>
  <si>
    <t>Out-patient treatment</t>
  </si>
  <si>
    <t>In-patient treatment</t>
  </si>
  <si>
    <t>Adherence Support</t>
  </si>
  <si>
    <t>1st line ARV</t>
  </si>
  <si>
    <t>2nd line ARV</t>
  </si>
  <si>
    <t>GOV</t>
  </si>
  <si>
    <t>Total Cost</t>
  </si>
  <si>
    <t>HIV viral load</t>
  </si>
  <si>
    <t xml:space="preserve">CD4 cell count </t>
  </si>
  <si>
    <t>Tests for HIV drug resistance for NRTI, NNRTI and PI drugs</t>
  </si>
  <si>
    <t>Tests for HIV drug resistance for INSTI drugs</t>
  </si>
  <si>
    <t>modifed</t>
  </si>
  <si>
    <t>Laboratory</t>
  </si>
  <si>
    <t>Lab: VL and CD4</t>
  </si>
  <si>
    <t>LAB: Resistance testing</t>
  </si>
  <si>
    <t>Sum: VL+CD4</t>
  </si>
  <si>
    <t>Sum: Resistance Testing</t>
  </si>
  <si>
    <t>28% procrement fee</t>
  </si>
  <si>
    <t>Subtotal</t>
  </si>
  <si>
    <t>LPV/r syrup</t>
  </si>
  <si>
    <t>NVP Syrup</t>
  </si>
  <si>
    <t>3TC syrup</t>
  </si>
  <si>
    <t>AZT syrup</t>
  </si>
  <si>
    <t>ABC syrup</t>
  </si>
  <si>
    <t>GF reference price</t>
  </si>
  <si>
    <t>RAL</t>
  </si>
  <si>
    <t>RTV</t>
  </si>
  <si>
    <t>DRV (400mg)</t>
  </si>
  <si>
    <t>DRV (600mg)</t>
  </si>
  <si>
    <t>ATV/r</t>
  </si>
  <si>
    <t>LPV/r</t>
  </si>
  <si>
    <t>ETV</t>
  </si>
  <si>
    <t>NVP</t>
  </si>
  <si>
    <t>EFV (200mg)</t>
  </si>
  <si>
    <t>EFV (600mg)</t>
  </si>
  <si>
    <t>DTG</t>
  </si>
  <si>
    <t>ABC/3TC</t>
  </si>
  <si>
    <t>AZT/3TC</t>
  </si>
  <si>
    <t>TDF/FTC</t>
  </si>
  <si>
    <t>Total cost</t>
  </si>
  <si>
    <t>Unit Cost</t>
  </si>
  <si>
    <t>Drugs</t>
  </si>
  <si>
    <t>შესასყიდი მედიაკემნტების რაოდენობა</t>
  </si>
  <si>
    <t xml:space="preserve">პაციენტების  განაწილება არვ მედიკამენტების მიხედვით </t>
  </si>
  <si>
    <t>TDF/FTC+LPV/r</t>
  </si>
  <si>
    <t>PEP</t>
  </si>
  <si>
    <t>NVP(syr)</t>
  </si>
  <si>
    <t>AZT(syr)</t>
  </si>
  <si>
    <t>PMTCT</t>
  </si>
  <si>
    <t>Total 2nd line</t>
  </si>
  <si>
    <t>ABC/3TC+LPV/r</t>
  </si>
  <si>
    <t>AZT/3TC+LPV/r</t>
  </si>
  <si>
    <t>Children 2nd line</t>
  </si>
  <si>
    <t>DRV/r+RAL</t>
  </si>
  <si>
    <t>DRV/r+DTG</t>
  </si>
  <si>
    <t>LPV/r+DTG</t>
  </si>
  <si>
    <t>ATV/r+DTG</t>
  </si>
  <si>
    <t>DTG+ETV</t>
  </si>
  <si>
    <t>ABC/3TC+DTG</t>
  </si>
  <si>
    <t>ABC/3TC+DRV/r</t>
  </si>
  <si>
    <t>ABC/3TC+ATV/r</t>
  </si>
  <si>
    <t>AZT/3TC+DTG</t>
  </si>
  <si>
    <t>AZT/3TC+DRV/r</t>
  </si>
  <si>
    <t>AZT/3TC+ATV/r</t>
  </si>
  <si>
    <t>TDF/FTC+ETV</t>
  </si>
  <si>
    <t>TDF/FTC+DTG</t>
  </si>
  <si>
    <t>TDF/FTC+DRV/r</t>
  </si>
  <si>
    <t>TDF/FTC+ATV/r</t>
  </si>
  <si>
    <t>Adult 2nd line</t>
  </si>
  <si>
    <t>Total 1st line</t>
  </si>
  <si>
    <t>ABC(syr)+3TC(syr)+LPV/r (syr)</t>
  </si>
  <si>
    <t>AZT(syr)+3TC(syr)+LPV/r(syr)</t>
  </si>
  <si>
    <t>ABC(syr)+3TC(syr)+NVP(syr)</t>
  </si>
  <si>
    <t>ABC/3TC+NVP</t>
  </si>
  <si>
    <t>ABC/3TC+EFV</t>
  </si>
  <si>
    <t>TDF/FTC+EFV</t>
  </si>
  <si>
    <t>AZT/3TC+NVP</t>
  </si>
  <si>
    <t>AZT/3TC+EFV</t>
  </si>
  <si>
    <t>Children 1st line</t>
  </si>
  <si>
    <t>TDF/FTC+NVP</t>
  </si>
  <si>
    <t>Adult 1st line</t>
  </si>
  <si>
    <t>ART regimen</t>
  </si>
  <si>
    <t xml:space="preserve">პაციენტების  განაწილება არვ რეჟიმების მიხედვით </t>
  </si>
  <si>
    <t>USD</t>
  </si>
  <si>
    <t>25% of total 2nd line cost</t>
  </si>
  <si>
    <t>Procurment of ARV</t>
  </si>
  <si>
    <t>Conversion rate:</t>
  </si>
  <si>
    <t>1st line</t>
  </si>
  <si>
    <t>2nd line</t>
  </si>
  <si>
    <t>All ARV</t>
  </si>
  <si>
    <t>Summary (GEL)</t>
  </si>
  <si>
    <t>პროექტის ბიუჯეტი/განფასება</t>
  </si>
  <si>
    <t>პროგრამის დასახელება და ნომერი:</t>
  </si>
  <si>
    <t xml:space="preserve"> ხელშეკრულება N:</t>
  </si>
  <si>
    <t>პროექტის დასახელება:</t>
  </si>
  <si>
    <t>მიმწოდებელი ორგანიზაციის დასახელება:</t>
  </si>
  <si>
    <t>ა(ა)იპ  "შიდსით დაავადებლთა დახმარების ფონდი"</t>
  </si>
  <si>
    <t xml:space="preserve">პროექტის დაწყების და დასრულების ვადები: </t>
  </si>
  <si>
    <t>№</t>
  </si>
  <si>
    <t>ამოცანა/ღონისძიება</t>
  </si>
  <si>
    <t>ერთეულის ფასი</t>
  </si>
  <si>
    <t>რაოდენობა</t>
  </si>
  <si>
    <t>სულ თანხა პროექტის მიმდინარეობის განმავლობაში</t>
  </si>
  <si>
    <t>ხარჯის კატეგორია</t>
  </si>
  <si>
    <t>ხარჯის ქვეკატეგორია</t>
  </si>
  <si>
    <t>მოდული</t>
  </si>
  <si>
    <t>ინტერვენცია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</si>
  <si>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</si>
  <si>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</si>
  <si>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</si>
  <si>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</si>
  <si>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</si>
  <si>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</si>
  <si>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</si>
  <si>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</si>
  <si>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</si>
  <si>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</si>
  <si>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</si>
  <si>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</si>
  <si>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პროექტის მენეჯერის სელფასი</t>
  </si>
  <si>
    <t>HR</t>
  </si>
  <si>
    <t>1.1 Salaries - program management</t>
  </si>
  <si>
    <t>მკურნალობა, მოვლა და მხარდაჭერა</t>
  </si>
  <si>
    <t>კონსულტირება და ფსიქო-სოციალური მხარდაჭერა</t>
  </si>
  <si>
    <r>
      <t>სატელეფონო და პირისპირ კონსულტაციებზე</t>
    </r>
    <r>
      <rPr>
        <b/>
        <sz val="16"/>
        <color rgb="FFFF0000"/>
        <rFont val="Calibri"/>
        <family val="2"/>
        <charset val="204"/>
        <scheme val="minor"/>
      </rPr>
      <t xml:space="preserve"> * </t>
    </r>
    <r>
      <rPr>
        <sz val="9"/>
        <rFont val="Calibri"/>
        <family val="2"/>
        <scheme val="minor"/>
      </rPr>
      <t xml:space="preserve">                        პასუხისმგებელი კონსულტანტები 14 ადამიანი</t>
    </r>
  </si>
  <si>
    <t>1.4 Other HR Costs</t>
  </si>
  <si>
    <r>
      <t xml:space="preserve">ფსიქოლოგი. 4 ადამიანი  </t>
    </r>
    <r>
      <rPr>
        <sz val="9"/>
        <color rgb="FFFF0000"/>
        <rFont val="Calibri"/>
        <family val="2"/>
        <charset val="204"/>
        <scheme val="minor"/>
      </rPr>
      <t xml:space="preserve"> </t>
    </r>
    <r>
      <rPr>
        <b/>
        <sz val="16"/>
        <color rgb="FFFF0000"/>
        <rFont val="Calibri"/>
        <family val="2"/>
        <charset val="204"/>
        <scheme val="minor"/>
      </rPr>
      <t xml:space="preserve"> **</t>
    </r>
  </si>
  <si>
    <t>ადმინისტრატორი</t>
  </si>
  <si>
    <t>ფინანასების მენეჯერის ხელფასი</t>
  </si>
  <si>
    <t>ექსპერტი</t>
  </si>
  <si>
    <t>დამლაგებელი</t>
  </si>
  <si>
    <t>მძღოლი( მანქანის შეკეთების ჩათვლით)</t>
  </si>
  <si>
    <t>არტ თერაპევტი</t>
  </si>
  <si>
    <t>დრამწრის ხელმძღვანელი</t>
  </si>
  <si>
    <t>კომპიუტერის პედაგოგი</t>
  </si>
  <si>
    <t>ინგლისურის მასწავლებელი</t>
  </si>
  <si>
    <t>მივლინება ცენტრის მონიტორინგზე ზუგდიდი 1530, ქუთაისი 1035, ბათუმი.</t>
  </si>
  <si>
    <t>TRC</t>
  </si>
  <si>
    <t>2.3 Supervision/surveys/data collection related per diems/transport/other costs</t>
  </si>
  <si>
    <t xml:space="preserve">კომუნალური ხარჯი </t>
  </si>
  <si>
    <t>PA</t>
  </si>
  <si>
    <t>11.1  Office related costs</t>
  </si>
  <si>
    <t>კომუნიკაცია (ტელეფონი, ინტერნეტი)</t>
  </si>
  <si>
    <t>ოფისის ქირა (4 ცენტრი)</t>
  </si>
  <si>
    <t>ოფისის წარმომადგენლობითი ხარჯი</t>
  </si>
  <si>
    <t>ოფისის მოვლის ხარჯი</t>
  </si>
  <si>
    <t>ოფისის ტექნიკის მომსახურება</t>
  </si>
  <si>
    <t>საკანცელარიო ხარჯი (4 ცენტრი)</t>
  </si>
  <si>
    <t>11.4 Other PA costs</t>
  </si>
  <si>
    <t xml:space="preserve">პირველადი სამედიცინო დახმარების ნივთები </t>
  </si>
  <si>
    <t>LSCTP</t>
  </si>
  <si>
    <t>12.5 Other LSCTP costs</t>
  </si>
  <si>
    <t>მასალა არტ თერაპიისათვის</t>
  </si>
  <si>
    <t>მასალა დრამ წრისათვის</t>
  </si>
  <si>
    <t>მანქანა</t>
  </si>
  <si>
    <t>ინვენტარი. 4 მაგიდა, 20 სკამი, 15სავარძელი, 2 მაცივარი, 2 რბილი ავეჯი, 6 ლეპტოპი, 6 პრინტერი, 1 ფაილების კარადა, 1 ქსეროქსი. 1 ფოტოაპარატი</t>
  </si>
  <si>
    <t>საწვავი</t>
  </si>
  <si>
    <t>საბანკო მომსახურება</t>
  </si>
  <si>
    <t>აივ ინფიცირებულთა საგანმანათლებლო შეხვედრების ორგანიზება (15-18 კაცზე ყავის შესვენებით)</t>
  </si>
  <si>
    <t>2.4 Meeting/Advocacy related per diems/transport/other costs</t>
  </si>
  <si>
    <t>შეხვედრა აივ ინფიცირებულთა ოჯახის წევრებთან დისკუსიისათვის  სტიგმა-დისკრიმინაციის საკითხებთან დაკავშირებით (10-15 კაცი)</t>
  </si>
  <si>
    <t>სხვადასხვა სახის თრეინინგები</t>
  </si>
  <si>
    <t>აივ ინფიცირებულთა  გასვლითი ღონისძიებების   ორგანიზება (20-22 კაცი)</t>
  </si>
  <si>
    <t>აივ ინფიცირებულ ბავშვთა შეხვედრის ორგანიზება (15-20 ბავშვი)</t>
  </si>
  <si>
    <t>თბილისში  რეგიონული ქსელის წარმომადგენლების ადმინისტრაციული–საინფორმაციო შეხვედრების ორგანიზება  (დარბაზის, ლანჩის, საკანცელარიო საქონელი, მგზავრობა)</t>
  </si>
  <si>
    <t>2.1 Training related per diems/transport/other costs</t>
  </si>
  <si>
    <t xml:space="preserve">შიდსით გარდაცვლილთა ხსოვნის დღისადმი მიძღვნილი ღონისძიება </t>
  </si>
  <si>
    <t>შიდსისი მსოფლიო დღისადმი მიძღვნილი ღონისძიების ორგანიზება ცენტრალურ და რეგიონულ დონეებზე</t>
  </si>
  <si>
    <t>შეხვედრები გამოჩენილ ადამიანებთან</t>
  </si>
  <si>
    <t>საიფორმაციო მასალის მომზადება ბეჭდვა, გავრცელება</t>
  </si>
  <si>
    <t>აივ ინფიცირებული ბავშვებისა და უფროსებისათვის საზაფხულო ბანაკის ორგანიზება (30 ბენეფიციარი 2-3 ეტაპად) და შესაბამისი საინფორმაციო საგანმანათლებლო კამპანიის ჩატარება სხვადასხვა უნარ-ჩვევების განვითარების მიზნით</t>
  </si>
  <si>
    <t>ჯამი</t>
  </si>
  <si>
    <t>შენიშვნა</t>
  </si>
  <si>
    <t>*</t>
  </si>
  <si>
    <t>15 საშტატო ერთეულზე იმუშავებს 15 ადამიანი</t>
  </si>
  <si>
    <t>**</t>
  </si>
  <si>
    <t>3 საშტატო ერთეულზე იმუშავებს 4 ადამიანი</t>
  </si>
  <si>
    <t>Sustaining operations of palliative care services for patients with advanced AIDS</t>
  </si>
  <si>
    <t>Medical assistant</t>
  </si>
  <si>
    <t>PC mobile unit physician</t>
  </si>
  <si>
    <t>PC mobile unit nurse</t>
  </si>
  <si>
    <t>Caregiver</t>
  </si>
  <si>
    <t>Regional coordinators</t>
  </si>
  <si>
    <t>Accountant</t>
  </si>
  <si>
    <t xml:space="preserve">Chaplain </t>
  </si>
  <si>
    <t>Monitoring visits to regions</t>
  </si>
  <si>
    <t>Essential drugs</t>
  </si>
  <si>
    <t>Administration cost</t>
  </si>
  <si>
    <t>Screening of high risk popualtions at specialty clinics (national program)</t>
  </si>
  <si>
    <t>Unit cost</t>
  </si>
  <si>
    <t>Cost</t>
  </si>
  <si>
    <t>Government</t>
  </si>
  <si>
    <t>Clinical indication and risk behavior guided HIV testing</t>
  </si>
  <si>
    <t>Screening of persons with Hep B and C</t>
  </si>
  <si>
    <t>Active case-finding of high risk popualtions</t>
  </si>
  <si>
    <t>Sentinel screening at STI, proctology and urology clinics</t>
  </si>
  <si>
    <t>HIV tests and consumables</t>
  </si>
  <si>
    <t xml:space="preserve">Subtotal </t>
  </si>
  <si>
    <t>Re-engagement of lost diagnosed persons</t>
  </si>
  <si>
    <t>Confirmatory testing</t>
  </si>
  <si>
    <t>1.7.1</t>
  </si>
  <si>
    <t>First repeated testing</t>
  </si>
  <si>
    <t>1.7.2</t>
  </si>
  <si>
    <t>Test-system and consumables for first repeated testing</t>
  </si>
  <si>
    <t>1.7.3</t>
  </si>
  <si>
    <t>Second repeated testing</t>
  </si>
  <si>
    <t>1.7.4</t>
  </si>
  <si>
    <t>Test-system and consumables for second repeated testing</t>
  </si>
  <si>
    <t>1.7.5</t>
  </si>
  <si>
    <t>Western blot</t>
  </si>
  <si>
    <t>PCR testing</t>
  </si>
  <si>
    <t>Provider initiated HIV testing in primary healthcare</t>
  </si>
  <si>
    <t>GF/GOV</t>
  </si>
  <si>
    <t>M&amp;E officer</t>
  </si>
  <si>
    <t>Financial officer</t>
  </si>
  <si>
    <t>Coordinator</t>
  </si>
  <si>
    <t>Training of primary healthcare personnel</t>
  </si>
  <si>
    <t>Cost of testing</t>
  </si>
  <si>
    <t>Test-system and consumables</t>
  </si>
  <si>
    <t>Duty trip</t>
  </si>
  <si>
    <t>Provider initiated HIV testing in hospitalized persons</t>
  </si>
  <si>
    <t>NEW TSP1</t>
  </si>
  <si>
    <t>NEW TSP2</t>
  </si>
  <si>
    <t>NEW TSP3</t>
  </si>
  <si>
    <t>NEW TSP4</t>
  </si>
  <si>
    <t>NEW TSP5</t>
  </si>
  <si>
    <t>NEW TSP6</t>
  </si>
  <si>
    <t>NEW TSP7</t>
  </si>
  <si>
    <t>NEW TSP8</t>
  </si>
  <si>
    <t>NEW TSP9</t>
  </si>
  <si>
    <t>3.3.6</t>
  </si>
  <si>
    <t>3.3.7</t>
  </si>
  <si>
    <t>Capacity strenghtening</t>
  </si>
  <si>
    <t>International training/conferences</t>
  </si>
  <si>
    <t>Emergency HIV Treatment (PEP)</t>
  </si>
  <si>
    <t>Patient Flow Protocol</t>
  </si>
  <si>
    <r>
      <t xml:space="preserve">NOTE: currently PEP is not available in Georgia for general population of high risk groups. It is available for medical personal at risk of HIV, post-exposure. Therefore, those assumptions are not based on evidence and should be reviewed annually. 
</t>
    </r>
    <r>
      <rPr>
        <i/>
        <sz val="10"/>
        <color rgb="FFFF0000"/>
        <rFont val="Calibri"/>
        <family val="2"/>
        <scheme val="minor"/>
      </rPr>
      <t>Assumption is made that all that start PEP will complete the treatment. However, this is unrealistic expectation and potential cost of treatment could be reduced by X% with consideration of drop-out rates</t>
    </r>
  </si>
  <si>
    <t>N of cases</t>
  </si>
  <si>
    <t>Labs</t>
  </si>
  <si>
    <t xml:space="preserve">Adm, M&amp;E, misc.. </t>
  </si>
  <si>
    <t>Drugs_unit price</t>
  </si>
  <si>
    <t>33.8825</t>
  </si>
  <si>
    <t>Lab_unit price</t>
  </si>
  <si>
    <t>No of individuals in need of non-occupational PEP: 0.1% of KAPs reached by the services</t>
  </si>
  <si>
    <t>1. Estimated number of eligible population among KAPs</t>
  </si>
  <si>
    <t>nPEP uptake among KAPs*</t>
  </si>
  <si>
    <t>KAP</t>
  </si>
  <si>
    <t>No Reached by testing*</t>
  </si>
  <si>
    <t>No estimated (0.5%)</t>
  </si>
  <si>
    <t>Uptake rate (% total eligible population among KAPs)</t>
  </si>
  <si>
    <t>IDU</t>
  </si>
  <si>
    <t>Y1</t>
  </si>
  <si>
    <t>MSM/TG</t>
  </si>
  <si>
    <t>Y2</t>
  </si>
  <si>
    <t>CSW</t>
  </si>
  <si>
    <t>Y3</t>
  </si>
  <si>
    <t>Y4+</t>
  </si>
  <si>
    <r>
      <t xml:space="preserve">* </t>
    </r>
    <r>
      <rPr>
        <i/>
        <sz val="10"/>
        <color theme="1"/>
        <rFont val="Calibri"/>
        <family val="2"/>
        <scheme val="minor"/>
      </rPr>
      <t>We assume that people tested for HIV are most likely to get tested for Hep B and uptake  vaccination</t>
    </r>
  </si>
  <si>
    <t>Total (4 years)</t>
  </si>
  <si>
    <t>*Assumption is made that individuals reached by HIV services are most likely to know about and will use PEP; this should not preclude others to take upon the PEP</t>
  </si>
  <si>
    <t xml:space="preserve">2. All victims of sexual assault will be given PEP (with consideration of DTG free regiment) </t>
  </si>
  <si>
    <t>No of estimated cases</t>
  </si>
  <si>
    <t>Source: GEOStat, 2017</t>
  </si>
  <si>
    <t>3. Serodiscordant couples</t>
  </si>
  <si>
    <t>4. oPEP</t>
  </si>
  <si>
    <t>Total Number of Estimated cases of PEP</t>
  </si>
  <si>
    <t xml:space="preserve">Drug Protocol </t>
  </si>
  <si>
    <t>Duration</t>
  </si>
  <si>
    <t>Regiment 1</t>
  </si>
  <si>
    <t>Price USD</t>
  </si>
  <si>
    <t>DT/TDF</t>
  </si>
  <si>
    <t>300 mg</t>
  </si>
  <si>
    <t>Regiment</t>
  </si>
  <si>
    <t>% on the treatment</t>
  </si>
  <si>
    <t>Weighted price</t>
  </si>
  <si>
    <t>FTC</t>
  </si>
  <si>
    <t>200 mg</t>
  </si>
  <si>
    <t>Price GEL</t>
  </si>
  <si>
    <t>400 mg X2</t>
  </si>
  <si>
    <t>Regiment 2</t>
  </si>
  <si>
    <t>Cost of drugs</t>
  </si>
  <si>
    <t>50 mg</t>
  </si>
  <si>
    <t>For other regiments please refer to: US CDC 2016 nPEP Guidelines Update</t>
  </si>
  <si>
    <t>NOTE! Drugs for other regiments have not been calculated. The national program should allow access to those ARV medications</t>
  </si>
  <si>
    <t>LAB TESTING</t>
  </si>
  <si>
    <t>Initiation</t>
  </si>
  <si>
    <t>Baseline</t>
  </si>
  <si>
    <t xml:space="preserve">4-6  Weeks </t>
  </si>
  <si>
    <t>3 month</t>
  </si>
  <si>
    <t>6 month</t>
  </si>
  <si>
    <t>No of units/weighted</t>
  </si>
  <si>
    <t>Unit Price</t>
  </si>
  <si>
    <t>Total price</t>
  </si>
  <si>
    <t>Notes</t>
  </si>
  <si>
    <t>HIV Ag/Ab test (IV generation)</t>
  </si>
  <si>
    <t>IV generation HIV test (1.5 GEL; from exiting tender with Ermed Georgia)+ Consumables (2 GEL)</t>
  </si>
  <si>
    <t>anti-HBs/HbsAg/anti-HBc</t>
  </si>
  <si>
    <t>Info from AIDS Center</t>
  </si>
  <si>
    <t>anti-HCV</t>
  </si>
  <si>
    <t>Should be funded from Hep C State Program</t>
  </si>
  <si>
    <t>Testing service</t>
  </si>
  <si>
    <t>55% of cases will be  related to sexual exposure (hetero+homosexual contacts)</t>
  </si>
  <si>
    <t xml:space="preserve">STIs (for PEP for sexual exposure) </t>
  </si>
  <si>
    <t>GF program budget source files (incl. test systems and services)</t>
  </si>
  <si>
    <t>Syphilis</t>
  </si>
  <si>
    <t>Gonorrhoea</t>
  </si>
  <si>
    <t>Chlamydia</t>
  </si>
  <si>
    <t>Pregnancy</t>
  </si>
  <si>
    <t>Google search</t>
  </si>
  <si>
    <t>Monitoring:</t>
  </si>
  <si>
    <t>Serum creatinine</t>
  </si>
  <si>
    <t>google search (ნეოლაბ)</t>
  </si>
  <si>
    <t>ALT, AST</t>
  </si>
  <si>
    <t>PEP Management, M&amp;E and Support Campaign (e.g. information to eligible population)</t>
  </si>
  <si>
    <t>Components</t>
  </si>
  <si>
    <t>No of Units</t>
  </si>
  <si>
    <t>Comments</t>
  </si>
  <si>
    <t>Management</t>
  </si>
  <si>
    <t>M&amp;E</t>
  </si>
  <si>
    <t>Communication campaign</t>
  </si>
  <si>
    <t>Adherence support</t>
  </si>
  <si>
    <t>Total (without drugs)</t>
  </si>
  <si>
    <t>Undefined</t>
  </si>
  <si>
    <t>GF 2019 Acctual</t>
  </si>
  <si>
    <t>Previous NSP (GEL)</t>
  </si>
  <si>
    <t>Total cost (4 years)</t>
  </si>
  <si>
    <t>Funding Gap</t>
  </si>
  <si>
    <t>NPS Budget</t>
  </si>
  <si>
    <t>Gap %</t>
  </si>
  <si>
    <t>Gap (GEL)</t>
  </si>
  <si>
    <t>Prevention</t>
  </si>
  <si>
    <t>Care and Treatment</t>
  </si>
  <si>
    <t>Leadership and Policy</t>
  </si>
  <si>
    <t>Column1</t>
  </si>
  <si>
    <t>Share</t>
  </si>
  <si>
    <t>Share 2019</t>
  </si>
  <si>
    <t>Total Costs by source (3-year)</t>
  </si>
  <si>
    <t xml:space="preserve">GF </t>
  </si>
  <si>
    <t>Source</t>
  </si>
  <si>
    <t>3-year Budget</t>
  </si>
  <si>
    <t>NSP</t>
  </si>
  <si>
    <t>Column2</t>
  </si>
  <si>
    <t>ARVs</t>
  </si>
  <si>
    <t># persons</t>
  </si>
  <si>
    <t>2nd line drugs</t>
  </si>
  <si>
    <t>Drugs for PMTCT among newborns</t>
  </si>
  <si>
    <t>LAB (მონიტორინგი)</t>
  </si>
  <si>
    <t>კომპონენტები</t>
  </si>
  <si>
    <t>აივ-ინფექცია/შიდსზე ნებაყოფლობითი კონსულტირება და ტესტირება/ Enhancing Provider Initiated Testing (PIT) for HIV</t>
  </si>
  <si>
    <t>აივ-ინფექცია/შიდსზე ნებაყოფლობითი კონსულტირება და ტესტირება პირველად ჯანდაცვაში/Provider initiated testing at primary care setting</t>
  </si>
  <si>
    <t>აივ-ინფექცია/შიდსზე ნებაყოფლობითი კონსულტირება და ტესტირება ჰოსპიტალიზირებულ პაციენტებში/Provider initiated HIV testing in hospitalized persons</t>
  </si>
  <si>
    <t>მედიკამენტები</t>
  </si>
  <si>
    <t>პალიატიური მოვლა</t>
  </si>
  <si>
    <t>ტესტ-სისტემების შესყიდვა (სკრინინგისთვის)</t>
  </si>
  <si>
    <t>ყველა სხვა ღონისძიება</t>
  </si>
  <si>
    <t>3.2.8.7</t>
  </si>
  <si>
    <t>3.2.8.6</t>
  </si>
  <si>
    <t>3.2.8.5</t>
  </si>
  <si>
    <t># of persons on PrEP</t>
  </si>
  <si>
    <t>Medical examination standard</t>
  </si>
  <si>
    <t>Initial</t>
  </si>
  <si>
    <t>Follow-up standard</t>
  </si>
  <si>
    <t>Follow-up expanded</t>
  </si>
  <si>
    <t>Management costs</t>
  </si>
  <si>
    <t>კლინიკური ნაწილი</t>
  </si>
  <si>
    <t>სხვაობა გეგმასთან</t>
  </si>
  <si>
    <t>Growth Rate</t>
  </si>
  <si>
    <t>Component</t>
  </si>
  <si>
    <t xml:space="preserve"> GF 2019 Acctual </t>
  </si>
  <si>
    <t>Total (next allocation)</t>
  </si>
  <si>
    <t xml:space="preserve">GF Allocation </t>
  </si>
  <si>
    <t>Conferences</t>
  </si>
  <si>
    <t>1st line drugs</t>
  </si>
  <si>
    <t>Public allocation</t>
  </si>
  <si>
    <t>Public allocation (over the ceilling)</t>
  </si>
  <si>
    <t xml:space="preserve">Public </t>
  </si>
  <si>
    <t>Global Fund</t>
  </si>
  <si>
    <t>GF Acctual (2019)</t>
  </si>
  <si>
    <t>Control for Total Funding (June 23)</t>
  </si>
  <si>
    <t>Control</t>
  </si>
  <si>
    <t>Summary table</t>
  </si>
  <si>
    <t>Controls for the summary table</t>
  </si>
  <si>
    <t>Governance</t>
  </si>
  <si>
    <t>By Strategic objective (total)</t>
  </si>
  <si>
    <t>sub</t>
  </si>
  <si>
    <t>T</t>
  </si>
  <si>
    <t>sab</t>
  </si>
  <si>
    <t>Government (by years)</t>
  </si>
  <si>
    <t>GF (by years)</t>
  </si>
  <si>
    <t>GF_Acctual (by years)</t>
  </si>
  <si>
    <t>Undefined (by years)</t>
  </si>
  <si>
    <t>By HIV/AIDS State Program</t>
  </si>
  <si>
    <t>All sources</t>
  </si>
  <si>
    <t>PWID</t>
  </si>
  <si>
    <t>MSM</t>
  </si>
  <si>
    <t>FSM</t>
  </si>
  <si>
    <t>Pris</t>
  </si>
  <si>
    <t>KAPs</t>
  </si>
  <si>
    <t>OST</t>
  </si>
  <si>
    <t>HC</t>
  </si>
  <si>
    <t>Blood</t>
  </si>
  <si>
    <t>AMB</t>
  </si>
  <si>
    <t>HOSP</t>
  </si>
  <si>
    <t>Mob</t>
  </si>
  <si>
    <t>LAB</t>
  </si>
  <si>
    <t>ARV</t>
  </si>
  <si>
    <t>Abkh</t>
  </si>
  <si>
    <t>TB</t>
  </si>
  <si>
    <t>HCV</t>
  </si>
  <si>
    <t>Peer</t>
  </si>
  <si>
    <t>Palliative</t>
  </si>
  <si>
    <t>HIV/AIDS</t>
  </si>
  <si>
    <t>Other Healthcare Programs</t>
  </si>
  <si>
    <t>NSP split</t>
  </si>
  <si>
    <t>Public</t>
  </si>
  <si>
    <t>Category</t>
  </si>
  <si>
    <t>% of Total</t>
  </si>
  <si>
    <t>Total by Years</t>
  </si>
  <si>
    <t>Public Expenditures</t>
  </si>
  <si>
    <t>List of Key Indicators</t>
  </si>
  <si>
    <t>Share of public spending in total HIV response expenditures</t>
  </si>
  <si>
    <t>Total Expenditures</t>
  </si>
  <si>
    <t>Annual growth (absolute and rate)</t>
  </si>
  <si>
    <t>Absolute</t>
  </si>
  <si>
    <t>2018 spending from HIV expenditures tables (source: MoH)</t>
  </si>
  <si>
    <t>Growth rate</t>
  </si>
  <si>
    <t>Total budget</t>
  </si>
  <si>
    <t>Shares</t>
  </si>
  <si>
    <t>In total NSP budget</t>
  </si>
  <si>
    <t>Share of public spending in HIV Program</t>
  </si>
  <si>
    <t>Projected Public Budget</t>
  </si>
  <si>
    <t>Treatment</t>
  </si>
  <si>
    <t>HIV/AIDS State Program (activities within the scope of the program)</t>
  </si>
  <si>
    <t>Triggers</t>
  </si>
  <si>
    <t>Provider initiated testing at primary care setting</t>
  </si>
  <si>
    <t>Green</t>
  </si>
  <si>
    <t>Yellow</t>
  </si>
  <si>
    <t>Transition</t>
  </si>
  <si>
    <t xml:space="preserve">Growth </t>
  </si>
  <si>
    <t>Increment</t>
  </si>
  <si>
    <t>Growth of existing programs</t>
  </si>
  <si>
    <t>Increase in prevnetion programs</t>
  </si>
  <si>
    <t>IF analysis</t>
  </si>
  <si>
    <t>UDS</t>
  </si>
  <si>
    <t>GF Projected Funding</t>
  </si>
  <si>
    <t>NSP Budget by Strategic Objectives</t>
  </si>
  <si>
    <r>
      <t xml:space="preserve">დაფინანსების მოცულობაში Gap-ის ანალიზი </t>
    </r>
    <r>
      <rPr>
        <u/>
        <sz val="10"/>
        <color theme="1"/>
        <rFont val="Sylfaen"/>
        <family val="1"/>
      </rPr>
      <t>2 მიდგომით არის გაკეთებულ</t>
    </r>
    <r>
      <rPr>
        <sz val="10"/>
        <color theme="1"/>
        <rFont val="Sylfaen"/>
        <family val="1"/>
      </rPr>
      <t xml:space="preserve">ი: 1. არსებული NSP-ის ბიუჯეტი შედარებული სახელმწიფოს საშუალოვადიან გეგმასთან (BDD); და 2. ცალკე არის გამოყოფილი შიდსის სახელმწიფო პროგრამა და დაფინანსების gap მისთვის ცალკეა გამოთვლილი. </t>
    </r>
  </si>
  <si>
    <r>
      <t>ეს მიდგომა რამოდენიმე მიზეზით არის განპირობებული : 1. BDD მოიცავს აქტივობებს, რომელებიც არ ფინანსდება ჯანდაცვის ბიუჯეტიდან და ასეთი აქტივობები ასევე არ არის ასახული სამოქმედო გეგმაში; 2. შიდსის პროგრამა პირობითათ მოიზრება იმ placeholder-ად, სადაც უნდა მოხდეს გლობალური ფონდის მიერ დაფინანსებული აქტივობები გადასვლა და შესაბამისად, ის ფინანსური რესურსის ყველაზე დიდ ზრდას საჭიროებს (</t>
    </r>
    <r>
      <rPr>
        <b/>
        <sz val="10"/>
        <color theme="1"/>
        <rFont val="Sylfaen"/>
        <family val="1"/>
      </rPr>
      <t>და ასევე ყველაზე ესენციურია).</t>
    </r>
  </si>
  <si>
    <r>
      <t xml:space="preserve">ამ საქმინობების  ფარგლებში ჯამური ფინანსური რესურსის ზრდა განპირობებულია 90-90-90 სამიზნეების ინტეგრაციით სტრატეგიაში, რის შედეგადაც </t>
    </r>
    <r>
      <rPr>
        <b/>
        <sz val="10"/>
        <color theme="1"/>
        <rFont val="Sylfaen"/>
        <family val="1"/>
      </rPr>
      <t xml:space="preserve">პრაქტკულად ორმაგდება </t>
    </r>
    <r>
      <rPr>
        <sz val="10"/>
        <color theme="1"/>
        <rFont val="Sylfaen"/>
        <family val="1"/>
      </rPr>
      <t xml:space="preserve"> როგორც გამოვლენა, ისე მკურნალობაზე მყოფი პირების რაოდენობა, რაც საჭიროებს მეტ ფინანსურ რესურს. </t>
    </r>
  </si>
  <si>
    <t>ბიუჯეტების შედგენაში პრაქტიკულად არ არის გათვალისწინებული ისტორიულად არსებული ერთეულის ღირებულებების ცვლილება, რაც თავისთავად გამოწვევა. გაზრდილია მხოლოდ რაოდენობები</t>
  </si>
  <si>
    <t>სახელმწიფოს მხრიდან დამატებითი ფინანსური რესურსის მობილეზება უკავშირდება გარდამავალ პერიოდს</t>
  </si>
  <si>
    <t xml:space="preserve">გლობალური ფონდის მიერ გამოყოფილი ალოკაცია 50%-ით არის შემცირებული. </t>
  </si>
  <si>
    <t>1. მაკრო ანალიზი</t>
  </si>
  <si>
    <t xml:space="preserve">Allocation ceiling </t>
  </si>
  <si>
    <t>(over Ceiling)</t>
  </si>
  <si>
    <t>Funding Gap (1)</t>
  </si>
  <si>
    <t>Funding Gap (2)</t>
  </si>
  <si>
    <t>0</t>
  </si>
  <si>
    <t>ზოგადი პარამეტრები</t>
  </si>
  <si>
    <t>2019-2022 წლის აივ-ინფექცია/შიდსის ეროვნული სტრატეგიის ჯამური ბიუჯეტი სტრატეგიული მიზნების მიხედვით შემდეგია (4-წლიან პერიოდზე):</t>
  </si>
  <si>
    <t>Previous NSP</t>
  </si>
  <si>
    <t>New NSP</t>
  </si>
  <si>
    <t>Gov. &amp; Policy</t>
  </si>
  <si>
    <t>Management (PR)</t>
  </si>
  <si>
    <t>Public Spending on Key Populations (Projected by NSP)</t>
  </si>
  <si>
    <t>From HIV Program</t>
  </si>
  <si>
    <t>% of total Public Spending for HIV</t>
  </si>
  <si>
    <t>Projected Public spending</t>
  </si>
  <si>
    <t>KAP % (with OST)</t>
  </si>
  <si>
    <t>KAP % (without OST)</t>
  </si>
  <si>
    <t>KaP % (with TRUE OST)</t>
  </si>
  <si>
    <t>OST+ all that is reported as medical services for PWID</t>
  </si>
  <si>
    <t>TRUE OST</t>
  </si>
  <si>
    <t xml:space="preserve">test systems excl. </t>
  </si>
  <si>
    <t>აივ-ინფექცია შიდსის სახელმწიფო სტრატეგიის ბიუჯეტი (მოკლე მიმოხილვა)</t>
  </si>
  <si>
    <t xml:space="preserve">Gov. Pol &amp; Evid. </t>
  </si>
  <si>
    <t>Care&amp;Treatment</t>
  </si>
  <si>
    <t>NSP $ (esst.)</t>
  </si>
  <si>
    <t>შედარება გასული პერიოდის NSP-სთან</t>
  </si>
  <si>
    <r>
      <t xml:space="preserve">წინა პერიოდის სტრატეგია </t>
    </r>
    <r>
      <rPr>
        <u/>
        <sz val="11"/>
        <color theme="1"/>
        <rFont val="Sylfaen"/>
        <family val="1"/>
      </rPr>
      <t>3-წლიან პერიოდზე</t>
    </r>
    <r>
      <rPr>
        <sz val="11"/>
        <color theme="1"/>
        <rFont val="Sylfaen"/>
        <family val="1"/>
      </rPr>
      <t xml:space="preserve"> იყო შედგენილი და თუ შევადარებთ ახალი პერიოდის პირველ 3 წელს გასული სტრატეგიის გაგემილ  ბიუჯეტს, მივიღებთ შემდეგ სურათს:</t>
    </r>
  </si>
  <si>
    <t>6-წლიანი გაყოფა</t>
  </si>
  <si>
    <t>1. მიკრო ანალიზი</t>
  </si>
  <si>
    <t>აივ-პრევენცია და დეტექცია</t>
  </si>
  <si>
    <t>ზიანის შემცირება</t>
  </si>
  <si>
    <t>მკურნალობა</t>
  </si>
  <si>
    <t>პალიატიური ზრუნვა</t>
  </si>
  <si>
    <t xml:space="preserve">თანასწორთა ბაზაზე სერვისები </t>
  </si>
  <si>
    <t>აფხაზეთის ტერიტორიაზე მკურნალობის უზრუნველყოფა</t>
  </si>
  <si>
    <t>პროგრამის ეფექტურობისა და ხარისხის უზრუნველყოფა</t>
  </si>
  <si>
    <t xml:space="preserve"> -   </t>
  </si>
  <si>
    <t xml:space="preserve"> 265,680.00 </t>
  </si>
  <si>
    <t xml:space="preserve"> 265,680.00 2</t>
  </si>
  <si>
    <t xml:space="preserve"> 132,840.00 </t>
  </si>
  <si>
    <t>გამომწვევი მიზეზები</t>
  </si>
  <si>
    <t>არსებული პროგრამების ზრდა</t>
  </si>
  <si>
    <t>ტრანზიცია</t>
  </si>
  <si>
    <t>პრევენცია</t>
  </si>
  <si>
    <t>If budget grew by</t>
  </si>
  <si>
    <t>Total (USD)</t>
  </si>
  <si>
    <t>მხარაჭერა</t>
  </si>
  <si>
    <t>Prison</t>
  </si>
  <si>
    <t>It is realistic to expect such growth (135%)?</t>
  </si>
  <si>
    <t>Funding Gap (3)</t>
  </si>
  <si>
    <t>არსებული დეფიციტის შესავსებათ, აივ-ინფექცია/შიდსის სახელმწიფო ბიუჯეტი ყოველწლიურად 35%-ით უნდა გაიზარდოს</t>
  </si>
  <si>
    <t>avarage</t>
  </si>
  <si>
    <t>გასული წლების განმავლობაში (2008-2017) პროგრამის ბიუჯეტი საშუალოდ 28%-ით ეზრდებოდა</t>
  </si>
  <si>
    <t xml:space="preserve">Key Assumptions: </t>
  </si>
  <si>
    <t>1. Admin. &amp; staff related costs are fixed</t>
  </si>
  <si>
    <t xml:space="preserve">2. Consumables vary based on projected coveradge. </t>
  </si>
  <si>
    <t>Budget</t>
  </si>
  <si>
    <t>Services</t>
  </si>
  <si>
    <t>Comodities</t>
  </si>
  <si>
    <t>Salary</t>
  </si>
  <si>
    <t>Base Salary for Peer</t>
  </si>
  <si>
    <t>Case Maneger</t>
  </si>
  <si>
    <t>Tbilisi</t>
  </si>
  <si>
    <t>Kutaisi</t>
  </si>
  <si>
    <t>Batumi</t>
  </si>
  <si>
    <t>Zugdidi</t>
  </si>
  <si>
    <t>Existing</t>
  </si>
  <si>
    <t>New</t>
  </si>
  <si>
    <t>Diagnosed</t>
  </si>
  <si>
    <t>On ART</t>
  </si>
  <si>
    <t>Service provision incentives</t>
  </si>
  <si>
    <t>Diagnose-related consultation (for new patients)</t>
  </si>
  <si>
    <t>Adherane Support</t>
  </si>
  <si>
    <t>Follow-up adherence support</t>
  </si>
  <si>
    <t>Lost patient finding</t>
  </si>
  <si>
    <t>თანხლება სხვა სამედიცინო/სოციალურ სერვისებზე</t>
  </si>
  <si>
    <t>HIV Self-testing</t>
  </si>
  <si>
    <t>via saliava testing</t>
  </si>
  <si>
    <t>Population Esstimation</t>
  </si>
  <si>
    <t>Demoninator Population*</t>
  </si>
  <si>
    <t>Esstimated % who will opt in for Self testing**</t>
  </si>
  <si>
    <t>Target Population</t>
  </si>
  <si>
    <t>Notes:</t>
  </si>
  <si>
    <t>MSMs</t>
  </si>
  <si>
    <t xml:space="preserve">According to WHO guidance, intorduction of selt testing  doubles HIV testing among MSMs (source: policy brief on HIVST: http://apps.who.int/iris/bitstream/handle/10665/251549/WHO-HIV-2016.21-eng.pdf?sequence=1 ). However, we are being cautious and esstimate 40% uptake. </t>
  </si>
  <si>
    <t>IDUs</t>
  </si>
  <si>
    <t>No evidance for % esstimation</t>
  </si>
  <si>
    <t>Other groups</t>
  </si>
  <si>
    <t>Total Population</t>
  </si>
  <si>
    <t xml:space="preserve">* Population being tested annually for HIV. This does not include population tested with clinical signs, etc. </t>
  </si>
  <si>
    <t>** This model explisitly counts that HIVST testing willingness will be linked with willingness to test at the moment; we assume that these individuals will test in addition to  those already being tested.</t>
  </si>
  <si>
    <t>Target population by years (5%+)</t>
  </si>
  <si>
    <t>Roll-out</t>
  </si>
  <si>
    <t>HIVST Population</t>
  </si>
  <si>
    <t>Cost of service:</t>
  </si>
  <si>
    <t>NOTE: there is no clarity, how HIVST will be deliveded. Model of delivery will have a significant impact on the costs associated with the service delivery and those should be recalculated after decision on the model is made</t>
  </si>
  <si>
    <t>Unit Type</t>
  </si>
  <si>
    <t>N of units (annual, Y1)</t>
  </si>
  <si>
    <t>Total (Y1)</t>
  </si>
  <si>
    <t>N of units (annual, Y2)</t>
  </si>
  <si>
    <t>Total (Y2)</t>
  </si>
  <si>
    <t>N of units (annual, Y3)</t>
  </si>
  <si>
    <t>Total (Y3)</t>
  </si>
  <si>
    <t>N of units (annual, Y4)</t>
  </si>
  <si>
    <t>Total (Y4)</t>
  </si>
  <si>
    <t>Test kits*</t>
  </si>
  <si>
    <t>/test kit</t>
  </si>
  <si>
    <t>Program inception costs (trainings)</t>
  </si>
  <si>
    <t>/training</t>
  </si>
  <si>
    <t>Program inceptation costs (external professional services)</t>
  </si>
  <si>
    <t>/Conultation</t>
  </si>
  <si>
    <t>Informational Campaign</t>
  </si>
  <si>
    <t>/campain+printining; lump sum</t>
  </si>
  <si>
    <t>Related costs</t>
  </si>
  <si>
    <t>Logistical fees</t>
  </si>
  <si>
    <t>/15% of the cost of goods</t>
  </si>
  <si>
    <t>Program Managment and Administration (inlc. M&amp;E)</t>
  </si>
  <si>
    <t>/10% of total annual costs</t>
  </si>
  <si>
    <t xml:space="preserve">Total </t>
  </si>
  <si>
    <t>Note/Source:</t>
  </si>
  <si>
    <t xml:space="preserve">*Unit price is taken from UNITAID report; variance 3-16 USD per kit; source: https://unitaid.eu/assets/HIV-Rapid-Diagnostic-Tests-for-Self-Testing_Landscape-Report_3rd-edition_July-2017.pdf ; WHO has one prequilified HIVST kit </t>
  </si>
  <si>
    <t>Budget:</t>
  </si>
  <si>
    <t>Average</t>
  </si>
  <si>
    <t>Round</t>
  </si>
  <si>
    <t>დაგეგმილი  (ცვლილებებით)*</t>
  </si>
  <si>
    <t>* გათვალისწინებულია ცვლილება, რომელის სამინისტრომ მოგვაწოდა 22.06.18</t>
  </si>
  <si>
    <t>1.1.1.1</t>
  </si>
  <si>
    <t>Hospital detox</t>
  </si>
  <si>
    <t>1.1.1.2</t>
  </si>
  <si>
    <t>1.1.1.3</t>
  </si>
  <si>
    <t xml:space="preserve">Methadon procurment </t>
  </si>
  <si>
    <t>1.1.1.4</t>
  </si>
  <si>
    <t>methadon logistcs</t>
  </si>
  <si>
    <t>1.1.1.5</t>
  </si>
  <si>
    <t>Prison OST services</t>
  </si>
  <si>
    <t>2018</t>
  </si>
  <si>
    <t>SUMMARY BUDGET (GEL)</t>
  </si>
  <si>
    <t>1.1.7</t>
  </si>
  <si>
    <t>1.1.8</t>
  </si>
  <si>
    <t>1.1.9</t>
  </si>
  <si>
    <t>1.1.10</t>
  </si>
  <si>
    <t>1.1.11</t>
  </si>
  <si>
    <t>1.2.6</t>
  </si>
  <si>
    <t>3.1.3</t>
  </si>
  <si>
    <t>3.3.8</t>
  </si>
  <si>
    <t>3.3.9</t>
  </si>
  <si>
    <t>3.3.10</t>
  </si>
  <si>
    <t>3.3.11</t>
  </si>
  <si>
    <t>3.3.12</t>
  </si>
  <si>
    <t>3.3.13</t>
  </si>
  <si>
    <t>[Leadership and policy development and transition-related activities]</t>
  </si>
  <si>
    <t>Comparators</t>
  </si>
  <si>
    <t>GF 2019 Actual</t>
  </si>
  <si>
    <t>Hepatitis B Prevention and vaccination among KAPs</t>
  </si>
  <si>
    <t>Introduction and expansion of HIVST among KAPs and other vulnerable groups</t>
  </si>
  <si>
    <t>Procurement of Lab-supplies</t>
  </si>
  <si>
    <t>Integrated bio-behavioural surveillance studies (IBBSS) among KAPs incorporating population size estimates: PWID, FSW, MSM, prisoners, Street Children and risk behaviour youth and vulnerability baseline study among labour migrants</t>
  </si>
  <si>
    <t>Survey on health service accessibility (2020, 2022)</t>
  </si>
  <si>
    <t>Global Fund: Distribution of 2019-2022 funding (for funding allocation split request)</t>
  </si>
  <si>
    <t>Exchange rate used:</t>
  </si>
  <si>
    <t>GF Funding Needs</t>
  </si>
  <si>
    <t xml:space="preserve">Transion of GF-funded components into the State HIV Program (2019 only) </t>
  </si>
  <si>
    <t xml:space="preserve">Note: the sole purpose of this file is to test possibility to transition formerly GF-funding components to state budget in 2019. </t>
  </si>
  <si>
    <t>Conclusion: it is fully feasible, as in the course of developing this exercise, MoH changed the request to MoF regarding planned allocation for HIV and it now accommodates all the components</t>
  </si>
  <si>
    <t>HIV program budget</t>
  </si>
  <si>
    <t>% of growth</t>
  </si>
  <si>
    <t>SUMMARY BUDGET (USD)</t>
  </si>
  <si>
    <t>Conversion Rate Used: 2.5</t>
  </si>
  <si>
    <t>სტრატეგიული პრიორიტეტი/ღონისძიება</t>
  </si>
  <si>
    <t>აივ პრევენცია და გამოვლენა</t>
  </si>
  <si>
    <t>აივ-ის პრევენცია და გამოვლენა ნიმ-ებში</t>
  </si>
  <si>
    <t>ოპიატების ჩანაცვლებითი თერაპია და მკურნალობის სხვა ფორმები და რეაბილიტაცია</t>
  </si>
  <si>
    <t>აივ-ის პრევენცია და გამოვლენა მსმ-ებში</t>
  </si>
  <si>
    <t>აივ-ის პრევენცია და გამოვლენა კსმ-ებში</t>
  </si>
  <si>
    <t>აივ-ის პრევენცია და გამოვლენა პატიმრებში</t>
  </si>
  <si>
    <t>B  ჰეპატიტის პრევენცია და ვაქცინაცია ძდჯ-ში</t>
  </si>
  <si>
    <t>აივ-ის გადაცემის პრევენცია, გამოვლენა და მოვლასა და მკურნალობაში ჩართვის დროულობის უზრუნველყოფა ძირითადი დაზარალებული ჯგუფებისთვის</t>
  </si>
  <si>
    <t>პროგრამები ახალგაზრდა და მოზარდი ნიმ-ებისთვის</t>
  </si>
  <si>
    <t>ფსიქიკური ჯანმრთელობის სერვისების ყველა ძდჯ-ებისთვის</t>
  </si>
  <si>
    <t>პრე-ექსპოზიციური პროფილაქტიკური მკურნალობა</t>
  </si>
  <si>
    <t>Improve access to SRH services for all KAPs</t>
  </si>
  <si>
    <t>სქესობრივი და რეპროდუქციული ჯანმრთელობის სერისები ყველა ძდჯ-ებისთვის</t>
  </si>
  <si>
    <t>თვით-ტესტირების დანერგვა და გაფართოვება ძდჯ-ებსა და სხვა მოწყვლად ჯგუფებში</t>
  </si>
  <si>
    <t>აივ-ის პრევენცია და გამოვლენა სამედიცინო მომსახურების მიმწოდებელ დაწესებულებებში</t>
  </si>
  <si>
    <t>პროვაიდერის მიერ ინიცირებული ტესტირება პირველადი ჯანდაცვის ორგანიზაციებში</t>
  </si>
  <si>
    <t>პროვაიდერის მიერ ინიცირებული აივ  ტესტირების გაფართოვება</t>
  </si>
  <si>
    <t>პროვაიდერის მიერ ინიცირებული ტესტირება ჰოსპიტლებში</t>
  </si>
  <si>
    <t>დონორული სისხლის უსაფრთხოების უზრუნველყოფა</t>
  </si>
  <si>
    <t xml:space="preserve">აივ ინფექციის პოსტ-ექსპოზიციური პროფილაქტიკა </t>
  </si>
  <si>
    <t>აივ-ის დედიდან შვილზე გადაცემის პრევენცია</t>
  </si>
  <si>
    <t>აივ მოვლა და მკურნალობა</t>
  </si>
  <si>
    <t>მაღალი ხარისხის მოვლისა და მკურნალობის უწყვეტი უზრუნველყოფა</t>
  </si>
  <si>
    <t>აივ ინფიცირებული პირებისთვის ესენციური კლინიკური მომსახურების უზრუნველყოფა</t>
  </si>
  <si>
    <t xml:space="preserve">ქვეყანაში მოქმედი გაიდლაინების მიხედვით, არვ თერაპიის უზრუნველყოფა აივ ინფიცირებული პირებისთვის, მათ შორის, აფხაზეთის ტერიტორიაზეც </t>
  </si>
  <si>
    <t>პროგრამის ეფექტური ადმინისტრირება და ხარისხის უზრუნველყოფა</t>
  </si>
  <si>
    <t>ტუბერკულოზისა და C ჰეპატიტისა და ინექციური მოხმარებით გამოწვეული ავადობისა და სიკვდილობის შემცირება</t>
  </si>
  <si>
    <t>ტბ/აივ კოლაბორაციის აქტივობების ინტენსიფიკაცია (ფინანსდება ტბ პროგრამიდან)</t>
  </si>
  <si>
    <t>Provide treatment and care for viral hepatitis  (funded from the HVC program)</t>
  </si>
  <si>
    <t>C ჰეპატიტის მკურნალობა და მოვლა (ფინასდება C ჰეპატიტის პროგრამის ფარგლებში)</t>
  </si>
  <si>
    <t>აივ ინფიცირებული პირებისთვის მოვლისა და მხარდაჭერის მომსახურების უზრუნველყოფა</t>
  </si>
  <si>
    <t>თანასწორთა მხარდაჭერის მომსახურებების უზრუნველყოფა</t>
  </si>
  <si>
    <t>პალიატიური მოვლის უზრუნველყოფა</t>
  </si>
  <si>
    <t>აივ ინფიცირებულ პირთათვის სამედიცინო მომსახურებისა და თანასწორთა მხარდაჭერის მომსახურებები (ქეის-მენეჯერები)</t>
  </si>
  <si>
    <t>ლიდერობისა და პოლიტიკის შემუშავებისა და ტრანზიციასთან დაკავშირებული აქტივობები</t>
  </si>
  <si>
    <t>აივ პრევენციისა და მკურნალობისთვის ადეკვატური საბიუჯეტო დაფინანსების უზრუნველყოფა არსებული აივ ინფექციაზე ეროვნული პასუხის მდგრადობისა და გაფართოვების უზრუნველყოფისთვის</t>
  </si>
  <si>
    <t>აივ-თან დაკავშირებული დანახარჯების უწყვეტი მონიტორინგი ჯანდაცვაზე ეროვნული დანახარჯების ანალიზის გზით</t>
  </si>
  <si>
    <t>გარდამავალი გეგმის დანერგვის ხელშეწყობა მონიტორინგისა და შეფასების ერთეულის ფუნქციონირების ხელშეწყობით</t>
  </si>
  <si>
    <t>აივ-ზე ეროვნული პასუხისთვის საბიუჯტო ვალდებულებებისა და ალოკაციური ეფექტურობის უზრუნველყოფა</t>
  </si>
  <si>
    <t>პოლიტიკის გარემოსა და დაინტერესებულ მხარეებთან კოორდინაციის გაუმჯობესება</t>
  </si>
  <si>
    <t>აივ/შიდსის შესახებ კანონმდებლობის რეგულარული შეფასება და ანალიზი</t>
  </si>
  <si>
    <t>აივ-ინფიცირებულ და ძდჯ-ის ორგანიზაციების მიერ სტიგმის შემცირების კამპანიების შემუშავება და დანერგვა</t>
  </si>
  <si>
    <t>შიდსის ეროვნული კონფერენცია</t>
  </si>
  <si>
    <t>ინფორმირებული გადაწყვეტილებებისთვის მტკიცებულებების მოძიება</t>
  </si>
  <si>
    <t>სახელმწიფო შესყიდვების კანონისა და კანონქვემდებარე აქტების ანალიზი არასახელმწიფო ორგანიზაციების, მათ შორის, სათემო ორგანიზაციების მიერ, აივ-თან დაკავსირებული სერვისების მიწოდებისას წარმოქმნილი ბარიერების წარმოჩენისთვის/არასამთავრობო და სათემო ორგანიზაციების ჩართულობისთვის ადეკვატური გარემოს უზრუნველყოფა</t>
  </si>
  <si>
    <t>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t>
  </si>
  <si>
    <t>აივ პროგრამის ანგარიშვალდებულებისა გაუმჯობესება პროგრამული და ფინანსური მონაცემების ხლემისაწვდომობის გზით ძირითადი მხარეებისა და ფართო საზოგადიებისთვის</t>
  </si>
  <si>
    <t>2023-2027 წლებისთვის აივ/შიდსის სახელმწიფო სტრატეგიის და სამოქმედო გეგმის შემუშავება და განფასება</t>
  </si>
  <si>
    <t>აივ-ზე ეროვნული პასუხისთვის საინფორმაციო სისტემის მდგრადი განვითარება</t>
  </si>
  <si>
    <t>აივ/შიდსის პროგრამებისთვის ადამიანური რესურსის, მათ შორის არასამთავრობო ორგანიზაციებში, უწყვეტი პროფესიული განვითარებისთვისა და წარმოებისთვის პოლიტიკის შემუშავება</t>
  </si>
  <si>
    <t>აივ-ზე ტრენინგის მოდულების ინტეგრირება საბაკალავრო და პოსტ-დიპლომური განათლების პროგრამებში</t>
  </si>
  <si>
    <t>აივ-თან დაკავშირებულ თემებზე ტრენერების, მათ შორის აკადემური პერსონალის, მომზადება</t>
  </si>
  <si>
    <t>ძდჯ-ში ქცევაზე ზედამხედველობის კვლები და მოსახლეობის ზომის განსაზღვრის კვლევები: ნიმ, კსმ, მსმ, პატიმრები, ქუჩის ბავშვები და სარისკო ქცევის ახალგაზრდები და მოწყვლადობის განსაზღვრა შრომით მიგრანტებში</t>
  </si>
  <si>
    <t>მკურნალობამდე აივ მედიკამენტებზე რეზისტენტეობის კვლევა (2019, 2021)</t>
  </si>
  <si>
    <t>ახალი აივ ინექციების მონიტორინგი (2019, 2020, 2021, 2022)</t>
  </si>
  <si>
    <t>აივ მკურნალობაზე ჩართვის შეფასება (2019, 2021)</t>
  </si>
  <si>
    <t>ჯანდაცვის მომსახურებების ხელმისაწვდომობის კვლევა (2020, 2022)</t>
  </si>
  <si>
    <t>საზოგადოებრივი ჯანდაცვისა და კლინიკური გაიდლაინებისა და ეროვნული სტანდარტების განახლება</t>
  </si>
  <si>
    <t>საერთაშორისო დონორების მიერ გაცემული დაფინანსების მართვა</t>
  </si>
  <si>
    <t>Harm Reduction  (Initial version)</t>
  </si>
  <si>
    <t>Harm Reduction  (90's version)</t>
  </si>
  <si>
    <t>Assumptions:</t>
  </si>
  <si>
    <t>1. All costs are fixed to 2019 contract (HR, PA, TRC, etC)</t>
  </si>
  <si>
    <t>2. Only consumables vary</t>
  </si>
  <si>
    <t>Equality Movement (2019)</t>
  </si>
  <si>
    <t>Behavioral change as part of programs for MSM and TGs - ქცევის შეცვლაზე ორიენტირებული ინტერვენცია მსმ-ებსა და ტრანსგენდერებისთვის</t>
  </si>
  <si>
    <t>Community-based monitoring of legal rights - უფლებების სათემო მონიორინგი</t>
  </si>
  <si>
    <t>Other interventions for MSM and TGs - სხვა ინტერვენციები მსმ-ებსა და ტრანსგენდერებისთვის</t>
  </si>
  <si>
    <t>Tanadgoma (2019)</t>
  </si>
  <si>
    <t># persons*</t>
  </si>
  <si>
    <t>* calculations are done on monthly bases, # of patients is the "end of the year" projections</t>
  </si>
  <si>
    <t>Old Budget</t>
  </si>
  <si>
    <t>Cov.23</t>
  </si>
  <si>
    <t>Percentage of MSM reporting having received a combined set of HIV prevention interventions (last year)</t>
  </si>
  <si>
    <t>IBBSS</t>
  </si>
  <si>
    <t>IBBS</t>
  </si>
  <si>
    <t>Program data</t>
  </si>
  <si>
    <t>Cov.25</t>
  </si>
  <si>
    <t>Percentage of MSM who tested for HIV in the past 12 months, or who know their current HIV status</t>
  </si>
  <si>
    <t>Cov.27</t>
  </si>
  <si>
    <t>Percentage of SWs reporting having received a combined set of HIV prevention interventions (last year)</t>
  </si>
  <si>
    <t>Cov.29</t>
  </si>
  <si>
    <t xml:space="preserve">Percentage of SWs who tested for HIV in the past 12 months, or who know their current HIV status </t>
  </si>
  <si>
    <t>Behavioral change (commodities)</t>
  </si>
  <si>
    <t>HIV testing (commodities)</t>
  </si>
  <si>
    <t>Variable Costs*</t>
  </si>
  <si>
    <t>* Based on Standars</t>
  </si>
  <si>
    <t>Fixed costs</t>
  </si>
  <si>
    <t>EM</t>
  </si>
  <si>
    <t>TNDG</t>
  </si>
  <si>
    <t>Enhancing Provider Initiated Testing (PIT) for HIV, including HIV confirmation</t>
  </si>
  <si>
    <t>Budget Gap</t>
  </si>
  <si>
    <t>THIS one was amended</t>
  </si>
  <si>
    <t>Total Allocation (from BDD file) - HCV</t>
  </si>
  <si>
    <t>Gap (USD)</t>
  </si>
  <si>
    <t>this is what we have used</t>
  </si>
  <si>
    <t>ჭერს ფარგლებში</t>
  </si>
  <si>
    <t>Estimated HIV Expenditures</t>
  </si>
  <si>
    <t>2016</t>
  </si>
  <si>
    <t>2017</t>
  </si>
  <si>
    <t>Column8</t>
  </si>
  <si>
    <t>Column6</t>
  </si>
  <si>
    <t>Column7</t>
  </si>
  <si>
    <t>Column5</t>
  </si>
  <si>
    <t>Column4</t>
  </si>
  <si>
    <t>Column3</t>
  </si>
  <si>
    <t>State Budget</t>
  </si>
  <si>
    <t>Addiction Services (OST+ others)</t>
  </si>
  <si>
    <t>Healthcare setting</t>
  </si>
  <si>
    <t>Screening for Higk Risk groups (HIV State Program)</t>
  </si>
  <si>
    <r>
      <t xml:space="preserve">Screening for Army Requirts </t>
    </r>
    <r>
      <rPr>
        <sz val="12"/>
        <color theme="1"/>
        <rFont val="Menlo Regular"/>
        <family val="2"/>
      </rPr>
      <t/>
    </r>
  </si>
  <si>
    <r>
      <t xml:space="preserve">Prevention of Vertical Transmission </t>
    </r>
    <r>
      <rPr>
        <b/>
        <sz val="12"/>
        <color rgb="FFFF0000"/>
        <rFont val="Menlo Bold"/>
        <family val="2"/>
      </rPr>
      <t/>
    </r>
  </si>
  <si>
    <r>
      <t xml:space="preserve">Safe Blood (35 03 02 04) </t>
    </r>
    <r>
      <rPr>
        <b/>
        <u/>
        <sz val="12"/>
        <color rgb="FFFF0000"/>
        <rFont val="Menlo Bold"/>
      </rPr>
      <t/>
    </r>
  </si>
  <si>
    <t>1.?</t>
  </si>
  <si>
    <t>Prevention not classified elsewhere</t>
  </si>
  <si>
    <t>Other transition-related activities</t>
  </si>
  <si>
    <t>Municipal Funding (Tbilisi and Adjara)</t>
  </si>
  <si>
    <t>Ministry of Corrections Funding</t>
  </si>
  <si>
    <t>Health Promotion</t>
  </si>
  <si>
    <t>???</t>
  </si>
  <si>
    <t>Reduce morbidity and Mortality due to TB and HCV</t>
  </si>
  <si>
    <r>
      <t xml:space="preserve">Hepatatis C </t>
    </r>
    <r>
      <rPr>
        <b/>
        <sz val="12"/>
        <color rgb="FFFF0000"/>
        <rFont val="Menlo Bold"/>
        <family val="2"/>
      </rPr>
      <t/>
    </r>
  </si>
  <si>
    <t>HIV care and treatment</t>
  </si>
  <si>
    <t>High Quality Care and Treatment</t>
  </si>
  <si>
    <t xml:space="preserve">Outpatient </t>
  </si>
  <si>
    <t>Inpatient</t>
  </si>
  <si>
    <t>Palliative care</t>
  </si>
  <si>
    <t>test systems</t>
  </si>
  <si>
    <t>Gender Programmes</t>
  </si>
  <si>
    <t>OST Effectivness eveluation</t>
  </si>
  <si>
    <t>Governance and sustainability</t>
  </si>
  <si>
    <t>NCDC</t>
  </si>
  <si>
    <t>International (GF)</t>
  </si>
  <si>
    <t xml:space="preserve">Private </t>
  </si>
  <si>
    <t>OPP for Buprenorfine Programs</t>
  </si>
  <si>
    <t>Exchange rate</t>
  </si>
  <si>
    <t>HIV Expenditures by Component</t>
  </si>
  <si>
    <t>Private</t>
  </si>
  <si>
    <t>International</t>
  </si>
  <si>
    <t>Treatment, care and support</t>
  </si>
  <si>
    <t xml:space="preserve">Governance and sustainability </t>
  </si>
  <si>
    <t>The rest</t>
  </si>
  <si>
    <t>Total Expenditures by Priority</t>
  </si>
  <si>
    <t>Total Expenditures by Source</t>
  </si>
  <si>
    <t>Rate of Increase (2016-2018)</t>
  </si>
  <si>
    <t>Everidge of 2019-2022</t>
  </si>
  <si>
    <t>Rate of Increase (2016-2022)</t>
  </si>
  <si>
    <t>Consumables</t>
  </si>
  <si>
    <t>Base/Unit cost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</si>
</sst>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quot;* #,##0.00_);_(&quot;$&quot;* \(#,##0.00\);_(&quot;$&quot;* &quot;-&quot;??_);_(@_)"/>
    <numFmt numFmtId="43" formatCode="_(* #,##0.00_);_(* \(#,##0.00\);_(* &quot;-&quot;??_);_(@_)"/>
    <numFmt numFmtId="164" formatCode="_-* #,##0.00_-;\-* #,##0.00_-;_-* &quot;-&quot;??_-;_-@_-"/>
    <numFmt numFmtId="165" formatCode="0.0"/>
    <numFmt numFmtId="166" formatCode="_(* #,##0_);_(* \(#,##0\);_(* &quot;-&quot;??_);_(@_)"/>
    <numFmt numFmtId="167" formatCode="#,##0.0"/>
    <numFmt numFmtId="168" formatCode="_-* #,##0_-;\-* #,##0_-;_-* &quot;-&quot;??_-;_-@_-"/>
    <numFmt numFmtId="169" formatCode="_-[$GEL]\ * #,##0.00_-;\-[$GEL]\ * #,##0.00_-;_-[$GEL]\ * &quot;-&quot;??_-;_-@_-"/>
    <numFmt numFmtId="170" formatCode="#,##0;[Red]#,##0"/>
    <numFmt numFmtId="171" formatCode="#,##0.00;[Red]#,##0.00"/>
    <numFmt numFmtId="172" formatCode="_ * #,##0.00_)_$_ ;_ * \(#,##0.00\)_$_ ;_ * &quot;-&quot;??_)_$_ ;_ @_ "/>
    <numFmt numFmtId="173" formatCode="_ * #,##0.00_ ;_ * \-#,##0.00_ ;_ * &quot;-&quot;??_ ;_ @_ "/>
    <numFmt numFmtId="174" formatCode="_-* #,##0.00_р_._-;\-* #,##0.00_р_._-;_-* &quot;-&quot;??_р_._-;_-@_-"/>
    <numFmt numFmtId="175" formatCode="_-&quot;$&quot;* #,##0.00_-;\-&quot;$&quot;* #,##0.00_-;_-&quot;$&quot;* &quot;-&quot;??_-;_-@_-"/>
    <numFmt numFmtId="176" formatCode="_-* #,##0.00_₴_-;\-* #,##0.00_₴_-;_-* &quot;-&quot;??_₴_-;_-@_-"/>
    <numFmt numFmtId="177" formatCode="0.0000"/>
    <numFmt numFmtId="178" formatCode="[$-409]mmm\-yy;@"/>
    <numFmt numFmtId="179" formatCode="_-* #,##0.00\ _€_-;\-* #,##0.00\ _€_-;_-* &quot;-&quot;??\ _€_-;_-@_-"/>
    <numFmt numFmtId="180" formatCode="_-* #,##0.00\ _L_a_r_i_-;\-* #,##0.00\ _L_a_r_i_-;_-* &quot;-&quot;??\ _L_a_r_i_-;_-@_-"/>
    <numFmt numFmtId="181" formatCode="_-[$$-409]* #,##0.00_ ;_-[$$-409]* \-#,##0.00\ ;_-[$$-409]* &quot;-&quot;??_ ;_-@_ "/>
    <numFmt numFmtId="182" formatCode="_-* #,##0.000_-;\-* #,##0.000_-;_-* &quot;-&quot;??_-;_-@_-"/>
    <numFmt numFmtId="183" formatCode="[$GEL]\ #,##0.00"/>
    <numFmt numFmtId="184" formatCode="_-* #,##0.00\ _₾_-;\-* #,##0.00\ _₾_-;_-* &quot;-&quot;??\ _₾_-;_-@_-"/>
  </numFmts>
  <fonts count="213">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0"/>
      <name val="Calibri"/>
      <family val="2"/>
      <charset val="204"/>
      <scheme val="minor"/>
    </font>
    <font>
      <b/>
      <sz val="11"/>
      <name val="Calibri"/>
      <family val="2"/>
      <scheme val="minor"/>
    </font>
    <font>
      <sz val="12"/>
      <color theme="1"/>
      <name val="Calibri"/>
      <family val="2"/>
      <scheme val="minor"/>
    </font>
    <font>
      <sz val="10"/>
      <color theme="1"/>
      <name val="Calibri"/>
      <family val="2"/>
      <charset val="204"/>
      <scheme val="minor"/>
    </font>
    <font>
      <b/>
      <i/>
      <sz val="10"/>
      <color rgb="FF000000"/>
      <name val="Calibri"/>
      <family val="2"/>
      <charset val="204"/>
      <scheme val="minor"/>
    </font>
    <font>
      <b/>
      <sz val="10"/>
      <color rgb="FF000000"/>
      <name val="Calibri"/>
      <family val="2"/>
      <charset val="204"/>
      <scheme val="minor"/>
    </font>
    <font>
      <sz val="10"/>
      <color rgb="FFFF0000"/>
      <name val="Calibri"/>
      <family val="2"/>
      <charset val="204"/>
      <scheme val="minor"/>
    </font>
    <font>
      <b/>
      <i/>
      <sz val="10"/>
      <color rgb="FFFF0000"/>
      <name val="Calibri"/>
      <family val="2"/>
      <charset val="204"/>
      <scheme val="minor"/>
    </font>
    <font>
      <sz val="12"/>
      <color theme="1"/>
      <name val="Calibri"/>
      <family val="2"/>
      <charset val="204"/>
      <scheme val="minor"/>
    </font>
    <font>
      <b/>
      <sz val="10"/>
      <color theme="0"/>
      <name val="Calibri"/>
      <family val="2"/>
      <charset val="204"/>
      <scheme val="minor"/>
    </font>
    <font>
      <b/>
      <i/>
      <sz val="10"/>
      <color theme="0"/>
      <name val="Calibri"/>
      <family val="2"/>
      <charset val="204"/>
      <scheme val="minor"/>
    </font>
    <font>
      <sz val="10"/>
      <color theme="0"/>
      <name val="Calibri"/>
      <family val="2"/>
      <charset val="204"/>
      <scheme val="minor"/>
    </font>
    <font>
      <b/>
      <sz val="10"/>
      <name val="Calibri"/>
      <family val="2"/>
      <charset val="204"/>
      <scheme val="minor"/>
    </font>
    <font>
      <b/>
      <sz val="10"/>
      <color rgb="FFFF0000"/>
      <name val="Calibri"/>
      <family val="2"/>
      <charset val="204"/>
      <scheme val="minor"/>
    </font>
    <font>
      <b/>
      <i/>
      <sz val="10"/>
      <name val="Calibri"/>
      <family val="2"/>
      <charset val="204"/>
      <scheme val="minor"/>
    </font>
    <font>
      <sz val="10"/>
      <color rgb="FF222222"/>
      <name val="Calibri"/>
      <family val="2"/>
      <charset val="204"/>
      <scheme val="minor"/>
    </font>
    <font>
      <b/>
      <sz val="10"/>
      <color theme="1"/>
      <name val="Calibri"/>
      <family val="2"/>
      <charset val="204"/>
      <scheme val="minor"/>
    </font>
    <font>
      <sz val="11"/>
      <color theme="1"/>
      <name val="Calibri"/>
      <family val="2"/>
      <charset val="1"/>
      <scheme val="minor"/>
    </font>
    <font>
      <sz val="11"/>
      <name val="Sylfaen"/>
      <family val="1"/>
    </font>
    <font>
      <b/>
      <sz val="16"/>
      <name val="Sylfaen"/>
      <family val="1"/>
    </font>
    <font>
      <b/>
      <sz val="12"/>
      <name val="Sylfaen"/>
      <family val="1"/>
    </font>
    <font>
      <b/>
      <sz val="11"/>
      <name val="Sylfaen"/>
      <family val="1"/>
    </font>
    <font>
      <b/>
      <i/>
      <sz val="12"/>
      <name val="Sylfaen"/>
      <family val="1"/>
    </font>
    <font>
      <sz val="10"/>
      <name val="Sylfaen"/>
      <family val="1"/>
    </font>
    <font>
      <b/>
      <sz val="15"/>
      <name val="Calibri"/>
      <family val="2"/>
      <scheme val="minor"/>
    </font>
    <font>
      <b/>
      <sz val="15"/>
      <name val="Arial"/>
      <family val="2"/>
    </font>
    <font>
      <b/>
      <sz val="15"/>
      <name val="Sylfaen"/>
      <family val="1"/>
    </font>
    <font>
      <b/>
      <u/>
      <sz val="12"/>
      <name val="Sylfaen"/>
      <family val="1"/>
    </font>
    <font>
      <sz val="15"/>
      <name val="Calibri"/>
      <family val="2"/>
      <scheme val="minor"/>
    </font>
    <font>
      <b/>
      <sz val="12"/>
      <name val="Calibri"/>
      <family val="2"/>
      <scheme val="minor"/>
    </font>
    <font>
      <b/>
      <sz val="12"/>
      <name val="Arial"/>
      <family val="2"/>
    </font>
    <font>
      <sz val="12"/>
      <name val="Calibri"/>
      <family val="2"/>
      <scheme val="minor"/>
    </font>
    <font>
      <sz val="12"/>
      <name val="Sylfaen"/>
      <family val="1"/>
    </font>
    <font>
      <b/>
      <sz val="13"/>
      <name val="Calibri"/>
      <family val="2"/>
      <scheme val="minor"/>
    </font>
    <font>
      <b/>
      <sz val="13"/>
      <name val="Arial"/>
      <family val="2"/>
    </font>
    <font>
      <b/>
      <sz val="13"/>
      <name val="Sylfaen"/>
      <family val="1"/>
    </font>
    <font>
      <sz val="13"/>
      <name val="Calibri"/>
      <family val="2"/>
      <scheme val="minor"/>
    </font>
    <font>
      <sz val="10"/>
      <name val="Arial"/>
      <family val="2"/>
    </font>
    <font>
      <sz val="11"/>
      <color rgb="FF333333"/>
      <name val="Sylfaen"/>
      <family val="1"/>
    </font>
    <font>
      <sz val="11"/>
      <name val="Arial"/>
      <family val="2"/>
    </font>
    <font>
      <sz val="11"/>
      <color theme="1"/>
      <name val="Sylfaen"/>
      <family val="1"/>
    </font>
    <font>
      <sz val="12"/>
      <name val="Arial"/>
      <family val="2"/>
    </font>
    <font>
      <b/>
      <sz val="18"/>
      <color theme="3"/>
      <name val="Calibri Light"/>
      <family val="2"/>
      <scheme val="major"/>
    </font>
    <font>
      <b/>
      <sz val="11"/>
      <color theme="3"/>
      <name val="Calibri"/>
      <family val="2"/>
      <scheme val="minor"/>
    </font>
    <font>
      <b/>
      <sz val="12"/>
      <color theme="1"/>
      <name val="Calibri"/>
      <family val="2"/>
      <scheme val="minor"/>
    </font>
    <font>
      <b/>
      <sz val="11"/>
      <color theme="0"/>
      <name val="Calibri"/>
      <family val="2"/>
      <scheme val="minor"/>
    </font>
    <font>
      <u/>
      <sz val="11"/>
      <color theme="10"/>
      <name val="Calibri"/>
      <family val="2"/>
      <scheme val="minor"/>
    </font>
    <font>
      <u/>
      <sz val="11"/>
      <color theme="11"/>
      <name val="Calibri"/>
      <family val="2"/>
      <scheme val="minor"/>
    </font>
    <font>
      <i/>
      <sz val="10"/>
      <name val="Calibri"/>
      <family val="2"/>
      <scheme val="minor"/>
    </font>
    <font>
      <sz val="8"/>
      <color theme="1"/>
      <name val="Calibri"/>
      <family val="2"/>
      <scheme val="minor"/>
    </font>
    <font>
      <b/>
      <sz val="8"/>
      <color theme="1"/>
      <name val="Calibri"/>
      <family val="2"/>
      <scheme val="minor"/>
    </font>
    <font>
      <b/>
      <sz val="11"/>
      <color rgb="FF000000"/>
      <name val="Calibri"/>
      <family val="2"/>
    </font>
    <font>
      <sz val="11"/>
      <color rgb="FF000000"/>
      <name val="Calibri"/>
      <family val="2"/>
    </font>
    <font>
      <sz val="8"/>
      <name val="Arial"/>
      <family val="2"/>
    </font>
    <font>
      <sz val="11"/>
      <color indexed="8"/>
      <name val="Calibri"/>
      <family val="2"/>
    </font>
    <font>
      <sz val="11"/>
      <color indexed="8"/>
      <name val="Arial"/>
      <family val="2"/>
    </font>
    <font>
      <sz val="11"/>
      <color theme="1"/>
      <name val="Arial"/>
      <family val="2"/>
    </font>
    <font>
      <sz val="11"/>
      <color theme="0"/>
      <name val="Calibri"/>
      <family val="2"/>
      <scheme val="minor"/>
    </font>
    <font>
      <sz val="11"/>
      <color indexed="9"/>
      <name val="Calibri"/>
      <family val="2"/>
    </font>
    <font>
      <sz val="11"/>
      <color rgb="FF9C0006"/>
      <name val="Calibri"/>
      <family val="2"/>
      <scheme val="minor"/>
    </font>
    <font>
      <sz val="11"/>
      <color indexed="20"/>
      <name val="Calibri"/>
      <family val="2"/>
    </font>
    <font>
      <sz val="11"/>
      <color indexed="20"/>
      <name val="Calibri"/>
      <family val="2"/>
      <scheme val="minor"/>
    </font>
    <font>
      <b/>
      <sz val="11"/>
      <color rgb="FFFA7D00"/>
      <name val="Calibri"/>
      <family val="2"/>
      <scheme val="minor"/>
    </font>
    <font>
      <b/>
      <sz val="11"/>
      <color indexed="52"/>
      <name val="Calibri"/>
      <family val="2"/>
    </font>
    <font>
      <b/>
      <sz val="11"/>
      <color indexed="9"/>
      <name val="Calibri"/>
      <family val="2"/>
    </font>
    <font>
      <sz val="10"/>
      <name val="Times New Roman"/>
      <family val="1"/>
    </font>
    <font>
      <i/>
      <sz val="11"/>
      <color rgb="FF7F7F7F"/>
      <name val="Calibri"/>
      <family val="2"/>
      <scheme val="minor"/>
    </font>
    <font>
      <i/>
      <sz val="11"/>
      <color indexed="23"/>
      <name val="Calibri"/>
      <family val="2"/>
    </font>
    <font>
      <sz val="11"/>
      <color rgb="FF006100"/>
      <name val="Calibri"/>
      <family val="2"/>
      <scheme val="minor"/>
    </font>
    <font>
      <sz val="11"/>
      <color indexed="17"/>
      <name val="Calibri"/>
      <family val="2"/>
    </font>
    <font>
      <b/>
      <sz val="15"/>
      <color indexed="56"/>
      <name val="Calibri"/>
      <family val="2"/>
    </font>
    <font>
      <b/>
      <sz val="15"/>
      <color indexed="62"/>
      <name val="Calibri"/>
      <family val="2"/>
    </font>
    <font>
      <b/>
      <sz val="15"/>
      <color indexed="56"/>
      <name val="Calibri"/>
      <family val="2"/>
      <scheme val="minor"/>
    </font>
    <font>
      <b/>
      <sz val="13"/>
      <color indexed="56"/>
      <name val="Calibri"/>
      <family val="2"/>
    </font>
    <font>
      <b/>
      <sz val="13"/>
      <color indexed="62"/>
      <name val="Calibri"/>
      <family val="2"/>
    </font>
    <font>
      <b/>
      <sz val="13"/>
      <color indexed="56"/>
      <name val="Calibri"/>
      <family val="2"/>
      <scheme val="minor"/>
    </font>
    <font>
      <b/>
      <sz val="11"/>
      <color indexed="56"/>
      <name val="Calibri"/>
      <family val="2"/>
    </font>
    <font>
      <b/>
      <sz val="11"/>
      <color indexed="62"/>
      <name val="Calibri"/>
      <family val="2"/>
    </font>
    <font>
      <b/>
      <sz val="11"/>
      <color indexed="56"/>
      <name val="Calibri"/>
      <family val="2"/>
      <scheme val="minor"/>
    </font>
    <font>
      <u/>
      <sz val="8.5"/>
      <color indexed="12"/>
      <name val="Arial"/>
      <family val="2"/>
      <charset val="204"/>
    </font>
    <font>
      <sz val="11"/>
      <color rgb="FF3F3F76"/>
      <name val="Calibri"/>
      <family val="2"/>
      <scheme val="minor"/>
    </font>
    <font>
      <sz val="11"/>
      <color indexed="62"/>
      <name val="Calibri"/>
      <family val="2"/>
    </font>
    <font>
      <sz val="11"/>
      <color rgb="FFFA7D00"/>
      <name val="Calibri"/>
      <family val="2"/>
      <scheme val="minor"/>
    </font>
    <font>
      <sz val="11"/>
      <color indexed="52"/>
      <name val="Calibri"/>
      <family val="2"/>
    </font>
    <font>
      <sz val="11"/>
      <color rgb="FF9C6500"/>
      <name val="Calibri"/>
      <family val="2"/>
      <scheme val="minor"/>
    </font>
    <font>
      <sz val="11"/>
      <color indexed="60"/>
      <name val="Calibri"/>
      <family val="2"/>
    </font>
    <font>
      <b/>
      <sz val="11"/>
      <color rgb="FF3F3F3F"/>
      <name val="Calibri"/>
      <family val="2"/>
      <scheme val="minor"/>
    </font>
    <font>
      <b/>
      <sz val="11"/>
      <color indexed="63"/>
      <name val="Calibri"/>
      <family val="2"/>
    </font>
    <font>
      <sz val="10"/>
      <name val="Helv"/>
    </font>
    <font>
      <b/>
      <sz val="18"/>
      <color indexed="56"/>
      <name val="Cambria"/>
      <family val="2"/>
    </font>
    <font>
      <b/>
      <sz val="18"/>
      <color indexed="62"/>
      <name val="Cambria"/>
      <family val="2"/>
    </font>
    <font>
      <b/>
      <sz val="18"/>
      <color indexed="56"/>
      <name val="Calibri Light"/>
      <family val="2"/>
      <scheme val="major"/>
    </font>
    <font>
      <b/>
      <sz val="11"/>
      <color indexed="8"/>
      <name val="Calibri"/>
      <family val="2"/>
    </font>
    <font>
      <sz val="11"/>
      <color indexed="10"/>
      <name val="Calibri"/>
      <family val="2"/>
    </font>
    <font>
      <u/>
      <sz val="10"/>
      <color indexed="12"/>
      <name val="Arial Cyr"/>
    </font>
    <font>
      <sz val="10"/>
      <name val="Arial Cyr"/>
    </font>
    <font>
      <sz val="11"/>
      <color indexed="14"/>
      <name val="Calibri"/>
      <family val="2"/>
    </font>
    <font>
      <sz val="9"/>
      <name val="Calibri"/>
      <family val="2"/>
      <scheme val="minor"/>
    </font>
    <font>
      <b/>
      <sz val="9"/>
      <name val="Calibri"/>
      <family val="2"/>
      <scheme val="minor"/>
    </font>
    <font>
      <b/>
      <sz val="16"/>
      <color rgb="FFFF0000"/>
      <name val="Calibri"/>
      <family val="2"/>
      <charset val="204"/>
      <scheme val="minor"/>
    </font>
    <font>
      <sz val="9"/>
      <color rgb="FFFF0000"/>
      <name val="Calibri"/>
      <family val="2"/>
      <charset val="204"/>
      <scheme val="minor"/>
    </font>
    <font>
      <b/>
      <sz val="9"/>
      <color indexed="81"/>
      <name val="Tahoma"/>
      <family val="2"/>
    </font>
    <font>
      <sz val="9"/>
      <color indexed="81"/>
      <name val="Tahoma"/>
      <family val="2"/>
    </font>
    <font>
      <sz val="18"/>
      <color theme="3"/>
      <name val="Calibri Light"/>
      <family val="2"/>
      <scheme val="major"/>
    </font>
    <font>
      <b/>
      <sz val="18"/>
      <color theme="3"/>
      <name val="Calibri Light"/>
      <family val="2"/>
      <charset val="204"/>
      <scheme val="major"/>
    </font>
    <font>
      <i/>
      <sz val="10"/>
      <color theme="1"/>
      <name val="Calibri"/>
      <family val="2"/>
      <scheme val="minor"/>
    </font>
    <font>
      <i/>
      <sz val="10"/>
      <color rgb="FFFF0000"/>
      <name val="Calibri"/>
      <family val="2"/>
      <scheme val="minor"/>
    </font>
    <font>
      <b/>
      <sz val="11"/>
      <color rgb="FFFF0000"/>
      <name val="Calibri"/>
      <family val="2"/>
      <scheme val="minor"/>
    </font>
    <font>
      <b/>
      <sz val="10"/>
      <color theme="1"/>
      <name val="Calibri"/>
      <family val="2"/>
      <scheme val="minor"/>
    </font>
    <font>
      <sz val="10"/>
      <color theme="1"/>
      <name val="Calibri"/>
      <family val="2"/>
      <scheme val="minor"/>
    </font>
    <font>
      <i/>
      <sz val="8"/>
      <color theme="1"/>
      <name val="Calibri"/>
      <family val="2"/>
      <scheme val="minor"/>
    </font>
    <font>
      <i/>
      <sz val="9"/>
      <color theme="1"/>
      <name val="Calibri"/>
      <family val="2"/>
      <scheme val="minor"/>
    </font>
    <font>
      <sz val="8"/>
      <color rgb="FFFF0000"/>
      <name val="Calibri"/>
      <family val="2"/>
      <scheme val="minor"/>
    </font>
    <font>
      <i/>
      <sz val="11"/>
      <color theme="1"/>
      <name val="Calibri"/>
      <family val="2"/>
      <scheme val="minor"/>
    </font>
    <font>
      <sz val="11"/>
      <color theme="1"/>
      <name val="Calibri"/>
      <family val="2"/>
      <charset val="204"/>
      <scheme val="minor"/>
    </font>
    <font>
      <sz val="10"/>
      <name val="Arial"/>
      <family val="2"/>
      <charset val="204"/>
    </font>
    <font>
      <sz val="11"/>
      <color indexed="8"/>
      <name val="Calibri"/>
      <family val="2"/>
      <charset val="204"/>
    </font>
    <font>
      <sz val="11"/>
      <color indexed="9"/>
      <name val="Calibri"/>
      <family val="2"/>
      <charset val="204"/>
    </font>
    <font>
      <sz val="10"/>
      <name val="Times New Roman"/>
      <family val="1"/>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8"/>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theme="1"/>
      <name val="Calibri"/>
      <family val="2"/>
      <scheme val="minor"/>
    </font>
    <font>
      <b/>
      <sz val="10"/>
      <color rgb="FFFF0000"/>
      <name val="Calibri"/>
      <family val="2"/>
      <scheme val="minor"/>
    </font>
    <font>
      <sz val="11"/>
      <color theme="1"/>
      <name val="Menlo Bold"/>
      <family val="2"/>
    </font>
    <font>
      <sz val="9"/>
      <color indexed="81"/>
      <name val="Calibri"/>
      <family val="2"/>
    </font>
    <font>
      <b/>
      <sz val="9"/>
      <color indexed="81"/>
      <name val="Calibri"/>
      <family val="2"/>
    </font>
    <font>
      <b/>
      <i/>
      <sz val="10"/>
      <color theme="1"/>
      <name val="Calibri"/>
      <family val="2"/>
      <scheme val="minor"/>
    </font>
    <font>
      <sz val="10"/>
      <color rgb="FF000000"/>
      <name val="Calibri"/>
      <family val="2"/>
      <scheme val="minor"/>
    </font>
    <font>
      <b/>
      <sz val="9"/>
      <color theme="1"/>
      <name val="Sylfaen"/>
      <family val="1"/>
    </font>
    <font>
      <b/>
      <sz val="11"/>
      <color theme="1"/>
      <name val="Sylfaen"/>
      <family val="1"/>
    </font>
    <font>
      <sz val="8"/>
      <name val="Calibri"/>
      <family val="2"/>
      <scheme val="minor"/>
    </font>
    <font>
      <b/>
      <sz val="12"/>
      <color theme="1"/>
      <name val="Sylfaen"/>
      <family val="1"/>
    </font>
    <font>
      <b/>
      <sz val="24"/>
      <color theme="1"/>
      <name val="Sylfaen"/>
      <family val="1"/>
    </font>
    <font>
      <sz val="10"/>
      <color theme="1"/>
      <name val="Sylfaen"/>
      <family val="1"/>
    </font>
    <font>
      <u/>
      <sz val="10"/>
      <color theme="1"/>
      <name val="Sylfaen"/>
      <family val="1"/>
    </font>
    <font>
      <b/>
      <sz val="10"/>
      <color theme="1"/>
      <name val="Sylfaen"/>
      <family val="1"/>
    </font>
    <font>
      <i/>
      <sz val="9"/>
      <color theme="1"/>
      <name val="Sylfaen"/>
      <family val="1"/>
    </font>
    <font>
      <b/>
      <sz val="22"/>
      <color theme="1"/>
      <name val="Sylfaen"/>
      <family val="1"/>
    </font>
    <font>
      <b/>
      <sz val="20"/>
      <color theme="1"/>
      <name val="Sylfaen"/>
      <family val="1"/>
    </font>
    <font>
      <b/>
      <sz val="18"/>
      <color theme="1"/>
      <name val="Sylfaen"/>
      <family val="1"/>
    </font>
    <font>
      <b/>
      <u/>
      <sz val="11"/>
      <color theme="1"/>
      <name val="Calibri"/>
      <family val="2"/>
      <scheme val="minor"/>
    </font>
    <font>
      <b/>
      <u/>
      <sz val="10"/>
      <color theme="1"/>
      <name val="Calibri"/>
      <family val="2"/>
      <scheme val="minor"/>
    </font>
    <font>
      <u/>
      <sz val="11"/>
      <color theme="1"/>
      <name val="Sylfaen"/>
      <family val="1"/>
    </font>
    <font>
      <sz val="12"/>
      <color theme="0"/>
      <name val="Sylfaen"/>
      <family val="1"/>
    </font>
    <font>
      <sz val="12"/>
      <color theme="1"/>
      <name val="Sylfaen"/>
      <family val="1"/>
    </font>
    <font>
      <sz val="11"/>
      <color rgb="FFFF0000"/>
      <name val="Sylfaen"/>
      <family val="1"/>
    </font>
    <font>
      <b/>
      <u/>
      <sz val="12"/>
      <color theme="1"/>
      <name val="Calibri"/>
      <family val="2"/>
      <scheme val="minor"/>
    </font>
    <font>
      <sz val="11"/>
      <color rgb="FF000000"/>
      <name val="Calibri"/>
      <family val="2"/>
    </font>
    <font>
      <sz val="11"/>
      <name val="Calibri"/>
      <family val="2"/>
    </font>
    <font>
      <i/>
      <sz val="11"/>
      <color rgb="FF000000"/>
      <name val="Calibri"/>
      <family val="2"/>
    </font>
    <font>
      <sz val="11"/>
      <color rgb="FFFF0000"/>
      <name val="Calibri"/>
      <family val="2"/>
    </font>
    <font>
      <b/>
      <sz val="11"/>
      <name val="Calibri"/>
      <family val="2"/>
    </font>
    <font>
      <b/>
      <i/>
      <sz val="11"/>
      <name val="Calibri"/>
      <family val="2"/>
    </font>
    <font>
      <i/>
      <sz val="11"/>
      <name val="Calibri"/>
      <family val="2"/>
    </font>
    <font>
      <b/>
      <sz val="11"/>
      <color rgb="FF000000"/>
      <name val="Calibri"/>
      <family val="2"/>
    </font>
    <font>
      <sz val="9"/>
      <color theme="1"/>
      <name val="Sylfaen"/>
      <family val="1"/>
    </font>
    <font>
      <i/>
      <sz val="9"/>
      <name val="Arial"/>
      <family val="2"/>
    </font>
    <font>
      <i/>
      <sz val="9"/>
      <color theme="1"/>
      <name val="Sylfaen"/>
      <family val="1"/>
    </font>
    <font>
      <sz val="9"/>
      <name val="Sylfaen"/>
      <family val="1"/>
    </font>
    <font>
      <b/>
      <sz val="9"/>
      <color theme="0"/>
      <name val="Calibri"/>
      <family val="2"/>
      <scheme val="minor"/>
    </font>
    <font>
      <sz val="9"/>
      <color theme="0"/>
      <name val="Calibri"/>
      <family val="2"/>
      <scheme val="minor"/>
    </font>
    <font>
      <sz val="9"/>
      <color theme="0"/>
      <name val="Sylfaen"/>
      <family val="1"/>
    </font>
    <font>
      <sz val="9"/>
      <color theme="1"/>
      <name val="Calibri"/>
      <family val="2"/>
      <scheme val="minor"/>
    </font>
    <font>
      <b/>
      <i/>
      <sz val="10"/>
      <color theme="1"/>
      <name val="Calibri"/>
      <family val="2"/>
      <scheme val="minor"/>
    </font>
    <font>
      <i/>
      <sz val="10"/>
      <name val="Calibri"/>
      <family val="2"/>
      <scheme val="minor"/>
    </font>
    <font>
      <b/>
      <i/>
      <sz val="9"/>
      <color rgb="FFFF0000"/>
      <name val="Calibri"/>
      <family val="2"/>
      <scheme val="minor"/>
    </font>
    <font>
      <b/>
      <sz val="9"/>
      <color rgb="FF000000"/>
      <name val="Calibri"/>
      <family val="2"/>
      <scheme val="minor"/>
    </font>
    <font>
      <b/>
      <sz val="9"/>
      <color rgb="FFFF0000"/>
      <name val="Calibri"/>
      <family val="2"/>
      <scheme val="minor"/>
    </font>
    <font>
      <b/>
      <sz val="9"/>
      <color theme="3"/>
      <name val="Calibri"/>
      <family val="2"/>
      <scheme val="minor"/>
    </font>
    <font>
      <b/>
      <i/>
      <sz val="9"/>
      <name val="Calibri"/>
      <family val="2"/>
      <scheme val="minor"/>
    </font>
    <font>
      <sz val="9"/>
      <color rgb="FFFF0000"/>
      <name val="Calibri"/>
      <family val="2"/>
      <scheme val="minor"/>
    </font>
    <font>
      <b/>
      <i/>
      <sz val="9"/>
      <color theme="1"/>
      <name val="Calibri"/>
      <family val="2"/>
      <scheme val="minor"/>
    </font>
    <font>
      <sz val="8"/>
      <color theme="1"/>
      <name val="Sylfaen"/>
      <family val="1"/>
    </font>
    <font>
      <b/>
      <sz val="8"/>
      <color theme="0"/>
      <name val="Sylfaen"/>
      <family val="1"/>
    </font>
    <font>
      <b/>
      <sz val="8"/>
      <color theme="1"/>
      <name val="Sylfaen"/>
      <family val="1"/>
    </font>
    <font>
      <sz val="10"/>
      <color rgb="FF000000"/>
      <name val="Calibri"/>
      <family val="2"/>
    </font>
    <font>
      <sz val="10"/>
      <color rgb="FF000000"/>
      <name val="Calibri"/>
      <family val="1"/>
      <charset val="204"/>
    </font>
    <font>
      <sz val="11"/>
      <color theme="1"/>
      <name val="Calibri"/>
      <family val="2"/>
    </font>
    <font>
      <sz val="9"/>
      <color rgb="FF000000"/>
      <name val="Calibri"/>
      <family val="2"/>
    </font>
    <font>
      <sz val="9"/>
      <color theme="1"/>
      <name val="Calibri"/>
      <family val="2"/>
    </font>
    <font>
      <b/>
      <sz val="9"/>
      <color theme="1"/>
      <name val="Calibri"/>
      <family val="2"/>
    </font>
    <font>
      <b/>
      <i/>
      <sz val="11"/>
      <color theme="1"/>
      <name val="Calibri"/>
      <family val="2"/>
      <scheme val="minor"/>
    </font>
    <font>
      <i/>
      <sz val="10"/>
      <color theme="1"/>
      <name val="Sylfaen"/>
      <family val="1"/>
    </font>
    <font>
      <b/>
      <sz val="10"/>
      <color theme="3"/>
      <name val="Calibri"/>
      <family val="2"/>
      <scheme val="minor"/>
    </font>
    <font>
      <sz val="12"/>
      <color theme="1"/>
      <name val="Menlo Regular"/>
      <family val="2"/>
    </font>
    <font>
      <b/>
      <sz val="12"/>
      <color rgb="FFFF0000"/>
      <name val="Menlo Bold"/>
      <family val="2"/>
    </font>
    <font>
      <b/>
      <u/>
      <sz val="12"/>
      <color rgb="FFFF0000"/>
      <name val="Menlo Bold"/>
    </font>
  </fonts>
  <fills count="107">
    <fill>
      <patternFill patternType="none"/>
    </fill>
    <fill>
      <patternFill patternType="gray125"/>
    </fill>
    <fill>
      <patternFill patternType="solid">
        <fgColor rgb="FFFFC000"/>
        <bgColor indexed="64"/>
      </patternFill>
    </fill>
    <fill>
      <patternFill patternType="solid">
        <fgColor theme="4"/>
        <bgColor rgb="FF8EAADB"/>
      </patternFill>
    </fill>
    <fill>
      <patternFill patternType="solid">
        <fgColor rgb="FFCCFFCC"/>
        <bgColor rgb="FF8EAADB"/>
      </patternFill>
    </fill>
    <fill>
      <patternFill patternType="solid">
        <fgColor theme="4"/>
        <bgColor indexed="64"/>
      </patternFill>
    </fill>
    <fill>
      <patternFill patternType="solid">
        <fgColor rgb="FFCCFFCC"/>
        <bgColor indexed="64"/>
      </patternFill>
    </fill>
    <fill>
      <patternFill patternType="solid">
        <fgColor theme="3"/>
        <bgColor rgb="FF2F5496"/>
      </patternFill>
    </fill>
    <fill>
      <patternFill patternType="solid">
        <fgColor theme="3"/>
        <bgColor indexed="64"/>
      </patternFill>
    </fill>
    <fill>
      <patternFill patternType="solid">
        <fgColor theme="4" tint="0.59999389629810485"/>
        <bgColor rgb="FFD9E2F3"/>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8EAADB"/>
        <bgColor rgb="FF8EAADB"/>
      </patternFill>
    </fill>
    <fill>
      <patternFill patternType="solid">
        <fgColor theme="2" tint="-0.499984740745262"/>
        <bgColor indexed="64"/>
      </patternFill>
    </fill>
    <fill>
      <patternFill patternType="solid">
        <fgColor theme="0" tint="-0.14999847407452621"/>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9" tint="0.59999389629810485"/>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19"/>
      </patternFill>
    </fill>
    <fill>
      <patternFill patternType="solid">
        <fgColor rgb="FF92D050"/>
        <bgColor indexed="64"/>
      </patternFill>
    </fill>
    <fill>
      <patternFill patternType="solid">
        <fgColor theme="3" tint="0.79998168889431442"/>
        <bgColor indexed="64"/>
      </patternFill>
    </fill>
    <fill>
      <patternFill patternType="solid">
        <fgColor rgb="FFFFCC99"/>
        <bgColor indexed="64"/>
      </patternFill>
    </fill>
    <fill>
      <patternFill patternType="solid">
        <fgColor theme="8" tint="0.79998168889431442"/>
        <bgColor theme="8" tint="0.79998168889431442"/>
      </patternFill>
    </fill>
    <fill>
      <patternFill patternType="solid">
        <fgColor theme="7" tint="0.39997558519241921"/>
        <bgColor indexed="64"/>
      </patternFill>
    </fill>
    <fill>
      <patternFill patternType="solid">
        <fgColor theme="4" tint="-0.249977111117893"/>
        <bgColor rgb="FF8EAADB"/>
      </patternFill>
    </fill>
    <fill>
      <patternFill patternType="solid">
        <fgColor theme="4" tint="-0.249977111117893"/>
        <bgColor indexed="64"/>
      </patternFill>
    </fill>
    <fill>
      <patternFill patternType="solid">
        <fgColor rgb="FF00B050"/>
        <bgColor indexed="64"/>
      </patternFill>
    </fill>
    <fill>
      <patternFill patternType="solid">
        <fgColor rgb="FFFF99FF"/>
        <bgColor indexed="64"/>
      </patternFill>
    </fill>
    <fill>
      <patternFill patternType="solid">
        <fgColor rgb="FF08B9DC"/>
        <bgColor indexed="64"/>
      </patternFill>
    </fill>
    <fill>
      <patternFill patternType="solid">
        <fgColor theme="5" tint="0.79998168889431442"/>
        <bgColor indexed="64"/>
      </patternFill>
    </fill>
    <fill>
      <patternFill patternType="solid">
        <fgColor theme="7"/>
        <bgColor indexed="64"/>
      </patternFill>
    </fill>
    <fill>
      <patternFill patternType="solid">
        <fgColor theme="7"/>
        <bgColor rgb="FF2F5496"/>
      </patternFill>
    </fill>
    <fill>
      <patternFill patternType="solid">
        <fgColor rgb="FFFFFFFF"/>
        <bgColor rgb="FF000000"/>
      </patternFill>
    </fill>
    <fill>
      <patternFill patternType="solid">
        <fgColor theme="9"/>
        <bgColor indexed="64"/>
      </patternFill>
    </fill>
    <fill>
      <patternFill patternType="solid">
        <fgColor rgb="FF008000"/>
        <bgColor indexed="64"/>
      </patternFill>
    </fill>
    <fill>
      <patternFill patternType="solid">
        <fgColor rgb="FFFD81A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8"/>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D5A6BD"/>
        <bgColor rgb="FFD5A6BD"/>
      </patternFill>
    </fill>
    <fill>
      <patternFill patternType="solid">
        <fgColor rgb="FFC27BA0"/>
        <bgColor rgb="FFC27BA0"/>
      </patternFill>
    </fill>
    <fill>
      <patternFill patternType="solid">
        <fgColor theme="7" tint="0.59999389629810485"/>
        <bgColor indexed="64"/>
      </patternFill>
    </fill>
    <fill>
      <patternFill patternType="solid">
        <fgColor theme="4" tint="0.39997558519241921"/>
        <bgColor indexed="64"/>
      </patternFill>
    </fill>
    <fill>
      <patternFill patternType="solid">
        <fgColor rgb="FFFFFFFF"/>
        <bgColor rgb="FFFFFFFF"/>
      </patternFill>
    </fill>
    <fill>
      <patternFill patternType="solid">
        <fgColor theme="6"/>
        <bgColor indexed="64"/>
      </patternFill>
    </fill>
    <fill>
      <patternFill patternType="solid">
        <fgColor rgb="FFDDEBF7"/>
        <bgColor rgb="FFDDEBF7"/>
      </patternFill>
    </fill>
  </fills>
  <borders count="105">
    <border>
      <left/>
      <right/>
      <top/>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n">
        <color theme="4" tint="-0.24994659260841701"/>
      </bottom>
      <diagonal/>
    </border>
    <border>
      <left/>
      <right style="thin">
        <color theme="4" tint="-0.24994659260841701"/>
      </right>
      <top/>
      <bottom/>
      <diagonal/>
    </border>
    <border>
      <left style="thin">
        <color theme="4" tint="-0.24994659260841701"/>
      </left>
      <right style="thin">
        <color theme="4" tint="-0.24994659260841701"/>
      </right>
      <top style="thin">
        <color theme="4" tint="-0.24994659260841701"/>
      </top>
      <bottom/>
      <diagonal/>
    </border>
    <border>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B050"/>
      </left>
      <right style="thin">
        <color rgb="FF00B050"/>
      </right>
      <top style="thin">
        <color rgb="FF00B050"/>
      </top>
      <bottom style="thin">
        <color rgb="FF00B050"/>
      </bottom>
      <diagonal/>
    </border>
    <border>
      <left/>
      <right/>
      <top style="thin">
        <color theme="4"/>
      </top>
      <bottom/>
      <diagonal/>
    </border>
    <border>
      <left style="thin">
        <color theme="8"/>
      </left>
      <right/>
      <top style="thin">
        <color theme="8"/>
      </top>
      <bottom/>
      <diagonal/>
    </border>
    <border>
      <left style="thin">
        <color theme="8"/>
      </left>
      <right/>
      <top style="thin">
        <color theme="8"/>
      </top>
      <bottom style="thin">
        <color theme="8"/>
      </bottom>
      <diagonal/>
    </border>
    <border>
      <left style="thin">
        <color rgb="FF7F7F7F"/>
      </left>
      <right/>
      <top/>
      <bottom/>
      <diagonal/>
    </border>
    <border>
      <left/>
      <right style="thin">
        <color theme="8" tint="0.39997558519241921"/>
      </right>
      <top style="thin">
        <color theme="8" tint="0.39997558519241921"/>
      </top>
      <bottom style="thin">
        <color theme="8" tint="0.39997558519241921"/>
      </bottom>
      <diagonal/>
    </border>
    <border>
      <left style="medium">
        <color auto="1"/>
      </left>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medium">
        <color auto="1"/>
      </top>
      <bottom/>
      <diagonal/>
    </border>
    <border>
      <left style="thin">
        <color rgb="FF366092"/>
      </left>
      <right style="thin">
        <color rgb="FF366092"/>
      </right>
      <top style="thin">
        <color rgb="FF366092"/>
      </top>
      <bottom style="thin">
        <color rgb="FF366092"/>
      </bottom>
      <diagonal/>
    </border>
    <border>
      <left/>
      <right style="thin">
        <color rgb="FF366092"/>
      </right>
      <top style="thin">
        <color rgb="FF366092"/>
      </top>
      <bottom style="thin">
        <color rgb="FF366092"/>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theme="4"/>
      </left>
      <right/>
      <top style="thin">
        <color theme="4"/>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auto="1"/>
      </left>
      <right/>
      <top/>
      <bottom/>
      <diagonal/>
    </border>
    <border>
      <left style="thin">
        <color theme="4" tint="0.39997558519241921"/>
      </left>
      <right/>
      <top style="thin">
        <color theme="4" tint="0.39997558519241921"/>
      </top>
      <bottom style="thin">
        <color theme="4" tint="0.39997558519241921"/>
      </bottom>
      <diagonal/>
    </border>
    <border>
      <left style="thin">
        <color auto="1"/>
      </left>
      <right/>
      <top/>
      <bottom/>
      <diagonal/>
    </border>
    <border>
      <left/>
      <right/>
      <top/>
      <bottom style="thin">
        <color auto="1"/>
      </bottom>
      <diagonal/>
    </border>
    <border>
      <left/>
      <right style="thin">
        <color theme="4" tint="0.39997558519241921"/>
      </right>
      <top/>
      <bottom/>
      <diagonal/>
    </border>
    <border>
      <left style="medium">
        <color auto="1"/>
      </left>
      <right style="medium">
        <color auto="1"/>
      </right>
      <top/>
      <bottom style="medium">
        <color rgb="FF000000"/>
      </bottom>
      <diagonal/>
    </border>
    <border>
      <left style="medium">
        <color auto="1"/>
      </left>
      <right style="medium">
        <color auto="1"/>
      </right>
      <top/>
      <bottom/>
      <diagonal/>
    </border>
    <border>
      <left/>
      <right style="medium">
        <color auto="1"/>
      </right>
      <top/>
      <bottom/>
      <diagonal/>
    </border>
    <border>
      <left style="medium">
        <color auto="1"/>
      </left>
      <right style="medium">
        <color auto="1"/>
      </right>
      <top/>
      <bottom style="medium">
        <color auto="1"/>
      </bottom>
      <diagonal/>
    </border>
    <border>
      <left/>
      <right/>
      <top style="thin">
        <color rgb="FF9BC2E6"/>
      </top>
      <bottom style="thin">
        <color rgb="FF9BC2E6"/>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s>
  <cellStyleXfs count="9255">
    <xf numFmtId="0" fontId="0" fillId="0" borderId="0"/>
    <xf numFmtId="164" fontId="5" fillId="0" borderId="0" applyFont="0" applyFill="0" applyBorder="0" applyAlignment="0" applyProtection="0"/>
    <xf numFmtId="9" fontId="5" fillId="0" borderId="0" applyFon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5" fillId="0" borderId="0"/>
    <xf numFmtId="43" fontId="5" fillId="0" borderId="0" applyFont="0" applyFill="0" applyBorder="0" applyAlignment="0" applyProtection="0"/>
    <xf numFmtId="0" fontId="13" fillId="0" borderId="0"/>
    <xf numFmtId="164" fontId="19" fillId="0" borderId="0" applyFont="0" applyFill="0" applyBorder="0" applyAlignment="0" applyProtection="0"/>
    <xf numFmtId="9" fontId="19" fillId="0" borderId="0" applyFont="0" applyFill="0" applyBorder="0" applyAlignment="0" applyProtection="0"/>
    <xf numFmtId="0" fontId="28" fillId="0" borderId="0"/>
    <xf numFmtId="0" fontId="55" fillId="0" borderId="3"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 fillId="27"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6" fillId="32" borderId="0" applyNumberFormat="0" applyBorder="0" applyAlignment="0" applyProtection="0"/>
    <xf numFmtId="0" fontId="67" fillId="32"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8" fillId="29"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8"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8" fillId="37"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8" fillId="4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8"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8"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8" fillId="26"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8" fillId="30"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8"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8" fillId="34"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8"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8" fillId="3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8"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2"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6"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70" fillId="2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2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3" fillId="23" borderId="3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3" fillId="61" borderId="3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56" fillId="24" borderId="37"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70"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5" fillId="0" borderId="0" applyFont="0" applyFill="0" applyBorder="0" applyAlignment="0" applyProtection="0"/>
    <xf numFmtId="43" fontId="65" fillId="0" borderId="0" applyFont="0" applyFill="0" applyBorder="0" applyAlignment="0" applyProtection="0"/>
    <xf numFmtId="172" fontId="48" fillId="0" borderId="0" applyFont="0" applyFill="0" applyBorder="0" applyAlignment="0" applyProtection="0"/>
    <xf numFmtId="43" fontId="5"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43" fontId="65"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76"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19"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6" fillId="0" borderId="1"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3"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7" fillId="0" borderId="2"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6" fillId="0" borderId="2"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54" fillId="0" borderId="33"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9"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5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0" fillId="0" borderId="0" applyNumberFormat="0" applyFill="0" applyBorder="0" applyAlignment="0" applyProtection="0">
      <alignment vertical="top"/>
      <protection locked="0"/>
    </xf>
    <xf numFmtId="0" fontId="91" fillId="22" borderId="3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3" fillId="0" borderId="36"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5" fillId="21"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4" fillId="0" borderId="0"/>
    <xf numFmtId="0" fontId="64" fillId="0" borderId="0"/>
    <xf numFmtId="0" fontId="64" fillId="0" borderId="0"/>
    <xf numFmtId="0" fontId="48" fillId="0" borderId="0"/>
    <xf numFmtId="0" fontId="48"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48" fillId="0" borderId="0"/>
    <xf numFmtId="0" fontId="65"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25" borderId="38"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25" borderId="38"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97" fillId="23" borderId="35"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7" fillId="61" borderId="35"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99" fillId="0" borderId="0"/>
    <xf numFmtId="0" fontId="53"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 fillId="0" borderId="3"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9"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8"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1"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2"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5" fillId="0" borderId="0"/>
    <xf numFmtId="0" fontId="74" fillId="53" borderId="44" applyNumberFormat="0" applyAlignment="0" applyProtection="0"/>
    <xf numFmtId="0" fontId="5" fillId="0" borderId="0"/>
    <xf numFmtId="0" fontId="74" fillId="53" borderId="44" applyNumberFormat="0" applyAlignment="0" applyProtection="0"/>
    <xf numFmtId="0" fontId="105" fillId="0" borderId="0" applyNumberFormat="0" applyFill="0" applyBorder="0" applyAlignment="0" applyProtection="0">
      <alignment vertical="top"/>
      <protection locked="0"/>
    </xf>
    <xf numFmtId="0" fontId="5" fillId="0" borderId="0"/>
    <xf numFmtId="44" fontId="48" fillId="0" borderId="0" applyFont="0" applyFill="0" applyBorder="0" applyAlignment="0" applyProtection="0"/>
    <xf numFmtId="0" fontId="81" fillId="0" borderId="46" applyNumberFormat="0" applyFill="0" applyAlignment="0" applyProtection="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1" fillId="0" borderId="46" applyNumberFormat="0" applyFill="0" applyAlignment="0" applyProtection="0"/>
    <xf numFmtId="0" fontId="5" fillId="0" borderId="0"/>
    <xf numFmtId="0" fontId="81" fillId="0" borderId="46" applyNumberFormat="0" applyFill="0" applyAlignment="0" applyProtection="0"/>
    <xf numFmtId="0" fontId="5" fillId="0" borderId="0"/>
    <xf numFmtId="0" fontId="81" fillId="0" borderId="46"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7" fillId="0" borderId="49" applyNumberFormat="0" applyFill="0" applyAlignment="0" applyProtection="0"/>
    <xf numFmtId="0" fontId="5" fillId="0" borderId="0"/>
    <xf numFmtId="0" fontId="87" fillId="0" borderId="49" applyNumberFormat="0" applyFill="0" applyAlignment="0" applyProtection="0"/>
    <xf numFmtId="0" fontId="5" fillId="0" borderId="0"/>
    <xf numFmtId="0" fontId="87" fillId="0" borderId="49"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103" fillId="0" borderId="54" applyNumberFormat="0" applyFill="0" applyAlignment="0" applyProtection="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75" fillId="75" borderId="45" applyNumberFormat="0" applyAlignment="0" applyProtection="0"/>
    <xf numFmtId="0" fontId="75" fillId="75" borderId="45" applyNumberFormat="0" applyAlignment="0" applyProtection="0"/>
    <xf numFmtId="0" fontId="5" fillId="0" borderId="0"/>
    <xf numFmtId="0" fontId="75" fillId="75" borderId="45" applyNumberFormat="0" applyAlignment="0" applyProtection="0"/>
    <xf numFmtId="0" fontId="75" fillId="75" borderId="45" applyNumberFormat="0" applyAlignment="0" applyProtection="0"/>
    <xf numFmtId="0" fontId="5" fillId="0" borderId="0"/>
    <xf numFmtId="0" fontId="5" fillId="0" borderId="0"/>
    <xf numFmtId="0" fontId="75" fillId="75" borderId="45"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96" fillId="64" borderId="0" applyNumberFormat="0" applyBorder="0" applyAlignment="0" applyProtection="0"/>
    <xf numFmtId="0" fontId="96" fillId="64" borderId="0" applyNumberFormat="0" applyBorder="0" applyAlignment="0" applyProtection="0"/>
    <xf numFmtId="0" fontId="5" fillId="0" borderId="0"/>
    <xf numFmtId="0" fontId="96" fillId="64" borderId="0" applyNumberFormat="0" applyBorder="0" applyAlignment="0" applyProtection="0"/>
    <xf numFmtId="0" fontId="96" fillId="6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65" fillId="0" borderId="0"/>
    <xf numFmtId="0" fontId="48" fillId="0" borderId="0"/>
    <xf numFmtId="0" fontId="106" fillId="0" borderId="0"/>
    <xf numFmtId="0" fontId="106" fillId="0" borderId="0"/>
    <xf numFmtId="0" fontId="5" fillId="0" borderId="0"/>
    <xf numFmtId="0" fontId="106" fillId="0" borderId="0"/>
    <xf numFmtId="0" fontId="5" fillId="0" borderId="0"/>
    <xf numFmtId="0" fontId="5" fillId="0" borderId="0"/>
    <xf numFmtId="0" fontId="48"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8" fillId="0" borderId="0"/>
    <xf numFmtId="0" fontId="64" fillId="0" borderId="0">
      <alignment horizontal="left" vertical="top"/>
    </xf>
    <xf numFmtId="0" fontId="5" fillId="0" borderId="0"/>
    <xf numFmtId="0" fontId="64" fillId="0" borderId="0">
      <alignment horizontal="left" vertical="top"/>
    </xf>
    <xf numFmtId="0" fontId="5" fillId="0" borderId="0"/>
    <xf numFmtId="0" fontId="48" fillId="0" borderId="0"/>
    <xf numFmtId="0" fontId="48" fillId="0" borderId="0"/>
    <xf numFmtId="0" fontId="48" fillId="0" borderId="0"/>
    <xf numFmtId="0" fontId="5" fillId="0" borderId="0"/>
    <xf numFmtId="0" fontId="48" fillId="0" borderId="0"/>
    <xf numFmtId="0" fontId="5" fillId="0" borderId="0"/>
    <xf numFmtId="0" fontId="48" fillId="0" borderId="0"/>
    <xf numFmtId="0" fontId="5" fillId="0" borderId="0"/>
    <xf numFmtId="0" fontId="106" fillId="0" borderId="0"/>
    <xf numFmtId="0" fontId="5" fillId="0" borderId="0"/>
    <xf numFmtId="0" fontId="48" fillId="0" borderId="0"/>
    <xf numFmtId="0" fontId="5" fillId="0" borderId="0"/>
    <xf numFmtId="0" fontId="48" fillId="0" borderId="0"/>
    <xf numFmtId="0" fontId="106" fillId="0" borderId="0"/>
    <xf numFmtId="0" fontId="5" fillId="0" borderId="0"/>
    <xf numFmtId="0" fontId="106" fillId="0" borderId="0"/>
    <xf numFmtId="0" fontId="48" fillId="0" borderId="0"/>
    <xf numFmtId="0" fontId="71" fillId="54" borderId="0" applyNumberFormat="0" applyBorder="0" applyAlignment="0" applyProtection="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 fillId="0" borderId="0"/>
    <xf numFmtId="0" fontId="78" fillId="0" borderId="0" applyNumberFormat="0" applyFill="0" applyBorder="0" applyAlignment="0" applyProtection="0"/>
    <xf numFmtId="0" fontId="78" fillId="0" borderId="0" applyNumberFormat="0" applyFill="0" applyBorder="0" applyAlignment="0" applyProtection="0"/>
    <xf numFmtId="0" fontId="5" fillId="0" borderId="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65" fillId="0" borderId="0"/>
    <xf numFmtId="0" fontId="5" fillId="0" borderId="0"/>
    <xf numFmtId="0" fontId="65" fillId="0" borderId="0"/>
    <xf numFmtId="0" fontId="94" fillId="0" borderId="51" applyNumberFormat="0" applyFill="0" applyAlignment="0" applyProtection="0"/>
    <xf numFmtId="0" fontId="94" fillId="0" borderId="51" applyNumberFormat="0" applyFill="0" applyAlignment="0" applyProtection="0"/>
    <xf numFmtId="0" fontId="5" fillId="0" borderId="0"/>
    <xf numFmtId="0" fontId="94" fillId="0" borderId="51" applyNumberFormat="0" applyFill="0" applyAlignment="0" applyProtection="0"/>
    <xf numFmtId="0" fontId="94" fillId="0" borderId="51" applyNumberFormat="0" applyFill="0" applyAlignment="0" applyProtection="0"/>
    <xf numFmtId="0" fontId="5" fillId="0" borderId="0"/>
    <xf numFmtId="0" fontId="5" fillId="0" borderId="0"/>
    <xf numFmtId="0" fontId="94" fillId="0" borderId="51" applyNumberFormat="0" applyFill="0" applyAlignment="0" applyProtection="0"/>
    <xf numFmtId="0" fontId="48" fillId="0" borderId="0"/>
    <xf numFmtId="0" fontId="48" fillId="0" borderId="0"/>
    <xf numFmtId="0" fontId="5" fillId="0" borderId="0"/>
    <xf numFmtId="0" fontId="48" fillId="0" borderId="0"/>
    <xf numFmtId="0" fontId="5" fillId="0" borderId="0"/>
    <xf numFmtId="0" fontId="48" fillId="0" borderId="0"/>
    <xf numFmtId="0" fontId="104" fillId="0" borderId="0" applyNumberFormat="0" applyFill="0" applyBorder="0" applyAlignment="0" applyProtection="0"/>
    <xf numFmtId="0" fontId="104" fillId="0" borderId="0" applyNumberFormat="0" applyFill="0" applyBorder="0" applyAlignment="0" applyProtection="0"/>
    <xf numFmtId="0" fontId="5" fillId="0" borderId="0"/>
    <xf numFmtId="0" fontId="104" fillId="0" borderId="0" applyNumberFormat="0" applyFill="0" applyBorder="0" applyAlignment="0" applyProtection="0"/>
    <xf numFmtId="0" fontId="104" fillId="0" borderId="0" applyNumberFormat="0" applyFill="0" applyBorder="0" applyAlignment="0" applyProtection="0"/>
    <xf numFmtId="0" fontId="5" fillId="0" borderId="0"/>
    <xf numFmtId="0" fontId="5" fillId="0" borderId="0"/>
    <xf numFmtId="43" fontId="48"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48" fillId="0" borderId="0" applyFont="0" applyFill="0" applyBorder="0" applyAlignment="0" applyProtection="0"/>
    <xf numFmtId="43" fontId="65" fillId="0" borderId="0" applyFont="0" applyFill="0" applyBorder="0" applyAlignment="0" applyProtection="0"/>
    <xf numFmtId="0" fontId="5" fillId="0" borderId="0"/>
    <xf numFmtId="176" fontId="106" fillId="0" borderId="0" applyFont="0" applyFill="0" applyBorder="0" applyAlignment="0" applyProtection="0"/>
    <xf numFmtId="0" fontId="5" fillId="0" borderId="0"/>
    <xf numFmtId="0" fontId="64" fillId="0" borderId="0" applyFont="0" applyFill="0" applyBorder="0" applyAlignment="0" applyProtection="0"/>
    <xf numFmtId="0" fontId="64" fillId="0" borderId="0" applyFont="0" applyFill="0" applyBorder="0" applyAlignment="0" applyProtection="0"/>
    <xf numFmtId="0" fontId="5" fillId="0" borderId="0"/>
    <xf numFmtId="0" fontId="64" fillId="0" borderId="0" applyFont="0" applyFill="0" applyBorder="0" applyAlignment="0" applyProtection="0"/>
    <xf numFmtId="0" fontId="5" fillId="0" borderId="0"/>
    <xf numFmtId="174" fontId="48" fillId="0" borderId="0" applyFont="0" applyFill="0" applyBorder="0" applyAlignment="0" applyProtection="0"/>
    <xf numFmtId="0" fontId="5" fillId="0" borderId="0"/>
    <xf numFmtId="174" fontId="48"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0" fontId="5" fillId="0" borderId="0"/>
    <xf numFmtId="164" fontId="64"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5" fillId="0" borderId="0"/>
    <xf numFmtId="176" fontId="5" fillId="0" borderId="0" applyFont="0" applyFill="0" applyBorder="0" applyAlignment="0" applyProtection="0"/>
    <xf numFmtId="0" fontId="5" fillId="0" borderId="0"/>
    <xf numFmtId="164" fontId="48" fillId="0" borderId="0" applyFont="0" applyFill="0" applyBorder="0" applyAlignment="0" applyProtection="0"/>
    <xf numFmtId="0" fontId="80" fillId="56" borderId="0" applyNumberFormat="0" applyBorder="0" applyAlignment="0" applyProtection="0"/>
    <xf numFmtId="0" fontId="80" fillId="56" borderId="0" applyNumberFormat="0" applyBorder="0" applyAlignment="0" applyProtection="0"/>
    <xf numFmtId="0" fontId="5" fillId="0" borderId="0"/>
    <xf numFmtId="0" fontId="80" fillId="56" borderId="0" applyNumberFormat="0" applyBorder="0" applyAlignment="0" applyProtection="0"/>
    <xf numFmtId="0" fontId="80" fillId="56" borderId="0" applyNumberFormat="0" applyBorder="0" applyAlignment="0" applyProtection="0"/>
    <xf numFmtId="0" fontId="5" fillId="0" borderId="0"/>
    <xf numFmtId="0" fontId="5" fillId="0" borderId="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8" fillId="0" borderId="0"/>
    <xf numFmtId="0" fontId="48" fillId="0" borderId="0"/>
    <xf numFmtId="0" fontId="48" fillId="0" borderId="0"/>
    <xf numFmtId="0" fontId="65" fillId="60"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8"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2"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6"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56" fillId="24" borderId="37"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4" fontId="6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19"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1" fillId="22" borderId="3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3" fillId="0" borderId="36"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5" fillId="21"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76" fillId="57" borderId="52" applyNumberFormat="0" applyFont="0" applyAlignment="0" applyProtection="0"/>
    <xf numFmtId="0" fontId="76" fillId="57" borderId="52" applyNumberFormat="0" applyFont="0" applyAlignment="0" applyProtection="0"/>
    <xf numFmtId="0" fontId="76" fillId="57" borderId="52" applyNumberFormat="0" applyFon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8"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82" fillId="0" borderId="47" applyNumberFormat="0" applyFill="0" applyAlignment="0" applyProtection="0"/>
    <xf numFmtId="0" fontId="82" fillId="0" borderId="47"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03" fillId="0" borderId="55" applyNumberFormat="0" applyFill="0" applyAlignment="0" applyProtection="0"/>
    <xf numFmtId="0" fontId="103" fillId="0" borderId="55"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48" fillId="57" borderId="52" applyNumberFormat="0" applyFon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14" fillId="0" borderId="0" applyNumberFormat="0" applyFill="0" applyBorder="0" applyAlignment="0" applyProtection="0"/>
    <xf numFmtId="164" fontId="5" fillId="0" borderId="0" applyFont="0" applyFill="0" applyBorder="0" applyAlignment="0" applyProtection="0"/>
    <xf numFmtId="164" fontId="63" fillId="0" borderId="0" applyFont="0" applyFill="0" applyBorder="0" applyAlignment="0" applyProtection="0"/>
    <xf numFmtId="0" fontId="9" fillId="0" borderId="3" applyNumberFormat="0" applyFill="0" applyAlignment="0" applyProtection="0"/>
    <xf numFmtId="0" fontId="126" fillId="0" borderId="0"/>
    <xf numFmtId="0" fontId="126" fillId="0" borderId="0"/>
    <xf numFmtId="9" fontId="126" fillId="0" borderId="0" applyFont="0" applyFill="0" applyBorder="0" applyAlignment="0" applyProtection="0"/>
    <xf numFmtId="164" fontId="126" fillId="0" borderId="0" applyFont="0" applyFill="0" applyBorder="0" applyAlignment="0" applyProtection="0"/>
    <xf numFmtId="0" fontId="126" fillId="0" borderId="0"/>
    <xf numFmtId="0" fontId="126" fillId="0" borderId="0"/>
    <xf numFmtId="170"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0" fontId="126" fillId="0" borderId="0"/>
    <xf numFmtId="164" fontId="126" fillId="0" borderId="0" applyFont="0" applyFill="0" applyBorder="0" applyAlignment="0" applyProtection="0"/>
    <xf numFmtId="165"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4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5"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164" fontId="126" fillId="0" borderId="0" applyFont="0" applyFill="0" applyBorder="0" applyAlignment="0" applyProtection="0"/>
    <xf numFmtId="0" fontId="126" fillId="0" borderId="0"/>
    <xf numFmtId="9" fontId="126" fillId="0" borderId="0" applyFont="0" applyFill="0" applyBorder="0" applyAlignment="0" applyProtection="0"/>
    <xf numFmtId="164" fontId="126" fillId="0" borderId="0" applyFont="0" applyFill="0" applyBorder="0" applyAlignment="0" applyProtection="0"/>
    <xf numFmtId="171" fontId="126" fillId="0" borderId="0" applyFont="0" applyFill="0" applyBorder="0" applyAlignment="0" applyProtection="0"/>
    <xf numFmtId="164" fontId="5" fillId="0" borderId="0" applyFont="0" applyFill="0" applyBorder="0" applyAlignment="0" applyProtection="0"/>
    <xf numFmtId="0" fontId="126" fillId="0" borderId="0"/>
    <xf numFmtId="0" fontId="126" fillId="0" borderId="0"/>
    <xf numFmtId="164" fontId="5" fillId="0" borderId="0" applyFont="0" applyFill="0" applyBorder="0" applyAlignment="0" applyProtection="0"/>
    <xf numFmtId="0" fontId="126" fillId="0" borderId="0"/>
    <xf numFmtId="164" fontId="65" fillId="0" borderId="0" applyFont="0" applyFill="0" applyBorder="0" applyAlignment="0" applyProtection="0"/>
    <xf numFmtId="173" fontId="126" fillId="0" borderId="0" applyFont="0" applyFill="0" applyBorder="0" applyAlignment="0" applyProtection="0"/>
    <xf numFmtId="0" fontId="28" fillId="0" borderId="0"/>
    <xf numFmtId="9" fontId="126" fillId="0" borderId="0" applyFont="0" applyFill="0" applyBorder="0" applyAlignment="0" applyProtection="0"/>
    <xf numFmtId="0" fontId="126" fillId="57" borderId="52" applyNumberFormat="0" applyFont="0" applyAlignment="0" applyProtection="0"/>
    <xf numFmtId="164" fontId="65" fillId="0" borderId="0" applyFont="0" applyFill="0" applyBorder="0" applyAlignment="0" applyProtection="0"/>
    <xf numFmtId="172" fontId="126" fillId="0" borderId="0" applyFont="0" applyFill="0" applyBorder="0" applyAlignment="0" applyProtection="0"/>
    <xf numFmtId="0" fontId="28" fillId="0" borderId="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164" fontId="65" fillId="0" borderId="0" applyFont="0" applyFill="0" applyBorder="0" applyAlignment="0" applyProtection="0"/>
    <xf numFmtId="0" fontId="126" fillId="0" borderId="0"/>
    <xf numFmtId="0" fontId="126" fillId="0" borderId="0"/>
    <xf numFmtId="172" fontId="126" fillId="0" borderId="0" applyFont="0" applyFill="0" applyBorder="0" applyAlignment="0" applyProtection="0"/>
    <xf numFmtId="164" fontId="76" fillId="0" borderId="0" applyFont="0" applyFill="0" applyBorder="0" applyAlignment="0" applyProtection="0"/>
    <xf numFmtId="0" fontId="126" fillId="0" borderId="0"/>
    <xf numFmtId="0" fontId="28" fillId="0" borderId="0"/>
    <xf numFmtId="0" fontId="126" fillId="0" borderId="0"/>
    <xf numFmtId="0" fontId="126" fillId="0" borderId="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3"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9"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3" fontId="126"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73" fontId="126" fillId="0" borderId="0" applyFont="0" applyFill="0" applyBorder="0" applyAlignment="0" applyProtection="0"/>
    <xf numFmtId="171"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71" fontId="126"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0" fontId="126" fillId="0" borderId="0"/>
    <xf numFmtId="0" fontId="28" fillId="0" borderId="0"/>
    <xf numFmtId="0" fontId="126" fillId="0" borderId="0"/>
    <xf numFmtId="0" fontId="126" fillId="0" borderId="0"/>
    <xf numFmtId="9" fontId="126"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0" fontId="126" fillId="0" borderId="0"/>
    <xf numFmtId="173"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70"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0" fontId="28" fillId="0" borderId="0"/>
    <xf numFmtId="0" fontId="126" fillId="0" borderId="0"/>
    <xf numFmtId="173" fontId="126" fillId="0" borderId="0" applyFont="0" applyFill="0" applyBorder="0" applyAlignment="0" applyProtection="0"/>
    <xf numFmtId="164" fontId="126" fillId="0" borderId="0" applyFont="0" applyFill="0" applyBorder="0" applyAlignment="0" applyProtection="0"/>
    <xf numFmtId="170"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0" fontId="28" fillId="0" borderId="0"/>
    <xf numFmtId="164" fontId="65" fillId="0" borderId="0" applyFont="0" applyFill="0" applyBorder="0" applyAlignment="0" applyProtection="0"/>
    <xf numFmtId="0" fontId="126" fillId="0" borderId="0"/>
    <xf numFmtId="0" fontId="126" fillId="0" borderId="0"/>
    <xf numFmtId="172" fontId="126" fillId="0" borderId="0" applyFont="0" applyFill="0" applyBorder="0" applyAlignment="0" applyProtection="0"/>
    <xf numFmtId="0" fontId="126" fillId="57" borderId="52" applyNumberFormat="0" applyFont="0" applyAlignment="0" applyProtection="0"/>
    <xf numFmtId="173" fontId="126" fillId="0" borderId="0" applyFont="0" applyFill="0" applyBorder="0" applyAlignment="0" applyProtection="0"/>
    <xf numFmtId="0" fontId="126" fillId="0" borderId="0"/>
    <xf numFmtId="0" fontId="126" fillId="0" borderId="0"/>
    <xf numFmtId="0" fontId="126" fillId="0" borderId="0"/>
    <xf numFmtId="9" fontId="126" fillId="0" borderId="0" applyFont="0" applyFill="0" applyBorder="0" applyAlignment="0" applyProtection="0"/>
    <xf numFmtId="172" fontId="126" fillId="0" borderId="0" applyFont="0" applyFill="0" applyBorder="0" applyAlignment="0" applyProtection="0"/>
    <xf numFmtId="164" fontId="65" fillId="0" borderId="0" applyFont="0" applyFill="0" applyBorder="0" applyAlignment="0" applyProtection="0"/>
    <xf numFmtId="0" fontId="126" fillId="0" borderId="0"/>
    <xf numFmtId="0" fontId="126" fillId="0" borderId="0"/>
    <xf numFmtId="0" fontId="126" fillId="57" borderId="52" applyNumberFormat="0" applyFont="0" applyAlignment="0" applyProtection="0"/>
    <xf numFmtId="0" fontId="126" fillId="0" borderId="0"/>
    <xf numFmtId="0" fontId="126" fillId="0" borderId="0"/>
    <xf numFmtId="164" fontId="65" fillId="0" borderId="0" applyFont="0" applyFill="0" applyBorder="0" applyAlignment="0" applyProtection="0"/>
    <xf numFmtId="164" fontId="65" fillId="0" borderId="0" applyFont="0" applyFill="0" applyBorder="0" applyAlignment="0" applyProtection="0"/>
    <xf numFmtId="0" fontId="126" fillId="57" borderId="52" applyNumberFormat="0" applyFont="0" applyAlignment="0" applyProtection="0"/>
    <xf numFmtId="173" fontId="126" fillId="0" borderId="0" applyFont="0" applyFill="0" applyBorder="0" applyAlignment="0" applyProtection="0"/>
    <xf numFmtId="0" fontId="126" fillId="0" borderId="0"/>
    <xf numFmtId="0" fontId="126" fillId="0" borderId="0"/>
    <xf numFmtId="164" fontId="65" fillId="0" borderId="0" applyFont="0" applyFill="0" applyBorder="0" applyAlignment="0" applyProtection="0"/>
    <xf numFmtId="164" fontId="65" fillId="0" borderId="0" applyFont="0" applyFill="0" applyBorder="0" applyAlignment="0" applyProtection="0"/>
    <xf numFmtId="172" fontId="126" fillId="0" borderId="0" applyFont="0" applyFill="0" applyBorder="0" applyAlignment="0" applyProtection="0"/>
    <xf numFmtId="0" fontId="126" fillId="0" borderId="0"/>
    <xf numFmtId="0" fontId="126" fillId="0" borderId="0"/>
    <xf numFmtId="0" fontId="126" fillId="0" borderId="0"/>
    <xf numFmtId="173" fontId="126" fillId="0" borderId="0" applyFont="0" applyFill="0" applyBorder="0" applyAlignment="0" applyProtection="0"/>
    <xf numFmtId="0" fontId="126" fillId="57" borderId="52" applyNumberFormat="0" applyFont="0" applyAlignment="0" applyProtection="0"/>
    <xf numFmtId="0" fontId="126" fillId="0" borderId="0"/>
    <xf numFmtId="172" fontId="126" fillId="0" borderId="0" applyFont="0" applyFill="0" applyBorder="0" applyAlignment="0" applyProtection="0"/>
    <xf numFmtId="0" fontId="126" fillId="0" borderId="0"/>
    <xf numFmtId="0" fontId="126" fillId="0" borderId="0"/>
    <xf numFmtId="0" fontId="28" fillId="0" borderId="0"/>
    <xf numFmtId="0" fontId="126" fillId="0" borderId="0"/>
    <xf numFmtId="9" fontId="126" fillId="0" borderId="0" applyFont="0" applyFill="0" applyBorder="0" applyAlignment="0" applyProtection="0"/>
    <xf numFmtId="164" fontId="65" fillId="0" borderId="0" applyFont="0" applyFill="0" applyBorder="0" applyAlignment="0" applyProtection="0"/>
    <xf numFmtId="173" fontId="126" fillId="0" borderId="0" applyFont="0" applyFill="0" applyBorder="0" applyAlignment="0" applyProtection="0"/>
    <xf numFmtId="172" fontId="126" fillId="0" borderId="0" applyFont="0" applyFill="0" applyBorder="0" applyAlignment="0" applyProtection="0"/>
    <xf numFmtId="9" fontId="126" fillId="0" borderId="0" applyFont="0" applyFill="0" applyBorder="0" applyAlignment="0" applyProtection="0"/>
    <xf numFmtId="0" fontId="126" fillId="0" borderId="0"/>
    <xf numFmtId="0" fontId="126" fillId="0" borderId="0"/>
    <xf numFmtId="0" fontId="126" fillId="0" borderId="0"/>
    <xf numFmtId="173" fontId="126" fillId="0" borderId="0" applyFont="0" applyFill="0" applyBorder="0" applyAlignment="0" applyProtection="0"/>
    <xf numFmtId="0" fontId="126" fillId="57" borderId="52" applyNumberFormat="0" applyFont="0" applyAlignment="0" applyProtection="0"/>
    <xf numFmtId="173" fontId="126" fillId="0" borderId="0" applyFont="0" applyFill="0" applyBorder="0" applyAlignment="0" applyProtection="0"/>
    <xf numFmtId="0" fontId="126" fillId="0" borderId="0"/>
    <xf numFmtId="172" fontId="126" fillId="0" borderId="0" applyFont="0" applyFill="0" applyBorder="0" applyAlignment="0" applyProtection="0"/>
    <xf numFmtId="0" fontId="126" fillId="0" borderId="0"/>
    <xf numFmtId="0" fontId="126" fillId="57" borderId="52" applyNumberFormat="0" applyFont="0" applyAlignment="0" applyProtection="0"/>
    <xf numFmtId="0" fontId="28" fillId="0" borderId="0"/>
    <xf numFmtId="0" fontId="126" fillId="0" borderId="0"/>
    <xf numFmtId="0" fontId="28" fillId="0" borderId="0"/>
    <xf numFmtId="9" fontId="126" fillId="0" borderId="0" applyFont="0" applyFill="0" applyBorder="0" applyAlignment="0" applyProtection="0"/>
    <xf numFmtId="164" fontId="65" fillId="0" borderId="0" applyFont="0" applyFill="0" applyBorder="0" applyAlignment="0" applyProtection="0"/>
    <xf numFmtId="0" fontId="126" fillId="0" borderId="0"/>
    <xf numFmtId="0" fontId="126" fillId="0" borderId="0"/>
    <xf numFmtId="0" fontId="28" fillId="0" borderId="0"/>
    <xf numFmtId="0" fontId="126" fillId="0" borderId="0"/>
    <xf numFmtId="0" fontId="28" fillId="0" borderId="0"/>
    <xf numFmtId="9" fontId="126" fillId="0" borderId="0" applyFont="0" applyFill="0" applyBorder="0" applyAlignment="0" applyProtection="0"/>
    <xf numFmtId="164" fontId="65" fillId="0" borderId="0" applyFont="0" applyFill="0" applyBorder="0" applyAlignment="0" applyProtection="0"/>
    <xf numFmtId="0" fontId="126" fillId="0" borderId="0"/>
    <xf numFmtId="0" fontId="28" fillId="0" borderId="0"/>
    <xf numFmtId="0" fontId="126" fillId="0" borderId="0"/>
    <xf numFmtId="0" fontId="28" fillId="0" borderId="0"/>
    <xf numFmtId="164" fontId="65" fillId="0" borderId="0" applyFont="0" applyFill="0" applyBorder="0" applyAlignment="0" applyProtection="0"/>
    <xf numFmtId="0" fontId="126" fillId="0" borderId="0"/>
    <xf numFmtId="0" fontId="28" fillId="0" borderId="0"/>
    <xf numFmtId="0" fontId="126" fillId="0" borderId="0"/>
    <xf numFmtId="0" fontId="28" fillId="0" borderId="0"/>
    <xf numFmtId="164" fontId="65" fillId="0" borderId="0" applyFont="0" applyFill="0" applyBorder="0" applyAlignment="0" applyProtection="0"/>
    <xf numFmtId="0" fontId="28" fillId="0" borderId="0"/>
    <xf numFmtId="0" fontId="126" fillId="0" borderId="0"/>
    <xf numFmtId="164" fontId="65" fillId="0" borderId="0" applyFont="0" applyFill="0" applyBorder="0" applyAlignment="0" applyProtection="0"/>
    <xf numFmtId="0" fontId="28" fillId="0" borderId="0"/>
    <xf numFmtId="0" fontId="126" fillId="0" borderId="0"/>
    <xf numFmtId="0" fontId="28" fillId="0" borderId="0"/>
    <xf numFmtId="0" fontId="126" fillId="0" borderId="0"/>
    <xf numFmtId="0" fontId="126" fillId="0" borderId="0"/>
    <xf numFmtId="0" fontId="125" fillId="0" borderId="0"/>
    <xf numFmtId="9" fontId="125" fillId="0" borderId="0" applyFont="0" applyFill="0" applyBorder="0" applyAlignment="0" applyProtection="0"/>
    <xf numFmtId="164"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5" fillId="0" borderId="0"/>
    <xf numFmtId="0" fontId="125" fillId="0" borderId="0"/>
    <xf numFmtId="0" fontId="126" fillId="0" borderId="0"/>
    <xf numFmtId="0" fontId="126" fillId="0" borderId="0"/>
    <xf numFmtId="0" fontId="126" fillId="0" borderId="0"/>
    <xf numFmtId="0" fontId="126" fillId="0" borderId="0"/>
    <xf numFmtId="0" fontId="126" fillId="0" borderId="0"/>
    <xf numFmtId="164" fontId="65" fillId="0" borderId="0" applyFont="0" applyFill="0" applyBorder="0" applyAlignment="0" applyProtection="0"/>
    <xf numFmtId="174" fontId="12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6" fontId="125" fillId="0" borderId="0" applyFont="0" applyFill="0" applyBorder="0" applyAlignment="0" applyProtection="0"/>
    <xf numFmtId="164" fontId="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6" fontId="12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6" fontId="12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6" fontId="125" fillId="0" borderId="0" applyFont="0" applyFill="0" applyBorder="0" applyAlignment="0" applyProtection="0"/>
    <xf numFmtId="165" fontId="126" fillId="0" borderId="0" applyFont="0" applyFill="0" applyBorder="0" applyAlignment="0" applyProtection="0"/>
    <xf numFmtId="164" fontId="126"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0" borderId="0"/>
    <xf numFmtId="164" fontId="48" fillId="0" borderId="0" applyFont="0" applyFill="0" applyBorder="0" applyAlignment="0" applyProtection="0"/>
    <xf numFmtId="0" fontId="126" fillId="0" borderId="0"/>
    <xf numFmtId="0" fontId="127" fillId="0" borderId="0"/>
    <xf numFmtId="0" fontId="127" fillId="52" borderId="0" applyNumberFormat="0" applyBorder="0" applyAlignment="0" applyProtection="0"/>
    <xf numFmtId="0" fontId="127" fillId="54" borderId="0" applyNumberFormat="0" applyBorder="0" applyAlignment="0" applyProtection="0"/>
    <xf numFmtId="0" fontId="127" fillId="56" borderId="0" applyNumberFormat="0" applyBorder="0" applyAlignment="0" applyProtection="0"/>
    <xf numFmtId="0" fontId="127" fillId="58" borderId="0" applyNumberFormat="0" applyBorder="0" applyAlignment="0" applyProtection="0"/>
    <xf numFmtId="0" fontId="127" fillId="59" borderId="0" applyNumberFormat="0" applyBorder="0" applyAlignment="0" applyProtection="0"/>
    <xf numFmtId="0" fontId="127" fillId="55" borderId="0" applyNumberFormat="0" applyBorder="0" applyAlignment="0" applyProtection="0"/>
    <xf numFmtId="0" fontId="127" fillId="60" borderId="0" applyNumberFormat="0" applyBorder="0" applyAlignment="0" applyProtection="0"/>
    <xf numFmtId="0" fontId="127" fillId="62" borderId="0" applyNumberFormat="0" applyBorder="0" applyAlignment="0" applyProtection="0"/>
    <xf numFmtId="0" fontId="127" fillId="63" borderId="0" applyNumberFormat="0" applyBorder="0" applyAlignment="0" applyProtection="0"/>
    <xf numFmtId="0" fontId="127" fillId="58" borderId="0" applyNumberFormat="0" applyBorder="0" applyAlignment="0" applyProtection="0"/>
    <xf numFmtId="0" fontId="127" fillId="60" borderId="0" applyNumberFormat="0" applyBorder="0" applyAlignment="0" applyProtection="0"/>
    <xf numFmtId="0" fontId="127" fillId="65" borderId="0" applyNumberFormat="0" applyBorder="0" applyAlignment="0" applyProtection="0"/>
    <xf numFmtId="0" fontId="128" fillId="66" borderId="0" applyNumberFormat="0" applyBorder="0" applyAlignment="0" applyProtection="0"/>
    <xf numFmtId="0" fontId="128" fillId="62" borderId="0" applyNumberFormat="0" applyBorder="0" applyAlignment="0" applyProtection="0"/>
    <xf numFmtId="0" fontId="128" fillId="63" borderId="0" applyNumberFormat="0" applyBorder="0" applyAlignment="0" applyProtection="0"/>
    <xf numFmtId="0" fontId="128" fillId="68" borderId="0" applyNumberFormat="0" applyBorder="0" applyAlignment="0" applyProtection="0"/>
    <xf numFmtId="0" fontId="128" fillId="67" borderId="0" applyNumberFormat="0" applyBorder="0" applyAlignment="0" applyProtection="0"/>
    <xf numFmtId="0" fontId="128" fillId="69" borderId="0" applyNumberFormat="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8" fillId="70" borderId="0" applyNumberFormat="0" applyBorder="0" applyAlignment="0" applyProtection="0"/>
    <xf numFmtId="0" fontId="128" fillId="71" borderId="0" applyNumberFormat="0" applyBorder="0" applyAlignment="0" applyProtection="0"/>
    <xf numFmtId="0" fontId="128" fillId="72" borderId="0" applyNumberFormat="0" applyBorder="0" applyAlignment="0" applyProtection="0"/>
    <xf numFmtId="0" fontId="128" fillId="68" borderId="0" applyNumberFormat="0" applyBorder="0" applyAlignment="0" applyProtection="0"/>
    <xf numFmtId="0" fontId="128" fillId="67" borderId="0" applyNumberFormat="0" applyBorder="0" applyAlignment="0" applyProtection="0"/>
    <xf numFmtId="0" fontId="128" fillId="74" borderId="0" applyNumberFormat="0" applyBorder="0" applyAlignment="0" applyProtection="0"/>
    <xf numFmtId="0" fontId="130" fillId="55" borderId="44" applyNumberFormat="0" applyAlignment="0" applyProtection="0"/>
    <xf numFmtId="0" fontId="131" fillId="61" borderId="53" applyNumberFormat="0" applyAlignment="0" applyProtection="0"/>
    <xf numFmtId="0" fontId="132" fillId="61" borderId="44" applyNumberFormat="0" applyAlignment="0" applyProtection="0"/>
    <xf numFmtId="0" fontId="133" fillId="0" borderId="46" applyNumberFormat="0" applyFill="0" applyAlignment="0" applyProtection="0"/>
    <xf numFmtId="0" fontId="134" fillId="0" borderId="48" applyNumberFormat="0" applyFill="0" applyAlignment="0" applyProtection="0"/>
    <xf numFmtId="0" fontId="135" fillId="0" borderId="49" applyNumberFormat="0" applyFill="0" applyAlignment="0" applyProtection="0"/>
    <xf numFmtId="0" fontId="135" fillId="0" borderId="0" applyNumberFormat="0" applyFill="0" applyBorder="0" applyAlignment="0" applyProtection="0"/>
    <xf numFmtId="0" fontId="136" fillId="0" borderId="54" applyNumberFormat="0" applyFill="0" applyAlignment="0" applyProtection="0"/>
    <xf numFmtId="0" fontId="137" fillId="75" borderId="45" applyNumberFormat="0" applyAlignment="0" applyProtection="0"/>
    <xf numFmtId="0" fontId="138" fillId="0" borderId="0" applyNumberFormat="0" applyFill="0" applyBorder="0" applyAlignment="0" applyProtection="0"/>
    <xf numFmtId="0" fontId="139" fillId="64" borderId="0" applyNumberFormat="0" applyBorder="0" applyAlignment="0" applyProtection="0"/>
    <xf numFmtId="0" fontId="126" fillId="0" borderId="0"/>
    <xf numFmtId="0" fontId="140" fillId="0" borderId="0"/>
    <xf numFmtId="0" fontId="141" fillId="0" borderId="0">
      <alignment horizontal="left" vertical="top"/>
    </xf>
    <xf numFmtId="0" fontId="126" fillId="0" borderId="0"/>
    <xf numFmtId="0" fontId="126" fillId="0" borderId="0"/>
    <xf numFmtId="0" fontId="126" fillId="0" borderId="0"/>
    <xf numFmtId="0" fontId="140" fillId="0" borderId="0"/>
    <xf numFmtId="0" fontId="142" fillId="54" borderId="0" applyNumberFormat="0" applyBorder="0" applyAlignment="0" applyProtection="0"/>
    <xf numFmtId="0" fontId="143" fillId="0" borderId="0" applyNumberFormat="0" applyFill="0" applyBorder="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7" fillId="0" borderId="0"/>
    <xf numFmtId="0" fontId="144" fillId="0" borderId="51" applyNumberFormat="0" applyFill="0" applyAlignment="0" applyProtection="0"/>
    <xf numFmtId="0" fontId="126" fillId="0" borderId="0"/>
    <xf numFmtId="0" fontId="126" fillId="0" borderId="0"/>
    <xf numFmtId="0" fontId="145" fillId="0" borderId="0" applyNumberFormat="0" applyFill="0" applyBorder="0" applyAlignment="0" applyProtection="0"/>
    <xf numFmtId="164" fontId="126" fillId="0" borderId="0" applyFont="0" applyFill="0" applyBorder="0" applyAlignment="0" applyProtection="0"/>
    <xf numFmtId="0" fontId="141" fillId="0" borderId="0" applyFont="0" applyFill="0" applyBorder="0" applyAlignment="0" applyProtection="0"/>
    <xf numFmtId="174" fontId="126" fillId="0" borderId="0" applyFont="0" applyFill="0" applyBorder="0" applyAlignment="0" applyProtection="0"/>
    <xf numFmtId="164" fontId="141" fillId="0" borderId="0" applyFont="0" applyFill="0" applyBorder="0" applyAlignment="0" applyProtection="0"/>
    <xf numFmtId="0" fontId="146" fillId="56" borderId="0" applyNumberFormat="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8" fillId="0" borderId="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3" fillId="0" borderId="0"/>
    <xf numFmtId="164" fontId="3" fillId="0" borderId="0" applyFont="0" applyFill="0" applyBorder="0" applyAlignment="0" applyProtection="0"/>
    <xf numFmtId="0" fontId="173" fillId="0" borderId="0"/>
    <xf numFmtId="9" fontId="173" fillId="0" borderId="0" applyFont="0" applyFill="0" applyBorder="0" applyAlignment="0" applyProtection="0"/>
    <xf numFmtId="164" fontId="173"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 fillId="0" borderId="0"/>
    <xf numFmtId="0" fontId="6" fillId="0" borderId="1" applyNumberFormat="0" applyFill="0" applyAlignment="0" applyProtection="0"/>
    <xf numFmtId="164" fontId="1" fillId="0" borderId="0" applyFont="0" applyFill="0" applyBorder="0" applyAlignment="0" applyProtection="0"/>
    <xf numFmtId="0" fontId="7" fillId="0" borderId="2" applyNumberFormat="0" applyFill="0" applyAlignment="0" applyProtection="0"/>
    <xf numFmtId="9" fontId="1"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cellStyleXfs>
  <cellXfs count="1082">
    <xf numFmtId="0" fontId="0" fillId="0" borderId="0" xfId="0"/>
    <xf numFmtId="0" fontId="0" fillId="0" borderId="0" xfId="0" applyFont="1" applyFill="1"/>
    <xf numFmtId="0" fontId="9" fillId="0" borderId="0" xfId="0" applyFont="1" applyFill="1" applyAlignment="1"/>
    <xf numFmtId="0" fontId="0" fillId="0" borderId="0" xfId="0" applyFill="1" applyAlignment="1">
      <alignment horizontal="center"/>
    </xf>
    <xf numFmtId="0" fontId="0" fillId="0" borderId="0" xfId="0" applyFill="1" applyAlignment="1"/>
    <xf numFmtId="0" fontId="9" fillId="0" borderId="9" xfId="0" applyFont="1" applyFill="1" applyBorder="1" applyAlignment="1">
      <alignment horizontal="center"/>
    </xf>
    <xf numFmtId="0" fontId="9" fillId="0" borderId="10" xfId="0" applyFont="1" applyFill="1" applyBorder="1" applyAlignment="1">
      <alignment horizontal="center"/>
    </xf>
    <xf numFmtId="0" fontId="9" fillId="0" borderId="11" xfId="0" applyFont="1" applyFill="1" applyBorder="1" applyAlignment="1">
      <alignment horizontal="center"/>
    </xf>
    <xf numFmtId="0" fontId="0" fillId="0" borderId="12" xfId="0" applyFont="1" applyFill="1" applyBorder="1"/>
    <xf numFmtId="0" fontId="0" fillId="0" borderId="9" xfId="5" applyFont="1" applyFill="1" applyBorder="1" applyAlignment="1">
      <alignment horizontal="center" vertical="center"/>
    </xf>
    <xf numFmtId="0" fontId="0" fillId="0" borderId="10" xfId="5" applyFont="1" applyFill="1" applyBorder="1" applyAlignment="1">
      <alignment horizontal="center" vertical="center"/>
    </xf>
    <xf numFmtId="3" fontId="0" fillId="0" borderId="11" xfId="0" applyNumberFormat="1" applyFont="1" applyFill="1" applyBorder="1" applyAlignment="1">
      <alignment horizontal="center"/>
    </xf>
    <xf numFmtId="0" fontId="0" fillId="0" borderId="13" xfId="0" applyFont="1" applyFill="1" applyBorder="1"/>
    <xf numFmtId="0" fontId="0" fillId="0" borderId="14" xfId="0" applyFont="1" applyFill="1" applyBorder="1"/>
    <xf numFmtId="3" fontId="0" fillId="0" borderId="15" xfId="0" applyNumberFormat="1" applyFont="1" applyFill="1" applyBorder="1" applyAlignment="1">
      <alignment horizontal="center"/>
    </xf>
    <xf numFmtId="0" fontId="9" fillId="0" borderId="0" xfId="0" applyFont="1" applyFill="1"/>
    <xf numFmtId="3" fontId="9" fillId="0" borderId="0" xfId="0" applyNumberFormat="1" applyFont="1" applyFill="1" applyAlignment="1">
      <alignment horizontal="center"/>
    </xf>
    <xf numFmtId="3" fontId="9" fillId="0" borderId="0" xfId="0" applyNumberFormat="1" applyFont="1" applyFill="1"/>
    <xf numFmtId="3" fontId="0" fillId="0" borderId="9" xfId="0" applyNumberFormat="1" applyFont="1" applyFill="1" applyBorder="1" applyAlignment="1">
      <alignment horizontal="center"/>
    </xf>
    <xf numFmtId="3" fontId="0" fillId="0" borderId="10" xfId="0" applyNumberFormat="1" applyFont="1" applyFill="1" applyBorder="1" applyAlignment="1">
      <alignment horizontal="center"/>
    </xf>
    <xf numFmtId="0" fontId="9" fillId="0" borderId="0" xfId="0" applyFont="1" applyFill="1" applyBorder="1"/>
    <xf numFmtId="0" fontId="8" fillId="0" borderId="12" xfId="0" applyFont="1" applyFill="1" applyBorder="1"/>
    <xf numFmtId="0" fontId="8" fillId="2" borderId="9" xfId="5" applyFont="1" applyFill="1" applyBorder="1" applyAlignment="1">
      <alignment horizontal="center" vertical="center"/>
    </xf>
    <xf numFmtId="0" fontId="8" fillId="0" borderId="10" xfId="5" applyFont="1" applyFill="1" applyBorder="1" applyAlignment="1">
      <alignment horizontal="center" vertical="center"/>
    </xf>
    <xf numFmtId="3" fontId="8" fillId="0" borderId="11" xfId="0" applyNumberFormat="1" applyFont="1" applyFill="1" applyBorder="1" applyAlignment="1">
      <alignment horizontal="center"/>
    </xf>
    <xf numFmtId="165" fontId="0" fillId="0" borderId="0" xfId="0" applyNumberFormat="1" applyFont="1" applyFill="1"/>
    <xf numFmtId="9" fontId="0" fillId="0" borderId="0" xfId="2" applyFont="1" applyFill="1"/>
    <xf numFmtId="0" fontId="8" fillId="2" borderId="10" xfId="5" applyFont="1" applyFill="1" applyBorder="1" applyAlignment="1">
      <alignment horizontal="center" vertical="center"/>
    </xf>
    <xf numFmtId="0" fontId="0" fillId="2" borderId="9" xfId="5" applyFont="1" applyFill="1" applyBorder="1" applyAlignment="1">
      <alignment horizontal="center" vertical="center"/>
    </xf>
    <xf numFmtId="0" fontId="10" fillId="0" borderId="0" xfId="0" applyFont="1" applyFill="1"/>
    <xf numFmtId="0" fontId="8" fillId="0" borderId="13" xfId="0" applyFont="1" applyFill="1" applyBorder="1"/>
    <xf numFmtId="3" fontId="0" fillId="2" borderId="9" xfId="0" applyNumberFormat="1" applyFont="1" applyFill="1" applyBorder="1" applyAlignment="1">
      <alignment horizontal="center"/>
    </xf>
    <xf numFmtId="0" fontId="9" fillId="0" borderId="10" xfId="0" applyFont="1" applyBorder="1" applyAlignment="1">
      <alignment horizontal="right"/>
    </xf>
    <xf numFmtId="3" fontId="0" fillId="0" borderId="10" xfId="0" applyNumberFormat="1" applyBorder="1" applyAlignment="1">
      <alignment horizontal="right"/>
    </xf>
    <xf numFmtId="0" fontId="7" fillId="0" borderId="2" xfId="4" applyFill="1"/>
    <xf numFmtId="0" fontId="6" fillId="0" borderId="1" xfId="3" applyAlignment="1">
      <alignment horizontal="left" wrapText="1"/>
    </xf>
    <xf numFmtId="0" fontId="9" fillId="0" borderId="0" xfId="0" applyFont="1"/>
    <xf numFmtId="3" fontId="0" fillId="0" borderId="0" xfId="0" applyNumberFormat="1" applyAlignment="1">
      <alignment horizontal="center"/>
    </xf>
    <xf numFmtId="0" fontId="0" fillId="0" borderId="10" xfId="0" applyBorder="1"/>
    <xf numFmtId="3" fontId="9" fillId="0" borderId="10" xfId="0" applyNumberFormat="1" applyFont="1" applyBorder="1" applyAlignment="1">
      <alignment horizontal="center"/>
    </xf>
    <xf numFmtId="0" fontId="9" fillId="0" borderId="10" xfId="0" applyFont="1" applyBorder="1"/>
    <xf numFmtId="3" fontId="0" fillId="0" borderId="10" xfId="0" applyNumberFormat="1" applyBorder="1" applyAlignment="1">
      <alignment horizontal="center"/>
    </xf>
    <xf numFmtId="0" fontId="9" fillId="0" borderId="10" xfId="0" applyFont="1" applyBorder="1" applyAlignment="1">
      <alignment horizontal="center"/>
    </xf>
    <xf numFmtId="0" fontId="9" fillId="0" borderId="10" xfId="0" applyFont="1" applyBorder="1" applyAlignment="1">
      <alignment horizontal="left"/>
    </xf>
    <xf numFmtId="166" fontId="10" fillId="0" borderId="10" xfId="1" applyNumberFormat="1" applyFont="1" applyFill="1" applyBorder="1" applyAlignment="1">
      <alignment horizontal="left"/>
    </xf>
    <xf numFmtId="166" fontId="12" fillId="0" borderId="10" xfId="1" applyNumberFormat="1" applyFont="1" applyFill="1" applyBorder="1" applyAlignment="1">
      <alignment horizontal="left"/>
    </xf>
    <xf numFmtId="167" fontId="0" fillId="0" borderId="10" xfId="0" applyNumberFormat="1" applyBorder="1" applyAlignment="1">
      <alignment horizontal="center"/>
    </xf>
    <xf numFmtId="3" fontId="9" fillId="0" borderId="0" xfId="0" applyNumberFormat="1" applyFont="1" applyAlignment="1">
      <alignment horizontal="center"/>
    </xf>
    <xf numFmtId="3" fontId="0" fillId="0" borderId="0" xfId="0" applyNumberFormat="1" applyFont="1" applyFill="1"/>
    <xf numFmtId="0" fontId="9" fillId="0" borderId="0" xfId="0" applyNumberFormat="1" applyFont="1" applyAlignment="1"/>
    <xf numFmtId="0" fontId="0" fillId="0" borderId="0" xfId="0" applyNumberFormat="1" applyAlignment="1">
      <alignment horizontal="center"/>
    </xf>
    <xf numFmtId="0" fontId="0" fillId="0" borderId="0" xfId="0" applyNumberFormat="1" applyAlignment="1"/>
    <xf numFmtId="0" fontId="0" fillId="0" borderId="0" xfId="0" applyBorder="1"/>
    <xf numFmtId="0" fontId="0" fillId="0" borderId="10" xfId="0" applyNumberFormat="1" applyBorder="1" applyAlignment="1"/>
    <xf numFmtId="0" fontId="9" fillId="0" borderId="10" xfId="0" applyNumberFormat="1" applyFont="1" applyBorder="1" applyAlignment="1">
      <alignment horizontal="center"/>
    </xf>
    <xf numFmtId="0" fontId="10" fillId="0" borderId="10" xfId="6" applyNumberFormat="1" applyFont="1" applyFill="1" applyBorder="1" applyAlignment="1"/>
    <xf numFmtId="3" fontId="10" fillId="0" borderId="10" xfId="6" applyNumberFormat="1" applyFont="1" applyFill="1" applyBorder="1" applyAlignment="1">
      <alignment horizontal="center"/>
    </xf>
    <xf numFmtId="3" fontId="0" fillId="0" borderId="10" xfId="0" applyNumberFormat="1" applyFill="1" applyBorder="1" applyAlignment="1">
      <alignment horizontal="center"/>
    </xf>
    <xf numFmtId="3" fontId="0" fillId="0" borderId="0" xfId="0" applyNumberFormat="1" applyBorder="1"/>
    <xf numFmtId="0" fontId="14" fillId="0" borderId="0" xfId="7" applyFont="1" applyAlignment="1"/>
    <xf numFmtId="0" fontId="14" fillId="0" borderId="0" xfId="7" applyFont="1" applyAlignment="1">
      <alignment horizontal="center"/>
    </xf>
    <xf numFmtId="0" fontId="14" fillId="0" borderId="0" xfId="7" applyFont="1" applyAlignment="1">
      <alignment wrapText="1"/>
    </xf>
    <xf numFmtId="0" fontId="15" fillId="0" borderId="0" xfId="7" applyFont="1" applyAlignment="1"/>
    <xf numFmtId="0" fontId="13" fillId="0" borderId="0" xfId="7"/>
    <xf numFmtId="0" fontId="11" fillId="0" borderId="0" xfId="7" applyFont="1" applyAlignment="1"/>
    <xf numFmtId="0" fontId="16" fillId="0" borderId="0" xfId="7" applyFont="1" applyAlignment="1">
      <alignment horizontal="left"/>
    </xf>
    <xf numFmtId="0" fontId="14" fillId="0" borderId="0" xfId="7" applyFont="1" applyAlignment="1">
      <alignment horizontal="left"/>
    </xf>
    <xf numFmtId="0" fontId="17" fillId="0" borderId="0" xfId="7" applyFont="1" applyAlignment="1"/>
    <xf numFmtId="0" fontId="18" fillId="0" borderId="0" xfId="7" applyFont="1" applyAlignment="1"/>
    <xf numFmtId="0" fontId="16" fillId="4" borderId="6" xfId="7" applyFont="1" applyFill="1" applyBorder="1" applyAlignment="1"/>
    <xf numFmtId="164" fontId="14" fillId="6" borderId="6" xfId="8" applyFont="1" applyFill="1" applyBorder="1" applyAlignment="1"/>
    <xf numFmtId="0" fontId="16" fillId="3" borderId="10" xfId="7" applyFont="1" applyFill="1" applyBorder="1" applyAlignment="1">
      <alignment wrapText="1"/>
    </xf>
    <xf numFmtId="0" fontId="16" fillId="4" borderId="10" xfId="7" applyFont="1" applyFill="1" applyBorder="1" applyAlignment="1"/>
    <xf numFmtId="0" fontId="16" fillId="5" borderId="10" xfId="8" applyNumberFormat="1" applyFont="1" applyFill="1" applyBorder="1" applyAlignment="1"/>
    <xf numFmtId="0" fontId="15" fillId="5" borderId="10" xfId="8" applyNumberFormat="1" applyFont="1" applyFill="1" applyBorder="1" applyAlignment="1"/>
    <xf numFmtId="164" fontId="14" fillId="6" borderId="10" xfId="8" applyFont="1" applyFill="1" applyBorder="1" applyAlignment="1"/>
    <xf numFmtId="0" fontId="15" fillId="5" borderId="11" xfId="8" applyNumberFormat="1" applyFont="1" applyFill="1" applyBorder="1" applyAlignment="1"/>
    <xf numFmtId="0" fontId="20" fillId="0" borderId="0" xfId="7" applyFont="1"/>
    <xf numFmtId="0" fontId="20" fillId="7" borderId="9" xfId="7" applyFont="1" applyFill="1" applyBorder="1" applyAlignment="1">
      <alignment horizontal="center"/>
    </xf>
    <xf numFmtId="0" fontId="20" fillId="7" borderId="10" xfId="7" applyFont="1" applyFill="1" applyBorder="1" applyAlignment="1">
      <alignment wrapText="1"/>
    </xf>
    <xf numFmtId="164" fontId="20" fillId="8" borderId="10" xfId="8" applyFont="1" applyFill="1" applyBorder="1"/>
    <xf numFmtId="9" fontId="16" fillId="4" borderId="10" xfId="9" applyFont="1" applyFill="1" applyBorder="1" applyAlignment="1"/>
    <xf numFmtId="164" fontId="21" fillId="8" borderId="10" xfId="8" applyFont="1" applyFill="1" applyBorder="1"/>
    <xf numFmtId="164" fontId="21" fillId="8" borderId="11" xfId="8" applyFont="1" applyFill="1" applyBorder="1"/>
    <xf numFmtId="0" fontId="22" fillId="0" borderId="0" xfId="7" applyFont="1" applyAlignment="1"/>
    <xf numFmtId="0" fontId="16" fillId="0" borderId="0" xfId="7" applyFont="1"/>
    <xf numFmtId="0" fontId="23" fillId="9" borderId="9" xfId="7" applyFont="1" applyFill="1" applyBorder="1" applyAlignment="1">
      <alignment horizontal="center"/>
    </xf>
    <xf numFmtId="0" fontId="23" fillId="9" borderId="10" xfId="7" applyFont="1" applyFill="1" applyBorder="1" applyAlignment="1"/>
    <xf numFmtId="3" fontId="23" fillId="9" borderId="10" xfId="7" applyNumberFormat="1" applyFont="1" applyFill="1" applyBorder="1"/>
    <xf numFmtId="164" fontId="16" fillId="10" borderId="10" xfId="8" applyFont="1" applyFill="1" applyBorder="1"/>
    <xf numFmtId="164" fontId="15" fillId="10" borderId="11" xfId="8" applyFont="1" applyFill="1" applyBorder="1"/>
    <xf numFmtId="0" fontId="11" fillId="0" borderId="0" xfId="7" applyFont="1"/>
    <xf numFmtId="0" fontId="11" fillId="0" borderId="9" xfId="7" applyFont="1" applyBorder="1" applyAlignment="1">
      <alignment horizontal="center"/>
    </xf>
    <xf numFmtId="0" fontId="11" fillId="0" borderId="10" xfId="7" applyFont="1" applyBorder="1" applyAlignment="1">
      <alignment wrapText="1"/>
    </xf>
    <xf numFmtId="3" fontId="11" fillId="0" borderId="10" xfId="7" applyNumberFormat="1" applyFont="1" applyBorder="1"/>
    <xf numFmtId="164" fontId="14" fillId="0" borderId="10" xfId="8" applyFont="1" applyBorder="1" applyAlignment="1"/>
    <xf numFmtId="164" fontId="14" fillId="11" borderId="10" xfId="8" applyFont="1" applyFill="1" applyBorder="1" applyAlignment="1"/>
    <xf numFmtId="164" fontId="11" fillId="0" borderId="10" xfId="8" applyFont="1" applyBorder="1"/>
    <xf numFmtId="164" fontId="11" fillId="11" borderId="11" xfId="8" applyFont="1" applyFill="1" applyBorder="1"/>
    <xf numFmtId="0" fontId="14" fillId="0" borderId="10" xfId="7" applyFont="1" applyBorder="1" applyAlignment="1"/>
    <xf numFmtId="0" fontId="11" fillId="0" borderId="10" xfId="7" applyFont="1" applyBorder="1" applyAlignment="1"/>
    <xf numFmtId="164" fontId="24" fillId="4" borderId="10" xfId="9" applyNumberFormat="1" applyFont="1" applyFill="1" applyBorder="1" applyAlignment="1"/>
    <xf numFmtId="0" fontId="17" fillId="0" borderId="0" xfId="7" applyFont="1"/>
    <xf numFmtId="0" fontId="23" fillId="0" borderId="0" xfId="7" applyFont="1"/>
    <xf numFmtId="0" fontId="16" fillId="9" borderId="10" xfId="7" applyFont="1" applyFill="1" applyBorder="1" applyAlignment="1">
      <alignment wrapText="1"/>
    </xf>
    <xf numFmtId="164" fontId="23" fillId="10" borderId="10" xfId="8" applyFont="1" applyFill="1" applyBorder="1"/>
    <xf numFmtId="164" fontId="25" fillId="10" borderId="10" xfId="8" applyFont="1" applyFill="1" applyBorder="1"/>
    <xf numFmtId="164" fontId="25" fillId="10" borderId="11" xfId="8" applyFont="1" applyFill="1" applyBorder="1"/>
    <xf numFmtId="0" fontId="11" fillId="0" borderId="9" xfId="7" applyFont="1" applyFill="1" applyBorder="1" applyAlignment="1">
      <alignment horizontal="center"/>
    </xf>
    <xf numFmtId="0" fontId="11" fillId="0" borderId="10" xfId="7" applyFont="1" applyFill="1" applyBorder="1" applyAlignment="1">
      <alignment wrapText="1"/>
    </xf>
    <xf numFmtId="3" fontId="11" fillId="0" borderId="10" xfId="7" applyNumberFormat="1" applyFont="1" applyFill="1" applyBorder="1"/>
    <xf numFmtId="164" fontId="25" fillId="0" borderId="10" xfId="8" applyFont="1" applyBorder="1"/>
    <xf numFmtId="164" fontId="25" fillId="12" borderId="10" xfId="8" applyFont="1" applyFill="1" applyBorder="1"/>
    <xf numFmtId="0" fontId="11" fillId="0" borderId="10" xfId="7" applyFont="1" applyBorder="1"/>
    <xf numFmtId="164" fontId="11" fillId="12" borderId="10" xfId="8" applyFont="1" applyFill="1" applyBorder="1"/>
    <xf numFmtId="164" fontId="15" fillId="12" borderId="10" xfId="8" applyFont="1" applyFill="1" applyBorder="1"/>
    <xf numFmtId="164" fontId="14" fillId="12" borderId="10" xfId="8" applyFont="1" applyFill="1" applyBorder="1"/>
    <xf numFmtId="164" fontId="20" fillId="8" borderId="11" xfId="8" applyFont="1" applyFill="1" applyBorder="1"/>
    <xf numFmtId="9" fontId="24" fillId="4" borderId="10" xfId="9" applyFont="1" applyFill="1" applyBorder="1" applyAlignment="1"/>
    <xf numFmtId="164" fontId="11" fillId="0" borderId="10" xfId="8" applyFont="1" applyBorder="1" applyAlignment="1"/>
    <xf numFmtId="164" fontId="16" fillId="4" borderId="10" xfId="8" applyFont="1" applyFill="1" applyBorder="1" applyAlignment="1"/>
    <xf numFmtId="0" fontId="24" fillId="0" borderId="0" xfId="7" applyFont="1"/>
    <xf numFmtId="0" fontId="17" fillId="0" borderId="9" xfId="7" applyFont="1" applyBorder="1" applyAlignment="1">
      <alignment horizontal="center"/>
    </xf>
    <xf numFmtId="0" fontId="17" fillId="0" borderId="10" xfId="7" applyFont="1" applyBorder="1" applyAlignment="1">
      <alignment wrapText="1"/>
    </xf>
    <xf numFmtId="3" fontId="17" fillId="0" borderId="10" xfId="7" applyNumberFormat="1" applyFont="1" applyBorder="1"/>
    <xf numFmtId="164" fontId="17" fillId="6" borderId="10" xfId="8" applyFont="1" applyFill="1" applyBorder="1" applyAlignment="1"/>
    <xf numFmtId="164" fontId="17" fillId="0" borderId="10" xfId="8" applyFont="1" applyBorder="1"/>
    <xf numFmtId="164" fontId="25" fillId="0" borderId="11" xfId="8" applyFont="1" applyBorder="1"/>
    <xf numFmtId="0" fontId="11" fillId="13" borderId="9" xfId="7" applyFont="1" applyFill="1" applyBorder="1" applyAlignment="1">
      <alignment horizontal="center"/>
    </xf>
    <xf numFmtId="0" fontId="11" fillId="13" borderId="10" xfId="7" applyFont="1" applyFill="1" applyBorder="1" applyAlignment="1">
      <alignment wrapText="1"/>
    </xf>
    <xf numFmtId="3" fontId="11" fillId="13" borderId="10" xfId="7" applyNumberFormat="1" applyFont="1" applyFill="1" applyBorder="1"/>
    <xf numFmtId="164" fontId="11" fillId="13" borderId="10" xfId="8" applyFont="1" applyFill="1" applyBorder="1"/>
    <xf numFmtId="164" fontId="25" fillId="13" borderId="10" xfId="8" applyFont="1" applyFill="1" applyBorder="1"/>
    <xf numFmtId="164" fontId="25" fillId="13" borderId="11" xfId="8" applyFont="1" applyFill="1" applyBorder="1"/>
    <xf numFmtId="164" fontId="14" fillId="13" borderId="10" xfId="8" applyFont="1" applyFill="1" applyBorder="1" applyAlignment="1"/>
    <xf numFmtId="14" fontId="11" fillId="0" borderId="9" xfId="7" quotePrefix="1" applyNumberFormat="1" applyFont="1" applyBorder="1" applyAlignment="1">
      <alignment horizontal="center"/>
    </xf>
    <xf numFmtId="164" fontId="15" fillId="0" borderId="10" xfId="8" applyFont="1" applyBorder="1"/>
    <xf numFmtId="164" fontId="16" fillId="0" borderId="10" xfId="8" applyFont="1" applyBorder="1"/>
    <xf numFmtId="3" fontId="20" fillId="7" borderId="10" xfId="7" applyNumberFormat="1" applyFont="1" applyFill="1" applyBorder="1"/>
    <xf numFmtId="0" fontId="14" fillId="0" borderId="0" xfId="7" applyFont="1"/>
    <xf numFmtId="0" fontId="16" fillId="9" borderId="9" xfId="7" applyFont="1" applyFill="1" applyBorder="1" applyAlignment="1">
      <alignment horizontal="center" wrapText="1"/>
    </xf>
    <xf numFmtId="164" fontId="16" fillId="9" borderId="10" xfId="8" applyFont="1" applyFill="1" applyBorder="1" applyAlignment="1">
      <alignment wrapText="1"/>
    </xf>
    <xf numFmtId="164" fontId="16" fillId="9" borderId="11" xfId="8" applyFont="1" applyFill="1" applyBorder="1" applyAlignment="1">
      <alignment wrapText="1"/>
    </xf>
    <xf numFmtId="0" fontId="11" fillId="0" borderId="9" xfId="7" applyFont="1" applyBorder="1" applyAlignment="1">
      <alignment horizontal="center" wrapText="1"/>
    </xf>
    <xf numFmtId="3" fontId="26" fillId="14" borderId="10" xfId="7" applyNumberFormat="1" applyFont="1" applyFill="1" applyBorder="1" applyAlignment="1">
      <alignment horizontal="right" vertical="center" wrapText="1"/>
    </xf>
    <xf numFmtId="164" fontId="14" fillId="0" borderId="10" xfId="8" applyFont="1" applyBorder="1"/>
    <xf numFmtId="0" fontId="26" fillId="14" borderId="10" xfId="7" applyFont="1" applyFill="1" applyBorder="1" applyAlignment="1">
      <alignment horizontal="right" vertical="center" wrapText="1"/>
    </xf>
    <xf numFmtId="3" fontId="17" fillId="14" borderId="10" xfId="7" applyNumberFormat="1" applyFont="1" applyFill="1" applyBorder="1" applyAlignment="1">
      <alignment horizontal="right" vertical="center" wrapText="1"/>
    </xf>
    <xf numFmtId="0" fontId="17" fillId="14" borderId="10" xfId="7" applyFont="1" applyFill="1" applyBorder="1" applyAlignment="1">
      <alignment horizontal="right" vertical="center" wrapText="1"/>
    </xf>
    <xf numFmtId="3" fontId="11" fillId="14" borderId="10" xfId="7" applyNumberFormat="1" applyFont="1" applyFill="1" applyBorder="1" applyAlignment="1">
      <alignment horizontal="right" vertical="center" wrapText="1"/>
    </xf>
    <xf numFmtId="0" fontId="17" fillId="14" borderId="10" xfId="7" applyFont="1" applyFill="1" applyBorder="1" applyAlignment="1">
      <alignment vertical="center" wrapText="1"/>
    </xf>
    <xf numFmtId="164" fontId="11" fillId="0" borderId="10" xfId="8" applyFont="1" applyBorder="1" applyAlignment="1">
      <alignment horizontal="center"/>
    </xf>
    <xf numFmtId="0" fontId="26" fillId="14" borderId="10" xfId="7" applyFont="1" applyFill="1" applyBorder="1" applyAlignment="1">
      <alignment vertical="center" wrapText="1"/>
    </xf>
    <xf numFmtId="164" fontId="11" fillId="0" borderId="10" xfId="8" applyFont="1" applyFill="1" applyBorder="1" applyAlignment="1">
      <alignment horizontal="center"/>
    </xf>
    <xf numFmtId="0" fontId="14" fillId="15" borderId="16" xfId="7" applyFont="1" applyFill="1" applyBorder="1" applyAlignment="1">
      <alignment horizontal="center"/>
    </xf>
    <xf numFmtId="0" fontId="16" fillId="15" borderId="17" xfId="7" applyFont="1" applyFill="1" applyBorder="1" applyAlignment="1">
      <alignment wrapText="1"/>
    </xf>
    <xf numFmtId="3" fontId="16" fillId="15" borderId="17" xfId="7" applyNumberFormat="1" applyFont="1" applyFill="1" applyBorder="1"/>
    <xf numFmtId="164" fontId="16" fillId="15" borderId="17" xfId="8" applyFont="1" applyFill="1" applyBorder="1"/>
    <xf numFmtId="164" fontId="15" fillId="15" borderId="17" xfId="8" applyFont="1" applyFill="1" applyBorder="1"/>
    <xf numFmtId="164" fontId="15" fillId="15" borderId="15" xfId="8" applyFont="1" applyFill="1" applyBorder="1"/>
    <xf numFmtId="0" fontId="27" fillId="0" borderId="18" xfId="7" applyFont="1" applyBorder="1"/>
    <xf numFmtId="0" fontId="27" fillId="0" borderId="19" xfId="7" applyFont="1" applyBorder="1" applyAlignment="1">
      <alignment horizontal="center"/>
    </xf>
    <xf numFmtId="0" fontId="27" fillId="0" borderId="20" xfId="7" applyFont="1" applyBorder="1"/>
    <xf numFmtId="0" fontId="27" fillId="0" borderId="0" xfId="7" applyFont="1"/>
    <xf numFmtId="168" fontId="27" fillId="0" borderId="21" xfId="8" applyNumberFormat="1" applyFont="1" applyBorder="1"/>
    <xf numFmtId="9" fontId="27" fillId="0" borderId="22" xfId="9" applyFont="1" applyBorder="1" applyAlignment="1">
      <alignment horizontal="center"/>
    </xf>
    <xf numFmtId="9" fontId="27" fillId="0" borderId="23" xfId="9" applyFont="1" applyBorder="1"/>
    <xf numFmtId="0" fontId="27" fillId="0" borderId="0" xfId="7" applyFont="1" applyAlignment="1"/>
    <xf numFmtId="0" fontId="27" fillId="0" borderId="10" xfId="7" applyFont="1" applyBorder="1" applyAlignment="1">
      <alignment wrapText="1"/>
    </xf>
    <xf numFmtId="168" fontId="14" fillId="0" borderId="10" xfId="8" applyNumberFormat="1" applyFont="1" applyBorder="1"/>
    <xf numFmtId="164" fontId="14" fillId="0" borderId="10" xfId="7" applyNumberFormat="1" applyFont="1" applyBorder="1" applyAlignment="1"/>
    <xf numFmtId="38" fontId="14" fillId="0" borderId="10" xfId="7" applyNumberFormat="1" applyFont="1" applyBorder="1" applyAlignment="1"/>
    <xf numFmtId="38" fontId="14" fillId="0" borderId="0" xfId="7" applyNumberFormat="1" applyFont="1" applyAlignment="1"/>
    <xf numFmtId="0" fontId="29" fillId="12" borderId="0" xfId="10" applyFont="1" applyFill="1" applyBorder="1" applyAlignment="1">
      <alignment horizontal="center" vertical="center" wrapText="1"/>
    </xf>
    <xf numFmtId="0" fontId="29" fillId="12" borderId="0" xfId="10" applyFont="1" applyFill="1" applyAlignment="1">
      <alignment vertical="center" wrapText="1"/>
    </xf>
    <xf numFmtId="0" fontId="29" fillId="12" borderId="0" xfId="10" applyFont="1" applyFill="1" applyAlignment="1">
      <alignment horizontal="center" vertical="center" wrapText="1"/>
    </xf>
    <xf numFmtId="167" fontId="29" fillId="12" borderId="0" xfId="10" applyNumberFormat="1" applyFont="1" applyFill="1" applyAlignment="1">
      <alignment vertical="center" wrapText="1"/>
    </xf>
    <xf numFmtId="0" fontId="32" fillId="12" borderId="32" xfId="10" applyFont="1" applyFill="1" applyBorder="1" applyAlignment="1">
      <alignment horizontal="center" vertical="center" wrapText="1"/>
    </xf>
    <xf numFmtId="0" fontId="34" fillId="12" borderId="32" xfId="10" applyFont="1" applyFill="1" applyBorder="1" applyAlignment="1">
      <alignment horizontal="center" vertical="center" wrapText="1"/>
    </xf>
    <xf numFmtId="0" fontId="35" fillId="16" borderId="32" xfId="10" applyFont="1" applyFill="1" applyBorder="1" applyAlignment="1">
      <alignment horizontal="center" vertical="center" wrapText="1"/>
    </xf>
    <xf numFmtId="49" fontId="36" fillId="16" borderId="32" xfId="10" applyNumberFormat="1" applyFont="1" applyFill="1" applyBorder="1" applyAlignment="1">
      <alignment horizontal="center" vertical="center" wrapText="1"/>
    </xf>
    <xf numFmtId="0" fontId="37" fillId="16" borderId="32" xfId="10" applyFont="1" applyFill="1" applyBorder="1" applyAlignment="1">
      <alignment vertical="center" wrapText="1"/>
    </xf>
    <xf numFmtId="167" fontId="35" fillId="16" borderId="32" xfId="10" applyNumberFormat="1" applyFont="1" applyFill="1" applyBorder="1" applyAlignment="1">
      <alignment horizontal="center" vertical="center" wrapText="1"/>
    </xf>
    <xf numFmtId="49" fontId="38" fillId="12" borderId="25" xfId="10" applyNumberFormat="1" applyFont="1" applyFill="1" applyBorder="1" applyAlignment="1">
      <alignment horizontal="center" vertical="center" wrapText="1"/>
    </xf>
    <xf numFmtId="0" fontId="35" fillId="12" borderId="32" xfId="10" applyFont="1" applyFill="1" applyBorder="1" applyAlignment="1">
      <alignment horizontal="center" vertical="center" wrapText="1"/>
    </xf>
    <xf numFmtId="49" fontId="36" fillId="12" borderId="32" xfId="10" applyNumberFormat="1" applyFont="1" applyFill="1" applyBorder="1" applyAlignment="1">
      <alignment horizontal="center" vertical="center" wrapText="1"/>
    </xf>
    <xf numFmtId="0" fontId="37" fillId="12" borderId="32" xfId="10" applyFont="1" applyFill="1" applyBorder="1" applyAlignment="1">
      <alignment vertical="center" wrapText="1"/>
    </xf>
    <xf numFmtId="167" fontId="35" fillId="12" borderId="32" xfId="10" applyNumberFormat="1" applyFont="1" applyFill="1" applyBorder="1" applyAlignment="1">
      <alignment horizontal="center" vertical="center" wrapText="1"/>
    </xf>
    <xf numFmtId="0" fontId="38" fillId="12" borderId="0" xfId="10" applyFont="1" applyFill="1" applyAlignment="1">
      <alignment vertical="center" wrapText="1"/>
    </xf>
    <xf numFmtId="3" fontId="39" fillId="12" borderId="32" xfId="10" applyNumberFormat="1" applyFont="1" applyFill="1" applyBorder="1" applyAlignment="1">
      <alignment horizontal="center" vertical="center" wrapText="1"/>
    </xf>
    <xf numFmtId="0" fontId="40" fillId="17" borderId="32" xfId="10" applyFont="1" applyFill="1" applyBorder="1" applyAlignment="1">
      <alignment horizontal="center" vertical="center" wrapText="1"/>
    </xf>
    <xf numFmtId="49" fontId="41" fillId="17" borderId="32" xfId="10" applyNumberFormat="1" applyFont="1" applyFill="1" applyBorder="1" applyAlignment="1">
      <alignment horizontal="center" vertical="center" wrapText="1"/>
    </xf>
    <xf numFmtId="0" fontId="31" fillId="17" borderId="32" xfId="10" applyFont="1" applyFill="1" applyBorder="1" applyAlignment="1">
      <alignment vertical="center" wrapText="1"/>
    </xf>
    <xf numFmtId="167" fontId="40" fillId="18" borderId="32" xfId="10" applyNumberFormat="1" applyFont="1" applyFill="1" applyBorder="1" applyAlignment="1">
      <alignment horizontal="center" vertical="center" wrapText="1"/>
    </xf>
    <xf numFmtId="167" fontId="42" fillId="18" borderId="32" xfId="10" applyNumberFormat="1" applyFont="1" applyFill="1" applyBorder="1" applyAlignment="1">
      <alignment horizontal="center" vertical="center" wrapText="1"/>
    </xf>
    <xf numFmtId="0" fontId="40" fillId="12" borderId="32" xfId="10" applyFont="1" applyFill="1" applyBorder="1" applyAlignment="1">
      <alignment horizontal="center" vertical="center" wrapText="1"/>
    </xf>
    <xf numFmtId="49" fontId="41" fillId="12" borderId="32" xfId="10" applyNumberFormat="1" applyFont="1" applyFill="1" applyBorder="1" applyAlignment="1">
      <alignment horizontal="center" vertical="center" wrapText="1"/>
    </xf>
    <xf numFmtId="0" fontId="31" fillId="12" borderId="32" xfId="10" applyFont="1" applyFill="1" applyBorder="1" applyAlignment="1">
      <alignment vertical="center" wrapText="1"/>
    </xf>
    <xf numFmtId="167" fontId="40" fillId="12" borderId="32" xfId="10" applyNumberFormat="1" applyFont="1" applyFill="1" applyBorder="1" applyAlignment="1">
      <alignment horizontal="center" vertical="center" wrapText="1"/>
    </xf>
    <xf numFmtId="0" fontId="43" fillId="12" borderId="32" xfId="10" applyFont="1" applyFill="1" applyBorder="1" applyAlignment="1">
      <alignment vertical="center" wrapText="1"/>
    </xf>
    <xf numFmtId="167" fontId="42" fillId="12" borderId="32" xfId="10" applyNumberFormat="1" applyFont="1" applyFill="1" applyBorder="1" applyAlignment="1">
      <alignment horizontal="center" vertical="center" wrapText="1"/>
    </xf>
    <xf numFmtId="0" fontId="44" fillId="17" borderId="32" xfId="10" applyFont="1" applyFill="1" applyBorder="1" applyAlignment="1">
      <alignment horizontal="center" vertical="center" wrapText="1"/>
    </xf>
    <xf numFmtId="49" fontId="45" fillId="17" borderId="32" xfId="10" applyNumberFormat="1" applyFont="1" applyFill="1" applyBorder="1" applyAlignment="1">
      <alignment horizontal="center" vertical="center" wrapText="1"/>
    </xf>
    <xf numFmtId="0" fontId="46" fillId="17" borderId="32" xfId="10" applyFont="1" applyFill="1" applyBorder="1" applyAlignment="1">
      <alignment vertical="center" wrapText="1"/>
    </xf>
    <xf numFmtId="167" fontId="44" fillId="17" borderId="32" xfId="10" applyNumberFormat="1" applyFont="1" applyFill="1" applyBorder="1" applyAlignment="1">
      <alignment horizontal="center" vertical="center" wrapText="1"/>
    </xf>
    <xf numFmtId="167" fontId="47" fillId="17" borderId="32" xfId="10" applyNumberFormat="1" applyFont="1" applyFill="1" applyBorder="1" applyAlignment="1">
      <alignment horizontal="center" vertical="center" wrapText="1"/>
    </xf>
    <xf numFmtId="167" fontId="47" fillId="12" borderId="32" xfId="10" applyNumberFormat="1" applyFont="1" applyFill="1" applyBorder="1" applyAlignment="1">
      <alignment horizontal="center" vertical="center" wrapText="1"/>
    </xf>
    <xf numFmtId="167" fontId="40" fillId="17" borderId="32" xfId="10" applyNumberFormat="1" applyFont="1" applyFill="1" applyBorder="1" applyAlignment="1">
      <alignment horizontal="center" vertical="center" wrapText="1"/>
    </xf>
    <xf numFmtId="167" fontId="42" fillId="17" borderId="32" xfId="10" applyNumberFormat="1" applyFont="1" applyFill="1" applyBorder="1" applyAlignment="1">
      <alignment horizontal="center" vertical="center" wrapText="1"/>
    </xf>
    <xf numFmtId="0" fontId="10" fillId="12" borderId="32" xfId="10" applyFont="1" applyFill="1" applyBorder="1" applyAlignment="1">
      <alignment horizontal="center" vertical="center" wrapText="1"/>
    </xf>
    <xf numFmtId="49" fontId="48" fillId="12" borderId="32" xfId="10" applyNumberFormat="1" applyFont="1" applyFill="1" applyBorder="1" applyAlignment="1">
      <alignment horizontal="center" vertical="center" wrapText="1"/>
    </xf>
    <xf numFmtId="0" fontId="49" fillId="0" borderId="0" xfId="10" applyFont="1"/>
    <xf numFmtId="167" fontId="12" fillId="12" borderId="32" xfId="10" applyNumberFormat="1" applyFont="1" applyFill="1" applyBorder="1" applyAlignment="1">
      <alignment horizontal="center" vertical="center" wrapText="1"/>
    </xf>
    <xf numFmtId="167" fontId="10" fillId="12" borderId="32" xfId="10" applyNumberFormat="1" applyFont="1" applyFill="1" applyBorder="1" applyAlignment="1">
      <alignment horizontal="center" vertical="center" wrapText="1"/>
    </xf>
    <xf numFmtId="0" fontId="29" fillId="12" borderId="32" xfId="10" applyFont="1" applyFill="1" applyBorder="1" applyAlignment="1">
      <alignment vertical="center" wrapText="1"/>
    </xf>
    <xf numFmtId="49" fontId="50" fillId="12" borderId="32" xfId="10" applyNumberFormat="1" applyFont="1" applyFill="1" applyBorder="1" applyAlignment="1">
      <alignment horizontal="center" vertical="center" wrapText="1"/>
    </xf>
    <xf numFmtId="167" fontId="44" fillId="12" borderId="32" xfId="10" applyNumberFormat="1" applyFont="1" applyFill="1" applyBorder="1" applyAlignment="1">
      <alignment horizontal="center" vertical="center" wrapText="1"/>
    </xf>
    <xf numFmtId="0" fontId="51" fillId="0" borderId="0" xfId="10" applyFont="1"/>
    <xf numFmtId="49" fontId="29" fillId="12" borderId="25" xfId="10" applyNumberFormat="1" applyFont="1" applyFill="1" applyBorder="1" applyAlignment="1">
      <alignment horizontal="center" vertical="center" wrapText="1"/>
    </xf>
    <xf numFmtId="49" fontId="29" fillId="12" borderId="0" xfId="10" applyNumberFormat="1" applyFont="1" applyFill="1" applyBorder="1" applyAlignment="1">
      <alignment horizontal="center" vertical="center" wrapText="1"/>
    </xf>
    <xf numFmtId="49" fontId="52" fillId="12" borderId="32" xfId="10" applyNumberFormat="1" applyFont="1" applyFill="1" applyBorder="1" applyAlignment="1">
      <alignment horizontal="center" vertical="center" wrapText="1"/>
    </xf>
    <xf numFmtId="0" fontId="6" fillId="0" borderId="1" xfId="3" applyAlignment="1">
      <alignment horizontal="center"/>
    </xf>
    <xf numFmtId="0" fontId="0" fillId="0" borderId="0" xfId="0" applyBorder="1" applyAlignment="1">
      <alignment horizontal="center"/>
    </xf>
    <xf numFmtId="0" fontId="10" fillId="0" borderId="10" xfId="0" applyFont="1" applyBorder="1"/>
    <xf numFmtId="3" fontId="10" fillId="0" borderId="10" xfId="0" applyNumberFormat="1" applyFont="1" applyBorder="1" applyAlignment="1">
      <alignment horizontal="center"/>
    </xf>
    <xf numFmtId="3" fontId="8" fillId="0" borderId="10" xfId="0" applyNumberFormat="1" applyFont="1" applyBorder="1" applyAlignment="1">
      <alignment horizontal="center"/>
    </xf>
    <xf numFmtId="0" fontId="10" fillId="0" borderId="10" xfId="6" applyNumberFormat="1" applyFont="1" applyFill="1" applyBorder="1" applyAlignment="1">
      <alignment horizontal="left"/>
    </xf>
    <xf numFmtId="3" fontId="0" fillId="0" borderId="0" xfId="0" applyNumberFormat="1" applyBorder="1" applyAlignment="1">
      <alignment horizontal="center"/>
    </xf>
    <xf numFmtId="3" fontId="9" fillId="0" borderId="0" xfId="0" applyNumberFormat="1" applyFont="1" applyBorder="1" applyAlignment="1">
      <alignment horizontal="center"/>
    </xf>
    <xf numFmtId="0" fontId="7" fillId="0" borderId="2" xfId="4"/>
    <xf numFmtId="3" fontId="0" fillId="0" borderId="0" xfId="0" applyNumberFormat="1"/>
    <xf numFmtId="0" fontId="0" fillId="0" borderId="0" xfId="4" applyFont="1" applyFill="1" applyBorder="1"/>
    <xf numFmtId="3" fontId="9" fillId="0" borderId="0" xfId="0" applyNumberFormat="1" applyFont="1" applyFill="1" applyBorder="1"/>
    <xf numFmtId="0" fontId="0" fillId="0" borderId="0" xfId="0" applyFont="1" applyFill="1" applyBorder="1"/>
    <xf numFmtId="3" fontId="0" fillId="0" borderId="0" xfId="0" applyNumberFormat="1" applyFont="1" applyFill="1" applyBorder="1"/>
    <xf numFmtId="0" fontId="0" fillId="0" borderId="0" xfId="0" applyFill="1"/>
    <xf numFmtId="0" fontId="0" fillId="0" borderId="10" xfId="0" applyFill="1" applyBorder="1"/>
    <xf numFmtId="3" fontId="9" fillId="0" borderId="10" xfId="0" applyNumberFormat="1" applyFont="1" applyFill="1" applyBorder="1" applyAlignment="1">
      <alignment horizontal="center"/>
    </xf>
    <xf numFmtId="0" fontId="9" fillId="0" borderId="10" xfId="0" applyFont="1" applyFill="1" applyBorder="1"/>
    <xf numFmtId="3" fontId="9" fillId="0" borderId="0" xfId="0" applyNumberFormat="1" applyFont="1" applyFill="1" applyBorder="1" applyAlignment="1">
      <alignment horizontal="center"/>
    </xf>
    <xf numFmtId="0" fontId="16" fillId="15" borderId="10" xfId="7" applyFont="1" applyFill="1" applyBorder="1" applyAlignment="1">
      <alignment wrapText="1"/>
    </xf>
    <xf numFmtId="3" fontId="16" fillId="15" borderId="10" xfId="7" applyNumberFormat="1" applyFont="1" applyFill="1" applyBorder="1"/>
    <xf numFmtId="0" fontId="59" fillId="0" borderId="10" xfId="7" applyFont="1" applyBorder="1" applyAlignment="1">
      <alignment horizontal="right" wrapText="1"/>
    </xf>
    <xf numFmtId="0" fontId="60" fillId="0" borderId="0" xfId="7" applyFont="1"/>
    <xf numFmtId="0" fontId="60" fillId="0" borderId="0" xfId="7" applyFont="1" applyAlignment="1"/>
    <xf numFmtId="0" fontId="61" fillId="0" borderId="0" xfId="7" applyFont="1"/>
    <xf numFmtId="0" fontId="7" fillId="0" borderId="2" xfId="4" applyNumberFormat="1"/>
    <xf numFmtId="0" fontId="0" fillId="0" borderId="39" xfId="0" applyBorder="1"/>
    <xf numFmtId="0" fontId="9" fillId="0" borderId="39" xfId="0" applyFont="1" applyBorder="1" applyAlignment="1">
      <alignment horizontal="center"/>
    </xf>
    <xf numFmtId="0" fontId="0" fillId="0" borderId="0" xfId="0" applyAlignment="1">
      <alignment horizontal="center"/>
    </xf>
    <xf numFmtId="0" fontId="0" fillId="0" borderId="12" xfId="0" applyBorder="1"/>
    <xf numFmtId="0" fontId="9" fillId="0" borderId="12" xfId="0" applyFont="1" applyBorder="1" applyAlignment="1">
      <alignment horizontal="center"/>
    </xf>
    <xf numFmtId="0" fontId="9" fillId="0" borderId="9" xfId="0" applyFont="1" applyBorder="1" applyAlignment="1">
      <alignment horizontal="center"/>
    </xf>
    <xf numFmtId="0" fontId="9" fillId="0" borderId="41" xfId="0" applyFont="1" applyBorder="1" applyAlignment="1">
      <alignment horizontal="center"/>
    </xf>
    <xf numFmtId="0" fontId="9" fillId="0" borderId="11" xfId="0" applyFont="1" applyBorder="1" applyAlignment="1">
      <alignment horizontal="center"/>
    </xf>
    <xf numFmtId="3" fontId="0" fillId="0" borderId="12" xfId="0" applyNumberFormat="1" applyBorder="1" applyAlignment="1">
      <alignment horizontal="center"/>
    </xf>
    <xf numFmtId="3" fontId="0" fillId="0" borderId="9" xfId="0" applyNumberFormat="1" applyBorder="1" applyAlignment="1">
      <alignment horizontal="center"/>
    </xf>
    <xf numFmtId="3" fontId="0" fillId="0" borderId="41" xfId="0" applyNumberFormat="1" applyBorder="1" applyAlignment="1">
      <alignment horizontal="center"/>
    </xf>
    <xf numFmtId="3" fontId="0" fillId="0" borderId="11" xfId="0" applyNumberFormat="1" applyBorder="1" applyAlignment="1">
      <alignment horizontal="center"/>
    </xf>
    <xf numFmtId="0" fontId="0" fillId="0" borderId="12" xfId="0" applyBorder="1" applyAlignment="1">
      <alignment wrapText="1"/>
    </xf>
    <xf numFmtId="0" fontId="0" fillId="0" borderId="14" xfId="0" applyBorder="1"/>
    <xf numFmtId="3" fontId="0" fillId="0" borderId="14" xfId="0" applyNumberFormat="1" applyBorder="1" applyAlignment="1">
      <alignment horizontal="center"/>
    </xf>
    <xf numFmtId="3" fontId="0" fillId="0" borderId="16" xfId="0" applyNumberFormat="1" applyBorder="1" applyAlignment="1">
      <alignment horizontal="center"/>
    </xf>
    <xf numFmtId="3" fontId="0" fillId="0" borderId="42" xfId="0" applyNumberFormat="1" applyBorder="1" applyAlignment="1">
      <alignment horizontal="center"/>
    </xf>
    <xf numFmtId="3" fontId="0" fillId="0" borderId="15" xfId="0" applyNumberFormat="1" applyBorder="1" applyAlignment="1">
      <alignment horizontal="center"/>
    </xf>
    <xf numFmtId="0" fontId="0" fillId="13" borderId="0" xfId="0" applyFill="1"/>
    <xf numFmtId="0" fontId="0" fillId="13" borderId="0" xfId="0" applyFill="1" applyAlignment="1">
      <alignment horizontal="center"/>
    </xf>
    <xf numFmtId="0" fontId="9" fillId="13" borderId="0" xfId="0" applyFont="1" applyFill="1" applyAlignment="1"/>
    <xf numFmtId="0" fontId="0" fillId="13" borderId="0" xfId="0" applyFill="1" applyAlignment="1"/>
    <xf numFmtId="0" fontId="0" fillId="13" borderId="39" xfId="0" applyFill="1" applyBorder="1"/>
    <xf numFmtId="0" fontId="9" fillId="13" borderId="39" xfId="0" applyFont="1" applyFill="1" applyBorder="1" applyAlignment="1">
      <alignment horizontal="center"/>
    </xf>
    <xf numFmtId="0" fontId="0" fillId="13" borderId="12" xfId="0" applyFill="1" applyBorder="1"/>
    <xf numFmtId="0" fontId="9" fillId="13" borderId="12" xfId="0" applyFont="1" applyFill="1" applyBorder="1" applyAlignment="1">
      <alignment horizontal="center"/>
    </xf>
    <xf numFmtId="0" fontId="9" fillId="13" borderId="9" xfId="0" applyFont="1" applyFill="1" applyBorder="1" applyAlignment="1">
      <alignment horizontal="center"/>
    </xf>
    <xf numFmtId="0" fontId="9" fillId="13" borderId="41" xfId="0" applyFont="1" applyFill="1" applyBorder="1" applyAlignment="1">
      <alignment horizontal="center"/>
    </xf>
    <xf numFmtId="0" fontId="9" fillId="13" borderId="11" xfId="0" applyFont="1" applyFill="1" applyBorder="1" applyAlignment="1">
      <alignment horizontal="center"/>
    </xf>
    <xf numFmtId="3" fontId="0" fillId="13" borderId="12" xfId="0" applyNumberFormat="1" applyFill="1" applyBorder="1" applyAlignment="1">
      <alignment horizontal="center"/>
    </xf>
    <xf numFmtId="3" fontId="0" fillId="13" borderId="9" xfId="0" applyNumberFormat="1" applyFill="1" applyBorder="1" applyAlignment="1">
      <alignment horizontal="center"/>
    </xf>
    <xf numFmtId="3" fontId="0" fillId="13" borderId="41" xfId="0" applyNumberFormat="1" applyFill="1" applyBorder="1" applyAlignment="1">
      <alignment horizontal="center"/>
    </xf>
    <xf numFmtId="3" fontId="0" fillId="13" borderId="11" xfId="0" applyNumberFormat="1" applyFill="1" applyBorder="1" applyAlignment="1">
      <alignment horizontal="center"/>
    </xf>
    <xf numFmtId="0" fontId="0" fillId="13" borderId="12" xfId="0" applyFill="1" applyBorder="1" applyAlignment="1">
      <alignment wrapText="1"/>
    </xf>
    <xf numFmtId="0" fontId="0" fillId="13" borderId="14" xfId="0" applyFill="1" applyBorder="1"/>
    <xf numFmtId="3" fontId="0" fillId="13" borderId="14" xfId="0" applyNumberFormat="1" applyFill="1" applyBorder="1" applyAlignment="1">
      <alignment horizontal="center"/>
    </xf>
    <xf numFmtId="3" fontId="0" fillId="13" borderId="16" xfId="0" applyNumberFormat="1" applyFill="1" applyBorder="1" applyAlignment="1">
      <alignment horizontal="center"/>
    </xf>
    <xf numFmtId="3" fontId="0" fillId="13" borderId="42" xfId="0" applyNumberFormat="1" applyFill="1" applyBorder="1" applyAlignment="1">
      <alignment horizontal="center"/>
    </xf>
    <xf numFmtId="3" fontId="0" fillId="13" borderId="15" xfId="0" applyNumberFormat="1" applyFill="1" applyBorder="1" applyAlignment="1">
      <alignment horizontal="center"/>
    </xf>
    <xf numFmtId="0" fontId="9" fillId="13" borderId="0" xfId="0" applyFont="1" applyFill="1"/>
    <xf numFmtId="3" fontId="9" fillId="13" borderId="0" xfId="0" applyNumberFormat="1" applyFont="1" applyFill="1" applyAlignment="1">
      <alignment horizontal="center"/>
    </xf>
    <xf numFmtId="164" fontId="0" fillId="0" borderId="0" xfId="1" applyFont="1" applyFill="1"/>
    <xf numFmtId="0" fontId="14" fillId="0" borderId="0" xfId="0" applyFont="1" applyFill="1"/>
    <xf numFmtId="164" fontId="14" fillId="0" borderId="0" xfId="1" applyFont="1" applyFill="1"/>
    <xf numFmtId="164" fontId="14" fillId="0" borderId="0" xfId="1" applyFont="1" applyAlignment="1">
      <alignment horizontal="center"/>
    </xf>
    <xf numFmtId="164" fontId="14" fillId="0" borderId="0" xfId="1" applyFont="1" applyFill="1" applyBorder="1" applyAlignment="1">
      <alignment horizontal="center"/>
    </xf>
    <xf numFmtId="169" fontId="55" fillId="0" borderId="3" xfId="11" applyNumberFormat="1" applyFill="1"/>
    <xf numFmtId="164" fontId="55" fillId="0" borderId="3" xfId="11" applyNumberFormat="1"/>
    <xf numFmtId="0" fontId="9" fillId="0" borderId="0" xfId="0" applyFont="1" applyFill="1" applyBorder="1" applyAlignment="1"/>
    <xf numFmtId="3" fontId="0" fillId="0" borderId="0" xfId="0" applyNumberFormat="1" applyFill="1" applyAlignment="1">
      <alignment horizontal="center"/>
    </xf>
    <xf numFmtId="3" fontId="0" fillId="0" borderId="0" xfId="0" applyNumberFormat="1" applyFill="1" applyAlignment="1"/>
    <xf numFmtId="0" fontId="0" fillId="0" borderId="43" xfId="0" applyFill="1" applyBorder="1" applyAlignment="1"/>
    <xf numFmtId="0" fontId="9" fillId="0" borderId="0" xfId="0" applyFont="1" applyFill="1" applyAlignment="1">
      <alignment horizontal="center"/>
    </xf>
    <xf numFmtId="0" fontId="9" fillId="0" borderId="43" xfId="0" applyFont="1" applyFill="1" applyBorder="1" applyAlignment="1"/>
    <xf numFmtId="3" fontId="0" fillId="0" borderId="10" xfId="0" applyNumberFormat="1" applyFill="1" applyBorder="1" applyAlignment="1">
      <alignment horizontal="right"/>
    </xf>
    <xf numFmtId="0" fontId="0" fillId="0" borderId="10" xfId="0" applyFill="1" applyBorder="1" applyAlignment="1">
      <alignment horizontal="center"/>
    </xf>
    <xf numFmtId="0" fontId="0" fillId="0" borderId="10" xfId="0" applyFill="1" applyBorder="1" applyAlignment="1"/>
    <xf numFmtId="3" fontId="0" fillId="13" borderId="10" xfId="0" applyNumberFormat="1" applyFill="1" applyBorder="1" applyAlignment="1">
      <alignment horizontal="right"/>
    </xf>
    <xf numFmtId="0" fontId="9" fillId="0" borderId="10" xfId="0" applyFont="1" applyFill="1" applyBorder="1" applyAlignment="1"/>
    <xf numFmtId="0" fontId="0" fillId="0" borderId="0" xfId="0" applyFill="1" applyBorder="1" applyAlignment="1">
      <alignment horizontal="center"/>
    </xf>
    <xf numFmtId="0" fontId="0" fillId="13" borderId="10" xfId="0" applyFill="1" applyBorder="1" applyAlignment="1">
      <alignment horizontal="center"/>
    </xf>
    <xf numFmtId="0" fontId="0" fillId="13" borderId="10" xfId="0" applyFill="1" applyBorder="1" applyAlignment="1"/>
    <xf numFmtId="0" fontId="0" fillId="0" borderId="0" xfId="0" applyFill="1" applyBorder="1" applyAlignment="1"/>
    <xf numFmtId="9" fontId="0" fillId="0" borderId="10" xfId="2" applyFont="1" applyFill="1" applyBorder="1" applyAlignment="1">
      <alignment horizontal="center"/>
    </xf>
    <xf numFmtId="0" fontId="9" fillId="0" borderId="10" xfId="0" applyFont="1" applyFill="1" applyBorder="1" applyAlignment="1">
      <alignment horizontal="right"/>
    </xf>
    <xf numFmtId="0" fontId="62" fillId="0" borderId="10" xfId="0" applyFont="1" applyFill="1" applyBorder="1" applyAlignment="1" applyProtection="1">
      <alignment horizontal="right" vertical="center"/>
      <protection locked="0"/>
    </xf>
    <xf numFmtId="0" fontId="63" fillId="0" borderId="10" xfId="0" applyFont="1" applyFill="1" applyBorder="1" applyAlignment="1" applyProtection="1">
      <alignment vertical="center"/>
      <protection locked="0"/>
    </xf>
    <xf numFmtId="0" fontId="62" fillId="0" borderId="10" xfId="0" applyFont="1" applyFill="1" applyBorder="1" applyAlignment="1" applyProtection="1">
      <alignment vertical="center"/>
      <protection locked="0"/>
    </xf>
    <xf numFmtId="0" fontId="62" fillId="0" borderId="10" xfId="0" applyFont="1" applyFill="1" applyBorder="1" applyAlignment="1" applyProtection="1">
      <alignment horizontal="right" vertical="center" wrapText="1"/>
      <protection locked="0"/>
    </xf>
    <xf numFmtId="0" fontId="63" fillId="0" borderId="10" xfId="0" applyFont="1" applyFill="1" applyBorder="1" applyAlignment="1" applyProtection="1">
      <alignment vertical="center" wrapText="1"/>
      <protection locked="0"/>
    </xf>
    <xf numFmtId="0" fontId="62" fillId="0" borderId="10" xfId="0" applyFont="1" applyFill="1" applyBorder="1" applyAlignment="1" applyProtection="1">
      <alignment horizontal="left" vertical="center"/>
      <protection locked="0"/>
    </xf>
    <xf numFmtId="9" fontId="0" fillId="0" borderId="0" xfId="2" applyFont="1" applyFill="1" applyAlignment="1"/>
    <xf numFmtId="0" fontId="0" fillId="0" borderId="10" xfId="0" applyFont="1" applyFill="1" applyBorder="1" applyAlignment="1">
      <alignment horizontal="center"/>
    </xf>
    <xf numFmtId="0" fontId="9" fillId="0" borderId="43" xfId="0" applyFont="1" applyFill="1" applyBorder="1" applyAlignment="1">
      <alignment horizontal="center"/>
    </xf>
    <xf numFmtId="0" fontId="0" fillId="0" borderId="0" xfId="2" applyNumberFormat="1" applyFont="1" applyFill="1" applyAlignment="1"/>
    <xf numFmtId="0" fontId="0" fillId="0" borderId="0" xfId="0" applyFill="1" applyBorder="1" applyAlignment="1">
      <alignment horizontal="right"/>
    </xf>
    <xf numFmtId="0" fontId="0" fillId="0" borderId="0" xfId="0" applyAlignment="1">
      <alignment horizontal="right"/>
    </xf>
    <xf numFmtId="0" fontId="9" fillId="0" borderId="10" xfId="0" applyNumberFormat="1" applyFont="1" applyFill="1" applyBorder="1" applyAlignment="1">
      <alignment horizontal="center"/>
    </xf>
    <xf numFmtId="164" fontId="9" fillId="0" borderId="0" xfId="1" applyFont="1" applyFill="1"/>
    <xf numFmtId="164" fontId="9" fillId="0" borderId="0" xfId="1" applyFont="1" applyFill="1" applyBorder="1"/>
    <xf numFmtId="0" fontId="11" fillId="0" borderId="10" xfId="7" applyFont="1" applyBorder="1" applyAlignment="1">
      <alignment horizontal="left" wrapText="1"/>
    </xf>
    <xf numFmtId="0" fontId="108" fillId="0" borderId="0" xfId="3897" applyFont="1"/>
    <xf numFmtId="0" fontId="109" fillId="0" borderId="0" xfId="6130" applyFont="1" applyFill="1" applyAlignment="1">
      <alignment vertical="center"/>
    </xf>
    <xf numFmtId="0" fontId="109" fillId="0" borderId="0" xfId="6130" applyFont="1" applyFill="1" applyAlignment="1">
      <alignment horizontal="left" vertical="center"/>
    </xf>
    <xf numFmtId="0" fontId="108" fillId="0" borderId="0" xfId="3897" applyFont="1" applyFill="1"/>
    <xf numFmtId="0" fontId="108" fillId="0" borderId="0" xfId="0" applyFont="1" applyAlignment="1">
      <alignment horizontal="left"/>
    </xf>
    <xf numFmtId="0" fontId="108" fillId="0" borderId="0" xfId="0" applyFont="1"/>
    <xf numFmtId="0" fontId="109" fillId="11" borderId="5" xfId="6131" applyFont="1" applyFill="1" applyBorder="1" applyAlignment="1">
      <alignment vertical="center"/>
    </xf>
    <xf numFmtId="0" fontId="109" fillId="11" borderId="6" xfId="6131" applyFont="1" applyFill="1" applyBorder="1" applyAlignment="1">
      <alignment vertical="center"/>
    </xf>
    <xf numFmtId="0" fontId="109" fillId="11" borderId="58" xfId="6131" applyFont="1" applyFill="1" applyBorder="1" applyAlignment="1">
      <alignment vertical="center"/>
    </xf>
    <xf numFmtId="0" fontId="109" fillId="11" borderId="59" xfId="6131" applyFont="1" applyFill="1" applyBorder="1" applyAlignment="1">
      <alignment vertical="center"/>
    </xf>
    <xf numFmtId="0" fontId="109" fillId="11" borderId="41" xfId="6131" applyFont="1" applyFill="1" applyBorder="1" applyAlignment="1">
      <alignment vertical="center"/>
    </xf>
    <xf numFmtId="0" fontId="109" fillId="0" borderId="60" xfId="6131" applyFont="1" applyFill="1" applyBorder="1" applyAlignment="1">
      <alignment horizontal="left" vertical="center"/>
    </xf>
    <xf numFmtId="0" fontId="109" fillId="0" borderId="41" xfId="6131" applyFont="1" applyFill="1" applyBorder="1" applyAlignment="1">
      <alignment horizontal="left" vertical="center"/>
    </xf>
    <xf numFmtId="0" fontId="109" fillId="0" borderId="61" xfId="6131" applyFont="1" applyFill="1" applyBorder="1" applyAlignment="1">
      <alignment horizontal="left" vertical="center"/>
    </xf>
    <xf numFmtId="0" fontId="109" fillId="11" borderId="16" xfId="6131" applyFont="1" applyFill="1" applyBorder="1" applyAlignment="1" applyProtection="1">
      <alignment vertical="center"/>
      <protection locked="0"/>
    </xf>
    <xf numFmtId="0" fontId="109" fillId="11" borderId="17" xfId="6131" applyFont="1" applyFill="1" applyBorder="1" applyAlignment="1" applyProtection="1">
      <alignment vertical="center"/>
      <protection locked="0"/>
    </xf>
    <xf numFmtId="0" fontId="109" fillId="0" borderId="23" xfId="6131" applyFont="1" applyFill="1" applyBorder="1" applyAlignment="1">
      <alignment horizontal="left" vertical="center" wrapText="1"/>
    </xf>
    <xf numFmtId="177" fontId="109" fillId="0" borderId="0" xfId="6132" applyNumberFormat="1" applyFont="1" applyFill="1" applyBorder="1" applyAlignment="1">
      <alignment vertical="center"/>
    </xf>
    <xf numFmtId="0" fontId="109" fillId="0" borderId="0" xfId="3897" applyFont="1"/>
    <xf numFmtId="178" fontId="23" fillId="0" borderId="10" xfId="4098" applyNumberFormat="1" applyFont="1" applyFill="1" applyBorder="1" applyAlignment="1">
      <alignment horizontal="center" vertical="center" textRotation="90" wrapText="1"/>
    </xf>
    <xf numFmtId="0" fontId="109" fillId="17" borderId="10" xfId="3897" applyFont="1" applyFill="1" applyBorder="1" applyAlignment="1">
      <alignment horizontal="center" vertical="center"/>
    </xf>
    <xf numFmtId="0" fontId="109" fillId="17" borderId="10" xfId="3897" applyFont="1" applyFill="1" applyBorder="1" applyAlignment="1">
      <alignment horizontal="center" vertical="center" wrapText="1"/>
    </xf>
    <xf numFmtId="4" fontId="109" fillId="17" borderId="10" xfId="3897" applyNumberFormat="1" applyFont="1" applyFill="1" applyBorder="1"/>
    <xf numFmtId="0" fontId="108" fillId="17" borderId="10" xfId="3897" applyFont="1" applyFill="1" applyBorder="1"/>
    <xf numFmtId="0" fontId="109" fillId="17" borderId="10" xfId="3897" applyFont="1" applyFill="1" applyBorder="1"/>
    <xf numFmtId="0" fontId="109" fillId="17" borderId="10" xfId="3897" applyFont="1" applyFill="1" applyBorder="1" applyAlignment="1">
      <alignment vertical="center" wrapText="1"/>
    </xf>
    <xf numFmtId="0" fontId="109" fillId="17" borderId="10" xfId="3897" applyFont="1" applyFill="1" applyBorder="1" applyAlignment="1">
      <alignment horizontal="left" vertical="center" wrapText="1"/>
    </xf>
    <xf numFmtId="49" fontId="108" fillId="0" borderId="10" xfId="3897" applyNumberFormat="1" applyFont="1" applyFill="1" applyBorder="1" applyAlignment="1">
      <alignment vertical="center"/>
    </xf>
    <xf numFmtId="0" fontId="108" fillId="0" borderId="10" xfId="3897" applyFont="1" applyFill="1" applyBorder="1" applyAlignment="1">
      <alignment vertical="center" wrapText="1"/>
    </xf>
    <xf numFmtId="4" fontId="108" fillId="0" borderId="10" xfId="3897" applyNumberFormat="1" applyFont="1" applyFill="1" applyBorder="1" applyAlignment="1">
      <alignment vertical="center"/>
    </xf>
    <xf numFmtId="0" fontId="108" fillId="0" borderId="10" xfId="3897" applyNumberFormat="1" applyFont="1" applyFill="1" applyBorder="1" applyAlignment="1">
      <alignment horizontal="center" vertical="center"/>
    </xf>
    <xf numFmtId="4" fontId="108" fillId="0" borderId="10" xfId="3897" applyNumberFormat="1" applyFont="1" applyFill="1" applyBorder="1"/>
    <xf numFmtId="174" fontId="109" fillId="0" borderId="10" xfId="3897" applyNumberFormat="1" applyFont="1" applyBorder="1"/>
    <xf numFmtId="0" fontId="108" fillId="0" borderId="10" xfId="3897" applyFont="1" applyFill="1" applyBorder="1" applyAlignment="1">
      <alignment horizontal="center" vertical="center"/>
    </xf>
    <xf numFmtId="0" fontId="108" fillId="0" borderId="10" xfId="0" applyFont="1" applyBorder="1" applyAlignment="1">
      <alignment horizontal="left" vertical="center"/>
    </xf>
    <xf numFmtId="166" fontId="65" fillId="62" borderId="0" xfId="1017" applyNumberFormat="1"/>
    <xf numFmtId="166" fontId="5" fillId="35" borderId="0" xfId="277" applyNumberFormat="1"/>
    <xf numFmtId="166" fontId="65" fillId="60" borderId="0" xfId="6133" applyNumberFormat="1"/>
    <xf numFmtId="43" fontId="108" fillId="0" borderId="10" xfId="2396" applyFont="1" applyBorder="1"/>
    <xf numFmtId="43" fontId="108" fillId="0" borderId="10" xfId="2396" applyFont="1" applyFill="1" applyBorder="1"/>
    <xf numFmtId="4" fontId="108" fillId="0" borderId="10" xfId="3897" applyNumberFormat="1" applyFont="1" applyBorder="1"/>
    <xf numFmtId="0" fontId="108" fillId="0" borderId="10" xfId="3897" applyFont="1" applyFill="1" applyBorder="1" applyAlignment="1">
      <alignment vertical="center"/>
    </xf>
    <xf numFmtId="0" fontId="108" fillId="0" borderId="10" xfId="4195" applyFont="1" applyFill="1" applyBorder="1" applyAlignment="1" applyProtection="1">
      <alignment horizontal="center" vertical="center"/>
      <protection locked="0"/>
    </xf>
    <xf numFmtId="0" fontId="108" fillId="0" borderId="10" xfId="0" applyFont="1" applyBorder="1"/>
    <xf numFmtId="0" fontId="108" fillId="0" borderId="0" xfId="0" applyFont="1" applyFill="1"/>
    <xf numFmtId="4" fontId="108" fillId="77" borderId="10" xfId="3897" applyNumberFormat="1" applyFont="1" applyFill="1" applyBorder="1"/>
    <xf numFmtId="0" fontId="108" fillId="0" borderId="10" xfId="0" applyFont="1" applyFill="1" applyBorder="1" applyAlignment="1">
      <alignment vertical="center" wrapText="1"/>
    </xf>
    <xf numFmtId="43" fontId="108" fillId="0" borderId="10" xfId="2396" applyFont="1" applyFill="1" applyBorder="1" applyAlignment="1">
      <alignment vertical="center"/>
    </xf>
    <xf numFmtId="4" fontId="109" fillId="0" borderId="10" xfId="3897" applyNumberFormat="1" applyFont="1" applyFill="1" applyBorder="1" applyAlignment="1">
      <alignment horizontal="right" vertical="center"/>
    </xf>
    <xf numFmtId="4" fontId="109" fillId="0" borderId="10" xfId="3897" applyNumberFormat="1" applyFont="1" applyFill="1" applyBorder="1"/>
    <xf numFmtId="4" fontId="109" fillId="17" borderId="10" xfId="3897" applyNumberFormat="1" applyFont="1" applyFill="1" applyBorder="1" applyAlignment="1">
      <alignment vertical="center"/>
    </xf>
    <xf numFmtId="179" fontId="108" fillId="0" borderId="10" xfId="4601" applyNumberFormat="1" applyFont="1" applyFill="1" applyBorder="1" applyAlignment="1">
      <alignment horizontal="center" vertical="center"/>
    </xf>
    <xf numFmtId="0" fontId="108" fillId="0" borderId="10" xfId="0" applyFont="1" applyBorder="1" applyAlignment="1">
      <alignment horizontal="left"/>
    </xf>
    <xf numFmtId="166" fontId="109" fillId="0" borderId="10" xfId="2329" applyNumberFormat="1" applyFont="1" applyFill="1" applyBorder="1" applyAlignment="1">
      <alignment horizontal="center" vertical="center"/>
    </xf>
    <xf numFmtId="0" fontId="108" fillId="17" borderId="10" xfId="3897" applyNumberFormat="1" applyFont="1" applyFill="1" applyBorder="1"/>
    <xf numFmtId="174" fontId="108" fillId="17" borderId="10" xfId="3897" applyNumberFormat="1" applyFont="1" applyFill="1" applyBorder="1"/>
    <xf numFmtId="0" fontId="108" fillId="0" borderId="10" xfId="4601" applyFont="1" applyFill="1" applyBorder="1" applyAlignment="1">
      <alignment horizontal="center" vertical="center"/>
    </xf>
    <xf numFmtId="0" fontId="108" fillId="0" borderId="10" xfId="3897" applyFont="1" applyFill="1" applyBorder="1" applyAlignment="1">
      <alignment horizontal="left" vertical="center" wrapText="1"/>
    </xf>
    <xf numFmtId="43" fontId="108" fillId="0" borderId="0" xfId="2396" applyFont="1"/>
    <xf numFmtId="43" fontId="108" fillId="0" borderId="10" xfId="2396" applyFont="1" applyBorder="1" applyAlignment="1">
      <alignment vertical="center"/>
    </xf>
    <xf numFmtId="0" fontId="108" fillId="13" borderId="10" xfId="4195" applyFont="1" applyFill="1" applyBorder="1" applyAlignment="1" applyProtection="1">
      <alignment horizontal="center" vertical="center"/>
      <protection locked="0"/>
    </xf>
    <xf numFmtId="0" fontId="108" fillId="13" borderId="10" xfId="0" applyFont="1" applyFill="1" applyBorder="1" applyAlignment="1">
      <alignment horizontal="left" vertical="center"/>
    </xf>
    <xf numFmtId="49" fontId="108" fillId="0" borderId="66" xfId="3897" applyNumberFormat="1" applyFont="1" applyFill="1" applyBorder="1" applyAlignment="1">
      <alignment vertical="center"/>
    </xf>
    <xf numFmtId="0" fontId="108" fillId="0" borderId="66" xfId="3897" applyFont="1" applyFill="1" applyBorder="1" applyAlignment="1">
      <alignment vertical="center" wrapText="1"/>
    </xf>
    <xf numFmtId="4" fontId="108" fillId="0" borderId="66" xfId="3897" applyNumberFormat="1" applyFont="1" applyFill="1" applyBorder="1" applyAlignment="1">
      <alignment vertical="center"/>
    </xf>
    <xf numFmtId="0" fontId="108" fillId="0" borderId="66" xfId="3897" applyNumberFormat="1" applyFont="1" applyFill="1" applyBorder="1" applyAlignment="1">
      <alignment horizontal="center" vertical="center"/>
    </xf>
    <xf numFmtId="43" fontId="108" fillId="0" borderId="66" xfId="2396" applyFont="1" applyFill="1" applyBorder="1" applyAlignment="1">
      <alignment vertical="center"/>
    </xf>
    <xf numFmtId="43" fontId="108" fillId="0" borderId="66" xfId="2396" applyFont="1" applyBorder="1" applyAlignment="1">
      <alignment vertical="center"/>
    </xf>
    <xf numFmtId="174" fontId="109" fillId="0" borderId="66" xfId="3897" applyNumberFormat="1" applyFont="1" applyBorder="1"/>
    <xf numFmtId="0" fontId="108" fillId="0" borderId="66" xfId="4195" applyFont="1" applyFill="1" applyBorder="1" applyAlignment="1" applyProtection="1">
      <alignment horizontal="center" vertical="center"/>
      <protection locked="0"/>
    </xf>
    <xf numFmtId="0" fontId="108" fillId="0" borderId="66" xfId="0" applyFont="1" applyBorder="1" applyAlignment="1">
      <alignment horizontal="left" vertical="center"/>
    </xf>
    <xf numFmtId="49" fontId="109" fillId="0" borderId="68" xfId="3897" applyNumberFormat="1" applyFont="1" applyFill="1" applyBorder="1" applyAlignment="1">
      <alignment vertical="center"/>
    </xf>
    <xf numFmtId="0" fontId="109" fillId="0" borderId="68" xfId="3897" applyFont="1" applyFill="1" applyBorder="1" applyAlignment="1">
      <alignment horizontal="right" vertical="center" wrapText="1"/>
    </xf>
    <xf numFmtId="4" fontId="109" fillId="0" borderId="68" xfId="3897" applyNumberFormat="1" applyFont="1" applyFill="1" applyBorder="1" applyAlignment="1">
      <alignment vertical="center"/>
    </xf>
    <xf numFmtId="0" fontId="109" fillId="0" borderId="68" xfId="3897" applyNumberFormat="1" applyFont="1" applyFill="1" applyBorder="1" applyAlignment="1">
      <alignment vertical="center"/>
    </xf>
    <xf numFmtId="43" fontId="109" fillId="17" borderId="68" xfId="2396" applyFont="1" applyFill="1" applyBorder="1" applyAlignment="1">
      <alignment vertical="center"/>
    </xf>
    <xf numFmtId="0" fontId="109" fillId="0" borderId="68" xfId="3897" applyFont="1" applyFill="1" applyBorder="1" applyAlignment="1">
      <alignment horizontal="center" vertical="center"/>
    </xf>
    <xf numFmtId="0" fontId="108" fillId="0" borderId="68" xfId="0" applyFont="1" applyBorder="1" applyAlignment="1">
      <alignment horizontal="left"/>
    </xf>
    <xf numFmtId="43" fontId="108" fillId="0" borderId="59" xfId="0" applyNumberFormat="1" applyFont="1" applyBorder="1"/>
    <xf numFmtId="49" fontId="108" fillId="78" borderId="68" xfId="3897" applyNumberFormat="1" applyFont="1" applyFill="1" applyBorder="1"/>
    <xf numFmtId="0" fontId="109" fillId="78" borderId="68" xfId="3897" applyFont="1" applyFill="1" applyBorder="1" applyAlignment="1">
      <alignment horizontal="center" vertical="center" wrapText="1"/>
    </xf>
    <xf numFmtId="4" fontId="109" fillId="78" borderId="68" xfId="3897" applyNumberFormat="1" applyFont="1" applyFill="1" applyBorder="1"/>
    <xf numFmtId="0" fontId="108" fillId="78" borderId="68" xfId="3897" applyNumberFormat="1" applyFont="1" applyFill="1" applyBorder="1"/>
    <xf numFmtId="4" fontId="40" fillId="78" borderId="68" xfId="3897" applyNumberFormat="1" applyFont="1" applyFill="1" applyBorder="1"/>
    <xf numFmtId="43" fontId="108" fillId="0" borderId="68" xfId="3897" applyNumberFormat="1" applyFont="1" applyFill="1" applyBorder="1"/>
    <xf numFmtId="0" fontId="108" fillId="0" borderId="59" xfId="0" applyFont="1" applyBorder="1"/>
    <xf numFmtId="0" fontId="108" fillId="0" borderId="0" xfId="0" applyFont="1" applyBorder="1"/>
    <xf numFmtId="0" fontId="108" fillId="0" borderId="0" xfId="0" applyFont="1" applyFill="1" applyBorder="1"/>
    <xf numFmtId="4" fontId="108" fillId="0" borderId="0" xfId="0" applyNumberFormat="1" applyFont="1" applyBorder="1"/>
    <xf numFmtId="4" fontId="108" fillId="0" borderId="0" xfId="0" applyNumberFormat="1" applyFont="1" applyAlignment="1">
      <alignment horizontal="left"/>
    </xf>
    <xf numFmtId="43" fontId="108" fillId="0" borderId="0" xfId="0" applyNumberFormat="1" applyFont="1"/>
    <xf numFmtId="43" fontId="108" fillId="0" borderId="0" xfId="0" applyNumberFormat="1" applyFont="1" applyFill="1"/>
    <xf numFmtId="0" fontId="110" fillId="0" borderId="0" xfId="0" applyFont="1"/>
    <xf numFmtId="0" fontId="108" fillId="0" borderId="68" xfId="0" applyFont="1" applyBorder="1"/>
    <xf numFmtId="43" fontId="108" fillId="0" borderId="68" xfId="0" applyNumberFormat="1" applyFont="1" applyBorder="1"/>
    <xf numFmtId="43" fontId="111" fillId="0" borderId="0" xfId="0" applyNumberFormat="1" applyFont="1"/>
    <xf numFmtId="4" fontId="108" fillId="0" borderId="68" xfId="0" applyNumberFormat="1" applyFont="1" applyBorder="1"/>
    <xf numFmtId="0" fontId="109" fillId="0" borderId="0" xfId="4601" applyFont="1" applyBorder="1" applyAlignment="1">
      <alignment vertical="center"/>
    </xf>
    <xf numFmtId="0" fontId="40" fillId="0" borderId="68" xfId="0" applyFont="1" applyBorder="1"/>
    <xf numFmtId="43" fontId="40" fillId="0" borderId="68" xfId="0" applyNumberFormat="1" applyFont="1" applyBorder="1"/>
    <xf numFmtId="0" fontId="9" fillId="0" borderId="0" xfId="0" applyFont="1" applyBorder="1"/>
    <xf numFmtId="166" fontId="12" fillId="0" borderId="0" xfId="6263" applyNumberFormat="1" applyFont="1" applyFill="1" applyBorder="1" applyAlignment="1">
      <alignment horizontal="left" vertical="center"/>
    </xf>
    <xf numFmtId="166" fontId="10" fillId="0" borderId="10" xfId="6263" applyNumberFormat="1" applyFont="1" applyFill="1" applyBorder="1" applyAlignment="1">
      <alignment horizontal="left"/>
    </xf>
    <xf numFmtId="3" fontId="10" fillId="0" borderId="10" xfId="6263" applyNumberFormat="1" applyFont="1" applyFill="1" applyBorder="1" applyAlignment="1">
      <alignment horizontal="center"/>
    </xf>
    <xf numFmtId="0" fontId="12" fillId="0" borderId="0" xfId="0" applyFont="1" applyFill="1" applyAlignment="1">
      <alignment vertic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10" fillId="0" borderId="0" xfId="0" applyFont="1" applyFill="1" applyAlignment="1">
      <alignment horizontal="center" vertical="center"/>
    </xf>
    <xf numFmtId="0" fontId="10" fillId="0" borderId="0" xfId="0" applyFont="1" applyFill="1" applyAlignment="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vertical="center"/>
    </xf>
    <xf numFmtId="0" fontId="12" fillId="0" borderId="10" xfId="0" applyFont="1" applyFill="1" applyBorder="1" applyAlignment="1">
      <alignment vertical="center" wrapText="1"/>
    </xf>
    <xf numFmtId="0" fontId="10" fillId="0" borderId="10" xfId="0" applyFont="1" applyFill="1" applyBorder="1" applyAlignment="1">
      <alignment horizontal="right" vertical="center"/>
    </xf>
    <xf numFmtId="0" fontId="10" fillId="0" borderId="10" xfId="0" applyFont="1" applyFill="1" applyBorder="1" applyAlignment="1">
      <alignment horizontal="left" vertical="center" wrapText="1"/>
    </xf>
    <xf numFmtId="0" fontId="10" fillId="0" borderId="10" xfId="0" applyFont="1" applyFill="1" applyBorder="1" applyAlignment="1">
      <alignment horizontal="center" vertical="center" wrapText="1"/>
    </xf>
    <xf numFmtId="3" fontId="10" fillId="0" borderId="10" xfId="0" applyNumberFormat="1" applyFont="1" applyFill="1" applyBorder="1" applyAlignment="1">
      <alignment horizontal="center"/>
    </xf>
    <xf numFmtId="0" fontId="10" fillId="0" borderId="10" xfId="0" applyFont="1" applyFill="1" applyBorder="1" applyAlignment="1">
      <alignment horizontal="center"/>
    </xf>
    <xf numFmtId="3" fontId="12" fillId="0" borderId="10" xfId="0" applyNumberFormat="1" applyFont="1" applyFill="1" applyBorder="1" applyAlignment="1">
      <alignment horizontal="center"/>
    </xf>
    <xf numFmtId="3" fontId="12" fillId="0" borderId="10" xfId="0" applyNumberFormat="1" applyFont="1" applyFill="1" applyBorder="1" applyAlignment="1">
      <alignment horizontal="center" vertical="center" wrapText="1"/>
    </xf>
    <xf numFmtId="3" fontId="10" fillId="0" borderId="0" xfId="0" applyNumberFormat="1" applyFont="1" applyFill="1" applyAlignment="1">
      <alignment horizontal="center"/>
    </xf>
    <xf numFmtId="3" fontId="10" fillId="0" borderId="10" xfId="0" applyNumberFormat="1" applyFont="1" applyFill="1" applyBorder="1" applyAlignment="1">
      <alignment horizontal="center" vertical="center"/>
    </xf>
    <xf numFmtId="0" fontId="12" fillId="0" borderId="10" xfId="0" applyFont="1" applyFill="1" applyBorder="1" applyAlignment="1">
      <alignment horizontal="center"/>
    </xf>
    <xf numFmtId="0" fontId="10" fillId="0" borderId="0" xfId="0" applyFont="1" applyFill="1" applyAlignment="1">
      <alignment horizontal="center" wrapText="1"/>
    </xf>
    <xf numFmtId="0" fontId="10" fillId="0" borderId="10" xfId="0" applyFont="1" applyFill="1" applyBorder="1"/>
    <xf numFmtId="0" fontId="10" fillId="0" borderId="60" xfId="0" applyFont="1" applyFill="1" applyBorder="1" applyAlignment="1">
      <alignment horizontal="left" vertical="center" wrapText="1"/>
    </xf>
    <xf numFmtId="0" fontId="10" fillId="0" borderId="10" xfId="0" applyFont="1" applyFill="1" applyBorder="1" applyAlignment="1">
      <alignment wrapText="1"/>
    </xf>
    <xf numFmtId="167" fontId="10" fillId="0" borderId="10" xfId="0" applyNumberFormat="1" applyFont="1" applyFill="1" applyBorder="1" applyAlignment="1">
      <alignment horizontal="center"/>
    </xf>
    <xf numFmtId="0" fontId="10" fillId="0" borderId="0" xfId="0" applyFont="1" applyFill="1" applyAlignment="1">
      <alignment wrapText="1"/>
    </xf>
    <xf numFmtId="0" fontId="12" fillId="0" borderId="10" xfId="0" applyFont="1" applyFill="1" applyBorder="1"/>
    <xf numFmtId="0" fontId="115" fillId="0" borderId="0" xfId="6382" applyFont="1" applyAlignment="1"/>
    <xf numFmtId="0" fontId="5" fillId="0" borderId="0" xfId="3941"/>
    <xf numFmtId="0" fontId="5" fillId="0" borderId="0" xfId="3941" applyAlignment="1">
      <alignment vertical="center"/>
    </xf>
    <xf numFmtId="0" fontId="116" fillId="0" borderId="0" xfId="3941" applyFont="1" applyAlignment="1">
      <alignment wrapText="1"/>
    </xf>
    <xf numFmtId="0" fontId="116" fillId="19" borderId="0" xfId="3628" applyFont="1" applyAlignment="1">
      <alignment wrapText="1"/>
    </xf>
    <xf numFmtId="0" fontId="116" fillId="22" borderId="34" xfId="3843" applyFont="1" applyAlignment="1">
      <alignment wrapText="1"/>
    </xf>
    <xf numFmtId="0" fontId="5" fillId="0" borderId="70" xfId="3941" applyFont="1" applyBorder="1"/>
    <xf numFmtId="0" fontId="118" fillId="22" borderId="34" xfId="3843" applyFont="1" applyFill="1" applyBorder="1"/>
    <xf numFmtId="164" fontId="119" fillId="0" borderId="0" xfId="6383" applyFont="1" applyAlignment="1">
      <alignment wrapText="1"/>
    </xf>
    <xf numFmtId="164" fontId="5" fillId="0" borderId="0" xfId="6384" applyFont="1" applyBorder="1"/>
    <xf numFmtId="164" fontId="116" fillId="19" borderId="0" xfId="3628" applyNumberFormat="1" applyFont="1" applyAlignment="1">
      <alignment wrapText="1"/>
    </xf>
    <xf numFmtId="0" fontId="118" fillId="79" borderId="34" xfId="3843" applyFont="1" applyFill="1" applyBorder="1"/>
    <xf numFmtId="0" fontId="5" fillId="0" borderId="71" xfId="3941" applyFont="1" applyBorder="1"/>
    <xf numFmtId="164" fontId="116" fillId="0" borderId="0" xfId="3941" applyNumberFormat="1" applyFont="1" applyAlignment="1">
      <alignment wrapText="1"/>
    </xf>
    <xf numFmtId="0" fontId="9" fillId="0" borderId="0" xfId="3941" applyFont="1"/>
    <xf numFmtId="0" fontId="5" fillId="0" borderId="0" xfId="3941" applyAlignment="1">
      <alignment wrapText="1"/>
    </xf>
    <xf numFmtId="3" fontId="5" fillId="0" borderId="0" xfId="3941" applyNumberFormat="1"/>
    <xf numFmtId="9" fontId="5" fillId="0" borderId="0" xfId="3941" applyNumberFormat="1"/>
    <xf numFmtId="0" fontId="91" fillId="22" borderId="34" xfId="3843"/>
    <xf numFmtId="0" fontId="9" fillId="0" borderId="69" xfId="6385" applyBorder="1"/>
    <xf numFmtId="0" fontId="118" fillId="0" borderId="0" xfId="3941" applyFont="1"/>
    <xf numFmtId="0" fontId="118" fillId="22" borderId="34" xfId="3843" applyFont="1"/>
    <xf numFmtId="9" fontId="70" fillId="20" borderId="0" xfId="2238" applyNumberFormat="1"/>
    <xf numFmtId="0" fontId="70" fillId="20" borderId="0" xfId="2238"/>
    <xf numFmtId="0" fontId="79" fillId="19" borderId="0" xfId="3628"/>
    <xf numFmtId="164" fontId="0" fillId="0" borderId="0" xfId="6383" applyFont="1"/>
    <xf numFmtId="0" fontId="122" fillId="80" borderId="73" xfId="3941" applyFont="1" applyFill="1" applyBorder="1" applyAlignment="1"/>
    <xf numFmtId="0" fontId="122" fillId="0" borderId="73" xfId="3941" applyFont="1" applyBorder="1" applyAlignment="1"/>
    <xf numFmtId="0" fontId="123" fillId="0" borderId="0" xfId="3941" applyFont="1"/>
    <xf numFmtId="0" fontId="124" fillId="0" borderId="0" xfId="3941" applyFont="1"/>
    <xf numFmtId="0" fontId="9" fillId="0" borderId="3" xfId="6385"/>
    <xf numFmtId="0" fontId="118" fillId="0" borderId="3" xfId="6385" applyFont="1"/>
    <xf numFmtId="0" fontId="119" fillId="0" borderId="0" xfId="7" applyFont="1" applyAlignment="1"/>
    <xf numFmtId="0" fontId="13" fillId="0" borderId="0" xfId="7" applyFill="1"/>
    <xf numFmtId="10" fontId="119" fillId="51" borderId="60" xfId="1" applyNumberFormat="1" applyFont="1" applyFill="1" applyBorder="1" applyAlignment="1"/>
    <xf numFmtId="0" fontId="148" fillId="0" borderId="0" xfId="7" applyFont="1" applyAlignment="1"/>
    <xf numFmtId="164" fontId="16" fillId="15" borderId="15" xfId="1" applyFont="1" applyFill="1" applyBorder="1" applyAlignment="1">
      <alignment wrapText="1"/>
    </xf>
    <xf numFmtId="164" fontId="16" fillId="15" borderId="17" xfId="1" applyFont="1" applyFill="1" applyBorder="1" applyAlignment="1">
      <alignment wrapText="1"/>
    </xf>
    <xf numFmtId="164" fontId="16" fillId="15" borderId="16" xfId="1" applyFont="1" applyFill="1" applyBorder="1" applyAlignment="1">
      <alignment wrapText="1"/>
    </xf>
    <xf numFmtId="164" fontId="20" fillId="7" borderId="11" xfId="1" applyFont="1" applyFill="1" applyBorder="1" applyAlignment="1">
      <alignment wrapText="1"/>
    </xf>
    <xf numFmtId="164" fontId="20" fillId="7" borderId="10" xfId="1" applyFont="1" applyFill="1" applyBorder="1" applyAlignment="1">
      <alignment wrapText="1"/>
    </xf>
    <xf numFmtId="164" fontId="20" fillId="7" borderId="9" xfId="1" applyFont="1" applyFill="1" applyBorder="1" applyAlignment="1">
      <alignment wrapText="1"/>
    </xf>
    <xf numFmtId="164" fontId="16" fillId="9" borderId="11" xfId="1" applyFont="1" applyFill="1" applyBorder="1" applyAlignment="1">
      <alignment wrapText="1"/>
    </xf>
    <xf numFmtId="164" fontId="16" fillId="9" borderId="10" xfId="1" applyFont="1" applyFill="1" applyBorder="1" applyAlignment="1">
      <alignment wrapText="1"/>
    </xf>
    <xf numFmtId="164" fontId="16" fillId="9" borderId="9" xfId="1" applyFont="1" applyFill="1" applyBorder="1" applyAlignment="1">
      <alignment wrapText="1"/>
    </xf>
    <xf numFmtId="164" fontId="11" fillId="0" borderId="11" xfId="1" applyFont="1" applyBorder="1"/>
    <xf numFmtId="164" fontId="11" fillId="0" borderId="9" xfId="1" applyFont="1" applyBorder="1"/>
    <xf numFmtId="0" fontId="147" fillId="83" borderId="11" xfId="7" applyFont="1" applyFill="1" applyBorder="1" applyAlignment="1"/>
    <xf numFmtId="0" fontId="147" fillId="83" borderId="9" xfId="7" applyFont="1" applyFill="1" applyBorder="1"/>
    <xf numFmtId="0" fontId="147" fillId="83" borderId="10" xfId="7" applyFont="1" applyFill="1" applyBorder="1"/>
    <xf numFmtId="0" fontId="16" fillId="82" borderId="10" xfId="7" applyFont="1" applyFill="1" applyBorder="1" applyAlignment="1">
      <alignment wrapText="1"/>
    </xf>
    <xf numFmtId="0" fontId="109" fillId="83" borderId="11" xfId="7" applyFont="1" applyFill="1" applyBorder="1" applyAlignment="1"/>
    <xf numFmtId="0" fontId="109" fillId="83" borderId="10" xfId="7" applyFont="1" applyFill="1" applyBorder="1" applyAlignment="1"/>
    <xf numFmtId="0" fontId="119" fillId="51" borderId="60" xfId="1" applyNumberFormat="1" applyFont="1" applyFill="1" applyBorder="1" applyAlignment="1"/>
    <xf numFmtId="0" fontId="0" fillId="0" borderId="0" xfId="0"/>
    <xf numFmtId="164" fontId="11" fillId="0" borderId="10" xfId="1" applyFont="1" applyBorder="1"/>
    <xf numFmtId="9" fontId="0" fillId="0" borderId="0" xfId="2" applyFont="1"/>
    <xf numFmtId="164" fontId="0" fillId="0" borderId="0" xfId="1" applyFont="1"/>
    <xf numFmtId="0" fontId="149" fillId="0" borderId="0" xfId="0" applyFont="1"/>
    <xf numFmtId="43" fontId="14" fillId="0" borderId="0" xfId="7" applyNumberFormat="1" applyFont="1" applyAlignment="1"/>
    <xf numFmtId="0" fontId="11" fillId="87" borderId="10" xfId="7" applyFont="1" applyFill="1" applyBorder="1" applyAlignment="1">
      <alignment wrapText="1"/>
    </xf>
    <xf numFmtId="0" fontId="11" fillId="87" borderId="10" xfId="7" applyFont="1" applyFill="1" applyBorder="1" applyAlignment="1"/>
    <xf numFmtId="164" fontId="11" fillId="88" borderId="10" xfId="1" applyFont="1" applyFill="1" applyBorder="1"/>
    <xf numFmtId="164" fontId="11" fillId="88" borderId="9" xfId="1" applyFont="1" applyFill="1" applyBorder="1"/>
    <xf numFmtId="0" fontId="17" fillId="0" borderId="10" xfId="7" applyFont="1" applyBorder="1"/>
    <xf numFmtId="0" fontId="20" fillId="89" borderId="10" xfId="7" applyFont="1" applyFill="1" applyBorder="1" applyAlignment="1">
      <alignment wrapText="1"/>
    </xf>
    <xf numFmtId="0" fontId="0" fillId="0" borderId="12" xfId="0" applyBorder="1" applyAlignment="1">
      <alignment horizontal="center"/>
    </xf>
    <xf numFmtId="0" fontId="0" fillId="0" borderId="14" xfId="0" applyBorder="1" applyAlignment="1">
      <alignment horizontal="center"/>
    </xf>
    <xf numFmtId="0" fontId="0" fillId="0" borderId="0" xfId="0" applyFont="1"/>
    <xf numFmtId="164" fontId="5" fillId="0" borderId="11" xfId="1" applyFont="1" applyBorder="1" applyAlignment="1">
      <alignment horizontal="center" vertical="center"/>
    </xf>
    <xf numFmtId="0" fontId="51" fillId="0" borderId="0" xfId="0" applyFont="1"/>
    <xf numFmtId="0" fontId="51" fillId="0" borderId="0" xfId="0" applyFont="1" applyAlignment="1">
      <alignment wrapText="1"/>
    </xf>
    <xf numFmtId="0" fontId="9" fillId="0" borderId="12" xfId="0" applyFont="1" applyBorder="1"/>
    <xf numFmtId="0" fontId="0" fillId="0" borderId="12" xfId="0" applyBorder="1" applyAlignment="1">
      <alignment horizontal="left" indent="1"/>
    </xf>
    <xf numFmtId="0" fontId="9" fillId="0" borderId="14" xfId="0" applyFont="1" applyBorder="1"/>
    <xf numFmtId="164" fontId="149" fillId="0" borderId="0" xfId="1" applyFont="1"/>
    <xf numFmtId="164" fontId="11" fillId="0" borderId="10" xfId="1" applyFont="1" applyFill="1" applyBorder="1"/>
    <xf numFmtId="164" fontId="14" fillId="0" borderId="0" xfId="1" applyFont="1" applyAlignment="1"/>
    <xf numFmtId="164" fontId="9" fillId="0" borderId="0" xfId="1" applyFont="1" applyAlignment="1">
      <alignment horizontal="center"/>
    </xf>
    <xf numFmtId="3" fontId="11" fillId="0" borderId="0" xfId="7" applyNumberFormat="1" applyFont="1" applyAlignment="1"/>
    <xf numFmtId="164" fontId="9" fillId="0" borderId="69" xfId="1" applyFont="1" applyBorder="1"/>
    <xf numFmtId="0" fontId="9" fillId="0" borderId="88" xfId="0" applyFont="1" applyFill="1" applyBorder="1"/>
    <xf numFmtId="164" fontId="14" fillId="0" borderId="0" xfId="7" applyNumberFormat="1" applyFont="1" applyAlignment="1"/>
    <xf numFmtId="164" fontId="11" fillId="0" borderId="0" xfId="1" applyFont="1" applyAlignment="1"/>
    <xf numFmtId="164" fontId="17" fillId="0" borderId="0" xfId="1" applyFont="1"/>
    <xf numFmtId="164" fontId="14" fillId="0" borderId="0" xfId="1" applyFont="1"/>
    <xf numFmtId="0" fontId="14" fillId="0" borderId="0" xfId="7" applyFont="1" applyAlignment="1">
      <alignment horizontal="center"/>
    </xf>
    <xf numFmtId="0" fontId="14" fillId="0" borderId="0" xfId="7" applyFont="1" applyFill="1" applyAlignment="1"/>
    <xf numFmtId="0" fontId="27" fillId="93" borderId="0" xfId="7" applyFont="1" applyFill="1" applyAlignment="1"/>
    <xf numFmtId="0" fontId="14" fillId="93" borderId="0" xfId="7" applyFont="1" applyFill="1" applyAlignment="1"/>
    <xf numFmtId="164" fontId="14" fillId="93" borderId="0" xfId="7" applyNumberFormat="1" applyFont="1" applyFill="1" applyAlignment="1"/>
    <xf numFmtId="164" fontId="27" fillId="0" borderId="0" xfId="7" applyNumberFormat="1" applyFont="1" applyAlignment="1"/>
    <xf numFmtId="164" fontId="27" fillId="0" borderId="0" xfId="1" applyFont="1" applyAlignment="1"/>
    <xf numFmtId="0" fontId="152" fillId="0" borderId="0" xfId="7" applyFont="1" applyAlignment="1">
      <alignment horizontal="right"/>
    </xf>
    <xf numFmtId="164" fontId="14" fillId="93" borderId="0" xfId="1" applyFont="1" applyFill="1" applyAlignment="1"/>
    <xf numFmtId="0" fontId="27" fillId="6" borderId="0" xfId="7" applyFont="1" applyFill="1" applyAlignment="1"/>
    <xf numFmtId="164" fontId="60" fillId="0" borderId="0" xfId="1" applyFont="1"/>
    <xf numFmtId="0" fontId="153" fillId="0" borderId="0" xfId="0" applyFont="1"/>
    <xf numFmtId="0" fontId="23" fillId="0" borderId="0" xfId="7" applyFont="1" applyFill="1"/>
    <xf numFmtId="0" fontId="16" fillId="0" borderId="0" xfId="7" applyFont="1" applyFill="1"/>
    <xf numFmtId="0" fontId="11" fillId="0" borderId="0" xfId="7" applyFont="1" applyFill="1"/>
    <xf numFmtId="0" fontId="17" fillId="0" borderId="0" xfId="7" applyFont="1" applyFill="1"/>
    <xf numFmtId="0" fontId="14" fillId="0" borderId="0" xfId="7" applyFont="1" applyFill="1"/>
    <xf numFmtId="0" fontId="14" fillId="0" borderId="0" xfId="7" applyFont="1" applyAlignment="1">
      <alignment horizontal="center"/>
    </xf>
    <xf numFmtId="164" fontId="11" fillId="5" borderId="0" xfId="1" applyFont="1" applyFill="1" applyAlignment="1"/>
    <xf numFmtId="0" fontId="27" fillId="17" borderId="0" xfId="7" applyFont="1" applyFill="1" applyAlignment="1"/>
    <xf numFmtId="164" fontId="13" fillId="17" borderId="0" xfId="7" applyNumberFormat="1" applyFill="1"/>
    <xf numFmtId="164" fontId="55" fillId="17" borderId="0" xfId="7" applyNumberFormat="1" applyFont="1" applyFill="1"/>
    <xf numFmtId="0" fontId="3" fillId="0" borderId="0" xfId="7" applyFont="1" applyFill="1"/>
    <xf numFmtId="164" fontId="9" fillId="0" borderId="0" xfId="1" applyFont="1"/>
    <xf numFmtId="0" fontId="147" fillId="0" borderId="0" xfId="0" applyFont="1"/>
    <xf numFmtId="0" fontId="154" fillId="0" borderId="84" xfId="0" applyFont="1" applyBorder="1"/>
    <xf numFmtId="0" fontId="154" fillId="0" borderId="81" xfId="0" applyFont="1" applyBorder="1"/>
    <xf numFmtId="0" fontId="154" fillId="0" borderId="0" xfId="0" applyFont="1"/>
    <xf numFmtId="0" fontId="155" fillId="0" borderId="0" xfId="0" applyFont="1"/>
    <xf numFmtId="164" fontId="51" fillId="0" borderId="0" xfId="1" applyFont="1"/>
    <xf numFmtId="0" fontId="51" fillId="0" borderId="0" xfId="0" applyFont="1" applyAlignment="1">
      <alignment horizontal="left" wrapText="1"/>
    </xf>
    <xf numFmtId="0" fontId="155" fillId="83" borderId="0" xfId="0" applyFont="1" applyFill="1"/>
    <xf numFmtId="0" fontId="51" fillId="83" borderId="0" xfId="0" applyFont="1" applyFill="1"/>
    <xf numFmtId="0" fontId="51" fillId="0" borderId="0" xfId="0" applyFont="1" applyBorder="1"/>
    <xf numFmtId="164" fontId="51" fillId="0" borderId="0" xfId="1" applyFont="1" applyBorder="1"/>
    <xf numFmtId="164" fontId="159" fillId="0" borderId="0" xfId="0" applyNumberFormat="1" applyFont="1"/>
    <xf numFmtId="9" fontId="162" fillId="0" borderId="0" xfId="2" applyFont="1" applyAlignment="1">
      <alignment horizontal="left"/>
    </xf>
    <xf numFmtId="0" fontId="162" fillId="0" borderId="0" xfId="0" applyFont="1"/>
    <xf numFmtId="9" fontId="155" fillId="83" borderId="89" xfId="2" applyNumberFormat="1" applyFont="1" applyFill="1" applyBorder="1"/>
    <xf numFmtId="0" fontId="155" fillId="83" borderId="90" xfId="0" applyFont="1" applyFill="1" applyBorder="1"/>
    <xf numFmtId="0" fontId="51" fillId="0" borderId="89" xfId="2" applyNumberFormat="1" applyFont="1" applyBorder="1"/>
    <xf numFmtId="0" fontId="155" fillId="0" borderId="90" xfId="2" applyNumberFormat="1" applyFont="1" applyBorder="1"/>
    <xf numFmtId="164" fontId="51" fillId="95" borderId="89" xfId="2" applyNumberFormat="1" applyFont="1" applyFill="1" applyBorder="1"/>
    <xf numFmtId="164" fontId="51" fillId="95" borderId="90" xfId="2" applyNumberFormat="1" applyFont="1" applyFill="1" applyBorder="1"/>
    <xf numFmtId="164" fontId="51" fillId="0" borderId="89" xfId="2" applyNumberFormat="1" applyFont="1" applyBorder="1"/>
    <xf numFmtId="164" fontId="51" fillId="0" borderId="90" xfId="2" applyNumberFormat="1" applyFont="1" applyBorder="1"/>
    <xf numFmtId="164" fontId="11" fillId="0" borderId="0" xfId="7" applyNumberFormat="1" applyFont="1" applyAlignment="1"/>
    <xf numFmtId="0" fontId="9" fillId="10" borderId="0" xfId="0" applyFont="1" applyFill="1"/>
    <xf numFmtId="0" fontId="0" fillId="10" borderId="0" xfId="0" applyFont="1" applyFill="1"/>
    <xf numFmtId="0" fontId="0" fillId="0" borderId="0" xfId="0" applyFont="1" applyAlignment="1">
      <alignment wrapText="1"/>
    </xf>
    <xf numFmtId="0" fontId="166" fillId="0" borderId="0" xfId="0" applyFont="1"/>
    <xf numFmtId="164" fontId="167" fillId="0" borderId="0" xfId="1" applyFont="1"/>
    <xf numFmtId="164" fontId="27" fillId="0" borderId="0" xfId="1" applyFont="1"/>
    <xf numFmtId="0" fontId="14" fillId="0" borderId="0" xfId="0" applyFont="1"/>
    <xf numFmtId="0" fontId="157" fillId="83" borderId="0" xfId="0" applyFont="1" applyFill="1" applyAlignment="1"/>
    <xf numFmtId="0" fontId="51" fillId="0" borderId="60" xfId="0" applyFont="1" applyBorder="1" applyAlignment="1"/>
    <xf numFmtId="0" fontId="51" fillId="0" borderId="41" xfId="0" applyFont="1" applyBorder="1" applyAlignment="1"/>
    <xf numFmtId="164" fontId="17" fillId="0" borderId="0" xfId="7" applyNumberFormat="1" applyFont="1" applyAlignment="1"/>
    <xf numFmtId="164" fontId="13" fillId="0" borderId="0" xfId="7" applyNumberFormat="1" applyFill="1"/>
    <xf numFmtId="164" fontId="11" fillId="8" borderId="0" xfId="1" applyFont="1" applyFill="1" applyAlignment="1"/>
    <xf numFmtId="164" fontId="22" fillId="8" borderId="0" xfId="1" applyFont="1" applyFill="1" applyAlignment="1"/>
    <xf numFmtId="0" fontId="169" fillId="8" borderId="0" xfId="0" applyFont="1" applyFill="1"/>
    <xf numFmtId="0" fontId="56" fillId="8" borderId="0" xfId="0" applyFont="1" applyFill="1"/>
    <xf numFmtId="0" fontId="170" fillId="0" borderId="0" xfId="0" applyFont="1"/>
    <xf numFmtId="164" fontId="0" fillId="0" borderId="0" xfId="0" applyNumberFormat="1" applyFill="1"/>
    <xf numFmtId="0" fontId="157" fillId="10" borderId="0" xfId="0" applyFont="1" applyFill="1" applyAlignment="1"/>
    <xf numFmtId="0" fontId="51" fillId="0" borderId="0" xfId="0" applyFont="1" applyFill="1"/>
    <xf numFmtId="9" fontId="171" fillId="0" borderId="0" xfId="2" applyFont="1" applyFill="1"/>
    <xf numFmtId="9" fontId="171" fillId="0" borderId="0" xfId="2" applyFont="1"/>
    <xf numFmtId="182" fontId="0" fillId="0" borderId="0" xfId="0" applyNumberFormat="1" applyFill="1" applyAlignment="1">
      <alignment horizontal="right"/>
    </xf>
    <xf numFmtId="0" fontId="116" fillId="0" borderId="0" xfId="0" applyFont="1" applyBorder="1"/>
    <xf numFmtId="164" fontId="116" fillId="0" borderId="0" xfId="1" applyFont="1" applyBorder="1"/>
    <xf numFmtId="169" fontId="0" fillId="0" borderId="0" xfId="0" applyNumberFormat="1"/>
    <xf numFmtId="183" fontId="0" fillId="0" borderId="0" xfId="0" applyNumberFormat="1"/>
    <xf numFmtId="168" fontId="20" fillId="7" borderId="9" xfId="1" applyNumberFormat="1" applyFont="1" applyFill="1" applyBorder="1" applyAlignment="1">
      <alignment wrapText="1"/>
    </xf>
    <xf numFmtId="168" fontId="20" fillId="7" borderId="10" xfId="1" applyNumberFormat="1" applyFont="1" applyFill="1" applyBorder="1" applyAlignment="1">
      <alignment wrapText="1"/>
    </xf>
    <xf numFmtId="168" fontId="20" fillId="7" borderId="11" xfId="1" applyNumberFormat="1" applyFont="1" applyFill="1" applyBorder="1" applyAlignment="1">
      <alignment wrapText="1"/>
    </xf>
    <xf numFmtId="168" fontId="16" fillId="9" borderId="9" xfId="1" applyNumberFormat="1" applyFont="1" applyFill="1" applyBorder="1" applyAlignment="1">
      <alignment wrapText="1"/>
    </xf>
    <xf numFmtId="168" fontId="16" fillId="9" borderId="10" xfId="1" applyNumberFormat="1" applyFont="1" applyFill="1" applyBorder="1" applyAlignment="1">
      <alignment wrapText="1"/>
    </xf>
    <xf numFmtId="168" fontId="16" fillId="9" borderId="11" xfId="1" applyNumberFormat="1" applyFont="1" applyFill="1" applyBorder="1" applyAlignment="1">
      <alignment wrapText="1"/>
    </xf>
    <xf numFmtId="168" fontId="11" fillId="0" borderId="9" xfId="1" applyNumberFormat="1" applyFont="1" applyBorder="1"/>
    <xf numFmtId="168" fontId="11" fillId="0" borderId="10" xfId="1" applyNumberFormat="1" applyFont="1" applyBorder="1"/>
    <xf numFmtId="168" fontId="11" fillId="0" borderId="11" xfId="1" applyNumberFormat="1" applyFont="1" applyBorder="1"/>
    <xf numFmtId="168" fontId="14" fillId="0" borderId="0" xfId="7" applyNumberFormat="1" applyFont="1" applyAlignment="1"/>
    <xf numFmtId="168" fontId="17" fillId="0" borderId="10" xfId="7" applyNumberFormat="1" applyFont="1" applyBorder="1" applyAlignment="1"/>
    <xf numFmtId="168" fontId="11" fillId="0" borderId="10" xfId="0" applyNumberFormat="1" applyFont="1" applyBorder="1"/>
    <xf numFmtId="168" fontId="60" fillId="0" borderId="0" xfId="7" applyNumberFormat="1" applyFont="1" applyAlignment="1"/>
    <xf numFmtId="168" fontId="60" fillId="0" borderId="0" xfId="1" applyNumberFormat="1" applyFont="1" applyAlignment="1"/>
    <xf numFmtId="168" fontId="11" fillId="0" borderId="0" xfId="7" applyNumberFormat="1" applyFont="1" applyAlignment="1"/>
    <xf numFmtId="168" fontId="17" fillId="0" borderId="11" xfId="1" applyNumberFormat="1" applyFont="1" applyBorder="1"/>
    <xf numFmtId="168" fontId="60" fillId="0" borderId="0" xfId="7" applyNumberFormat="1" applyFont="1"/>
    <xf numFmtId="0" fontId="3" fillId="0" borderId="0" xfId="9137" applyFont="1"/>
    <xf numFmtId="0" fontId="172" fillId="0" borderId="0" xfId="9137" applyFont="1"/>
    <xf numFmtId="0" fontId="55" fillId="0" borderId="0" xfId="9137" applyFont="1"/>
    <xf numFmtId="168" fontId="0" fillId="0" borderId="0" xfId="9138" applyNumberFormat="1" applyFont="1"/>
    <xf numFmtId="0" fontId="3" fillId="0" borderId="0" xfId="9137" applyFont="1" applyAlignment="1">
      <alignment horizontal="left" indent="1"/>
    </xf>
    <xf numFmtId="0" fontId="3" fillId="0" borderId="10" xfId="9137" applyFont="1" applyBorder="1"/>
    <xf numFmtId="3" fontId="3" fillId="0" borderId="10" xfId="9137" applyNumberFormat="1" applyBorder="1" applyAlignment="1">
      <alignment horizontal="right"/>
    </xf>
    <xf numFmtId="168" fontId="55" fillId="0" borderId="0" xfId="9138" applyNumberFormat="1" applyFont="1"/>
    <xf numFmtId="168" fontId="172" fillId="0" borderId="0" xfId="9138" applyNumberFormat="1" applyFont="1"/>
    <xf numFmtId="3" fontId="3" fillId="0" borderId="0" xfId="9137" applyNumberFormat="1" applyFont="1"/>
    <xf numFmtId="0" fontId="170" fillId="0" borderId="0" xfId="9137" applyFont="1" applyAlignment="1">
      <alignment horizontal="left" indent="1"/>
    </xf>
    <xf numFmtId="9" fontId="3" fillId="0" borderId="0" xfId="9137" applyNumberFormat="1" applyFont="1"/>
    <xf numFmtId="0" fontId="55" fillId="0" borderId="3" xfId="11"/>
    <xf numFmtId="168" fontId="55" fillId="0" borderId="3" xfId="9138" applyNumberFormat="1" applyFont="1" applyBorder="1"/>
    <xf numFmtId="14" fontId="11" fillId="91" borderId="9" xfId="7" quotePrefix="1" applyNumberFormat="1" applyFont="1" applyFill="1" applyBorder="1" applyAlignment="1">
      <alignment horizontal="center"/>
    </xf>
    <xf numFmtId="0" fontId="173" fillId="0" borderId="0" xfId="9139" applyFont="1" applyAlignment="1"/>
    <xf numFmtId="0" fontId="174" fillId="0" borderId="0" xfId="9139" applyFont="1" applyAlignment="1"/>
    <xf numFmtId="0" fontId="175" fillId="0" borderId="0" xfId="9139" applyFont="1" applyAlignment="1"/>
    <xf numFmtId="0" fontId="176" fillId="0" borderId="0" xfId="9139" applyFont="1" applyAlignment="1"/>
    <xf numFmtId="0" fontId="177" fillId="100" borderId="0" xfId="9139" applyFont="1" applyFill="1" applyAlignment="1"/>
    <xf numFmtId="3" fontId="173" fillId="0" borderId="0" xfId="9139" applyNumberFormat="1" applyFont="1" applyAlignment="1"/>
    <xf numFmtId="9" fontId="174" fillId="0" borderId="0" xfId="9140" applyFont="1" applyAlignment="1"/>
    <xf numFmtId="1" fontId="174" fillId="0" borderId="0" xfId="9139" applyNumberFormat="1" applyFont="1" applyAlignment="1"/>
    <xf numFmtId="9" fontId="176" fillId="0" borderId="0" xfId="9140" applyFont="1" applyAlignment="1"/>
    <xf numFmtId="3" fontId="173" fillId="13" borderId="0" xfId="9139" applyNumberFormat="1" applyFont="1" applyFill="1" applyAlignment="1"/>
    <xf numFmtId="0" fontId="178" fillId="0" borderId="0" xfId="9139" applyFont="1" applyAlignment="1"/>
    <xf numFmtId="0" fontId="178" fillId="0" borderId="0" xfId="9139" applyFont="1"/>
    <xf numFmtId="1" fontId="178" fillId="0" borderId="0" xfId="9139" applyNumberFormat="1" applyFont="1"/>
    <xf numFmtId="0" fontId="177" fillId="0" borderId="0" xfId="9139" applyFont="1" applyAlignment="1"/>
    <xf numFmtId="9" fontId="179" fillId="0" borderId="0" xfId="9140" applyFont="1"/>
    <xf numFmtId="0" fontId="179" fillId="0" borderId="0" xfId="9139" applyFont="1"/>
    <xf numFmtId="0" fontId="174" fillId="101" borderId="0" xfId="9139" applyFont="1" applyFill="1" applyAlignment="1"/>
    <xf numFmtId="0" fontId="179" fillId="0" borderId="0" xfId="9139" applyFont="1" applyAlignment="1"/>
    <xf numFmtId="0" fontId="180" fillId="0" borderId="0" xfId="9139" applyFont="1" applyAlignment="1"/>
    <xf numFmtId="1" fontId="173" fillId="0" borderId="0" xfId="9139" applyNumberFormat="1" applyFont="1" applyAlignment="1"/>
    <xf numFmtId="164" fontId="0" fillId="0" borderId="0" xfId="9141" applyNumberFormat="1" applyFont="1" applyAlignment="1"/>
    <xf numFmtId="9" fontId="0" fillId="0" borderId="0" xfId="9140" applyFont="1" applyAlignment="1"/>
    <xf numFmtId="0" fontId="177" fillId="102" borderId="0" xfId="9139" applyFont="1" applyFill="1" applyAlignment="1"/>
    <xf numFmtId="0" fontId="180" fillId="102" borderId="0" xfId="9139" applyFont="1" applyFill="1" applyAlignment="1"/>
    <xf numFmtId="164" fontId="180" fillId="102" borderId="0" xfId="9141" applyNumberFormat="1" applyFont="1" applyFill="1" applyAlignment="1"/>
    <xf numFmtId="0" fontId="180" fillId="81" borderId="0" xfId="9139" applyFont="1" applyFill="1" applyAlignment="1"/>
    <xf numFmtId="164" fontId="173" fillId="0" borderId="0" xfId="9139" applyNumberFormat="1" applyFont="1" applyAlignment="1"/>
    <xf numFmtId="0" fontId="0" fillId="0" borderId="0" xfId="0"/>
    <xf numFmtId="0" fontId="181" fillId="0" borderId="0" xfId="0" applyFont="1"/>
    <xf numFmtId="0" fontId="181" fillId="10" borderId="0" xfId="0" applyFont="1" applyFill="1" applyAlignment="1">
      <alignment horizontal="left"/>
    </xf>
    <xf numFmtId="0" fontId="154" fillId="11" borderId="86" xfId="0" applyFont="1" applyFill="1" applyBorder="1" applyAlignment="1">
      <alignment vertical="center" wrapText="1"/>
    </xf>
    <xf numFmtId="168" fontId="154" fillId="11" borderId="87" xfId="1" applyNumberFormat="1" applyFont="1" applyFill="1" applyBorder="1" applyAlignment="1">
      <alignment vertical="center"/>
    </xf>
    <xf numFmtId="0" fontId="154" fillId="0" borderId="85" xfId="0" applyFont="1" applyBorder="1" applyAlignment="1">
      <alignment wrapText="1"/>
    </xf>
    <xf numFmtId="168" fontId="181" fillId="0" borderId="67" xfId="1" applyNumberFormat="1" applyFont="1" applyBorder="1"/>
    <xf numFmtId="0" fontId="181" fillId="0" borderId="9" xfId="0" applyFont="1" applyBorder="1" applyAlignment="1">
      <alignment horizontal="left" wrapText="1" indent="1"/>
    </xf>
    <xf numFmtId="168" fontId="181" fillId="0" borderId="10" xfId="1" applyNumberFormat="1" applyFont="1" applyBorder="1"/>
    <xf numFmtId="49" fontId="182" fillId="90" borderId="82" xfId="0" applyNumberFormat="1" applyFont="1" applyFill="1" applyBorder="1" applyAlignment="1">
      <alignment horizontal="center" vertical="center" wrapText="1"/>
    </xf>
    <xf numFmtId="0" fontId="183" fillId="0" borderId="9" xfId="0" applyFont="1" applyBorder="1" applyAlignment="1">
      <alignment horizontal="left" wrapText="1" indent="1"/>
    </xf>
    <xf numFmtId="168" fontId="183" fillId="0" borderId="10" xfId="1" applyNumberFormat="1" applyFont="1" applyBorder="1"/>
    <xf numFmtId="0" fontId="154" fillId="0" borderId="9" xfId="0" applyFont="1" applyBorder="1" applyAlignment="1">
      <alignment wrapText="1"/>
    </xf>
    <xf numFmtId="0" fontId="181" fillId="0" borderId="0" xfId="0" applyFont="1" applyBorder="1"/>
    <xf numFmtId="0" fontId="181" fillId="0" borderId="16" xfId="0" applyFont="1" applyBorder="1" applyAlignment="1">
      <alignment wrapText="1"/>
    </xf>
    <xf numFmtId="168" fontId="181" fillId="0" borderId="17" xfId="1" applyNumberFormat="1" applyFont="1" applyBorder="1"/>
    <xf numFmtId="167" fontId="109" fillId="90" borderId="82" xfId="0" applyNumberFormat="1" applyFont="1" applyFill="1" applyBorder="1" applyAlignment="1">
      <alignment horizontal="center" vertical="center" wrapText="1"/>
    </xf>
    <xf numFmtId="0" fontId="184" fillId="90" borderId="82" xfId="0" applyFont="1" applyFill="1" applyBorder="1" applyAlignment="1">
      <alignment vertical="center" wrapText="1"/>
    </xf>
    <xf numFmtId="167" fontId="109" fillId="90" borderId="83" xfId="0" applyNumberFormat="1" applyFont="1" applyFill="1" applyBorder="1" applyAlignment="1">
      <alignment horizontal="center" vertical="center" wrapText="1"/>
    </xf>
    <xf numFmtId="0" fontId="3" fillId="0" borderId="0" xfId="9137"/>
    <xf numFmtId="184" fontId="3" fillId="0" borderId="0" xfId="9137" applyNumberFormat="1"/>
    <xf numFmtId="0" fontId="185" fillId="8" borderId="0" xfId="9137" applyFont="1" applyFill="1"/>
    <xf numFmtId="0" fontId="185" fillId="7" borderId="0" xfId="4050" applyFont="1" applyFill="1" applyBorder="1" applyAlignment="1">
      <alignment wrapText="1"/>
    </xf>
    <xf numFmtId="164" fontId="186" fillId="8" borderId="0" xfId="9138" applyFont="1" applyFill="1"/>
    <xf numFmtId="0" fontId="122" fillId="0" borderId="0" xfId="9137" applyFont="1" applyAlignment="1">
      <alignment horizontal="right" indent="1"/>
    </xf>
    <xf numFmtId="0" fontId="122" fillId="0" borderId="0" xfId="9137" applyFont="1" applyAlignment="1">
      <alignment horizontal="center" wrapText="1"/>
    </xf>
    <xf numFmtId="164" fontId="122" fillId="0" borderId="0" xfId="9138" applyFont="1"/>
    <xf numFmtId="0" fontId="187" fillId="0" borderId="0" xfId="9137" applyFont="1"/>
    <xf numFmtId="0" fontId="185" fillId="0" borderId="1" xfId="3" applyFont="1"/>
    <xf numFmtId="0" fontId="188" fillId="0" borderId="0" xfId="0" applyFont="1" applyAlignment="1">
      <alignment horizontal="left"/>
    </xf>
    <xf numFmtId="0" fontId="188" fillId="0" borderId="0" xfId="0" applyFont="1" applyAlignment="1">
      <alignment wrapText="1"/>
    </xf>
    <xf numFmtId="0" fontId="188" fillId="0" borderId="0" xfId="0" applyFont="1"/>
    <xf numFmtId="0" fontId="188" fillId="0" borderId="0" xfId="0" applyFont="1" applyAlignment="1">
      <alignment horizontal="center"/>
    </xf>
    <xf numFmtId="168" fontId="188" fillId="0" borderId="0" xfId="1" applyNumberFormat="1" applyFont="1"/>
    <xf numFmtId="0" fontId="147" fillId="11" borderId="0" xfId="0" applyFont="1" applyFill="1" applyAlignment="1">
      <alignment horizontal="left"/>
    </xf>
    <xf numFmtId="0" fontId="147" fillId="11" borderId="0" xfId="0" applyFont="1" applyFill="1" applyAlignment="1">
      <alignment wrapText="1"/>
    </xf>
    <xf numFmtId="168" fontId="147" fillId="11" borderId="0" xfId="1" applyNumberFormat="1" applyFont="1" applyFill="1"/>
    <xf numFmtId="0" fontId="147" fillId="103" borderId="0" xfId="0" applyFont="1" applyFill="1" applyAlignment="1">
      <alignment horizontal="left"/>
    </xf>
    <xf numFmtId="0" fontId="147" fillId="103" borderId="0" xfId="0" applyFont="1" applyFill="1" applyAlignment="1">
      <alignment wrapText="1"/>
    </xf>
    <xf numFmtId="168" fontId="147" fillId="103" borderId="0" xfId="1" applyNumberFormat="1" applyFont="1" applyFill="1"/>
    <xf numFmtId="0" fontId="185" fillId="8" borderId="0" xfId="0" applyFont="1" applyFill="1" applyAlignment="1">
      <alignment horizontal="left"/>
    </xf>
    <xf numFmtId="0" fontId="185" fillId="8" borderId="0" xfId="0" applyFont="1" applyFill="1" applyAlignment="1">
      <alignment wrapText="1"/>
    </xf>
    <xf numFmtId="168" fontId="185" fillId="8" borderId="0" xfId="1" applyNumberFormat="1" applyFont="1" applyFill="1"/>
    <xf numFmtId="0" fontId="189" fillId="0" borderId="0" xfId="7" applyFont="1" applyAlignment="1">
      <alignment horizontal="right"/>
    </xf>
    <xf numFmtId="0" fontId="190" fillId="0" borderId="10" xfId="7" applyFont="1" applyBorder="1" applyAlignment="1">
      <alignment horizontal="right" wrapText="1"/>
    </xf>
    <xf numFmtId="164" fontId="188" fillId="0" borderId="89" xfId="1" applyNumberFormat="1" applyFont="1" applyBorder="1"/>
    <xf numFmtId="164" fontId="188" fillId="0" borderId="90" xfId="1" applyNumberFormat="1" applyFont="1" applyBorder="1"/>
    <xf numFmtId="0" fontId="147" fillId="0" borderId="10" xfId="7" applyFont="1" applyBorder="1" applyAlignment="1">
      <alignment wrapText="1"/>
    </xf>
    <xf numFmtId="0" fontId="188" fillId="0" borderId="10" xfId="7" applyFont="1" applyBorder="1" applyAlignment="1"/>
    <xf numFmtId="168" fontId="188" fillId="0" borderId="10" xfId="8" applyNumberFormat="1" applyFont="1" applyBorder="1"/>
    <xf numFmtId="0" fontId="191" fillId="0" borderId="0" xfId="0" applyFont="1"/>
    <xf numFmtId="0" fontId="147" fillId="0" borderId="78" xfId="7" applyFont="1" applyBorder="1" applyAlignment="1">
      <alignment wrapText="1"/>
    </xf>
    <xf numFmtId="0" fontId="147" fillId="0" borderId="67" xfId="7" applyFont="1" applyBorder="1" applyAlignment="1">
      <alignment wrapText="1"/>
    </xf>
    <xf numFmtId="0" fontId="188" fillId="0" borderId="67" xfId="0" applyFont="1" applyBorder="1"/>
    <xf numFmtId="0" fontId="188" fillId="0" borderId="79" xfId="0" applyFont="1" applyBorder="1"/>
    <xf numFmtId="0" fontId="188" fillId="0" borderId="59" xfId="7" applyFont="1" applyBorder="1" applyAlignment="1"/>
    <xf numFmtId="164" fontId="188" fillId="0" borderId="0" xfId="1" applyFont="1"/>
    <xf numFmtId="164" fontId="188" fillId="0" borderId="89" xfId="1" applyFont="1" applyBorder="1"/>
    <xf numFmtId="164" fontId="188" fillId="0" borderId="10" xfId="1" applyFont="1" applyBorder="1"/>
    <xf numFmtId="9" fontId="188" fillId="0" borderId="60" xfId="2" applyFont="1" applyBorder="1"/>
    <xf numFmtId="164" fontId="188" fillId="13" borderId="0" xfId="1" applyFont="1" applyFill="1"/>
    <xf numFmtId="9" fontId="188" fillId="0" borderId="0" xfId="2" applyFont="1"/>
    <xf numFmtId="164" fontId="188" fillId="0" borderId="0" xfId="0" applyNumberFormat="1" applyFont="1"/>
    <xf numFmtId="0" fontId="188" fillId="0" borderId="80" xfId="7" applyFont="1" applyBorder="1" applyAlignment="1"/>
    <xf numFmtId="164" fontId="188" fillId="0" borderId="90" xfId="1" applyFont="1" applyBorder="1"/>
    <xf numFmtId="9" fontId="188" fillId="0" borderId="62" xfId="2" applyFont="1" applyBorder="1"/>
    <xf numFmtId="0" fontId="188" fillId="0" borderId="66" xfId="7" applyFont="1" applyFill="1" applyBorder="1"/>
    <xf numFmtId="164" fontId="147" fillId="0" borderId="10" xfId="1" applyFont="1" applyFill="1" applyBorder="1"/>
    <xf numFmtId="164" fontId="147" fillId="0" borderId="10" xfId="1" applyFont="1" applyBorder="1"/>
    <xf numFmtId="9" fontId="188" fillId="0" borderId="43" xfId="2" applyFont="1" applyFill="1" applyBorder="1"/>
    <xf numFmtId="0" fontId="147" fillId="0" borderId="10" xfId="0" applyNumberFormat="1" applyFont="1" applyBorder="1" applyAlignment="1"/>
    <xf numFmtId="164" fontId="147" fillId="0" borderId="10" xfId="0" applyNumberFormat="1" applyFont="1" applyBorder="1" applyAlignment="1"/>
    <xf numFmtId="9" fontId="147" fillId="0" borderId="60" xfId="0" applyNumberFormat="1" applyFont="1" applyBorder="1"/>
    <xf numFmtId="0" fontId="147" fillId="0" borderId="59" xfId="0" applyFont="1" applyBorder="1"/>
    <xf numFmtId="181" fontId="188" fillId="0" borderId="0" xfId="0" applyNumberFormat="1" applyFont="1"/>
    <xf numFmtId="164" fontId="188" fillId="0" borderId="66" xfId="1" applyFont="1" applyBorder="1"/>
    <xf numFmtId="0" fontId="188" fillId="0" borderId="80" xfId="0" applyNumberFormat="1" applyFont="1" applyFill="1" applyBorder="1" applyAlignment="1" applyProtection="1"/>
    <xf numFmtId="164" fontId="188" fillId="0" borderId="66" xfId="0" applyNumberFormat="1" applyFont="1" applyBorder="1"/>
    <xf numFmtId="9" fontId="188" fillId="0" borderId="62" xfId="0" applyNumberFormat="1" applyFont="1" applyBorder="1"/>
    <xf numFmtId="0" fontId="188" fillId="0" borderId="63" xfId="0" applyFont="1" applyBorder="1"/>
    <xf numFmtId="164" fontId="147" fillId="0" borderId="0" xfId="0" applyNumberFormat="1" applyFont="1"/>
    <xf numFmtId="0" fontId="147" fillId="0" borderId="0" xfId="0" applyFont="1" applyBorder="1"/>
    <xf numFmtId="164" fontId="147" fillId="0" borderId="0" xfId="0" applyNumberFormat="1" applyFont="1" applyBorder="1"/>
    <xf numFmtId="0" fontId="109" fillId="0" borderId="0" xfId="7" applyFont="1"/>
    <xf numFmtId="164" fontId="192" fillId="15" borderId="16" xfId="1" applyFont="1" applyFill="1" applyBorder="1" applyAlignment="1">
      <alignment wrapText="1"/>
    </xf>
    <xf numFmtId="164" fontId="192" fillId="15" borderId="17" xfId="1" applyFont="1" applyFill="1" applyBorder="1" applyAlignment="1">
      <alignment wrapText="1"/>
    </xf>
    <xf numFmtId="164" fontId="192" fillId="15" borderId="15" xfId="1" applyFont="1" applyFill="1" applyBorder="1" applyAlignment="1">
      <alignment wrapText="1"/>
    </xf>
    <xf numFmtId="0" fontId="188" fillId="0" borderId="0" xfId="7" applyFont="1" applyAlignment="1"/>
    <xf numFmtId="0" fontId="188" fillId="50" borderId="0" xfId="0" applyFont="1" applyFill="1"/>
    <xf numFmtId="164" fontId="188" fillId="50" borderId="0" xfId="0" applyNumberFormat="1" applyFont="1" applyFill="1"/>
    <xf numFmtId="0" fontId="109" fillId="0" borderId="0" xfId="0" applyFont="1"/>
    <xf numFmtId="0" fontId="147" fillId="50" borderId="0" xfId="0" applyFont="1" applyFill="1"/>
    <xf numFmtId="0" fontId="188" fillId="8" borderId="0" xfId="0" applyFont="1" applyFill="1"/>
    <xf numFmtId="164" fontId="193" fillId="0" borderId="0" xfId="0" applyNumberFormat="1" applyFont="1"/>
    <xf numFmtId="164" fontId="147" fillId="0" borderId="0" xfId="1" applyFont="1"/>
    <xf numFmtId="9" fontId="147" fillId="0" borderId="0" xfId="2" applyFont="1"/>
    <xf numFmtId="0" fontId="188" fillId="0" borderId="0" xfId="0" applyNumberFormat="1" applyFont="1"/>
    <xf numFmtId="49" fontId="188" fillId="0" borderId="0" xfId="0" applyNumberFormat="1" applyFont="1"/>
    <xf numFmtId="0" fontId="185" fillId="94" borderId="92" xfId="0" applyFont="1" applyFill="1" applyBorder="1"/>
    <xf numFmtId="0" fontId="183" fillId="0" borderId="0" xfId="0" applyFont="1"/>
    <xf numFmtId="0" fontId="181" fillId="98" borderId="9" xfId="0" applyFont="1" applyFill="1" applyBorder="1" applyAlignment="1">
      <alignment wrapText="1"/>
    </xf>
    <xf numFmtId="168" fontId="181" fillId="98" borderId="10" xfId="1" applyNumberFormat="1" applyFont="1" applyFill="1" applyBorder="1"/>
    <xf numFmtId="0" fontId="181" fillId="96" borderId="9" xfId="0" applyFont="1" applyFill="1" applyBorder="1" applyAlignment="1">
      <alignment horizontal="left" wrapText="1"/>
    </xf>
    <xf numFmtId="168" fontId="181" fillId="96" borderId="10" xfId="1" applyNumberFormat="1" applyFont="1" applyFill="1" applyBorder="1"/>
    <xf numFmtId="0" fontId="195" fillId="0" borderId="0" xfId="0" applyFont="1"/>
    <xf numFmtId="0" fontId="188" fillId="95" borderId="90" xfId="0" applyFont="1" applyFill="1" applyBorder="1"/>
    <xf numFmtId="0" fontId="147" fillId="11" borderId="0" xfId="0" applyFont="1" applyFill="1"/>
    <xf numFmtId="0" fontId="188" fillId="11" borderId="0" xfId="0" applyFont="1" applyFill="1"/>
    <xf numFmtId="0" fontId="188" fillId="0" borderId="90" xfId="0" applyFont="1" applyBorder="1"/>
    <xf numFmtId="0" fontId="147" fillId="95" borderId="90" xfId="0" applyFont="1" applyFill="1" applyBorder="1"/>
    <xf numFmtId="9" fontId="147" fillId="0" borderId="0" xfId="2" applyFont="1" applyFill="1" applyAlignment="1">
      <alignment horizontal="right"/>
    </xf>
    <xf numFmtId="9" fontId="147" fillId="0" borderId="0" xfId="2" applyFont="1" applyFill="1"/>
    <xf numFmtId="0" fontId="196" fillId="0" borderId="0" xfId="0" applyFont="1"/>
    <xf numFmtId="0" fontId="197" fillId="0" borderId="0" xfId="0" applyFont="1"/>
    <xf numFmtId="164" fontId="197" fillId="0" borderId="0" xfId="0" applyNumberFormat="1" applyFont="1"/>
    <xf numFmtId="0" fontId="191" fillId="96" borderId="0" xfId="0" applyFont="1" applyFill="1"/>
    <xf numFmtId="0" fontId="147" fillId="96" borderId="0" xfId="0" applyFont="1" applyFill="1"/>
    <xf numFmtId="0" fontId="188" fillId="96" borderId="0" xfId="0" applyFont="1" applyFill="1"/>
    <xf numFmtId="164" fontId="188" fillId="96" borderId="0" xfId="1" applyFont="1" applyFill="1"/>
    <xf numFmtId="164" fontId="147" fillId="96" borderId="0" xfId="1" applyFont="1" applyFill="1"/>
    <xf numFmtId="164" fontId="188" fillId="96" borderId="0" xfId="0" applyNumberFormat="1" applyFont="1" applyFill="1"/>
    <xf numFmtId="9" fontId="188" fillId="96" borderId="0" xfId="2" applyFont="1" applyFill="1"/>
    <xf numFmtId="0" fontId="147" fillId="0" borderId="0" xfId="0" applyFont="1" applyFill="1"/>
    <xf numFmtId="0" fontId="147" fillId="97" borderId="0" xfId="0" applyFont="1" applyFill="1"/>
    <xf numFmtId="164" fontId="147" fillId="97" borderId="0" xfId="0" applyNumberFormat="1" applyFont="1" applyFill="1"/>
    <xf numFmtId="0" fontId="197" fillId="11" borderId="0" xfId="0" applyFont="1" applyFill="1"/>
    <xf numFmtId="164" fontId="197" fillId="11" borderId="0" xfId="0" applyNumberFormat="1" applyFont="1" applyFill="1"/>
    <xf numFmtId="164" fontId="188" fillId="92" borderId="0" xfId="0" applyNumberFormat="1" applyFont="1" applyFill="1"/>
    <xf numFmtId="164" fontId="188" fillId="51" borderId="0" xfId="0" applyNumberFormat="1" applyFont="1" applyFill="1"/>
    <xf numFmtId="164" fontId="196" fillId="0" borderId="0" xfId="0" applyNumberFormat="1" applyFont="1"/>
    <xf numFmtId="0" fontId="147" fillId="13" borderId="0" xfId="0" applyFont="1" applyFill="1"/>
    <xf numFmtId="9" fontId="188" fillId="0" borderId="0" xfId="0" applyNumberFormat="1" applyFont="1"/>
    <xf numFmtId="164" fontId="188" fillId="98" borderId="0" xfId="0" applyNumberFormat="1" applyFont="1" applyFill="1"/>
    <xf numFmtId="9" fontId="188" fillId="10" borderId="0" xfId="0" applyNumberFormat="1" applyFont="1" applyFill="1"/>
    <xf numFmtId="0" fontId="122" fillId="0" borderId="0" xfId="0" applyFont="1"/>
    <xf numFmtId="164" fontId="122" fillId="0" borderId="0" xfId="0" applyNumberFormat="1" applyFont="1"/>
    <xf numFmtId="0" fontId="188" fillId="17" borderId="0" xfId="0" applyFont="1" applyFill="1"/>
    <xf numFmtId="164" fontId="188" fillId="17" borderId="0" xfId="0" applyNumberFormat="1" applyFont="1" applyFill="1"/>
    <xf numFmtId="0" fontId="188" fillId="99" borderId="0" xfId="0" applyFont="1" applyFill="1"/>
    <xf numFmtId="164" fontId="188" fillId="99" borderId="0" xfId="0" applyNumberFormat="1" applyFont="1" applyFill="1"/>
    <xf numFmtId="164" fontId="188" fillId="6" borderId="0" xfId="1" applyFont="1" applyFill="1"/>
    <xf numFmtId="168" fontId="147" fillId="11" borderId="0" xfId="1" applyNumberFormat="1" applyFont="1" applyFill="1" applyAlignment="1">
      <alignment horizontal="right" wrapText="1"/>
    </xf>
    <xf numFmtId="168" fontId="185" fillId="8" borderId="0" xfId="1" applyNumberFormat="1" applyFont="1" applyFill="1" applyAlignment="1">
      <alignment wrapText="1"/>
    </xf>
    <xf numFmtId="0" fontId="198" fillId="0" borderId="0" xfId="0" applyFont="1" applyAlignment="1">
      <alignment wrapText="1"/>
    </xf>
    <xf numFmtId="0" fontId="200" fillId="103" borderId="0" xfId="0" applyFont="1" applyFill="1" applyAlignment="1">
      <alignment wrapText="1"/>
    </xf>
    <xf numFmtId="0" fontId="200" fillId="11" borderId="0" xfId="0" applyFont="1" applyFill="1" applyAlignment="1">
      <alignment wrapText="1"/>
    </xf>
    <xf numFmtId="0" fontId="200" fillId="103" borderId="0" xfId="0" applyFont="1" applyFill="1" applyAlignment="1">
      <alignment horizontal="left"/>
    </xf>
    <xf numFmtId="0" fontId="199" fillId="8" borderId="0" xfId="0" applyFont="1" applyFill="1" applyAlignment="1">
      <alignment wrapText="1"/>
    </xf>
    <xf numFmtId="0" fontId="198" fillId="0" borderId="0" xfId="0" applyFont="1"/>
    <xf numFmtId="0" fontId="200" fillId="11" borderId="0" xfId="0" applyFont="1" applyFill="1" applyAlignment="1">
      <alignment horizontal="left" wrapText="1"/>
    </xf>
    <xf numFmtId="168" fontId="155" fillId="0" borderId="0" xfId="1" applyNumberFormat="1" applyFont="1"/>
    <xf numFmtId="168" fontId="51" fillId="0" borderId="0" xfId="1" applyNumberFormat="1" applyFont="1"/>
    <xf numFmtId="168" fontId="51" fillId="0" borderId="0" xfId="1" applyNumberFormat="1" applyFont="1" applyFill="1"/>
    <xf numFmtId="0" fontId="9" fillId="0" borderId="10" xfId="0" applyFont="1" applyFill="1" applyBorder="1" applyAlignment="1">
      <alignment horizontal="center"/>
    </xf>
    <xf numFmtId="43" fontId="0" fillId="0" borderId="0" xfId="0" applyNumberFormat="1"/>
    <xf numFmtId="43" fontId="9" fillId="0" borderId="0" xfId="0" applyNumberFormat="1" applyFont="1"/>
    <xf numFmtId="167" fontId="202" fillId="90" borderId="10" xfId="4917" applyNumberFormat="1" applyFont="1" applyFill="1" applyBorder="1" applyAlignment="1">
      <alignment horizontal="left" vertical="center"/>
    </xf>
    <xf numFmtId="184" fontId="203" fillId="0" borderId="0" xfId="1" applyNumberFormat="1" applyFont="1" applyFill="1" applyBorder="1"/>
    <xf numFmtId="167" fontId="201" fillId="104" borderId="10" xfId="4917" applyNumberFormat="1" applyFont="1" applyFill="1" applyBorder="1" applyAlignment="1">
      <alignment horizontal="left" vertical="center"/>
    </xf>
    <xf numFmtId="0" fontId="203" fillId="0" borderId="0" xfId="0" applyFont="1" applyFill="1" applyBorder="1"/>
    <xf numFmtId="0" fontId="0" fillId="0" borderId="88" xfId="0" applyFont="1" applyFill="1" applyBorder="1"/>
    <xf numFmtId="3" fontId="5" fillId="0" borderId="0" xfId="1" applyNumberFormat="1"/>
    <xf numFmtId="3" fontId="5" fillId="0" borderId="69" xfId="1" applyNumberFormat="1" applyBorder="1"/>
    <xf numFmtId="164" fontId="0" fillId="0" borderId="0" xfId="0" applyNumberFormat="1"/>
    <xf numFmtId="164" fontId="0" fillId="0" borderId="0" xfId="0" applyNumberFormat="1" applyFont="1" applyFill="1"/>
    <xf numFmtId="0" fontId="205" fillId="14" borderId="23" xfId="0" applyFont="1" applyFill="1" applyBorder="1" applyAlignment="1">
      <alignment horizontal="center" vertical="center"/>
    </xf>
    <xf numFmtId="9" fontId="205" fillId="14" borderId="23" xfId="0" applyNumberFormat="1" applyFont="1" applyFill="1" applyBorder="1" applyAlignment="1">
      <alignment horizontal="center" vertical="center"/>
    </xf>
    <xf numFmtId="0" fontId="2" fillId="0" borderId="0" xfId="0" applyFont="1" applyAlignment="1">
      <alignment vertical="center"/>
    </xf>
    <xf numFmtId="0" fontId="205" fillId="14" borderId="99" xfId="0" applyFont="1" applyFill="1" applyBorder="1" applyAlignment="1">
      <alignment horizontal="center" vertical="center"/>
    </xf>
    <xf numFmtId="9" fontId="205" fillId="14" borderId="20" xfId="0" applyNumberFormat="1" applyFont="1" applyFill="1" applyBorder="1" applyAlignment="1">
      <alignment horizontal="center" vertical="center"/>
    </xf>
    <xf numFmtId="0" fontId="204" fillId="13" borderId="97" xfId="0" applyFont="1" applyFill="1" applyBorder="1" applyAlignment="1">
      <alignment horizontal="center" vertical="center"/>
    </xf>
    <xf numFmtId="0" fontId="205" fillId="13" borderId="97" xfId="0" applyFont="1" applyFill="1" applyBorder="1" applyAlignment="1">
      <alignment vertical="center" wrapText="1"/>
    </xf>
    <xf numFmtId="0" fontId="205" fillId="13" borderId="23" xfId="0" applyFont="1" applyFill="1" applyBorder="1" applyAlignment="1">
      <alignment horizontal="center" vertical="center"/>
    </xf>
    <xf numFmtId="0" fontId="205" fillId="13" borderId="23" xfId="0" applyNumberFormat="1" applyFont="1" applyFill="1" applyBorder="1" applyAlignment="1">
      <alignment horizontal="center" vertical="center"/>
    </xf>
    <xf numFmtId="0" fontId="206" fillId="13" borderId="98" xfId="0" applyFont="1" applyFill="1" applyBorder="1" applyAlignment="1">
      <alignment horizontal="center" vertical="center"/>
    </xf>
    <xf numFmtId="0" fontId="206" fillId="13" borderId="23" xfId="0" applyFont="1" applyFill="1" applyBorder="1" applyAlignment="1">
      <alignment horizontal="center" vertical="center"/>
    </xf>
    <xf numFmtId="0" fontId="204" fillId="14" borderId="23" xfId="0" applyFont="1" applyFill="1" applyBorder="1" applyAlignment="1">
      <alignment horizontal="center" vertical="center"/>
    </xf>
    <xf numFmtId="9" fontId="204" fillId="14" borderId="23" xfId="0" applyNumberFormat="1" applyFont="1" applyFill="1" applyBorder="1" applyAlignment="1">
      <alignment horizontal="center" vertical="center"/>
    </xf>
    <xf numFmtId="184" fontId="0" fillId="0" borderId="0" xfId="0" applyNumberFormat="1"/>
    <xf numFmtId="0" fontId="207" fillId="0" borderId="0" xfId="0" applyFont="1"/>
    <xf numFmtId="184" fontId="207" fillId="0" borderId="0" xfId="0" applyNumberFormat="1" applyFont="1"/>
    <xf numFmtId="164" fontId="207" fillId="0" borderId="0" xfId="0" applyNumberFormat="1" applyFont="1"/>
    <xf numFmtId="164" fontId="207" fillId="0" borderId="0" xfId="1" applyFont="1"/>
    <xf numFmtId="0" fontId="188" fillId="88" borderId="0" xfId="0" applyFont="1" applyFill="1"/>
    <xf numFmtId="0" fontId="193" fillId="0" borderId="78" xfId="7" applyFont="1" applyBorder="1" applyAlignment="1">
      <alignment wrapText="1"/>
    </xf>
    <xf numFmtId="0" fontId="193" fillId="0" borderId="67" xfId="7" applyFont="1" applyBorder="1" applyAlignment="1">
      <alignment wrapText="1"/>
    </xf>
    <xf numFmtId="164" fontId="111" fillId="0" borderId="0" xfId="1" applyFont="1"/>
    <xf numFmtId="164" fontId="111" fillId="0" borderId="66" xfId="0" applyNumberFormat="1" applyFont="1" applyBorder="1"/>
    <xf numFmtId="164" fontId="193" fillId="0" borderId="10" xfId="0" applyNumberFormat="1" applyFont="1" applyBorder="1" applyAlignment="1"/>
    <xf numFmtId="0" fontId="159" fillId="0" borderId="0" xfId="9206" applyFont="1"/>
    <xf numFmtId="0" fontId="14" fillId="0" borderId="0" xfId="9206" applyFont="1"/>
    <xf numFmtId="0" fontId="208" fillId="17" borderId="0" xfId="9206" applyFont="1" applyFill="1" applyAlignment="1">
      <alignment horizontal="center"/>
    </xf>
    <xf numFmtId="0" fontId="209" fillId="0" borderId="1" xfId="9207" applyFont="1"/>
    <xf numFmtId="0" fontId="209" fillId="0" borderId="1" xfId="9207" applyFont="1" applyFill="1"/>
    <xf numFmtId="164" fontId="209" fillId="50" borderId="1" xfId="9208" applyFont="1" applyFill="1" applyBorder="1"/>
    <xf numFmtId="164" fontId="209" fillId="0" borderId="1" xfId="9208" applyFont="1" applyBorder="1"/>
    <xf numFmtId="0" fontId="209" fillId="105" borderId="2" xfId="9209" applyFont="1" applyFill="1"/>
    <xf numFmtId="164" fontId="27" fillId="105" borderId="3" xfId="9208" applyFont="1" applyFill="1" applyBorder="1"/>
    <xf numFmtId="0" fontId="20" fillId="8" borderId="0" xfId="9206" applyFont="1" applyFill="1"/>
    <xf numFmtId="0" fontId="20" fillId="7" borderId="0" xfId="4050" applyFont="1" applyFill="1" applyBorder="1" applyAlignment="1">
      <alignment wrapText="1"/>
    </xf>
    <xf numFmtId="164" fontId="22" fillId="8" borderId="0" xfId="9208" applyFont="1" applyFill="1"/>
    <xf numFmtId="0" fontId="27" fillId="103" borderId="0" xfId="9206" applyFont="1" applyFill="1"/>
    <xf numFmtId="164" fontId="27" fillId="103" borderId="0" xfId="9208" applyFont="1" applyFill="1"/>
    <xf numFmtId="164" fontId="14" fillId="0" borderId="0" xfId="9208" applyFont="1"/>
    <xf numFmtId="0" fontId="116" fillId="0" borderId="0" xfId="9206" applyFont="1" applyAlignment="1">
      <alignment horizontal="right" indent="1"/>
    </xf>
    <xf numFmtId="164" fontId="116" fillId="0" borderId="0" xfId="9208" applyFont="1"/>
    <xf numFmtId="0" fontId="27" fillId="0" borderId="0" xfId="9206" applyFont="1"/>
    <xf numFmtId="0" fontId="27" fillId="103" borderId="0" xfId="9206" applyFont="1" applyFill="1" applyAlignment="1">
      <alignment horizontal="right"/>
    </xf>
    <xf numFmtId="164" fontId="20" fillId="8" borderId="0" xfId="9208" applyFont="1" applyFill="1"/>
    <xf numFmtId="164" fontId="116" fillId="0" borderId="0" xfId="9208" applyFont="1" applyAlignment="1">
      <alignment horizontal="right"/>
    </xf>
    <xf numFmtId="0" fontId="116" fillId="0" borderId="0" xfId="9206" applyFont="1" applyAlignment="1">
      <alignment horizontal="right"/>
    </xf>
    <xf numFmtId="164" fontId="209" fillId="50" borderId="2" xfId="9209" applyNumberFormat="1" applyFont="1" applyFill="1"/>
    <xf numFmtId="164" fontId="209" fillId="105" borderId="2" xfId="9209" applyNumberFormat="1" applyFont="1" applyFill="1"/>
    <xf numFmtId="164" fontId="14" fillId="50" borderId="0" xfId="9208" applyFont="1" applyFill="1"/>
    <xf numFmtId="164" fontId="153" fillId="106" borderId="100" xfId="9206" applyNumberFormat="1" applyFont="1" applyFill="1" applyBorder="1"/>
    <xf numFmtId="164" fontId="153" fillId="106" borderId="0" xfId="9206" applyNumberFormat="1" applyFont="1" applyFill="1" applyBorder="1"/>
    <xf numFmtId="164" fontId="153" fillId="0" borderId="100" xfId="9206" applyNumberFormat="1" applyFont="1" applyBorder="1"/>
    <xf numFmtId="164" fontId="153" fillId="0" borderId="0" xfId="9206" applyNumberFormat="1" applyFont="1" applyBorder="1"/>
    <xf numFmtId="164" fontId="209" fillId="105" borderId="2" xfId="9208" applyFont="1" applyFill="1" applyBorder="1"/>
    <xf numFmtId="0" fontId="27" fillId="0" borderId="101" xfId="9206" applyFont="1" applyFill="1" applyBorder="1"/>
    <xf numFmtId="0" fontId="27" fillId="0" borderId="18" xfId="9206" applyFont="1" applyFill="1" applyBorder="1"/>
    <xf numFmtId="0" fontId="27" fillId="0" borderId="20" xfId="9206" applyFont="1" applyFill="1" applyBorder="1"/>
    <xf numFmtId="9" fontId="27" fillId="0" borderId="20" xfId="9210" applyFont="1" applyFill="1" applyBorder="1"/>
    <xf numFmtId="0" fontId="27" fillId="0" borderId="19" xfId="9206" applyFont="1" applyFill="1" applyBorder="1"/>
    <xf numFmtId="9" fontId="27" fillId="0" borderId="19" xfId="9210" applyFont="1" applyFill="1" applyBorder="1"/>
    <xf numFmtId="0" fontId="14" fillId="0" borderId="4" xfId="9206" applyFont="1" applyFill="1" applyBorder="1" applyAlignment="1">
      <alignment horizontal="left" indent="1"/>
    </xf>
    <xf numFmtId="168" fontId="14" fillId="0" borderId="102" xfId="9208" applyNumberFormat="1" applyFont="1" applyFill="1" applyBorder="1"/>
    <xf numFmtId="9" fontId="14" fillId="0" borderId="98" xfId="9210" applyFont="1" applyFill="1" applyBorder="1"/>
    <xf numFmtId="168" fontId="159" fillId="0" borderId="0" xfId="9208" applyNumberFormat="1" applyFont="1"/>
    <xf numFmtId="168" fontId="14" fillId="0" borderId="0" xfId="9208" applyNumberFormat="1" applyFont="1"/>
    <xf numFmtId="0" fontId="14" fillId="0" borderId="97" xfId="9206" applyFont="1" applyFill="1" applyBorder="1" applyAlignment="1">
      <alignment horizontal="left" indent="1"/>
    </xf>
    <xf numFmtId="168" fontId="14" fillId="0" borderId="91" xfId="9208" applyNumberFormat="1" applyFont="1" applyFill="1" applyBorder="1"/>
    <xf numFmtId="168" fontId="152" fillId="0" borderId="99" xfId="9206" applyNumberFormat="1" applyFont="1" applyFill="1" applyBorder="1"/>
    <xf numFmtId="168" fontId="14" fillId="0" borderId="21" xfId="9208" applyNumberFormat="1" applyFont="1" applyFill="1" applyBorder="1"/>
    <xf numFmtId="9" fontId="152" fillId="0" borderId="23" xfId="9210" applyFont="1" applyFill="1" applyBorder="1"/>
    <xf numFmtId="0" fontId="14" fillId="0" borderId="97" xfId="9206" applyFont="1" applyBorder="1"/>
    <xf numFmtId="168" fontId="14" fillId="0" borderId="91" xfId="9208" applyNumberFormat="1" applyFont="1" applyBorder="1"/>
    <xf numFmtId="0" fontId="14" fillId="0" borderId="98" xfId="9206" applyFont="1" applyBorder="1"/>
    <xf numFmtId="0" fontId="153" fillId="0" borderId="97" xfId="9206" applyFont="1" applyFill="1" applyBorder="1" applyAlignment="1">
      <alignment horizontal="left" indent="1"/>
    </xf>
    <xf numFmtId="168" fontId="14" fillId="0" borderId="0" xfId="9206" applyNumberFormat="1" applyFont="1"/>
    <xf numFmtId="168" fontId="152" fillId="0" borderId="97" xfId="9206" applyNumberFormat="1" applyFont="1" applyFill="1" applyBorder="1"/>
    <xf numFmtId="9" fontId="152" fillId="0" borderId="98" xfId="9210" applyFont="1" applyFill="1" applyBorder="1"/>
    <xf numFmtId="0" fontId="14" fillId="0" borderId="4" xfId="9206" applyFont="1" applyBorder="1"/>
    <xf numFmtId="168" fontId="14" fillId="0" borderId="102" xfId="9208" applyNumberFormat="1" applyFont="1" applyBorder="1"/>
    <xf numFmtId="0" fontId="14" fillId="0" borderId="103" xfId="9206" applyFont="1" applyBorder="1"/>
    <xf numFmtId="168" fontId="14" fillId="0" borderId="104" xfId="9208" applyNumberFormat="1" applyFont="1" applyBorder="1"/>
    <xf numFmtId="9" fontId="14" fillId="0" borderId="103" xfId="9210" applyFont="1" applyBorder="1"/>
    <xf numFmtId="168" fontId="27" fillId="0" borderId="99" xfId="9206" applyNumberFormat="1" applyFont="1" applyFill="1" applyBorder="1"/>
    <xf numFmtId="168" fontId="159" fillId="0" borderId="0" xfId="9206" applyNumberFormat="1" applyFont="1"/>
    <xf numFmtId="0" fontId="161" fillId="0" borderId="0" xfId="9206" applyFont="1"/>
    <xf numFmtId="164" fontId="159" fillId="0" borderId="0" xfId="9206" applyNumberFormat="1" applyFont="1"/>
    <xf numFmtId="9" fontId="159" fillId="0" borderId="0" xfId="2" applyFont="1"/>
    <xf numFmtId="168" fontId="159" fillId="0" borderId="0" xfId="9206" applyNumberFormat="1" applyFont="1" applyFill="1"/>
    <xf numFmtId="0" fontId="161" fillId="0" borderId="0" xfId="9206" applyFont="1" applyFill="1"/>
    <xf numFmtId="168" fontId="147" fillId="103" borderId="0" xfId="1" applyNumberFormat="1" applyFont="1" applyFill="1" applyAlignment="1">
      <alignment wrapText="1"/>
    </xf>
    <xf numFmtId="168" fontId="147" fillId="11" borderId="0" xfId="1" applyNumberFormat="1" applyFont="1" applyFill="1" applyAlignment="1">
      <alignment wrapText="1"/>
    </xf>
    <xf numFmtId="168" fontId="147" fillId="11" borderId="0" xfId="1" applyNumberFormat="1" applyFont="1" applyFill="1" applyAlignment="1">
      <alignment horizontal="left"/>
    </xf>
    <xf numFmtId="0" fontId="153" fillId="0" borderId="104" xfId="0" applyNumberFormat="1" applyFont="1" applyFill="1" applyBorder="1" applyAlignment="1" applyProtection="1">
      <alignment horizontal="left" indent="1"/>
    </xf>
    <xf numFmtId="168" fontId="159" fillId="0" borderId="0" xfId="0" applyNumberFormat="1" applyFont="1" applyFill="1" applyBorder="1" applyAlignment="1" applyProtection="1"/>
    <xf numFmtId="164" fontId="159" fillId="0" borderId="0" xfId="1" applyFont="1"/>
    <xf numFmtId="0" fontId="208" fillId="17" borderId="0" xfId="9206" applyFont="1" applyFill="1" applyAlignment="1">
      <alignment horizontal="center"/>
    </xf>
    <xf numFmtId="0" fontId="124" fillId="0" borderId="0" xfId="0" applyFont="1"/>
    <xf numFmtId="164" fontId="124" fillId="0" borderId="0" xfId="1" applyFont="1"/>
    <xf numFmtId="0" fontId="9" fillId="0" borderId="10" xfId="0" applyFont="1" applyBorder="1" applyAlignment="1">
      <alignment horizontal="center"/>
    </xf>
    <xf numFmtId="43" fontId="60" fillId="0" borderId="0" xfId="7" applyNumberFormat="1" applyFont="1"/>
    <xf numFmtId="0" fontId="9" fillId="0" borderId="10" xfId="0" applyFont="1" applyFill="1" applyBorder="1" applyAlignment="1">
      <alignment horizontal="center"/>
    </xf>
    <xf numFmtId="0" fontId="9" fillId="0" borderId="0" xfId="0" applyFont="1" applyAlignment="1">
      <alignment horizontal="center"/>
    </xf>
    <xf numFmtId="0" fontId="122" fillId="0" borderId="0" xfId="0" applyFont="1" applyAlignment="1">
      <alignment horizontal="right"/>
    </xf>
    <xf numFmtId="0" fontId="16" fillId="82" borderId="10" xfId="7" applyFont="1" applyFill="1" applyBorder="1" applyAlignment="1">
      <alignment horizontal="center"/>
    </xf>
    <xf numFmtId="164" fontId="119" fillId="51" borderId="75" xfId="8" applyFont="1" applyFill="1" applyBorder="1" applyAlignment="1">
      <alignment horizontal="center"/>
    </xf>
    <xf numFmtId="164" fontId="119" fillId="51" borderId="76" xfId="8" applyFont="1" applyFill="1" applyBorder="1" applyAlignment="1">
      <alignment horizontal="center"/>
    </xf>
    <xf numFmtId="0" fontId="14" fillId="82" borderId="5" xfId="7" applyFont="1" applyFill="1" applyBorder="1" applyAlignment="1">
      <alignment horizontal="center"/>
    </xf>
    <xf numFmtId="0" fontId="11" fillId="83" borderId="9" xfId="7" applyFont="1" applyFill="1" applyBorder="1" applyAlignment="1">
      <alignment horizontal="center"/>
    </xf>
    <xf numFmtId="0" fontId="16" fillId="82" borderId="10" xfId="7" applyFont="1" applyFill="1" applyBorder="1" applyAlignment="1">
      <alignment horizontal="center" wrapText="1"/>
    </xf>
    <xf numFmtId="0" fontId="11" fillId="83" borderId="10" xfId="7" applyFont="1" applyFill="1" applyBorder="1"/>
    <xf numFmtId="0" fontId="14" fillId="0" borderId="91" xfId="7" applyFont="1" applyBorder="1" applyAlignment="1">
      <alignment horizontal="center"/>
    </xf>
    <xf numFmtId="0" fontId="14" fillId="0" borderId="0" xfId="7" applyFont="1" applyAlignment="1">
      <alignment horizontal="center"/>
    </xf>
    <xf numFmtId="164" fontId="119" fillId="51" borderId="75" xfId="1" applyNumberFormat="1" applyFont="1" applyFill="1" applyBorder="1" applyAlignment="1">
      <alignment horizontal="left" vertical="center"/>
    </xf>
    <xf numFmtId="164" fontId="119" fillId="51" borderId="77" xfId="1" applyNumberFormat="1" applyFont="1" applyFill="1" applyBorder="1" applyAlignment="1">
      <alignment horizontal="left" vertical="center"/>
    </xf>
    <xf numFmtId="164" fontId="119" fillId="51" borderId="76" xfId="1" applyNumberFormat="1" applyFont="1" applyFill="1" applyBorder="1" applyAlignment="1">
      <alignment horizontal="left" vertical="center"/>
    </xf>
    <xf numFmtId="0" fontId="13" fillId="84" borderId="74" xfId="7" applyFill="1" applyBorder="1" applyAlignment="1">
      <alignment horizontal="center"/>
    </xf>
    <xf numFmtId="0" fontId="13" fillId="84" borderId="40" xfId="7" applyFill="1" applyBorder="1" applyAlignment="1">
      <alignment horizontal="center"/>
    </xf>
    <xf numFmtId="0" fontId="13" fillId="84" borderId="57" xfId="7" applyFill="1" applyBorder="1" applyAlignment="1">
      <alignment horizontal="center"/>
    </xf>
    <xf numFmtId="0" fontId="55" fillId="81" borderId="74" xfId="7" applyFont="1" applyFill="1" applyBorder="1" applyAlignment="1">
      <alignment horizontal="center"/>
    </xf>
    <xf numFmtId="0" fontId="55" fillId="81" borderId="40" xfId="7" applyFont="1" applyFill="1" applyBorder="1" applyAlignment="1">
      <alignment horizontal="center"/>
    </xf>
    <xf numFmtId="0" fontId="55" fillId="81" borderId="57" xfId="7" applyFont="1" applyFill="1" applyBorder="1" applyAlignment="1">
      <alignment horizontal="center"/>
    </xf>
    <xf numFmtId="0" fontId="55" fillId="85" borderId="74" xfId="7" applyFont="1" applyFill="1" applyBorder="1" applyAlignment="1">
      <alignment horizontal="center"/>
    </xf>
    <xf numFmtId="0" fontId="55" fillId="85" borderId="40" xfId="7" applyFont="1" applyFill="1" applyBorder="1" applyAlignment="1">
      <alignment horizontal="center"/>
    </xf>
    <xf numFmtId="0" fontId="55" fillId="85" borderId="57" xfId="7" applyFont="1" applyFill="1" applyBorder="1" applyAlignment="1">
      <alignment horizontal="center"/>
    </xf>
    <xf numFmtId="0" fontId="55" fillId="86" borderId="74" xfId="7" applyFont="1" applyFill="1" applyBorder="1" applyAlignment="1">
      <alignment horizontal="center"/>
    </xf>
    <xf numFmtId="0" fontId="55" fillId="86" borderId="40" xfId="7" applyFont="1" applyFill="1" applyBorder="1" applyAlignment="1">
      <alignment horizontal="center"/>
    </xf>
    <xf numFmtId="0" fontId="55" fillId="86" borderId="57" xfId="7" applyFont="1" applyFill="1" applyBorder="1" applyAlignment="1">
      <alignment horizontal="center"/>
    </xf>
    <xf numFmtId="0" fontId="208" fillId="17" borderId="0" xfId="9206" applyFont="1" applyFill="1" applyAlignment="1">
      <alignment horizontal="center"/>
    </xf>
    <xf numFmtId="0" fontId="6" fillId="0" borderId="93" xfId="3" applyBorder="1" applyAlignment="1">
      <alignment horizontal="center"/>
    </xf>
    <xf numFmtId="0" fontId="6" fillId="0" borderId="0" xfId="3" applyBorder="1" applyAlignment="1">
      <alignment horizontal="center"/>
    </xf>
    <xf numFmtId="0" fontId="6" fillId="0" borderId="95" xfId="3" applyBorder="1" applyAlignment="1">
      <alignment horizontal="center"/>
    </xf>
    <xf numFmtId="0" fontId="194" fillId="0" borderId="93" xfId="3" applyFont="1" applyBorder="1" applyAlignment="1">
      <alignment horizontal="center"/>
    </xf>
    <xf numFmtId="0" fontId="194" fillId="0" borderId="0" xfId="3" applyFont="1" applyBorder="1" applyAlignment="1">
      <alignment horizontal="center"/>
    </xf>
    <xf numFmtId="0" fontId="194" fillId="0" borderId="95" xfId="3" applyFont="1" applyBorder="1" applyAlignment="1">
      <alignment horizontal="center"/>
    </xf>
    <xf numFmtId="0" fontId="54" fillId="0" borderId="93" xfId="3" applyFont="1" applyBorder="1" applyAlignment="1">
      <alignment horizontal="center"/>
    </xf>
    <xf numFmtId="0" fontId="54" fillId="0" borderId="0" xfId="3" applyFont="1" applyBorder="1" applyAlignment="1">
      <alignment horizontal="center"/>
    </xf>
    <xf numFmtId="0" fontId="9" fillId="83" borderId="0" xfId="0" applyFont="1" applyFill="1" applyAlignment="1">
      <alignment horizontal="center"/>
    </xf>
    <xf numFmtId="0" fontId="158" fillId="10" borderId="63" xfId="0" applyFont="1" applyFill="1" applyBorder="1" applyAlignment="1">
      <alignment horizontal="center"/>
    </xf>
    <xf numFmtId="0" fontId="158" fillId="10" borderId="0" xfId="0" applyFont="1" applyFill="1" applyBorder="1" applyAlignment="1">
      <alignment horizontal="center"/>
    </xf>
    <xf numFmtId="0" fontId="165" fillId="10" borderId="63" xfId="0" applyFont="1" applyFill="1" applyBorder="1" applyAlignment="1">
      <alignment horizontal="center" wrapText="1"/>
    </xf>
    <xf numFmtId="0" fontId="165" fillId="10" borderId="0" xfId="0" applyFont="1" applyFill="1" applyBorder="1" applyAlignment="1">
      <alignment horizontal="center" wrapText="1"/>
    </xf>
    <xf numFmtId="0" fontId="51" fillId="0" borderId="0" xfId="0" applyFont="1" applyAlignment="1">
      <alignment horizontal="center" wrapText="1"/>
    </xf>
    <xf numFmtId="0" fontId="164" fillId="10" borderId="0" xfId="0" applyFont="1" applyFill="1" applyAlignment="1">
      <alignment horizontal="center"/>
    </xf>
    <xf numFmtId="0" fontId="51" fillId="0" borderId="0" xfId="0" applyFont="1" applyAlignment="1">
      <alignment horizontal="left" wrapText="1"/>
    </xf>
    <xf numFmtId="0" fontId="155" fillId="10" borderId="0" xfId="0" applyFont="1" applyFill="1" applyAlignment="1">
      <alignment horizontal="center" wrapText="1"/>
    </xf>
    <xf numFmtId="0" fontId="51" fillId="0" borderId="0" xfId="0" applyFont="1" applyAlignment="1">
      <alignment horizontal="left" vertical="center"/>
    </xf>
    <xf numFmtId="0" fontId="163" fillId="10" borderId="63" xfId="0" applyFont="1" applyFill="1" applyBorder="1" applyAlignment="1">
      <alignment horizontal="center"/>
    </xf>
    <xf numFmtId="0" fontId="163" fillId="10" borderId="0" xfId="0" applyFont="1" applyFill="1" applyBorder="1" applyAlignment="1">
      <alignment horizontal="center"/>
    </xf>
    <xf numFmtId="0" fontId="155" fillId="10" borderId="0" xfId="0" applyFont="1" applyFill="1" applyAlignment="1">
      <alignment horizontal="left" wrapText="1"/>
    </xf>
    <xf numFmtId="0" fontId="158" fillId="10" borderId="94" xfId="0" applyFont="1" applyFill="1" applyBorder="1" applyAlignment="1">
      <alignment horizontal="center"/>
    </xf>
    <xf numFmtId="0" fontId="159" fillId="0" borderId="62" xfId="0" applyFont="1" applyBorder="1" applyAlignment="1">
      <alignment horizontal="left" wrapText="1"/>
    </xf>
    <xf numFmtId="0" fontId="159" fillId="0" borderId="63" xfId="0" applyFont="1" applyBorder="1" applyAlignment="1">
      <alignment horizontal="left" wrapText="1"/>
    </xf>
    <xf numFmtId="0" fontId="159" fillId="0" borderId="79" xfId="0" applyFont="1" applyBorder="1" applyAlignment="1">
      <alignment horizontal="left" wrapText="1"/>
    </xf>
    <xf numFmtId="0" fontId="159" fillId="0" borderId="94" xfId="0" applyFont="1" applyBorder="1" applyAlignment="1">
      <alignment horizontal="left" wrapText="1"/>
    </xf>
    <xf numFmtId="0" fontId="159" fillId="0" borderId="93" xfId="0" applyFont="1" applyBorder="1" applyAlignment="1">
      <alignment horizontal="left" wrapText="1"/>
    </xf>
    <xf numFmtId="0" fontId="159" fillId="0" borderId="0" xfId="0" applyFont="1" applyBorder="1" applyAlignment="1">
      <alignment horizontal="left" wrapText="1"/>
    </xf>
    <xf numFmtId="0" fontId="155" fillId="10" borderId="0" xfId="0" applyFont="1" applyFill="1" applyAlignment="1">
      <alignment horizontal="left"/>
    </xf>
    <xf numFmtId="0" fontId="12" fillId="0" borderId="10" xfId="0" applyFont="1" applyFill="1" applyBorder="1" applyAlignment="1">
      <alignment horizontal="center" vertical="center" wrapText="1"/>
    </xf>
    <xf numFmtId="0" fontId="12" fillId="0" borderId="60" xfId="0" applyFont="1" applyFill="1" applyBorder="1" applyAlignment="1">
      <alignment horizontal="center" vertical="center" wrapText="1"/>
    </xf>
    <xf numFmtId="0" fontId="12" fillId="0" borderId="59" xfId="0" applyFont="1" applyFill="1" applyBorder="1" applyAlignment="1">
      <alignment horizontal="center" vertical="center" wrapText="1"/>
    </xf>
    <xf numFmtId="0" fontId="204" fillId="0" borderId="4" xfId="0" applyFont="1" applyBorder="1" applyAlignment="1">
      <alignment horizontal="center" vertical="center"/>
    </xf>
    <xf numFmtId="0" fontId="204" fillId="0" borderId="97" xfId="0" applyFont="1" applyBorder="1" applyAlignment="1">
      <alignment horizontal="center" vertical="center"/>
    </xf>
    <xf numFmtId="0" fontId="204" fillId="0" borderId="96" xfId="0" applyFont="1" applyBorder="1" applyAlignment="1">
      <alignment horizontal="center" vertical="center"/>
    </xf>
    <xf numFmtId="0" fontId="205" fillId="14" borderId="4" xfId="0" applyFont="1" applyFill="1" applyBorder="1" applyAlignment="1">
      <alignment vertical="center" wrapText="1"/>
    </xf>
    <xf numFmtId="0" fontId="205" fillId="14" borderId="97" xfId="0" applyFont="1" applyFill="1" applyBorder="1" applyAlignment="1">
      <alignment vertical="center" wrapText="1"/>
    </xf>
    <xf numFmtId="0" fontId="205" fillId="14" borderId="96" xfId="0" applyFont="1" applyFill="1" applyBorder="1" applyAlignment="1">
      <alignment vertical="center" wrapText="1"/>
    </xf>
    <xf numFmtId="0" fontId="9" fillId="5" borderId="0" xfId="0" applyFont="1" applyFill="1" applyAlignment="1">
      <alignment horizontal="center"/>
    </xf>
    <xf numFmtId="0" fontId="0" fillId="5" borderId="0" xfId="0" applyFill="1" applyAlignment="1">
      <alignment horizontal="center"/>
    </xf>
    <xf numFmtId="0" fontId="9" fillId="0" borderId="5" xfId="0" applyFont="1" applyBorder="1" applyAlignment="1">
      <alignment horizontal="center"/>
    </xf>
    <xf numFmtId="0" fontId="9" fillId="0" borderId="40" xfId="0" applyFont="1" applyBorder="1" applyAlignment="1">
      <alignment horizontal="center"/>
    </xf>
    <xf numFmtId="0" fontId="9" fillId="0" borderId="7" xfId="0" applyFont="1" applyBorder="1" applyAlignment="1">
      <alignment horizontal="center"/>
    </xf>
    <xf numFmtId="0" fontId="9" fillId="13" borderId="5" xfId="0" applyFont="1" applyFill="1" applyBorder="1" applyAlignment="1">
      <alignment horizontal="center"/>
    </xf>
    <xf numFmtId="0" fontId="9" fillId="13" borderId="40" xfId="0" applyFont="1" applyFill="1" applyBorder="1" applyAlignment="1">
      <alignment horizontal="center"/>
    </xf>
    <xf numFmtId="0" fontId="9" fillId="13" borderId="7" xfId="0" applyFont="1" applyFill="1" applyBorder="1" applyAlignment="1">
      <alignment horizontal="center"/>
    </xf>
    <xf numFmtId="0" fontId="9" fillId="0" borderId="5" xfId="0" applyFont="1" applyFill="1" applyBorder="1" applyAlignment="1">
      <alignment horizontal="center"/>
    </xf>
    <xf numFmtId="0" fontId="9" fillId="0" borderId="6" xfId="0" applyFont="1" applyFill="1" applyBorder="1" applyAlignment="1">
      <alignment horizontal="center"/>
    </xf>
    <xf numFmtId="0" fontId="9" fillId="0" borderId="7" xfId="0" applyFont="1" applyFill="1" applyBorder="1" applyAlignment="1">
      <alignment horizontal="center"/>
    </xf>
    <xf numFmtId="0" fontId="9" fillId="0" borderId="4" xfId="0" applyFont="1" applyFill="1" applyBorder="1" applyAlignment="1">
      <alignment horizontal="left" vertical="top"/>
    </xf>
    <xf numFmtId="0" fontId="9" fillId="0" borderId="8" xfId="0" applyFont="1" applyFill="1" applyBorder="1" applyAlignment="1">
      <alignment horizontal="left" vertical="top"/>
    </xf>
    <xf numFmtId="0" fontId="0" fillId="0" borderId="10" xfId="0" applyBorder="1" applyAlignment="1">
      <alignment horizontal="center"/>
    </xf>
    <xf numFmtId="0" fontId="9" fillId="0" borderId="10" xfId="0" applyFont="1" applyBorder="1" applyAlignment="1">
      <alignment horizontal="center"/>
    </xf>
    <xf numFmtId="0" fontId="6" fillId="0" borderId="1" xfId="3" applyAlignment="1">
      <alignment horizontal="left" wrapText="1"/>
    </xf>
    <xf numFmtId="0" fontId="9" fillId="0" borderId="10" xfId="0" applyNumberFormat="1" applyFont="1"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9" fillId="0" borderId="4" xfId="0" applyFont="1" applyBorder="1" applyAlignment="1">
      <alignment horizontal="center"/>
    </xf>
    <xf numFmtId="0" fontId="9" fillId="0" borderId="8" xfId="0" applyFont="1" applyBorder="1" applyAlignment="1">
      <alignment horizontal="center"/>
    </xf>
    <xf numFmtId="0" fontId="6" fillId="0" borderId="0" xfId="3" applyBorder="1" applyAlignment="1">
      <alignment horizontal="left" vertical="center" wrapText="1"/>
    </xf>
    <xf numFmtId="0" fontId="6" fillId="0" borderId="62" xfId="3" applyBorder="1" applyAlignment="1">
      <alignment horizontal="center"/>
    </xf>
    <xf numFmtId="0" fontId="6" fillId="0" borderId="63" xfId="3" applyBorder="1" applyAlignment="1">
      <alignment horizontal="center"/>
    </xf>
    <xf numFmtId="0" fontId="6" fillId="0" borderId="80" xfId="3" applyBorder="1" applyAlignment="1">
      <alignment horizontal="center"/>
    </xf>
    <xf numFmtId="0" fontId="9" fillId="46" borderId="72" xfId="2222" applyFont="1" applyBorder="1" applyAlignment="1">
      <alignment horizontal="center"/>
    </xf>
    <xf numFmtId="0" fontId="9" fillId="46" borderId="0" xfId="2222" applyFont="1" applyBorder="1" applyAlignment="1">
      <alignment horizontal="center"/>
    </xf>
    <xf numFmtId="0" fontId="115" fillId="0" borderId="0" xfId="6382" applyFont="1"/>
    <xf numFmtId="0" fontId="115" fillId="0" borderId="0" xfId="6382" applyFont="1" applyAlignment="1">
      <alignment horizontal="center"/>
    </xf>
    <xf numFmtId="0" fontId="116" fillId="0" borderId="0" xfId="3941" applyFont="1" applyAlignment="1">
      <alignment wrapText="1"/>
    </xf>
    <xf numFmtId="0" fontId="120" fillId="0" borderId="0" xfId="3941" applyFont="1" applyAlignment="1">
      <alignment horizontal="left" vertical="top" wrapText="1"/>
    </xf>
    <xf numFmtId="0" fontId="121" fillId="0" borderId="0" xfId="3941" applyFont="1" applyAlignment="1">
      <alignment horizontal="left" vertical="top" wrapText="1"/>
    </xf>
    <xf numFmtId="0" fontId="6" fillId="0" borderId="0" xfId="3" applyBorder="1" applyAlignment="1">
      <alignment horizontal="left" wrapText="1"/>
    </xf>
    <xf numFmtId="0" fontId="109" fillId="0" borderId="10" xfId="3897" applyFont="1" applyBorder="1" applyAlignment="1">
      <alignment horizontal="left" vertical="center" wrapText="1"/>
    </xf>
    <xf numFmtId="0" fontId="109" fillId="0" borderId="10" xfId="3897" applyFont="1" applyBorder="1" applyAlignment="1">
      <alignment horizontal="center" vertical="center" wrapText="1"/>
    </xf>
    <xf numFmtId="0" fontId="108" fillId="0" borderId="10" xfId="0" applyFont="1" applyBorder="1" applyAlignment="1">
      <alignment horizontal="center" vertical="center" textRotation="255"/>
    </xf>
    <xf numFmtId="0" fontId="109" fillId="0" borderId="56" xfId="6131" applyFont="1" applyFill="1" applyBorder="1" applyAlignment="1">
      <alignment horizontal="left" vertical="center" wrapText="1"/>
    </xf>
    <xf numFmtId="0" fontId="109" fillId="0" borderId="40" xfId="6131" applyFont="1" applyFill="1" applyBorder="1" applyAlignment="1">
      <alignment horizontal="left" vertical="center" wrapText="1"/>
    </xf>
    <xf numFmtId="0" fontId="109" fillId="0" borderId="57" xfId="6131" applyFont="1" applyFill="1" applyBorder="1" applyAlignment="1">
      <alignment horizontal="left" vertical="center" wrapText="1"/>
    </xf>
    <xf numFmtId="0" fontId="109" fillId="0" borderId="60" xfId="6131" applyFont="1" applyFill="1" applyBorder="1" applyAlignment="1">
      <alignment horizontal="left" vertical="center"/>
    </xf>
    <xf numFmtId="0" fontId="109" fillId="0" borderId="41" xfId="6131" applyFont="1" applyFill="1" applyBorder="1" applyAlignment="1">
      <alignment horizontal="left" vertical="center"/>
    </xf>
    <xf numFmtId="0" fontId="109" fillId="0" borderId="61" xfId="6131" applyFont="1" applyFill="1" applyBorder="1" applyAlignment="1">
      <alignment horizontal="left" vertical="center"/>
    </xf>
    <xf numFmtId="0" fontId="109" fillId="0" borderId="62" xfId="6131" applyFont="1" applyFill="1" applyBorder="1" applyAlignment="1">
      <alignment horizontal="left" vertical="center" wrapText="1"/>
    </xf>
    <xf numFmtId="0" fontId="109" fillId="0" borderId="63" xfId="6131" applyFont="1" applyFill="1" applyBorder="1" applyAlignment="1">
      <alignment horizontal="left" vertical="center" wrapText="1"/>
    </xf>
    <xf numFmtId="0" fontId="109" fillId="0" borderId="64" xfId="6131" applyFont="1" applyFill="1" applyBorder="1" applyAlignment="1">
      <alignment horizontal="left" vertical="center" wrapText="1"/>
    </xf>
    <xf numFmtId="0" fontId="109" fillId="0" borderId="65" xfId="6131" applyFont="1" applyFill="1" applyBorder="1" applyAlignment="1">
      <alignment horizontal="left" vertical="center" wrapText="1"/>
    </xf>
    <xf numFmtId="0" fontId="109" fillId="0" borderId="22" xfId="6131" applyFont="1" applyFill="1" applyBorder="1" applyAlignment="1">
      <alignment horizontal="left" vertical="center" wrapText="1"/>
    </xf>
    <xf numFmtId="0" fontId="108" fillId="0" borderId="66" xfId="3897" applyFont="1" applyBorder="1" applyAlignment="1">
      <alignment horizontal="center" vertical="center"/>
    </xf>
    <xf numFmtId="0" fontId="108" fillId="0" borderId="67" xfId="3897" applyFont="1" applyBorder="1" applyAlignment="1">
      <alignment horizontal="center" vertical="center"/>
    </xf>
    <xf numFmtId="0" fontId="109" fillId="0" borderId="10" xfId="3897" applyFont="1" applyBorder="1" applyAlignment="1">
      <alignment horizontal="center" vertical="center"/>
    </xf>
    <xf numFmtId="0" fontId="109" fillId="0" borderId="10" xfId="3897" applyFont="1" applyBorder="1" applyAlignment="1">
      <alignment horizontal="center" textRotation="255" wrapText="1"/>
    </xf>
    <xf numFmtId="0" fontId="40" fillId="0" borderId="60" xfId="3897" applyFont="1" applyBorder="1" applyAlignment="1">
      <alignment horizontal="center" vertical="center"/>
    </xf>
    <xf numFmtId="0" fontId="40" fillId="0" borderId="41" xfId="3897" applyFont="1" applyBorder="1" applyAlignment="1">
      <alignment horizontal="center" vertical="center"/>
    </xf>
    <xf numFmtId="0" fontId="40" fillId="0" borderId="59" xfId="3897" applyFont="1" applyBorder="1" applyAlignment="1">
      <alignment horizontal="center" vertical="center"/>
    </xf>
    <xf numFmtId="0" fontId="108" fillId="0" borderId="10" xfId="3897" applyFont="1" applyBorder="1" applyAlignment="1">
      <alignment horizontal="center" vertical="center" wrapText="1"/>
    </xf>
    <xf numFmtId="0" fontId="6" fillId="0" borderId="1" xfId="3" applyAlignment="1">
      <alignment horizontal="center" wrapText="1"/>
    </xf>
    <xf numFmtId="0" fontId="30" fillId="12" borderId="0" xfId="10" applyFont="1" applyFill="1" applyAlignment="1">
      <alignment horizontal="center" vertical="center" wrapText="1"/>
    </xf>
    <xf numFmtId="0" fontId="31" fillId="12" borderId="24" xfId="10" applyFont="1" applyFill="1" applyBorder="1" applyAlignment="1">
      <alignment horizontal="center" vertical="center" wrapText="1"/>
    </xf>
    <xf numFmtId="0" fontId="29" fillId="12" borderId="25" xfId="10" applyFont="1" applyFill="1" applyBorder="1" applyAlignment="1">
      <alignment horizontal="center" vertical="center" wrapText="1"/>
    </xf>
    <xf numFmtId="0" fontId="32" fillId="12" borderId="26" xfId="10" applyFont="1" applyFill="1" applyBorder="1" applyAlignment="1">
      <alignment horizontal="center" vertical="center" wrapText="1"/>
    </xf>
    <xf numFmtId="0" fontId="32" fillId="12" borderId="29" xfId="10" applyFont="1" applyFill="1" applyBorder="1" applyAlignment="1">
      <alignment horizontal="center" vertical="center" wrapText="1"/>
    </xf>
    <xf numFmtId="0" fontId="32" fillId="12" borderId="31" xfId="10" applyFont="1" applyFill="1" applyBorder="1" applyAlignment="1">
      <alignment horizontal="center" vertical="center" wrapText="1"/>
    </xf>
    <xf numFmtId="0" fontId="33" fillId="12" borderId="27" xfId="10" applyFont="1" applyFill="1" applyBorder="1" applyAlignment="1">
      <alignment horizontal="center" vertical="center" wrapText="1"/>
    </xf>
    <xf numFmtId="0" fontId="33" fillId="12" borderId="28" xfId="10" applyFont="1" applyFill="1" applyBorder="1" applyAlignment="1">
      <alignment horizontal="center" vertical="center" wrapText="1"/>
    </xf>
    <xf numFmtId="0" fontId="31" fillId="12" borderId="30" xfId="10" applyFont="1" applyFill="1" applyBorder="1" applyAlignment="1">
      <alignment horizontal="center" vertical="center" wrapText="1"/>
    </xf>
    <xf numFmtId="0" fontId="31" fillId="12" borderId="27" xfId="10" applyFont="1" applyFill="1" applyBorder="1" applyAlignment="1">
      <alignment horizontal="center" vertical="center" wrapText="1"/>
    </xf>
    <xf numFmtId="0" fontId="31" fillId="12" borderId="28" xfId="10" applyFont="1" applyFill="1" applyBorder="1" applyAlignment="1">
      <alignment horizontal="center" vertical="center" wrapText="1"/>
    </xf>
    <xf numFmtId="0" fontId="14" fillId="3" borderId="5" xfId="7" applyFont="1" applyFill="1" applyBorder="1" applyAlignment="1">
      <alignment horizontal="center"/>
    </xf>
    <xf numFmtId="0" fontId="11" fillId="5" borderId="9" xfId="7" applyFont="1" applyFill="1" applyBorder="1" applyAlignment="1">
      <alignment horizontal="center"/>
    </xf>
    <xf numFmtId="0" fontId="16" fillId="3" borderId="6" xfId="7" applyFont="1" applyFill="1" applyBorder="1" applyAlignment="1">
      <alignment horizontal="center" wrapText="1"/>
    </xf>
    <xf numFmtId="0" fontId="11" fillId="5" borderId="10" xfId="7" applyFont="1" applyFill="1" applyBorder="1"/>
    <xf numFmtId="0" fontId="16" fillId="3" borderId="6" xfId="7" applyFont="1" applyFill="1" applyBorder="1" applyAlignment="1">
      <alignment horizontal="center"/>
    </xf>
    <xf numFmtId="164" fontId="16" fillId="5" borderId="6" xfId="8" applyFont="1" applyFill="1" applyBorder="1" applyAlignment="1">
      <alignment horizontal="center"/>
    </xf>
    <xf numFmtId="164" fontId="14" fillId="5" borderId="6" xfId="8" applyFont="1" applyFill="1" applyBorder="1" applyAlignment="1">
      <alignment horizontal="center"/>
    </xf>
    <xf numFmtId="164" fontId="14" fillId="5" borderId="7" xfId="8" applyFont="1" applyFill="1" applyBorder="1" applyAlignment="1">
      <alignment horizontal="center"/>
    </xf>
  </cellXfs>
  <cellStyles count="9255">
    <cellStyle name="20% - Accent1 2" xfId="54"/>
    <cellStyle name="20% - Accent1 2 14" xfId="55"/>
    <cellStyle name="20% - Accent1 2 14 2" xfId="56"/>
    <cellStyle name="20% - Accent1 2 14 3" xfId="57"/>
    <cellStyle name="20% - Accent1 2 15" xfId="58"/>
    <cellStyle name="20% - Accent1 2 15 2" xfId="59"/>
    <cellStyle name="20% - Accent1 2 15 3" xfId="60"/>
    <cellStyle name="20% - Accent1 2 16" xfId="61"/>
    <cellStyle name="20% - Accent1 2 16 2" xfId="62"/>
    <cellStyle name="20% - Accent1 2 16 3" xfId="63"/>
    <cellStyle name="20% - Accent1 2 17" xfId="64"/>
    <cellStyle name="20% - Accent1 2 17 2" xfId="65"/>
    <cellStyle name="20% - Accent1 2 17 3" xfId="66"/>
    <cellStyle name="20% - Accent1 2 18" xfId="67"/>
    <cellStyle name="20% - Accent1 2 18 2" xfId="68"/>
    <cellStyle name="20% - Accent1 2 18 3" xfId="69"/>
    <cellStyle name="20% - Accent1 2 19" xfId="70"/>
    <cellStyle name="20% - Accent1 2 2" xfId="71"/>
    <cellStyle name="20% - Accent1 2 2 2" xfId="72"/>
    <cellStyle name="20% - Accent1 2 2 3" xfId="73"/>
    <cellStyle name="20% - Accent1 2 2 4" xfId="74"/>
    <cellStyle name="20% - Accent1 2 2 5" xfId="75"/>
    <cellStyle name="20% - Accent1 2 20" xfId="76"/>
    <cellStyle name="20% - Accent1 2 21" xfId="77"/>
    <cellStyle name="20% - Accent1 2 22" xfId="78"/>
    <cellStyle name="20% - Accent1 2 23" xfId="79"/>
    <cellStyle name="20% - Accent1 2 24" xfId="80"/>
    <cellStyle name="20% - Accent1 2 25" xfId="81"/>
    <cellStyle name="20% - Accent1 2 26" xfId="82"/>
    <cellStyle name="20% - Accent1 2 27" xfId="83"/>
    <cellStyle name="20% - Accent1 2 28" xfId="84"/>
    <cellStyle name="20% - Accent1 2 3" xfId="85"/>
    <cellStyle name="20% - Accent1 2 3 10" xfId="86"/>
    <cellStyle name="20% - Accent1 2 3 2" xfId="87"/>
    <cellStyle name="20% - Accent1 2 3 3" xfId="88"/>
    <cellStyle name="20% - Accent1 2 3 4" xfId="89"/>
    <cellStyle name="20% - Accent1 2 3 5" xfId="90"/>
    <cellStyle name="20% - Accent1 2 3 6" xfId="91"/>
    <cellStyle name="20% - Accent1 2 3 7" xfId="92"/>
    <cellStyle name="20% - Accent1 2 3 8" xfId="93"/>
    <cellStyle name="20% - Accent1 2 3 9" xfId="94"/>
    <cellStyle name="20% - Accent1 2 4" xfId="95"/>
    <cellStyle name="20% - Accent1 2 4 10" xfId="96"/>
    <cellStyle name="20% - Accent1 2 4 11" xfId="97"/>
    <cellStyle name="20% - Accent1 2 4 2" xfId="98"/>
    <cellStyle name="20% - Accent1 2 4 2 2" xfId="99"/>
    <cellStyle name="20% - Accent1 2 4 2 3" xfId="100"/>
    <cellStyle name="20% - Accent1 2 4 3" xfId="101"/>
    <cellStyle name="20% - Accent1 2 4 4" xfId="102"/>
    <cellStyle name="20% - Accent1 2 4 5" xfId="103"/>
    <cellStyle name="20% - Accent1 2 4 6" xfId="104"/>
    <cellStyle name="20% - Accent1 2 4 7" xfId="105"/>
    <cellStyle name="20% - Accent1 2 4 8" xfId="106"/>
    <cellStyle name="20% - Accent1 2 4 9" xfId="107"/>
    <cellStyle name="20% - Accent1 2 5" xfId="108"/>
    <cellStyle name="20% - Accent1 2 5 10" xfId="109"/>
    <cellStyle name="20% - Accent1 2 5 11" xfId="110"/>
    <cellStyle name="20% - Accent1 2 5 2" xfId="111"/>
    <cellStyle name="20% - Accent1 2 5 2 2" xfId="112"/>
    <cellStyle name="20% - Accent1 2 5 3" xfId="113"/>
    <cellStyle name="20% - Accent1 2 5 4" xfId="114"/>
    <cellStyle name="20% - Accent1 2 5 5" xfId="115"/>
    <cellStyle name="20% - Accent1 2 5 6" xfId="116"/>
    <cellStyle name="20% - Accent1 2 5 7" xfId="117"/>
    <cellStyle name="20% - Accent1 2 5 8" xfId="118"/>
    <cellStyle name="20% - Accent1 2 5 9" xfId="119"/>
    <cellStyle name="20% - Accent1 2 6" xfId="120"/>
    <cellStyle name="20% - Accent1 2 6 2" xfId="121"/>
    <cellStyle name="20% - Accent1 2 6 3" xfId="122"/>
    <cellStyle name="20% - Accent1 2 7 2" xfId="123"/>
    <cellStyle name="20% - Accent1 2 7 3" xfId="124"/>
    <cellStyle name="20% - Accent1 2 8" xfId="125"/>
    <cellStyle name="20% - Accent1 2 8 2" xfId="126"/>
    <cellStyle name="20% - Accent1 2 8 3" xfId="127"/>
    <cellStyle name="20% - Accent1 2 9" xfId="128"/>
    <cellStyle name="20% - Accent1 2 9 2" xfId="129"/>
    <cellStyle name="20% - Accent1 2 9 3" xfId="130"/>
    <cellStyle name="20% - Accent1 2_Blood_21months_EURO" xfId="131"/>
    <cellStyle name="20% - Accent1 3" xfId="132"/>
    <cellStyle name="20% - Accent1 3 2" xfId="133"/>
    <cellStyle name="20% - Accent1 3 2 2" xfId="134"/>
    <cellStyle name="20% - Accent1 3 2 3" xfId="135"/>
    <cellStyle name="20% - Accent1 3 2 4" xfId="136"/>
    <cellStyle name="20% - Accent1 3 2 5" xfId="137"/>
    <cellStyle name="20% - Accent1 3 3" xfId="138"/>
    <cellStyle name="20% - Accent1 3 4" xfId="139"/>
    <cellStyle name="20% - Accent1 3 5" xfId="140"/>
    <cellStyle name="20% - Accent1 3 6" xfId="141"/>
    <cellStyle name="20% - Accent1 3_Budget incorporated 2011-2012 last101011" xfId="142"/>
    <cellStyle name="20% - Accent1 4" xfId="143"/>
    <cellStyle name="20% - Accent1 4 2" xfId="144"/>
    <cellStyle name="20% - Accent1 4 2 2" xfId="145"/>
    <cellStyle name="20% - Accent1 4 2 3" xfId="146"/>
    <cellStyle name="20% - Accent1 4 2 4" xfId="147"/>
    <cellStyle name="20% - Accent1 4 2 5" xfId="148"/>
    <cellStyle name="20% - Accent1 4 3" xfId="149"/>
    <cellStyle name="20% - Accent1 4 4" xfId="150"/>
    <cellStyle name="20% - Accent1 4 5" xfId="151"/>
    <cellStyle name="20% - Accent1 4 6" xfId="152"/>
    <cellStyle name="20% - Accent1 4_Budget incorporated 2011-2012 last101011" xfId="153"/>
    <cellStyle name="20% - Accent1 5" xfId="154"/>
    <cellStyle name="20% - Accent1 5 2" xfId="155"/>
    <cellStyle name="20% - Accent1 5 3" xfId="156"/>
    <cellStyle name="20% - Accent1 5 4" xfId="157"/>
    <cellStyle name="20% - Accent1 5 5" xfId="158"/>
    <cellStyle name="20% - Accent1 6" xfId="6134"/>
    <cellStyle name="20% - Accent1 7" xfId="6135"/>
    <cellStyle name="20% - Accent1 8" xfId="6136"/>
    <cellStyle name="20% - Accent2 2" xfId="159"/>
    <cellStyle name="20% - Accent2 2 10" xfId="160"/>
    <cellStyle name="20% - Accent2 2 10 2" xfId="161"/>
    <cellStyle name="20% - Accent2 2 10 3" xfId="162"/>
    <cellStyle name="20% - Accent2 2 11" xfId="163"/>
    <cellStyle name="20% - Accent2 2 11 2" xfId="164"/>
    <cellStyle name="20% - Accent2 2 11 3" xfId="165"/>
    <cellStyle name="20% - Accent2 2 12" xfId="166"/>
    <cellStyle name="20% - Accent2 2 12 2" xfId="167"/>
    <cellStyle name="20% - Accent2 2 12 3" xfId="168"/>
    <cellStyle name="20% - Accent2 2 13" xfId="169"/>
    <cellStyle name="20% - Accent2 2 13 2" xfId="170"/>
    <cellStyle name="20% - Accent2 2 13 3" xfId="171"/>
    <cellStyle name="20% - Accent2 2 14" xfId="172"/>
    <cellStyle name="20% - Accent2 2 14 2" xfId="173"/>
    <cellStyle name="20% - Accent2 2 14 3" xfId="174"/>
    <cellStyle name="20% - Accent2 2 15" xfId="175"/>
    <cellStyle name="20% - Accent2 2 15 2" xfId="176"/>
    <cellStyle name="20% - Accent2 2 15 3" xfId="177"/>
    <cellStyle name="20% - Accent2 2 16" xfId="178"/>
    <cellStyle name="20% - Accent2 2 16 2" xfId="179"/>
    <cellStyle name="20% - Accent2 2 16 3" xfId="180"/>
    <cellStyle name="20% - Accent2 2 17" xfId="181"/>
    <cellStyle name="20% - Accent2 2 17 2" xfId="182"/>
    <cellStyle name="20% - Accent2 2 17 3" xfId="183"/>
    <cellStyle name="20% - Accent2 2 18" xfId="184"/>
    <cellStyle name="20% - Accent2 2 18 2" xfId="185"/>
    <cellStyle name="20% - Accent2 2 18 3" xfId="186"/>
    <cellStyle name="20% - Accent2 2 19" xfId="187"/>
    <cellStyle name="20% - Accent2 2 2" xfId="188"/>
    <cellStyle name="20% - Accent2 2 2 2" xfId="189"/>
    <cellStyle name="20% - Accent2 2 2 3" xfId="190"/>
    <cellStyle name="20% - Accent2 2 2 4" xfId="191"/>
    <cellStyle name="20% - Accent2 2 2 5" xfId="192"/>
    <cellStyle name="20% - Accent2 2 20" xfId="193"/>
    <cellStyle name="20% - Accent2 2 21" xfId="194"/>
    <cellStyle name="20% - Accent2 2 22" xfId="195"/>
    <cellStyle name="20% - Accent2 2 23" xfId="196"/>
    <cellStyle name="20% - Accent2 2 24" xfId="197"/>
    <cellStyle name="20% - Accent2 2 25" xfId="198"/>
    <cellStyle name="20% - Accent2 2 26" xfId="199"/>
    <cellStyle name="20% - Accent2 2 27" xfId="200"/>
    <cellStyle name="20% - Accent2 2 28" xfId="201"/>
    <cellStyle name="20% - Accent2 2 3" xfId="202"/>
    <cellStyle name="20% - Accent2 2 3 10" xfId="203"/>
    <cellStyle name="20% - Accent2 2 3 2" xfId="204"/>
    <cellStyle name="20% - Accent2 2 3 3" xfId="205"/>
    <cellStyle name="20% - Accent2 2 3 4" xfId="206"/>
    <cellStyle name="20% - Accent2 2 3 5" xfId="207"/>
    <cellStyle name="20% - Accent2 2 3 6" xfId="208"/>
    <cellStyle name="20% - Accent2 2 3 7" xfId="209"/>
    <cellStyle name="20% - Accent2 2 3 8" xfId="210"/>
    <cellStyle name="20% - Accent2 2 3 9" xfId="211"/>
    <cellStyle name="20% - Accent2 2 4" xfId="212"/>
    <cellStyle name="20% - Accent2 2 4 10" xfId="213"/>
    <cellStyle name="20% - Accent2 2 4 11" xfId="214"/>
    <cellStyle name="20% - Accent2 2 4 2" xfId="215"/>
    <cellStyle name="20% - Accent2 2 4 2 2" xfId="216"/>
    <cellStyle name="20% - Accent2 2 4 2 3" xfId="217"/>
    <cellStyle name="20% - Accent2 2 4 3" xfId="218"/>
    <cellStyle name="20% - Accent2 2 4 4" xfId="219"/>
    <cellStyle name="20% - Accent2 2 4 5" xfId="220"/>
    <cellStyle name="20% - Accent2 2 4 6" xfId="221"/>
    <cellStyle name="20% - Accent2 2 4 7" xfId="222"/>
    <cellStyle name="20% - Accent2 2 4 8" xfId="223"/>
    <cellStyle name="20% - Accent2 2 4 9" xfId="224"/>
    <cellStyle name="20% - Accent2 2 5" xfId="225"/>
    <cellStyle name="20% - Accent2 2 5 10" xfId="226"/>
    <cellStyle name="20% - Accent2 2 5 11" xfId="227"/>
    <cellStyle name="20% - Accent2 2 5 2" xfId="228"/>
    <cellStyle name="20% - Accent2 2 5 2 2" xfId="229"/>
    <cellStyle name="20% - Accent2 2 5 3" xfId="230"/>
    <cellStyle name="20% - Accent2 2 5 4" xfId="231"/>
    <cellStyle name="20% - Accent2 2 5 5" xfId="232"/>
    <cellStyle name="20% - Accent2 2 5 6" xfId="233"/>
    <cellStyle name="20% - Accent2 2 5 7" xfId="234"/>
    <cellStyle name="20% - Accent2 2 5 8" xfId="235"/>
    <cellStyle name="20% - Accent2 2 5 9" xfId="236"/>
    <cellStyle name="20% - Accent2 2 6" xfId="237"/>
    <cellStyle name="20% - Accent2 2 6 2" xfId="238"/>
    <cellStyle name="20% - Accent2 2 6 3" xfId="239"/>
    <cellStyle name="20% - Accent2 2 7" xfId="240"/>
    <cellStyle name="20% - Accent2 2 7 2" xfId="241"/>
    <cellStyle name="20% - Accent2 2 7 3" xfId="242"/>
    <cellStyle name="20% - Accent2 2 8" xfId="243"/>
    <cellStyle name="20% - Accent2 2 8 2" xfId="244"/>
    <cellStyle name="20% - Accent2 2 8 3" xfId="245"/>
    <cellStyle name="20% - Accent2 2 9" xfId="246"/>
    <cellStyle name="20% - Accent2 2 9 2" xfId="247"/>
    <cellStyle name="20% - Accent2 2 9 3" xfId="248"/>
    <cellStyle name="20% - Accent2 2_Blood_21months_EURO" xfId="249"/>
    <cellStyle name="20% - Accent2 3" xfId="250"/>
    <cellStyle name="20% - Accent2 3 2" xfId="251"/>
    <cellStyle name="20% - Accent2 3 2 2" xfId="252"/>
    <cellStyle name="20% - Accent2 3 2 3" xfId="253"/>
    <cellStyle name="20% - Accent2 3 2 4" xfId="254"/>
    <cellStyle name="20% - Accent2 3 2 5" xfId="255"/>
    <cellStyle name="20% - Accent2 3 3" xfId="256"/>
    <cellStyle name="20% - Accent2 3 4" xfId="257"/>
    <cellStyle name="20% - Accent2 3 5" xfId="258"/>
    <cellStyle name="20% - Accent2 3 6" xfId="259"/>
    <cellStyle name="20% - Accent2 3_Budget incorporated 2011-2012 last101011" xfId="260"/>
    <cellStyle name="20% - Accent2 4" xfId="261"/>
    <cellStyle name="20% - Accent2 4 2" xfId="262"/>
    <cellStyle name="20% - Accent2 4 2 2" xfId="263"/>
    <cellStyle name="20% - Accent2 4 2 3" xfId="264"/>
    <cellStyle name="20% - Accent2 4 2 4" xfId="265"/>
    <cellStyle name="20% - Accent2 4 2 5" xfId="266"/>
    <cellStyle name="20% - Accent2 4 3" xfId="267"/>
    <cellStyle name="20% - Accent2 4 4" xfId="268"/>
    <cellStyle name="20% - Accent2 4 5" xfId="269"/>
    <cellStyle name="20% - Accent2 4 6" xfId="270"/>
    <cellStyle name="20% - Accent2 4_Budget incorporated 2011-2012 last101011" xfId="271"/>
    <cellStyle name="20% - Accent2 5" xfId="272"/>
    <cellStyle name="20% - Accent2 5 2" xfId="273"/>
    <cellStyle name="20% - Accent2 5 3" xfId="274"/>
    <cellStyle name="20% - Accent2 5 4" xfId="275"/>
    <cellStyle name="20% - Accent2 5 5" xfId="276"/>
    <cellStyle name="20% - Accent2 6" xfId="6137"/>
    <cellStyle name="20% - Accent2 7" xfId="6138"/>
    <cellStyle name="20% - Accent2 8" xfId="6139"/>
    <cellStyle name="20% - Accent3 2" xfId="277"/>
    <cellStyle name="20% - Accent3 2 10" xfId="278"/>
    <cellStyle name="20% - Accent3 2 10 2" xfId="279"/>
    <cellStyle name="20% - Accent3 2 10 3" xfId="280"/>
    <cellStyle name="20% - Accent3 2 11" xfId="281"/>
    <cellStyle name="20% - Accent3 2 11 2" xfId="282"/>
    <cellStyle name="20% - Accent3 2 11 3" xfId="283"/>
    <cellStyle name="20% - Accent3 2 12" xfId="284"/>
    <cellStyle name="20% - Accent3 2 12 2" xfId="285"/>
    <cellStyle name="20% - Accent3 2 12 3" xfId="286"/>
    <cellStyle name="20% - Accent3 2 13" xfId="287"/>
    <cellStyle name="20% - Accent3 2 13 2" xfId="288"/>
    <cellStyle name="20% - Accent3 2 13 3" xfId="289"/>
    <cellStyle name="20% - Accent3 2 14" xfId="290"/>
    <cellStyle name="20% - Accent3 2 14 2" xfId="291"/>
    <cellStyle name="20% - Accent3 2 14 3" xfId="292"/>
    <cellStyle name="20% - Accent3 2 15" xfId="293"/>
    <cellStyle name="20% - Accent3 2 15 2" xfId="294"/>
    <cellStyle name="20% - Accent3 2 15 3" xfId="295"/>
    <cellStyle name="20% - Accent3 2 16" xfId="296"/>
    <cellStyle name="20% - Accent3 2 16 2" xfId="297"/>
    <cellStyle name="20% - Accent3 2 16 3" xfId="298"/>
    <cellStyle name="20% - Accent3 2 17" xfId="299"/>
    <cellStyle name="20% - Accent3 2 17 2" xfId="300"/>
    <cellStyle name="20% - Accent3 2 17 3" xfId="301"/>
    <cellStyle name="20% - Accent3 2 18" xfId="302"/>
    <cellStyle name="20% - Accent3 2 18 2" xfId="303"/>
    <cellStyle name="20% - Accent3 2 18 3" xfId="304"/>
    <cellStyle name="20% - Accent3 2 19" xfId="305"/>
    <cellStyle name="20% - Accent3 2 2" xfId="306"/>
    <cellStyle name="20% - Accent3 2 2 2" xfId="307"/>
    <cellStyle name="20% - Accent3 2 2 3" xfId="308"/>
    <cellStyle name="20% - Accent3 2 2 4" xfId="309"/>
    <cellStyle name="20% - Accent3 2 2 5" xfId="310"/>
    <cellStyle name="20% - Accent3 2 20" xfId="311"/>
    <cellStyle name="20% - Accent3 2 21" xfId="312"/>
    <cellStyle name="20% - Accent3 2 22" xfId="313"/>
    <cellStyle name="20% - Accent3 2 23" xfId="314"/>
    <cellStyle name="20% - Accent3 2 24" xfId="315"/>
    <cellStyle name="20% - Accent3 2 25" xfId="316"/>
    <cellStyle name="20% - Accent3 2 26" xfId="317"/>
    <cellStyle name="20% - Accent3 2 27" xfId="318"/>
    <cellStyle name="20% - Accent3 2 28" xfId="319"/>
    <cellStyle name="20% - Accent3 2 3" xfId="320"/>
    <cellStyle name="20% - Accent3 2 3 10" xfId="321"/>
    <cellStyle name="20% - Accent3 2 3 2" xfId="322"/>
    <cellStyle name="20% - Accent3 2 3 3" xfId="323"/>
    <cellStyle name="20% - Accent3 2 3 4" xfId="324"/>
    <cellStyle name="20% - Accent3 2 3 5" xfId="325"/>
    <cellStyle name="20% - Accent3 2 3 6" xfId="326"/>
    <cellStyle name="20% - Accent3 2 3 7" xfId="327"/>
    <cellStyle name="20% - Accent3 2 3 8" xfId="328"/>
    <cellStyle name="20% - Accent3 2 3 9" xfId="329"/>
    <cellStyle name="20% - Accent3 2 4" xfId="330"/>
    <cellStyle name="20% - Accent3 2 4 10" xfId="331"/>
    <cellStyle name="20% - Accent3 2 4 11" xfId="332"/>
    <cellStyle name="20% - Accent3 2 4 2" xfId="333"/>
    <cellStyle name="20% - Accent3 2 4 2 2" xfId="334"/>
    <cellStyle name="20% - Accent3 2 4 2 3" xfId="335"/>
    <cellStyle name="20% - Accent3 2 4 3" xfId="336"/>
    <cellStyle name="20% - Accent3 2 4 4" xfId="337"/>
    <cellStyle name="20% - Accent3 2 4 5" xfId="338"/>
    <cellStyle name="20% - Accent3 2 4 6" xfId="339"/>
    <cellStyle name="20% - Accent3 2 4 7" xfId="340"/>
    <cellStyle name="20% - Accent3 2 4 8" xfId="341"/>
    <cellStyle name="20% - Accent3 2 4 9" xfId="342"/>
    <cellStyle name="20% - Accent3 2 5" xfId="343"/>
    <cellStyle name="20% - Accent3 2 5 10" xfId="344"/>
    <cellStyle name="20% - Accent3 2 5 11" xfId="345"/>
    <cellStyle name="20% - Accent3 2 5 2" xfId="346"/>
    <cellStyle name="20% - Accent3 2 5 2 2" xfId="347"/>
    <cellStyle name="20% - Accent3 2 5 3" xfId="348"/>
    <cellStyle name="20% - Accent3 2 5 4" xfId="349"/>
    <cellStyle name="20% - Accent3 2 5 5" xfId="350"/>
    <cellStyle name="20% - Accent3 2 5 6" xfId="351"/>
    <cellStyle name="20% - Accent3 2 5 7" xfId="352"/>
    <cellStyle name="20% - Accent3 2 5 8" xfId="353"/>
    <cellStyle name="20% - Accent3 2 5 9" xfId="354"/>
    <cellStyle name="20% - Accent3 2 6" xfId="355"/>
    <cellStyle name="20% - Accent3 2 6 2" xfId="356"/>
    <cellStyle name="20% - Accent3 2 6 3" xfId="357"/>
    <cellStyle name="20% - Accent3 2 7" xfId="358"/>
    <cellStyle name="20% - Accent3 2 7 2" xfId="359"/>
    <cellStyle name="20% - Accent3 2 7 3" xfId="360"/>
    <cellStyle name="20% - Accent3 2 8" xfId="361"/>
    <cellStyle name="20% - Accent3 2 8 2" xfId="362"/>
    <cellStyle name="20% - Accent3 2 8 3" xfId="363"/>
    <cellStyle name="20% - Accent3 2 9" xfId="364"/>
    <cellStyle name="20% - Accent3 2 9 2" xfId="365"/>
    <cellStyle name="20% - Accent3 2 9 3" xfId="366"/>
    <cellStyle name="20% - Accent3 2_Blood_21months_EURO" xfId="367"/>
    <cellStyle name="20% - Accent3 3" xfId="368"/>
    <cellStyle name="20% - Accent3 3 2" xfId="369"/>
    <cellStyle name="20% - Accent3 3 2 2" xfId="370"/>
    <cellStyle name="20% - Accent3 3 2 3" xfId="371"/>
    <cellStyle name="20% - Accent3 3 2 4" xfId="372"/>
    <cellStyle name="20% - Accent3 3 2 5" xfId="373"/>
    <cellStyle name="20% - Accent3 3 3" xfId="374"/>
    <cellStyle name="20% - Accent3 3 4" xfId="375"/>
    <cellStyle name="20% - Accent3 3 5" xfId="376"/>
    <cellStyle name="20% - Accent3 3 6" xfId="377"/>
    <cellStyle name="20% - Accent3 3_Budget incorporated 2011-2012 last101011" xfId="378"/>
    <cellStyle name="20% - Accent3 4" xfId="379"/>
    <cellStyle name="20% - Accent3 4 2" xfId="380"/>
    <cellStyle name="20% - Accent3 4 2 2" xfId="381"/>
    <cellStyle name="20% - Accent3 4 2 3" xfId="382"/>
    <cellStyle name="20% - Accent3 4 2 4" xfId="383"/>
    <cellStyle name="20% - Accent3 4 2 5" xfId="384"/>
    <cellStyle name="20% - Accent3 4 3" xfId="385"/>
    <cellStyle name="20% - Accent3 4 4" xfId="386"/>
    <cellStyle name="20% - Accent3 4 5" xfId="387"/>
    <cellStyle name="20% - Accent3 4 6" xfId="388"/>
    <cellStyle name="20% - Accent3 4_Budget incorporated 2011-2012 last101011" xfId="389"/>
    <cellStyle name="20% - Accent3 5" xfId="390"/>
    <cellStyle name="20% - Accent3 5 2" xfId="391"/>
    <cellStyle name="20% - Accent3 5 3" xfId="392"/>
    <cellStyle name="20% - Accent3 5 4" xfId="393"/>
    <cellStyle name="20% - Accent3 5 5" xfId="394"/>
    <cellStyle name="20% - Accent3 6" xfId="6140"/>
    <cellStyle name="20% - Accent3 7" xfId="6141"/>
    <cellStyle name="20% - Accent3 8" xfId="6142"/>
    <cellStyle name="20% - Accent4 2" xfId="395"/>
    <cellStyle name="20% - Accent4 2 10" xfId="396"/>
    <cellStyle name="20% - Accent4 2 10 2" xfId="397"/>
    <cellStyle name="20% - Accent4 2 10 3" xfId="398"/>
    <cellStyle name="20% - Accent4 2 11" xfId="399"/>
    <cellStyle name="20% - Accent4 2 11 2" xfId="400"/>
    <cellStyle name="20% - Accent4 2 11 3" xfId="401"/>
    <cellStyle name="20% - Accent4 2 12" xfId="402"/>
    <cellStyle name="20% - Accent4 2 12 2" xfId="403"/>
    <cellStyle name="20% - Accent4 2 12 3" xfId="404"/>
    <cellStyle name="20% - Accent4 2 13" xfId="405"/>
    <cellStyle name="20% - Accent4 2 13 2" xfId="406"/>
    <cellStyle name="20% - Accent4 2 13 3" xfId="407"/>
    <cellStyle name="20% - Accent4 2 14" xfId="408"/>
    <cellStyle name="20% - Accent4 2 14 2" xfId="409"/>
    <cellStyle name="20% - Accent4 2 14 3" xfId="410"/>
    <cellStyle name="20% - Accent4 2 15" xfId="411"/>
    <cellStyle name="20% - Accent4 2 15 2" xfId="412"/>
    <cellStyle name="20% - Accent4 2 15 3" xfId="413"/>
    <cellStyle name="20% - Accent4 2 16" xfId="414"/>
    <cellStyle name="20% - Accent4 2 16 2" xfId="415"/>
    <cellStyle name="20% - Accent4 2 16 3" xfId="416"/>
    <cellStyle name="20% - Accent4 2 17" xfId="417"/>
    <cellStyle name="20% - Accent4 2 17 2" xfId="418"/>
    <cellStyle name="20% - Accent4 2 17 3" xfId="419"/>
    <cellStyle name="20% - Accent4 2 18" xfId="420"/>
    <cellStyle name="20% - Accent4 2 18 2" xfId="421"/>
    <cellStyle name="20% - Accent4 2 18 3" xfId="422"/>
    <cellStyle name="20% - Accent4 2 19" xfId="423"/>
    <cellStyle name="20% - Accent4 2 2" xfId="424"/>
    <cellStyle name="20% - Accent4 2 2 2" xfId="425"/>
    <cellStyle name="20% - Accent4 2 2 3" xfId="426"/>
    <cellStyle name="20% - Accent4 2 2 4" xfId="427"/>
    <cellStyle name="20% - Accent4 2 2 5" xfId="428"/>
    <cellStyle name="20% - Accent4 2 20" xfId="429"/>
    <cellStyle name="20% - Accent4 2 21" xfId="430"/>
    <cellStyle name="20% - Accent4 2 22" xfId="431"/>
    <cellStyle name="20% - Accent4 2 23" xfId="432"/>
    <cellStyle name="20% - Accent4 2 24" xfId="433"/>
    <cellStyle name="20% - Accent4 2 25" xfId="434"/>
    <cellStyle name="20% - Accent4 2 26" xfId="435"/>
    <cellStyle name="20% - Accent4 2 27" xfId="436"/>
    <cellStyle name="20% - Accent4 2 28" xfId="437"/>
    <cellStyle name="20% - Accent4 2 3" xfId="438"/>
    <cellStyle name="20% - Accent4 2 3 10" xfId="439"/>
    <cellStyle name="20% - Accent4 2 3 2" xfId="440"/>
    <cellStyle name="20% - Accent4 2 3 3" xfId="441"/>
    <cellStyle name="20% - Accent4 2 3 4" xfId="442"/>
    <cellStyle name="20% - Accent4 2 3 5" xfId="443"/>
    <cellStyle name="20% - Accent4 2 3 6" xfId="444"/>
    <cellStyle name="20% - Accent4 2 3 7" xfId="445"/>
    <cellStyle name="20% - Accent4 2 3 8" xfId="446"/>
    <cellStyle name="20% - Accent4 2 3 9" xfId="447"/>
    <cellStyle name="20% - Accent4 2 4" xfId="448"/>
    <cellStyle name="20% - Accent4 2 4 10" xfId="449"/>
    <cellStyle name="20% - Accent4 2 4 11" xfId="450"/>
    <cellStyle name="20% - Accent4 2 4 2" xfId="451"/>
    <cellStyle name="20% - Accent4 2 4 2 2" xfId="452"/>
    <cellStyle name="20% - Accent4 2 4 2 3" xfId="453"/>
    <cellStyle name="20% - Accent4 2 4 3" xfId="454"/>
    <cellStyle name="20% - Accent4 2 4 4" xfId="455"/>
    <cellStyle name="20% - Accent4 2 4 5" xfId="456"/>
    <cellStyle name="20% - Accent4 2 4 6" xfId="457"/>
    <cellStyle name="20% - Accent4 2 4 7" xfId="458"/>
    <cellStyle name="20% - Accent4 2 4 8" xfId="459"/>
    <cellStyle name="20% - Accent4 2 4 9" xfId="460"/>
    <cellStyle name="20% - Accent4 2 5" xfId="461"/>
    <cellStyle name="20% - Accent4 2 5 10" xfId="462"/>
    <cellStyle name="20% - Accent4 2 5 11" xfId="463"/>
    <cellStyle name="20% - Accent4 2 5 2" xfId="464"/>
    <cellStyle name="20% - Accent4 2 5 2 2" xfId="465"/>
    <cellStyle name="20% - Accent4 2 5 3" xfId="466"/>
    <cellStyle name="20% - Accent4 2 5 4" xfId="467"/>
    <cellStyle name="20% - Accent4 2 5 5" xfId="468"/>
    <cellStyle name="20% - Accent4 2 5 6" xfId="469"/>
    <cellStyle name="20% - Accent4 2 5 7" xfId="470"/>
    <cellStyle name="20% - Accent4 2 5 8" xfId="471"/>
    <cellStyle name="20% - Accent4 2 5 9" xfId="472"/>
    <cellStyle name="20% - Accent4 2 6" xfId="473"/>
    <cellStyle name="20% - Accent4 2 6 2" xfId="474"/>
    <cellStyle name="20% - Accent4 2 6 3" xfId="475"/>
    <cellStyle name="20% - Accent4 2 7" xfId="476"/>
    <cellStyle name="20% - Accent4 2 7 2" xfId="477"/>
    <cellStyle name="20% - Accent4 2 7 3" xfId="478"/>
    <cellStyle name="20% - Accent4 2 8" xfId="479"/>
    <cellStyle name="20% - Accent4 2 8 2" xfId="480"/>
    <cellStyle name="20% - Accent4 2 8 3" xfId="481"/>
    <cellStyle name="20% - Accent4 2 9" xfId="482"/>
    <cellStyle name="20% - Accent4 2 9 2" xfId="483"/>
    <cellStyle name="20% - Accent4 2 9 3" xfId="484"/>
    <cellStyle name="20% - Accent4 2_Blood_21months_EURO" xfId="485"/>
    <cellStyle name="20% - Accent4 3" xfId="486"/>
    <cellStyle name="20% - Accent4 3 2" xfId="487"/>
    <cellStyle name="20% - Accent4 3 2 2" xfId="488"/>
    <cellStyle name="20% - Accent4 3 2 3" xfId="489"/>
    <cellStyle name="20% - Accent4 3 2 4" xfId="490"/>
    <cellStyle name="20% - Accent4 3 2 5" xfId="491"/>
    <cellStyle name="20% - Accent4 3 3" xfId="492"/>
    <cellStyle name="20% - Accent4 3 4" xfId="493"/>
    <cellStyle name="20% - Accent4 3 5" xfId="494"/>
    <cellStyle name="20% - Accent4 3 6" xfId="495"/>
    <cellStyle name="20% - Accent4 3_Budget incorporated 2011-2012 last101011" xfId="496"/>
    <cellStyle name="20% - Accent4 4" xfId="497"/>
    <cellStyle name="20% - Accent4 4 2" xfId="498"/>
    <cellStyle name="20% - Accent4 4 2 2" xfId="499"/>
    <cellStyle name="20% - Accent4 4 2 3" xfId="500"/>
    <cellStyle name="20% - Accent4 4 2 4" xfId="501"/>
    <cellStyle name="20% - Accent4 4 2 5" xfId="502"/>
    <cellStyle name="20% - Accent4 4 3" xfId="503"/>
    <cellStyle name="20% - Accent4 4 4" xfId="504"/>
    <cellStyle name="20% - Accent4 4 5" xfId="505"/>
    <cellStyle name="20% - Accent4 4 6" xfId="506"/>
    <cellStyle name="20% - Accent4 4_Budget incorporated 2011-2012 last101011" xfId="507"/>
    <cellStyle name="20% - Accent4 5" xfId="508"/>
    <cellStyle name="20% - Accent4 5 2" xfId="509"/>
    <cellStyle name="20% - Accent4 5 3" xfId="510"/>
    <cellStyle name="20% - Accent4 5 4" xfId="511"/>
    <cellStyle name="20% - Accent4 5 5" xfId="512"/>
    <cellStyle name="20% - Accent4 6" xfId="6143"/>
    <cellStyle name="20% - Accent4 7" xfId="6144"/>
    <cellStyle name="20% - Accent4 8" xfId="6145"/>
    <cellStyle name="20% - Accent5 2" xfId="513"/>
    <cellStyle name="20% - Accent5 2 10" xfId="514"/>
    <cellStyle name="20% - Accent5 2 11" xfId="515"/>
    <cellStyle name="20% - Accent5 2 12" xfId="516"/>
    <cellStyle name="20% - Accent5 2 13" xfId="6146"/>
    <cellStyle name="20% - Accent5 2 2" xfId="517"/>
    <cellStyle name="20% - Accent5 2 2 2" xfId="518"/>
    <cellStyle name="20% - Accent5 2 2 3" xfId="519"/>
    <cellStyle name="20% - Accent5 2 2 4" xfId="520"/>
    <cellStyle name="20% - Accent5 2 2 5" xfId="521"/>
    <cellStyle name="20% - Accent5 2 3" xfId="522"/>
    <cellStyle name="20% - Accent5 2 4" xfId="523"/>
    <cellStyle name="20% - Accent5 2 4 2" xfId="524"/>
    <cellStyle name="20% - Accent5 2 4 2 2" xfId="525"/>
    <cellStyle name="20% - Accent5 2 4 3" xfId="526"/>
    <cellStyle name="20% - Accent5 2 4 4" xfId="527"/>
    <cellStyle name="20% - Accent5 2 4 5" xfId="528"/>
    <cellStyle name="20% - Accent5 2 4 6" xfId="529"/>
    <cellStyle name="20% - Accent5 2 4 7" xfId="530"/>
    <cellStyle name="20% - Accent5 2 4 8" xfId="531"/>
    <cellStyle name="20% - Accent5 2 4 9" xfId="532"/>
    <cellStyle name="20% - Accent5 2 5" xfId="533"/>
    <cellStyle name="20% - Accent5 2 5 2" xfId="534"/>
    <cellStyle name="20% - Accent5 2 6" xfId="535"/>
    <cellStyle name="20% - Accent5 2 7" xfId="536"/>
    <cellStyle name="20% - Accent5 2 8" xfId="537"/>
    <cellStyle name="20% - Accent5 2 9" xfId="538"/>
    <cellStyle name="20% - Accent5 2_Budget incorporated 2011-2012 last101011" xfId="539"/>
    <cellStyle name="20% - Accent5 3" xfId="540"/>
    <cellStyle name="20% - Accent5 3 2" xfId="541"/>
    <cellStyle name="20% - Accent5 3 2 2" xfId="542"/>
    <cellStyle name="20% - Accent5 3 2 3" xfId="543"/>
    <cellStyle name="20% - Accent5 3 2 4" xfId="544"/>
    <cellStyle name="20% - Accent5 3 2 5" xfId="545"/>
    <cellStyle name="20% - Accent5 3 3" xfId="546"/>
    <cellStyle name="20% - Accent5 3 4" xfId="547"/>
    <cellStyle name="20% - Accent5 3 5" xfId="548"/>
    <cellStyle name="20% - Accent5 3 6" xfId="549"/>
    <cellStyle name="20% - Accent5 3_Budget incorporated 2011-2012 last101011" xfId="550"/>
    <cellStyle name="20% - Accent5 4" xfId="551"/>
    <cellStyle name="20% - Accent5 4 2" xfId="552"/>
    <cellStyle name="20% - Accent5 4 2 2" xfId="553"/>
    <cellStyle name="20% - Accent5 4 2 3" xfId="554"/>
    <cellStyle name="20% - Accent5 4 2 4" xfId="555"/>
    <cellStyle name="20% - Accent5 4 2 5" xfId="556"/>
    <cellStyle name="20% - Accent5 4 3" xfId="557"/>
    <cellStyle name="20% - Accent5 4 4" xfId="558"/>
    <cellStyle name="20% - Accent5 4 5" xfId="559"/>
    <cellStyle name="20% - Accent5 4 6" xfId="560"/>
    <cellStyle name="20% - Accent5 4_Budget incorporated 2011-2012 last101011" xfId="561"/>
    <cellStyle name="20% - Accent5 5" xfId="562"/>
    <cellStyle name="20% - Accent5 5 2" xfId="563"/>
    <cellStyle name="20% - Accent5 5 3" xfId="564"/>
    <cellStyle name="20% - Accent5 5 4" xfId="565"/>
    <cellStyle name="20% - Accent5 5 5" xfId="566"/>
    <cellStyle name="20% - Accent5 6" xfId="6147"/>
    <cellStyle name="20% - Accent5 7" xfId="6148"/>
    <cellStyle name="20% - Accent5 8" xfId="6149"/>
    <cellStyle name="20% - Accent6 2" xfId="567"/>
    <cellStyle name="20% - Accent6 2 10" xfId="568"/>
    <cellStyle name="20% - Accent6 2 11" xfId="569"/>
    <cellStyle name="20% - Accent6 2 12" xfId="570"/>
    <cellStyle name="20% - Accent6 2 13" xfId="6150"/>
    <cellStyle name="20% - Accent6 2 2" xfId="571"/>
    <cellStyle name="20% - Accent6 2 2 2" xfId="572"/>
    <cellStyle name="20% - Accent6 2 2 3" xfId="573"/>
    <cellStyle name="20% - Accent6 2 2 4" xfId="574"/>
    <cellStyle name="20% - Accent6 2 2 5" xfId="575"/>
    <cellStyle name="20% - Accent6 2 3" xfId="576"/>
    <cellStyle name="20% - Accent6 2 4" xfId="577"/>
    <cellStyle name="20% - Accent6 2 4 2" xfId="578"/>
    <cellStyle name="20% - Accent6 2 4 2 2" xfId="579"/>
    <cellStyle name="20% - Accent6 2 4 3" xfId="580"/>
    <cellStyle name="20% - Accent6 2 4 4" xfId="581"/>
    <cellStyle name="20% - Accent6 2 4 5" xfId="582"/>
    <cellStyle name="20% - Accent6 2 4 6" xfId="583"/>
    <cellStyle name="20% - Accent6 2 4 7" xfId="584"/>
    <cellStyle name="20% - Accent6 2 4 8" xfId="585"/>
    <cellStyle name="20% - Accent6 2 4 9" xfId="586"/>
    <cellStyle name="20% - Accent6 2 5" xfId="587"/>
    <cellStyle name="20% - Accent6 2 5 2" xfId="588"/>
    <cellStyle name="20% - Accent6 2 6" xfId="589"/>
    <cellStyle name="20% - Accent6 2 7" xfId="590"/>
    <cellStyle name="20% - Accent6 2 8" xfId="591"/>
    <cellStyle name="20% - Accent6 2 9" xfId="592"/>
    <cellStyle name="20% - Accent6 2_Budget incorporated 2011-2012 last101011" xfId="593"/>
    <cellStyle name="20% - Accent6 3" xfId="594"/>
    <cellStyle name="20% - Accent6 3 2" xfId="595"/>
    <cellStyle name="20% - Accent6 3 2 2" xfId="596"/>
    <cellStyle name="20% - Accent6 3 2 3" xfId="597"/>
    <cellStyle name="20% - Accent6 3 2 4" xfId="598"/>
    <cellStyle name="20% - Accent6 3 2 5" xfId="599"/>
    <cellStyle name="20% - Accent6 3 3" xfId="600"/>
    <cellStyle name="20% - Accent6 3 4" xfId="601"/>
    <cellStyle name="20% - Accent6 3 5" xfId="602"/>
    <cellStyle name="20% - Accent6 3 6" xfId="603"/>
    <cellStyle name="20% - Accent6 3_Budget incorporated 2011-2012 last101011" xfId="604"/>
    <cellStyle name="20% - Accent6 4" xfId="605"/>
    <cellStyle name="20% - Accent6 4 2" xfId="606"/>
    <cellStyle name="20% - Accent6 4 2 2" xfId="607"/>
    <cellStyle name="20% - Accent6 4 2 3" xfId="608"/>
    <cellStyle name="20% - Accent6 4 2 4" xfId="609"/>
    <cellStyle name="20% - Accent6 4 2 5" xfId="610"/>
    <cellStyle name="20% - Accent6 4 3" xfId="611"/>
    <cellStyle name="20% - Accent6 4 4" xfId="612"/>
    <cellStyle name="20% - Accent6 4 5" xfId="613"/>
    <cellStyle name="20% - Accent6 4 6" xfId="614"/>
    <cellStyle name="20% - Accent6 4_Budget incorporated 2011-2012 last101011" xfId="615"/>
    <cellStyle name="20% - Accent6 5" xfId="616"/>
    <cellStyle name="20% - Accent6 5 2" xfId="617"/>
    <cellStyle name="20% - Accent6 5 3" xfId="618"/>
    <cellStyle name="20% - Accent6 5 4" xfId="619"/>
    <cellStyle name="20% - Accent6 5 5" xfId="620"/>
    <cellStyle name="20% - Accent6 6" xfId="6151"/>
    <cellStyle name="20% - Accent6 7" xfId="6152"/>
    <cellStyle name="20% - Accent6 8" xfId="6153"/>
    <cellStyle name="20% - Акцент1" xfId="621"/>
    <cellStyle name="20% - Акцент1 10" xfId="622"/>
    <cellStyle name="20% - Акцент1 10 2" xfId="623"/>
    <cellStyle name="20% - Акцент1 10 3" xfId="624"/>
    <cellStyle name="20% - Акцент1 11" xfId="625"/>
    <cellStyle name="20% - Акцент1 11 2" xfId="626"/>
    <cellStyle name="20% - Акцент1 11 3" xfId="627"/>
    <cellStyle name="20% - Акцент1 12" xfId="628"/>
    <cellStyle name="20% - Акцент1 12 2" xfId="629"/>
    <cellStyle name="20% - Акцент1 12 3" xfId="630"/>
    <cellStyle name="20% - Акцент1 13" xfId="631"/>
    <cellStyle name="20% - Акцент1 13 2" xfId="632"/>
    <cellStyle name="20% - Акцент1 13 3" xfId="633"/>
    <cellStyle name="20% - Акцент1 14" xfId="634"/>
    <cellStyle name="20% - Акцент1 14 2" xfId="635"/>
    <cellStyle name="20% - Акцент1 14 3" xfId="636"/>
    <cellStyle name="20% - Акцент1 15" xfId="637"/>
    <cellStyle name="20% - Акцент1 15 2" xfId="638"/>
    <cellStyle name="20% - Акцент1 15 3" xfId="639"/>
    <cellStyle name="20% - Акцент1 16" xfId="640"/>
    <cellStyle name="20% - Акцент1 16 2" xfId="641"/>
    <cellStyle name="20% - Акцент1 16 3" xfId="642"/>
    <cellStyle name="20% - Акцент1 17" xfId="643"/>
    <cellStyle name="20% - Акцент1 17 2" xfId="644"/>
    <cellStyle name="20% - Акцент1 17 3" xfId="645"/>
    <cellStyle name="20% - Акцент1 18" xfId="646"/>
    <cellStyle name="20% - Акцент1 18 2" xfId="647"/>
    <cellStyle name="20% - Акцент1 18 3" xfId="648"/>
    <cellStyle name="20% - Акцент1 19" xfId="649"/>
    <cellStyle name="20% - Акцент1 19 2" xfId="650"/>
    <cellStyle name="20% - Акцент1 19 3" xfId="651"/>
    <cellStyle name="20% - Акцент1 2" xfId="652"/>
    <cellStyle name="20% - Акцент1 2 2" xfId="653"/>
    <cellStyle name="20% - Акцент1 2 3" xfId="654"/>
    <cellStyle name="20% - Акцент1 2 3 2" xfId="7359"/>
    <cellStyle name="20% - Акцент1 20" xfId="655"/>
    <cellStyle name="20% - Акцент1 21" xfId="656"/>
    <cellStyle name="20% - Акцент1 22" xfId="657"/>
    <cellStyle name="20% - Акцент1 23" xfId="658"/>
    <cellStyle name="20% - Акцент1 24" xfId="6154"/>
    <cellStyle name="20% - Акцент1 25" xfId="6155"/>
    <cellStyle name="20% - Акцент1 26" xfId="6156"/>
    <cellStyle name="20% - Акцент1 3" xfId="659"/>
    <cellStyle name="20% - Акцент1 3 2" xfId="660"/>
    <cellStyle name="20% - Акцент1 3 3" xfId="661"/>
    <cellStyle name="20% - Акцент1 3 4" xfId="662"/>
    <cellStyle name="20% - Акцент1 3 5" xfId="663"/>
    <cellStyle name="20% - Акцент1 4" xfId="664"/>
    <cellStyle name="20% - Акцент1 4 2" xfId="665"/>
    <cellStyle name="20% - Акцент1 4 3" xfId="666"/>
    <cellStyle name="20% - Акцент1 5" xfId="667"/>
    <cellStyle name="20% - Акцент1 5 2" xfId="668"/>
    <cellStyle name="20% - Акцент1 5 3" xfId="669"/>
    <cellStyle name="20% - Акцент1 6" xfId="670"/>
    <cellStyle name="20% - Акцент1 6 2" xfId="671"/>
    <cellStyle name="20% - Акцент1 6 3" xfId="672"/>
    <cellStyle name="20% - Акцент1 7" xfId="673"/>
    <cellStyle name="20% - Акцент1 7 2" xfId="674"/>
    <cellStyle name="20% - Акцент1 7 3" xfId="675"/>
    <cellStyle name="20% - Акцент1 8" xfId="676"/>
    <cellStyle name="20% - Акцент1 8 2" xfId="677"/>
    <cellStyle name="20% - Акцент1 8 3" xfId="678"/>
    <cellStyle name="20% - Акцент1 9" xfId="679"/>
    <cellStyle name="20% - Акцент1 9 2" xfId="680"/>
    <cellStyle name="20% - Акцент1 9 3" xfId="681"/>
    <cellStyle name="20% - Акцент1_Blood_21months_EURO" xfId="682"/>
    <cellStyle name="20% - Акцент2" xfId="683"/>
    <cellStyle name="20% - Акцент2 10" xfId="684"/>
    <cellStyle name="20% - Акцент2 10 2" xfId="685"/>
    <cellStyle name="20% - Акцент2 10 3" xfId="686"/>
    <cellStyle name="20% - Акцент2 11" xfId="687"/>
    <cellStyle name="20% - Акцент2 11 2" xfId="688"/>
    <cellStyle name="20% - Акцент2 11 3" xfId="689"/>
    <cellStyle name="20% - Акцент2 12" xfId="690"/>
    <cellStyle name="20% - Акцент2 12 2" xfId="691"/>
    <cellStyle name="20% - Акцент2 12 3" xfId="692"/>
    <cellStyle name="20% - Акцент2 13" xfId="693"/>
    <cellStyle name="20% - Акцент2 13 2" xfId="694"/>
    <cellStyle name="20% - Акцент2 13 3" xfId="695"/>
    <cellStyle name="20% - Акцент2 14" xfId="696"/>
    <cellStyle name="20% - Акцент2 14 2" xfId="697"/>
    <cellStyle name="20% - Акцент2 14 3" xfId="698"/>
    <cellStyle name="20% - Акцент2 15" xfId="699"/>
    <cellStyle name="20% - Акцент2 15 2" xfId="700"/>
    <cellStyle name="20% - Акцент2 15 3" xfId="701"/>
    <cellStyle name="20% - Акцент2 16" xfId="702"/>
    <cellStyle name="20% - Акцент2 16 2" xfId="703"/>
    <cellStyle name="20% - Акцент2 16 3" xfId="704"/>
    <cellStyle name="20% - Акцент2 17" xfId="705"/>
    <cellStyle name="20% - Акцент2 17 2" xfId="706"/>
    <cellStyle name="20% - Акцент2 17 3" xfId="707"/>
    <cellStyle name="20% - Акцент2 18" xfId="708"/>
    <cellStyle name="20% - Акцент2 18 2" xfId="709"/>
    <cellStyle name="20% - Акцент2 18 3" xfId="710"/>
    <cellStyle name="20% - Акцент2 19" xfId="711"/>
    <cellStyle name="20% - Акцент2 19 2" xfId="712"/>
    <cellStyle name="20% - Акцент2 19 3" xfId="713"/>
    <cellStyle name="20% - Акцент2 2" xfId="714"/>
    <cellStyle name="20% - Акцент2 2 2" xfId="715"/>
    <cellStyle name="20% - Акцент2 2 3" xfId="716"/>
    <cellStyle name="20% - Акцент2 2 3 2" xfId="7360"/>
    <cellStyle name="20% - Акцент2 20" xfId="717"/>
    <cellStyle name="20% - Акцент2 21" xfId="718"/>
    <cellStyle name="20% - Акцент2 22" xfId="719"/>
    <cellStyle name="20% - Акцент2 23" xfId="720"/>
    <cellStyle name="20% - Акцент2 24" xfId="6157"/>
    <cellStyle name="20% - Акцент2 25" xfId="6158"/>
    <cellStyle name="20% - Акцент2 26" xfId="6159"/>
    <cellStyle name="20% - Акцент2 3" xfId="721"/>
    <cellStyle name="20% - Акцент2 3 2" xfId="722"/>
    <cellStyle name="20% - Акцент2 3 3" xfId="723"/>
    <cellStyle name="20% - Акцент2 3 4" xfId="724"/>
    <cellStyle name="20% - Акцент2 3 5" xfId="725"/>
    <cellStyle name="20% - Акцент2 4" xfId="726"/>
    <cellStyle name="20% - Акцент2 4 2" xfId="727"/>
    <cellStyle name="20% - Акцент2 4 3" xfId="728"/>
    <cellStyle name="20% - Акцент2 5" xfId="729"/>
    <cellStyle name="20% - Акцент2 5 2" xfId="730"/>
    <cellStyle name="20% - Акцент2 5 3" xfId="731"/>
    <cellStyle name="20% - Акцент2 6" xfId="732"/>
    <cellStyle name="20% - Акцент2 6 2" xfId="733"/>
    <cellStyle name="20% - Акцент2 6 3" xfId="734"/>
    <cellStyle name="20% - Акцент2 7" xfId="735"/>
    <cellStyle name="20% - Акцент2 7 2" xfId="736"/>
    <cellStyle name="20% - Акцент2 7 3" xfId="737"/>
    <cellStyle name="20% - Акцент2 8" xfId="738"/>
    <cellStyle name="20% - Акцент2 8 2" xfId="739"/>
    <cellStyle name="20% - Акцент2 8 3" xfId="740"/>
    <cellStyle name="20% - Акцент2 9" xfId="741"/>
    <cellStyle name="20% - Акцент2 9 2" xfId="742"/>
    <cellStyle name="20% - Акцент2 9 3" xfId="743"/>
    <cellStyle name="20% - Акцент2_Blood_21months_EURO" xfId="744"/>
    <cellStyle name="20% - Акцент3" xfId="745"/>
    <cellStyle name="20% - Акцент3 10" xfId="746"/>
    <cellStyle name="20% - Акцент3 10 2" xfId="747"/>
    <cellStyle name="20% - Акцент3 10 3" xfId="748"/>
    <cellStyle name="20% - Акцент3 11" xfId="749"/>
    <cellStyle name="20% - Акцент3 11 2" xfId="750"/>
    <cellStyle name="20% - Акцент3 11 3" xfId="751"/>
    <cellStyle name="20% - Акцент3 12" xfId="752"/>
    <cellStyle name="20% - Акцент3 12 2" xfId="753"/>
    <cellStyle name="20% - Акцент3 12 3" xfId="754"/>
    <cellStyle name="20% - Акцент3 13" xfId="755"/>
    <cellStyle name="20% - Акцент3 13 2" xfId="756"/>
    <cellStyle name="20% - Акцент3 13 3" xfId="757"/>
    <cellStyle name="20% - Акцент3 14" xfId="758"/>
    <cellStyle name="20% - Акцент3 14 2" xfId="759"/>
    <cellStyle name="20% - Акцент3 14 3" xfId="760"/>
    <cellStyle name="20% - Акцент3 15" xfId="761"/>
    <cellStyle name="20% - Акцент3 15 2" xfId="762"/>
    <cellStyle name="20% - Акцент3 15 3" xfId="763"/>
    <cellStyle name="20% - Акцент3 16" xfId="764"/>
    <cellStyle name="20% - Акцент3 16 2" xfId="765"/>
    <cellStyle name="20% - Акцент3 16 3" xfId="766"/>
    <cellStyle name="20% - Акцент3 17" xfId="767"/>
    <cellStyle name="20% - Акцент3 17 2" xfId="768"/>
    <cellStyle name="20% - Акцент3 17 3" xfId="769"/>
    <cellStyle name="20% - Акцент3 18" xfId="770"/>
    <cellStyle name="20% - Акцент3 18 2" xfId="771"/>
    <cellStyle name="20% - Акцент3 18 3" xfId="772"/>
    <cellStyle name="20% - Акцент3 19" xfId="773"/>
    <cellStyle name="20% - Акцент3 19 2" xfId="774"/>
    <cellStyle name="20% - Акцент3 19 3" xfId="775"/>
    <cellStyle name="20% - Акцент3 2" xfId="776"/>
    <cellStyle name="20% - Акцент3 2 2" xfId="777"/>
    <cellStyle name="20% - Акцент3 2 3" xfId="778"/>
    <cellStyle name="20% - Акцент3 2 3 2" xfId="7361"/>
    <cellStyle name="20% - Акцент3 20" xfId="779"/>
    <cellStyle name="20% - Акцент3 21" xfId="780"/>
    <cellStyle name="20% - Акцент3 22" xfId="781"/>
    <cellStyle name="20% - Акцент3 23" xfId="782"/>
    <cellStyle name="20% - Акцент3 24" xfId="6160"/>
    <cellStyle name="20% - Акцент3 25" xfId="6161"/>
    <cellStyle name="20% - Акцент3 26" xfId="6162"/>
    <cellStyle name="20% - Акцент3 3" xfId="783"/>
    <cellStyle name="20% - Акцент3 3 2" xfId="784"/>
    <cellStyle name="20% - Акцент3 3 3" xfId="785"/>
    <cellStyle name="20% - Акцент3 3 4" xfId="786"/>
    <cellStyle name="20% - Акцент3 3 5" xfId="787"/>
    <cellStyle name="20% - Акцент3 4" xfId="788"/>
    <cellStyle name="20% - Акцент3 4 2" xfId="789"/>
    <cellStyle name="20% - Акцент3 4 3" xfId="790"/>
    <cellStyle name="20% - Акцент3 5" xfId="791"/>
    <cellStyle name="20% - Акцент3 5 2" xfId="792"/>
    <cellStyle name="20% - Акцент3 5 3" xfId="793"/>
    <cellStyle name="20% - Акцент3 6" xfId="794"/>
    <cellStyle name="20% - Акцент3 6 2" xfId="795"/>
    <cellStyle name="20% - Акцент3 6 3" xfId="796"/>
    <cellStyle name="20% - Акцент3 7" xfId="797"/>
    <cellStyle name="20% - Акцент3 7 2" xfId="798"/>
    <cellStyle name="20% - Акцент3 7 3" xfId="799"/>
    <cellStyle name="20% - Акцент3 8" xfId="800"/>
    <cellStyle name="20% - Акцент3 8 2" xfId="801"/>
    <cellStyle name="20% - Акцент3 8 3" xfId="802"/>
    <cellStyle name="20% - Акцент3 9" xfId="803"/>
    <cellStyle name="20% - Акцент3 9 2" xfId="804"/>
    <cellStyle name="20% - Акцент3 9 3" xfId="805"/>
    <cellStyle name="20% - Акцент3_Blood_21months_EURO" xfId="806"/>
    <cellStyle name="20% - Акцент4" xfId="807"/>
    <cellStyle name="20% - Акцент4 10" xfId="808"/>
    <cellStyle name="20% - Акцент4 10 2" xfId="809"/>
    <cellStyle name="20% - Акцент4 10 3" xfId="810"/>
    <cellStyle name="20% - Акцент4 11" xfId="811"/>
    <cellStyle name="20% - Акцент4 11 2" xfId="812"/>
    <cellStyle name="20% - Акцент4 11 3" xfId="813"/>
    <cellStyle name="20% - Акцент4 12" xfId="814"/>
    <cellStyle name="20% - Акцент4 12 2" xfId="815"/>
    <cellStyle name="20% - Акцент4 12 3" xfId="816"/>
    <cellStyle name="20% - Акцент4 13" xfId="817"/>
    <cellStyle name="20% - Акцент4 13 2" xfId="818"/>
    <cellStyle name="20% - Акцент4 13 3" xfId="819"/>
    <cellStyle name="20% - Акцент4 14" xfId="820"/>
    <cellStyle name="20% - Акцент4 14 2" xfId="821"/>
    <cellStyle name="20% - Акцент4 14 3" xfId="822"/>
    <cellStyle name="20% - Акцент4 15" xfId="823"/>
    <cellStyle name="20% - Акцент4 15 2" xfId="824"/>
    <cellStyle name="20% - Акцент4 15 3" xfId="825"/>
    <cellStyle name="20% - Акцент4 16" xfId="826"/>
    <cellStyle name="20% - Акцент4 16 2" xfId="827"/>
    <cellStyle name="20% - Акцент4 16 3" xfId="828"/>
    <cellStyle name="20% - Акцент4 17" xfId="829"/>
    <cellStyle name="20% - Акцент4 17 2" xfId="830"/>
    <cellStyle name="20% - Акцент4 17 3" xfId="831"/>
    <cellStyle name="20% - Акцент4 18" xfId="832"/>
    <cellStyle name="20% - Акцент4 18 2" xfId="833"/>
    <cellStyle name="20% - Акцент4 18 3" xfId="834"/>
    <cellStyle name="20% - Акцент4 19" xfId="835"/>
    <cellStyle name="20% - Акцент4 19 2" xfId="836"/>
    <cellStyle name="20% - Акцент4 19 3" xfId="837"/>
    <cellStyle name="20% - Акцент4 2" xfId="838"/>
    <cellStyle name="20% - Акцент4 2 2" xfId="839"/>
    <cellStyle name="20% - Акцент4 2 3" xfId="840"/>
    <cellStyle name="20% - Акцент4 2 3 2" xfId="7362"/>
    <cellStyle name="20% - Акцент4 20" xfId="841"/>
    <cellStyle name="20% - Акцент4 21" xfId="842"/>
    <cellStyle name="20% - Акцент4 22" xfId="843"/>
    <cellStyle name="20% - Акцент4 23" xfId="844"/>
    <cellStyle name="20% - Акцент4 24" xfId="6163"/>
    <cellStyle name="20% - Акцент4 25" xfId="6164"/>
    <cellStyle name="20% - Акцент4 26" xfId="6165"/>
    <cellStyle name="20% - Акцент4 3" xfId="845"/>
    <cellStyle name="20% - Акцент4 3 2" xfId="846"/>
    <cellStyle name="20% - Акцент4 3 3" xfId="847"/>
    <cellStyle name="20% - Акцент4 3 4" xfId="848"/>
    <cellStyle name="20% - Акцент4 3 5" xfId="849"/>
    <cellStyle name="20% - Акцент4 4" xfId="850"/>
    <cellStyle name="20% - Акцент4 4 2" xfId="851"/>
    <cellStyle name="20% - Акцент4 4 3" xfId="852"/>
    <cellStyle name="20% - Акцент4 5" xfId="853"/>
    <cellStyle name="20% - Акцент4 5 2" xfId="854"/>
    <cellStyle name="20% - Акцент4 5 3" xfId="855"/>
    <cellStyle name="20% - Акцент4 6" xfId="856"/>
    <cellStyle name="20% - Акцент4 6 2" xfId="857"/>
    <cellStyle name="20% - Акцент4 6 3" xfId="858"/>
    <cellStyle name="20% - Акцент4 7" xfId="859"/>
    <cellStyle name="20% - Акцент4 7 2" xfId="860"/>
    <cellStyle name="20% - Акцент4 7 3" xfId="861"/>
    <cellStyle name="20% - Акцент4 8" xfId="862"/>
    <cellStyle name="20% - Акцент4 8 2" xfId="863"/>
    <cellStyle name="20% - Акцент4 8 3" xfId="864"/>
    <cellStyle name="20% - Акцент4 9" xfId="865"/>
    <cellStyle name="20% - Акцент4 9 2" xfId="866"/>
    <cellStyle name="20% - Акцент4 9 3" xfId="867"/>
    <cellStyle name="20% - Акцент4_Blood_21months_EURO" xfId="868"/>
    <cellStyle name="20% - Акцент5" xfId="869"/>
    <cellStyle name="20% - Акцент5 2" xfId="870"/>
    <cellStyle name="20% - Акцент5 2 2" xfId="871"/>
    <cellStyle name="20% - Акцент5 2 3" xfId="872"/>
    <cellStyle name="20% - Акцент5 2 3 2" xfId="7363"/>
    <cellStyle name="20% - Акцент5 3" xfId="873"/>
    <cellStyle name="20% - Акцент5 3 2" xfId="874"/>
    <cellStyle name="20% - Акцент5 3 3" xfId="875"/>
    <cellStyle name="20% - Акцент5 3 4" xfId="876"/>
    <cellStyle name="20% - Акцент5 3 5" xfId="877"/>
    <cellStyle name="20% - Акцент5 4" xfId="878"/>
    <cellStyle name="20% - Акцент5 5" xfId="879"/>
    <cellStyle name="20% - Акцент5 6" xfId="880"/>
    <cellStyle name="20% - Акцент5 7" xfId="881"/>
    <cellStyle name="20% - Акцент5_Budget incorporated 2011-2012 last101011" xfId="882"/>
    <cellStyle name="20% - Акцент6" xfId="883"/>
    <cellStyle name="20% - Акцент6 2" xfId="884"/>
    <cellStyle name="20% - Акцент6 2 2" xfId="885"/>
    <cellStyle name="20% - Акцент6 2 3" xfId="886"/>
    <cellStyle name="20% - Акцент6 2 3 2" xfId="7364"/>
    <cellStyle name="20% - Акцент6 3" xfId="887"/>
    <cellStyle name="20% - Акцент6 3 2" xfId="888"/>
    <cellStyle name="20% - Акцент6 3 3" xfId="889"/>
    <cellStyle name="20% - Акцент6 3 4" xfId="890"/>
    <cellStyle name="20% - Акцент6 3 5" xfId="891"/>
    <cellStyle name="20% - Акцент6 4" xfId="892"/>
    <cellStyle name="20% - Акцент6 5" xfId="893"/>
    <cellStyle name="20% - Акцент6 6" xfId="894"/>
    <cellStyle name="20% - Акцент6 7" xfId="895"/>
    <cellStyle name="20% - Акцент6_Budget incorporated 2011-2012 last101011" xfId="896"/>
    <cellStyle name="40% - Accent1 2" xfId="897"/>
    <cellStyle name="40% - Accent1 2 10" xfId="898"/>
    <cellStyle name="40% - Accent1 2 10 2" xfId="899"/>
    <cellStyle name="40% - Accent1 2 10 3" xfId="900"/>
    <cellStyle name="40% - Accent1 2 11" xfId="901"/>
    <cellStyle name="40% - Accent1 2 11 2" xfId="902"/>
    <cellStyle name="40% - Accent1 2 11 3" xfId="903"/>
    <cellStyle name="40% - Accent1 2 12" xfId="904"/>
    <cellStyle name="40% - Accent1 2 12 2" xfId="905"/>
    <cellStyle name="40% - Accent1 2 12 3" xfId="906"/>
    <cellStyle name="40% - Accent1 2 13" xfId="907"/>
    <cellStyle name="40% - Accent1 2 13 2" xfId="908"/>
    <cellStyle name="40% - Accent1 2 13 3" xfId="909"/>
    <cellStyle name="40% - Accent1 2 14" xfId="910"/>
    <cellStyle name="40% - Accent1 2 14 2" xfId="911"/>
    <cellStyle name="40% - Accent1 2 14 3" xfId="912"/>
    <cellStyle name="40% - Accent1 2 15" xfId="913"/>
    <cellStyle name="40% - Accent1 2 15 2" xfId="914"/>
    <cellStyle name="40% - Accent1 2 15 3" xfId="915"/>
    <cellStyle name="40% - Accent1 2 16" xfId="916"/>
    <cellStyle name="40% - Accent1 2 16 2" xfId="917"/>
    <cellStyle name="40% - Accent1 2 16 3" xfId="918"/>
    <cellStyle name="40% - Accent1 2 17" xfId="919"/>
    <cellStyle name="40% - Accent1 2 17 2" xfId="920"/>
    <cellStyle name="40% - Accent1 2 17 3" xfId="921"/>
    <cellStyle name="40% - Accent1 2 18" xfId="922"/>
    <cellStyle name="40% - Accent1 2 18 2" xfId="923"/>
    <cellStyle name="40% - Accent1 2 18 3" xfId="924"/>
    <cellStyle name="40% - Accent1 2 19" xfId="925"/>
    <cellStyle name="40% - Accent1 2 2" xfId="926"/>
    <cellStyle name="40% - Accent1 2 2 2" xfId="927"/>
    <cellStyle name="40% - Accent1 2 2 3" xfId="928"/>
    <cellStyle name="40% - Accent1 2 2 4" xfId="929"/>
    <cellStyle name="40% - Accent1 2 2 5" xfId="930"/>
    <cellStyle name="40% - Accent1 2 20" xfId="931"/>
    <cellStyle name="40% - Accent1 2 21" xfId="932"/>
    <cellStyle name="40% - Accent1 2 22" xfId="933"/>
    <cellStyle name="40% - Accent1 2 23" xfId="934"/>
    <cellStyle name="40% - Accent1 2 24" xfId="935"/>
    <cellStyle name="40% - Accent1 2 25" xfId="936"/>
    <cellStyle name="40% - Accent1 2 26" xfId="937"/>
    <cellStyle name="40% - Accent1 2 27" xfId="938"/>
    <cellStyle name="40% - Accent1 2 28" xfId="939"/>
    <cellStyle name="40% - Accent1 2 3" xfId="940"/>
    <cellStyle name="40% - Accent1 2 3 10" xfId="941"/>
    <cellStyle name="40% - Accent1 2 3 2" xfId="942"/>
    <cellStyle name="40% - Accent1 2 3 3" xfId="943"/>
    <cellStyle name="40% - Accent1 2 3 4" xfId="944"/>
    <cellStyle name="40% - Accent1 2 3 5" xfId="945"/>
    <cellStyle name="40% - Accent1 2 3 6" xfId="946"/>
    <cellStyle name="40% - Accent1 2 3 7" xfId="947"/>
    <cellStyle name="40% - Accent1 2 3 8" xfId="948"/>
    <cellStyle name="40% - Accent1 2 3 9" xfId="949"/>
    <cellStyle name="40% - Accent1 2 4" xfId="950"/>
    <cellStyle name="40% - Accent1 2 4 10" xfId="951"/>
    <cellStyle name="40% - Accent1 2 4 11" xfId="952"/>
    <cellStyle name="40% - Accent1 2 4 2" xfId="953"/>
    <cellStyle name="40% - Accent1 2 4 2 2" xfId="954"/>
    <cellStyle name="40% - Accent1 2 4 2 3" xfId="955"/>
    <cellStyle name="40% - Accent1 2 4 3" xfId="956"/>
    <cellStyle name="40% - Accent1 2 4 4" xfId="957"/>
    <cellStyle name="40% - Accent1 2 4 5" xfId="958"/>
    <cellStyle name="40% - Accent1 2 4 6" xfId="959"/>
    <cellStyle name="40% - Accent1 2 4 7" xfId="960"/>
    <cellStyle name="40% - Accent1 2 4 8" xfId="961"/>
    <cellStyle name="40% - Accent1 2 4 9" xfId="962"/>
    <cellStyle name="40% - Accent1 2 5" xfId="963"/>
    <cellStyle name="40% - Accent1 2 5 10" xfId="964"/>
    <cellStyle name="40% - Accent1 2 5 11" xfId="965"/>
    <cellStyle name="40% - Accent1 2 5 2" xfId="966"/>
    <cellStyle name="40% - Accent1 2 5 2 2" xfId="967"/>
    <cellStyle name="40% - Accent1 2 5 3" xfId="968"/>
    <cellStyle name="40% - Accent1 2 5 4" xfId="969"/>
    <cellStyle name="40% - Accent1 2 5 5" xfId="970"/>
    <cellStyle name="40% - Accent1 2 5 6" xfId="971"/>
    <cellStyle name="40% - Accent1 2 5 7" xfId="972"/>
    <cellStyle name="40% - Accent1 2 5 8" xfId="973"/>
    <cellStyle name="40% - Accent1 2 5 9" xfId="974"/>
    <cellStyle name="40% - Accent1 2 6" xfId="975"/>
    <cellStyle name="40% - Accent1 2 6 2" xfId="976"/>
    <cellStyle name="40% - Accent1 2 6 3" xfId="977"/>
    <cellStyle name="40% - Accent1 2 7" xfId="978"/>
    <cellStyle name="40% - Accent1 2 7 2" xfId="979"/>
    <cellStyle name="40% - Accent1 2 7 3" xfId="980"/>
    <cellStyle name="40% - Accent1 2 8" xfId="981"/>
    <cellStyle name="40% - Accent1 2 8 2" xfId="982"/>
    <cellStyle name="40% - Accent1 2 8 3" xfId="983"/>
    <cellStyle name="40% - Accent1 2 9" xfId="984"/>
    <cellStyle name="40% - Accent1 2 9 2" xfId="985"/>
    <cellStyle name="40% - Accent1 2 9 3" xfId="986"/>
    <cellStyle name="40% - Accent1 2_Blood_21months_EURO" xfId="987"/>
    <cellStyle name="40% - Accent1 3" xfId="988"/>
    <cellStyle name="40% - Accent1 3 2" xfId="989"/>
    <cellStyle name="40% - Accent1 3 2 2" xfId="990"/>
    <cellStyle name="40% - Accent1 3 2 3" xfId="991"/>
    <cellStyle name="40% - Accent1 3 2 4" xfId="992"/>
    <cellStyle name="40% - Accent1 3 2 5" xfId="993"/>
    <cellStyle name="40% - Accent1 3 3" xfId="994"/>
    <cellStyle name="40% - Accent1 3 4" xfId="995"/>
    <cellStyle name="40% - Accent1 3 5" xfId="996"/>
    <cellStyle name="40% - Accent1 3 6" xfId="997"/>
    <cellStyle name="40% - Accent1 3_Budget incorporated 2011-2012 last101011" xfId="998"/>
    <cellStyle name="40% - Accent1 4" xfId="999"/>
    <cellStyle name="40% - Accent1 4 2" xfId="1000"/>
    <cellStyle name="40% - Accent1 4 2 2" xfId="1001"/>
    <cellStyle name="40% - Accent1 4 2 4" xfId="1002"/>
    <cellStyle name="40% - Accent1 4 2 5" xfId="1003"/>
    <cellStyle name="40% - Accent1 4 3" xfId="1004"/>
    <cellStyle name="40% - Accent1 4 4" xfId="1005"/>
    <cellStyle name="40% - Accent1 4 5" xfId="1006"/>
    <cellStyle name="40% - Accent1 4 6" xfId="1007"/>
    <cellStyle name="40% - Accent1 4_Budget incorporated 2011-2012 last101011" xfId="1008"/>
    <cellStyle name="40% - Accent1 5" xfId="1009"/>
    <cellStyle name="40% - Accent1 5 2" xfId="1010"/>
    <cellStyle name="40% - Accent1 5 3" xfId="1011"/>
    <cellStyle name="40% - Accent1 5 4" xfId="1012"/>
    <cellStyle name="40% - Accent1 5 5" xfId="1013"/>
    <cellStyle name="40% - Accent1 6" xfId="6166"/>
    <cellStyle name="40% - Accent1 7" xfId="6167"/>
    <cellStyle name="40% - Accent1 8" xfId="6133"/>
    <cellStyle name="40% - Accent2 2" xfId="1014"/>
    <cellStyle name="40% - Accent2 2 10" xfId="1015"/>
    <cellStyle name="40% - Accent2 2 11" xfId="1016"/>
    <cellStyle name="40% - Accent2 2 12" xfId="1017"/>
    <cellStyle name="40% - Accent2 2 13" xfId="6168"/>
    <cellStyle name="40% - Accent2 2 2" xfId="1018"/>
    <cellStyle name="40% - Accent2 2 2 2" xfId="1019"/>
    <cellStyle name="40% - Accent2 2 2 3" xfId="1020"/>
    <cellStyle name="40% - Accent2 2 2 4" xfId="1021"/>
    <cellStyle name="40% - Accent2 2 2 5" xfId="1022"/>
    <cellStyle name="40% - Accent2 2 3" xfId="1023"/>
    <cellStyle name="40% - Accent2 2 4" xfId="1024"/>
    <cellStyle name="40% - Accent2 2 4 2" xfId="1025"/>
    <cellStyle name="40% - Accent2 2 4 2 2" xfId="1026"/>
    <cellStyle name="40% - Accent2 2 4 3" xfId="1027"/>
    <cellStyle name="40% - Accent2 2 4 4" xfId="1028"/>
    <cellStyle name="40% - Accent2 2 4 5" xfId="1029"/>
    <cellStyle name="40% - Accent2 2 4 6" xfId="1030"/>
    <cellStyle name="40% - Accent2 2 4 7" xfId="1031"/>
    <cellStyle name="40% - Accent2 2 4 8" xfId="1032"/>
    <cellStyle name="40% - Accent2 2 4 9" xfId="1033"/>
    <cellStyle name="40% - Accent2 2 5" xfId="1034"/>
    <cellStyle name="40% - Accent2 2 5 2" xfId="1035"/>
    <cellStyle name="40% - Accent2 2 6" xfId="1036"/>
    <cellStyle name="40% - Accent2 2 7" xfId="1037"/>
    <cellStyle name="40% - Accent2 2 8" xfId="1038"/>
    <cellStyle name="40% - Accent2 2 9" xfId="1039"/>
    <cellStyle name="40% - Accent2 2_Budget incorporated 2011-2012 last101011" xfId="1040"/>
    <cellStyle name="40% - Accent2 3" xfId="1041"/>
    <cellStyle name="40% - Accent2 3 2" xfId="1042"/>
    <cellStyle name="40% - Accent2 3 2 2" xfId="1043"/>
    <cellStyle name="40% - Accent2 3 2 3" xfId="1044"/>
    <cellStyle name="40% - Accent2 3 2 4" xfId="1045"/>
    <cellStyle name="40% - Accent2 3 2 5" xfId="1046"/>
    <cellStyle name="40% - Accent2 3 3" xfId="1047"/>
    <cellStyle name="40% - Accent2 3 4" xfId="1048"/>
    <cellStyle name="40% - Accent2 3 5" xfId="1049"/>
    <cellStyle name="40% - Accent2 3 6" xfId="1050"/>
    <cellStyle name="40% - Accent2 3_Budget incorporated 2011-2012 last101011" xfId="1051"/>
    <cellStyle name="40% - Accent2 4" xfId="1052"/>
    <cellStyle name="40% - Accent2 4 2" xfId="1053"/>
    <cellStyle name="40% - Accent2 4 2 2" xfId="1054"/>
    <cellStyle name="40% - Accent2 4 2 3" xfId="1055"/>
    <cellStyle name="40% - Accent2 4 2 4" xfId="1056"/>
    <cellStyle name="40% - Accent2 4 2 5" xfId="1057"/>
    <cellStyle name="40% - Accent2 4 3" xfId="1058"/>
    <cellStyle name="40% - Accent2 4 4" xfId="1059"/>
    <cellStyle name="40% - Accent2 4 5" xfId="1060"/>
    <cellStyle name="40% - Accent2 4 6" xfId="1061"/>
    <cellStyle name="40% - Accent2 4_Budget incorporated 2011-2012 last101011" xfId="1062"/>
    <cellStyle name="40% - Accent2 5" xfId="1063"/>
    <cellStyle name="40% - Accent2 5 2" xfId="1064"/>
    <cellStyle name="40% - Accent2 5 3" xfId="1065"/>
    <cellStyle name="40% - Accent2 5 4" xfId="1066"/>
    <cellStyle name="40% - Accent2 5 5" xfId="1067"/>
    <cellStyle name="40% - Accent2 6" xfId="1068"/>
    <cellStyle name="40% - Accent2 6 2" xfId="1069"/>
    <cellStyle name="40% - Accent2 7" xfId="6169"/>
    <cellStyle name="40% - Accent2 8" xfId="6170"/>
    <cellStyle name="40% - Accent3 2" xfId="1070"/>
    <cellStyle name="40% - Accent3 2 10" xfId="1071"/>
    <cellStyle name="40% - Accent3 2 10 2" xfId="1072"/>
    <cellStyle name="40% - Accent3 2 10 3" xfId="1073"/>
    <cellStyle name="40% - Accent3 2 11" xfId="1074"/>
    <cellStyle name="40% - Accent3 2 11 2" xfId="1075"/>
    <cellStyle name="40% - Accent3 2 11 3" xfId="1076"/>
    <cellStyle name="40% - Accent3 2 12" xfId="1077"/>
    <cellStyle name="40% - Accent3 2 12 2" xfId="1078"/>
    <cellStyle name="40% - Accent3 2 12 3" xfId="1079"/>
    <cellStyle name="40% - Accent3 2 13" xfId="1080"/>
    <cellStyle name="40% - Accent3 2 13 2" xfId="1081"/>
    <cellStyle name="40% - Accent3 2 13 3" xfId="1082"/>
    <cellStyle name="40% - Accent3 2 14" xfId="1083"/>
    <cellStyle name="40% - Accent3 2 14 2" xfId="1084"/>
    <cellStyle name="40% - Accent3 2 14 3" xfId="1085"/>
    <cellStyle name="40% - Accent3 2 15" xfId="1086"/>
    <cellStyle name="40% - Accent3 2 15 2" xfId="1087"/>
    <cellStyle name="40% - Accent3 2 15 3" xfId="1088"/>
    <cellStyle name="40% - Accent3 2 16" xfId="1089"/>
    <cellStyle name="40% - Accent3 2 16 2" xfId="1090"/>
    <cellStyle name="40% - Accent3 2 16 3" xfId="1091"/>
    <cellStyle name="40% - Accent3 2 17" xfId="1092"/>
    <cellStyle name="40% - Accent3 2 17 2" xfId="1093"/>
    <cellStyle name="40% - Accent3 2 17 3" xfId="1094"/>
    <cellStyle name="40% - Accent3 2 18" xfId="1095"/>
    <cellStyle name="40% - Accent3 2 18 2" xfId="1096"/>
    <cellStyle name="40% - Accent3 2 18 3" xfId="1097"/>
    <cellStyle name="40% - Accent3 2 19" xfId="1098"/>
    <cellStyle name="40% - Accent3 2 2" xfId="1099"/>
    <cellStyle name="40% - Accent3 2 2 2" xfId="1100"/>
    <cellStyle name="40% - Accent3 2 2 3" xfId="1101"/>
    <cellStyle name="40% - Accent3 2 2 4" xfId="1102"/>
    <cellStyle name="40% - Accent3 2 2 5" xfId="1103"/>
    <cellStyle name="40% - Accent3 2 20" xfId="1104"/>
    <cellStyle name="40% - Accent3 2 21" xfId="1105"/>
    <cellStyle name="40% - Accent3 2 22" xfId="1106"/>
    <cellStyle name="40% - Accent3 2 23" xfId="1107"/>
    <cellStyle name="40% - Accent3 2 24" xfId="1108"/>
    <cellStyle name="40% - Accent3 2 25" xfId="1109"/>
    <cellStyle name="40% - Accent3 2 26" xfId="1110"/>
    <cellStyle name="40% - Accent3 2 27" xfId="1111"/>
    <cellStyle name="40% - Accent3 2 28" xfId="1112"/>
    <cellStyle name="40% - Accent3 2 3" xfId="1113"/>
    <cellStyle name="40% - Accent3 2 3 10" xfId="1114"/>
    <cellStyle name="40% - Accent3 2 3 2" xfId="1115"/>
    <cellStyle name="40% - Accent3 2 3 3" xfId="1116"/>
    <cellStyle name="40% - Accent3 2 3 4" xfId="1117"/>
    <cellStyle name="40% - Accent3 2 3 5" xfId="1118"/>
    <cellStyle name="40% - Accent3 2 3 6" xfId="1119"/>
    <cellStyle name="40% - Accent3 2 3 7" xfId="1120"/>
    <cellStyle name="40% - Accent3 2 3 8" xfId="1121"/>
    <cellStyle name="40% - Accent3 2 3 9" xfId="1122"/>
    <cellStyle name="40% - Accent3 2 4" xfId="1123"/>
    <cellStyle name="40% - Accent3 2 4 10" xfId="1124"/>
    <cellStyle name="40% - Accent3 2 4 11" xfId="1125"/>
    <cellStyle name="40% - Accent3 2 4 2" xfId="1126"/>
    <cellStyle name="40% - Accent3 2 4 2 2" xfId="1127"/>
    <cellStyle name="40% - Accent3 2 4 2 3" xfId="1128"/>
    <cellStyle name="40% - Accent3 2 4 3" xfId="1129"/>
    <cellStyle name="40% - Accent3 2 4 4" xfId="1130"/>
    <cellStyle name="40% - Accent3 2 4 5" xfId="1131"/>
    <cellStyle name="40% - Accent3 2 4 6" xfId="1132"/>
    <cellStyle name="40% - Accent3 2 4 7" xfId="1133"/>
    <cellStyle name="40% - Accent3 2 4 8" xfId="1134"/>
    <cellStyle name="40% - Accent3 2 4 9" xfId="1135"/>
    <cellStyle name="40% - Accent3 2 5" xfId="1136"/>
    <cellStyle name="40% - Accent3 2 5 10" xfId="1137"/>
    <cellStyle name="40% - Accent3 2 5 11" xfId="1138"/>
    <cellStyle name="40% - Accent3 2 5 2" xfId="1139"/>
    <cellStyle name="40% - Accent3 2 5 2 2" xfId="1140"/>
    <cellStyle name="40% - Accent3 2 5 3" xfId="1141"/>
    <cellStyle name="40% - Accent3 2 5 4" xfId="1142"/>
    <cellStyle name="40% - Accent3 2 5 5" xfId="1143"/>
    <cellStyle name="40% - Accent3 2 5 6" xfId="1144"/>
    <cellStyle name="40% - Accent3 2 5 7" xfId="1145"/>
    <cellStyle name="40% - Accent3 2 5 8" xfId="1146"/>
    <cellStyle name="40% - Accent3 2 5 9" xfId="1147"/>
    <cellStyle name="40% - Accent3 2 6" xfId="1148"/>
    <cellStyle name="40% - Accent3 2 6 2" xfId="1149"/>
    <cellStyle name="40% - Accent3 2 6 3" xfId="1150"/>
    <cellStyle name="40% - Accent3 2 7" xfId="1151"/>
    <cellStyle name="40% - Accent3 2 7 2" xfId="1152"/>
    <cellStyle name="40% - Accent3 2 7 3" xfId="1153"/>
    <cellStyle name="40% - Accent3 2 8" xfId="1154"/>
    <cellStyle name="40% - Accent3 2 8 2" xfId="1155"/>
    <cellStyle name="40% - Accent3 2 8 3" xfId="1156"/>
    <cellStyle name="40% - Accent3 2 9" xfId="1157"/>
    <cellStyle name="40% - Accent3 2 9 2" xfId="1158"/>
    <cellStyle name="40% - Accent3 2 9 3" xfId="1159"/>
    <cellStyle name="40% - Accent3 2_Blood_21months_EURO" xfId="1160"/>
    <cellStyle name="40% - Accent3 3" xfId="1161"/>
    <cellStyle name="40% - Accent3 3 2" xfId="1162"/>
    <cellStyle name="40% - Accent3 3 2 2" xfId="1163"/>
    <cellStyle name="40% - Accent3 3 2 3" xfId="1164"/>
    <cellStyle name="40% - Accent3 3 2 4" xfId="1165"/>
    <cellStyle name="40% - Accent3 3 2 5" xfId="1166"/>
    <cellStyle name="40% - Accent3 3 3" xfId="1167"/>
    <cellStyle name="40% - Accent3 3 4" xfId="1168"/>
    <cellStyle name="40% - Accent3 3 5" xfId="1169"/>
    <cellStyle name="40% - Accent3 3 6" xfId="1170"/>
    <cellStyle name="40% - Accent3 3_Budget incorporated 2011-2012 last101011" xfId="1171"/>
    <cellStyle name="40% - Accent3 4" xfId="1172"/>
    <cellStyle name="40% - Accent3 4 2" xfId="1173"/>
    <cellStyle name="40% - Accent3 4 2 2" xfId="1174"/>
    <cellStyle name="40% - Accent3 4 2 3" xfId="1175"/>
    <cellStyle name="40% - Accent3 4 2 4" xfId="1176"/>
    <cellStyle name="40% - Accent3 4 2 5" xfId="1177"/>
    <cellStyle name="40% - Accent3 4 3" xfId="1178"/>
    <cellStyle name="40% - Accent3 4 4" xfId="1179"/>
    <cellStyle name="40% - Accent3 4 5" xfId="1180"/>
    <cellStyle name="40% - Accent3 4 6" xfId="1181"/>
    <cellStyle name="40% - Accent3 4_Budget incorporated 2011-2012 last101011" xfId="1182"/>
    <cellStyle name="40% - Accent3 5" xfId="1183"/>
    <cellStyle name="40% - Accent3 5 2" xfId="1184"/>
    <cellStyle name="40% - Accent3 5 3" xfId="1185"/>
    <cellStyle name="40% - Accent3 5 4" xfId="1186"/>
    <cellStyle name="40% - Accent3 5 5" xfId="1187"/>
    <cellStyle name="40% - Accent3 6" xfId="6171"/>
    <cellStyle name="40% - Accent3 7" xfId="6172"/>
    <cellStyle name="40% - Accent3 8" xfId="6173"/>
    <cellStyle name="40% - Accent4 2" xfId="1188"/>
    <cellStyle name="40% - Accent4 2 10" xfId="1189"/>
    <cellStyle name="40% - Accent4 2 10 2" xfId="1190"/>
    <cellStyle name="40% - Accent4 2 10 3" xfId="1191"/>
    <cellStyle name="40% - Accent4 2 11" xfId="1192"/>
    <cellStyle name="40% - Accent4 2 11 2" xfId="1193"/>
    <cellStyle name="40% - Accent4 2 11 3" xfId="1194"/>
    <cellStyle name="40% - Accent4 2 12" xfId="1195"/>
    <cellStyle name="40% - Accent4 2 12 2" xfId="1196"/>
    <cellStyle name="40% - Accent4 2 12 3" xfId="1197"/>
    <cellStyle name="40% - Accent4 2 13" xfId="1198"/>
    <cellStyle name="40% - Accent4 2 13 2" xfId="1199"/>
    <cellStyle name="40% - Accent4 2 13 3" xfId="1200"/>
    <cellStyle name="40% - Accent4 2 14" xfId="1201"/>
    <cellStyle name="40% - Accent4 2 14 2" xfId="1202"/>
    <cellStyle name="40% - Accent4 2 14 3" xfId="1203"/>
    <cellStyle name="40% - Accent4 2 15" xfId="1204"/>
    <cellStyle name="40% - Accent4 2 15 2" xfId="1205"/>
    <cellStyle name="40% - Accent4 2 15 3" xfId="1206"/>
    <cellStyle name="40% - Accent4 2 16" xfId="1207"/>
    <cellStyle name="40% - Accent4 2 16 2" xfId="1208"/>
    <cellStyle name="40% - Accent4 2 16 3" xfId="1209"/>
    <cellStyle name="40% - Accent4 2 17" xfId="1210"/>
    <cellStyle name="40% - Accent4 2 17 2" xfId="1211"/>
    <cellStyle name="40% - Accent4 2 17 3" xfId="1212"/>
    <cellStyle name="40% - Accent4 2 18" xfId="1213"/>
    <cellStyle name="40% - Accent4 2 18 2" xfId="1214"/>
    <cellStyle name="40% - Accent4 2 18 3" xfId="1215"/>
    <cellStyle name="40% - Accent4 2 19" xfId="1216"/>
    <cellStyle name="40% - Accent4 2 2" xfId="1217"/>
    <cellStyle name="40% - Accent4 2 2 2" xfId="1218"/>
    <cellStyle name="40% - Accent4 2 2 3" xfId="1219"/>
    <cellStyle name="40% - Accent4 2 2 4" xfId="1220"/>
    <cellStyle name="40% - Accent4 2 2 5" xfId="1221"/>
    <cellStyle name="40% - Accent4 2 20" xfId="1222"/>
    <cellStyle name="40% - Accent4 2 21" xfId="1223"/>
    <cellStyle name="40% - Accent4 2 22" xfId="1224"/>
    <cellStyle name="40% - Accent4 2 23" xfId="1225"/>
    <cellStyle name="40% - Accent4 2 24" xfId="1226"/>
    <cellStyle name="40% - Accent4 2 25" xfId="1227"/>
    <cellStyle name="40% - Accent4 2 26" xfId="1228"/>
    <cellStyle name="40% - Accent4 2 27" xfId="1229"/>
    <cellStyle name="40% - Accent4 2 28" xfId="1230"/>
    <cellStyle name="40% - Accent4 2 3" xfId="1231"/>
    <cellStyle name="40% - Accent4 2 3 10" xfId="1232"/>
    <cellStyle name="40% - Accent4 2 3 2" xfId="1233"/>
    <cellStyle name="40% - Accent4 2 3 3" xfId="1234"/>
    <cellStyle name="40% - Accent4 2 3 4" xfId="1235"/>
    <cellStyle name="40% - Accent4 2 3 5" xfId="1236"/>
    <cellStyle name="40% - Accent4 2 3 6" xfId="1237"/>
    <cellStyle name="40% - Accent4 2 3 7" xfId="1238"/>
    <cellStyle name="40% - Accent4 2 3 8" xfId="1239"/>
    <cellStyle name="40% - Accent4 2 3 9" xfId="1240"/>
    <cellStyle name="40% - Accent4 2 4" xfId="1241"/>
    <cellStyle name="40% - Accent4 2 4 10" xfId="1242"/>
    <cellStyle name="40% - Accent4 2 4 11" xfId="1243"/>
    <cellStyle name="40% - Accent4 2 4 2" xfId="1244"/>
    <cellStyle name="40% - Accent4 2 4 2 2" xfId="1245"/>
    <cellStyle name="40% - Accent4 2 4 2 3" xfId="1246"/>
    <cellStyle name="40% - Accent4 2 4 3" xfId="1247"/>
    <cellStyle name="40% - Accent4 2 4 4" xfId="1248"/>
    <cellStyle name="40% - Accent4 2 4 5" xfId="1249"/>
    <cellStyle name="40% - Accent4 2 4 6" xfId="1250"/>
    <cellStyle name="40% - Accent4 2 4 7" xfId="1251"/>
    <cellStyle name="40% - Accent4 2 4 8" xfId="1252"/>
    <cellStyle name="40% - Accent4 2 4 9" xfId="1253"/>
    <cellStyle name="40% - Accent4 2 5" xfId="1254"/>
    <cellStyle name="40% - Accent4 2 5 10" xfId="1255"/>
    <cellStyle name="40% - Accent4 2 5 11" xfId="1256"/>
    <cellStyle name="40% - Accent4 2 5 2" xfId="1257"/>
    <cellStyle name="40% - Accent4 2 5 2 2" xfId="1258"/>
    <cellStyle name="40% - Accent4 2 5 3" xfId="1259"/>
    <cellStyle name="40% - Accent4 2 5 4" xfId="1260"/>
    <cellStyle name="40% - Accent4 2 5 5" xfId="1261"/>
    <cellStyle name="40% - Accent4 2 5 6" xfId="1262"/>
    <cellStyle name="40% - Accent4 2 5 7" xfId="1263"/>
    <cellStyle name="40% - Accent4 2 5 8" xfId="1264"/>
    <cellStyle name="40% - Accent4 2 5 9" xfId="1265"/>
    <cellStyle name="40% - Accent4 2 6" xfId="1266"/>
    <cellStyle name="40% - Accent4 2 6 2" xfId="1267"/>
    <cellStyle name="40% - Accent4 2 6 3" xfId="1268"/>
    <cellStyle name="40% - Accent4 2 7" xfId="1269"/>
    <cellStyle name="40% - Accent4 2 7 2" xfId="1270"/>
    <cellStyle name="40% - Accent4 2 7 3" xfId="1271"/>
    <cellStyle name="40% - Accent4 2 8" xfId="1272"/>
    <cellStyle name="40% - Accent4 2 8 2" xfId="1273"/>
    <cellStyle name="40% - Accent4 2 8 3" xfId="1274"/>
    <cellStyle name="40% - Accent4 2 9" xfId="1275"/>
    <cellStyle name="40% - Accent4 2 9 2" xfId="1276"/>
    <cellStyle name="40% - Accent4 2 9 3" xfId="1277"/>
    <cellStyle name="40% - Accent4 2_Blood_21months_EURO" xfId="1278"/>
    <cellStyle name="40% - Accent4 3" xfId="1279"/>
    <cellStyle name="40% - Accent4 3 2" xfId="1280"/>
    <cellStyle name="40% - Accent4 3 2 2" xfId="1281"/>
    <cellStyle name="40% - Accent4 3 2 3" xfId="1282"/>
    <cellStyle name="40% - Accent4 3 2 4" xfId="1283"/>
    <cellStyle name="40% - Accent4 3 2 5" xfId="1284"/>
    <cellStyle name="40% - Accent4 3 3" xfId="1285"/>
    <cellStyle name="40% - Accent4 3 4" xfId="1286"/>
    <cellStyle name="40% - Accent4 3 5" xfId="1287"/>
    <cellStyle name="40% - Accent4 3 6" xfId="1288"/>
    <cellStyle name="40% - Accent4 3_Budget incorporated 2011-2012 last101011" xfId="1289"/>
    <cellStyle name="40% - Accent4 4" xfId="1290"/>
    <cellStyle name="40% - Accent4 4 2" xfId="1291"/>
    <cellStyle name="40% - Accent4 4 2 2" xfId="1292"/>
    <cellStyle name="40% - Accent4 4 2 3" xfId="1293"/>
    <cellStyle name="40% - Accent4 4 2 4" xfId="1294"/>
    <cellStyle name="40% - Accent4 4 2 5" xfId="1295"/>
    <cellStyle name="40% - Accent4 4 3" xfId="1296"/>
    <cellStyle name="40% - Accent4 4 4" xfId="1297"/>
    <cellStyle name="40% - Accent4 4 5" xfId="1298"/>
    <cellStyle name="40% - Accent4 4 6" xfId="1299"/>
    <cellStyle name="40% - Accent4 4_Budget incorporated 2011-2012 last101011" xfId="1300"/>
    <cellStyle name="40% - Accent4 5" xfId="1301"/>
    <cellStyle name="40% - Accent4 5 2" xfId="1302"/>
    <cellStyle name="40% - Accent4 5 3" xfId="1303"/>
    <cellStyle name="40% - Accent4 5 4" xfId="1304"/>
    <cellStyle name="40% - Accent4 5 5" xfId="1305"/>
    <cellStyle name="40% - Accent4 6" xfId="6174"/>
    <cellStyle name="40% - Accent4 7" xfId="6175"/>
    <cellStyle name="40% - Accent4 8" xfId="6176"/>
    <cellStyle name="40% - Accent5 2" xfId="1306"/>
    <cellStyle name="40% - Accent5 2 10" xfId="1307"/>
    <cellStyle name="40% - Accent5 2 11" xfId="1308"/>
    <cellStyle name="40% - Accent5 2 12" xfId="1309"/>
    <cellStyle name="40% - Accent5 2 13" xfId="6177"/>
    <cellStyle name="40% - Accent5 2 2" xfId="1310"/>
    <cellStyle name="40% - Accent5 2 2 2" xfId="1311"/>
    <cellStyle name="40% - Accent5 2 2 3" xfId="1312"/>
    <cellStyle name="40% - Accent5 2 2 4" xfId="1313"/>
    <cellStyle name="40% - Accent5 2 2 5" xfId="1314"/>
    <cellStyle name="40% - Accent5 2 3" xfId="1315"/>
    <cellStyle name="40% - Accent5 2 4" xfId="1316"/>
    <cellStyle name="40% - Accent5 2 4 2" xfId="1317"/>
    <cellStyle name="40% - Accent5 2 4 2 2" xfId="1318"/>
    <cellStyle name="40% - Accent5 2 4 3" xfId="1319"/>
    <cellStyle name="40% - Accent5 2 4 4" xfId="1320"/>
    <cellStyle name="40% - Accent5 2 4 5" xfId="1321"/>
    <cellStyle name="40% - Accent5 2 4 6" xfId="1322"/>
    <cellStyle name="40% - Accent5 2 4 7" xfId="1323"/>
    <cellStyle name="40% - Accent5 2 4 8" xfId="1324"/>
    <cellStyle name="40% - Accent5 2 4 9" xfId="1325"/>
    <cellStyle name="40% - Accent5 2 5" xfId="1326"/>
    <cellStyle name="40% - Accent5 2 5 2" xfId="1327"/>
    <cellStyle name="40% - Accent5 2 6" xfId="1328"/>
    <cellStyle name="40% - Accent5 2 7" xfId="1329"/>
    <cellStyle name="40% - Accent5 2 8" xfId="1330"/>
    <cellStyle name="40% - Accent5 2 9" xfId="1331"/>
    <cellStyle name="40% - Accent5 2_Budget incorporated 2011-2012 last101011" xfId="1332"/>
    <cellStyle name="40% - Accent5 3" xfId="1333"/>
    <cellStyle name="40% - Accent5 3 2" xfId="1334"/>
    <cellStyle name="40% - Accent5 3 2 2" xfId="1335"/>
    <cellStyle name="40% - Accent5 3 2 3" xfId="1336"/>
    <cellStyle name="40% - Accent5 3 2 4" xfId="1337"/>
    <cellStyle name="40% - Accent5 3 2 5" xfId="1338"/>
    <cellStyle name="40% - Accent5 3 3" xfId="1339"/>
    <cellStyle name="40% - Accent5 3 4" xfId="1340"/>
    <cellStyle name="40% - Accent5 3 5" xfId="1341"/>
    <cellStyle name="40% - Accent5 3 6" xfId="1342"/>
    <cellStyle name="40% - Accent5 3_Budget incorporated 2011-2012 last101011" xfId="1343"/>
    <cellStyle name="40% - Accent5 4" xfId="1344"/>
    <cellStyle name="40% - Accent5 4 2" xfId="1345"/>
    <cellStyle name="40% - Accent5 4 2 2" xfId="1346"/>
    <cellStyle name="40% - Accent5 4 2 3" xfId="1347"/>
    <cellStyle name="40% - Accent5 4 2 4" xfId="1348"/>
    <cellStyle name="40% - Accent5 4 2 5" xfId="1349"/>
    <cellStyle name="40% - Accent5 4 3" xfId="1350"/>
    <cellStyle name="40% - Accent5 4 4" xfId="1351"/>
    <cellStyle name="40% - Accent5 4 5" xfId="1352"/>
    <cellStyle name="40% - Accent5 4 6" xfId="1353"/>
    <cellStyle name="40% - Accent5 4_Budget incorporated 2011-2012 last101011" xfId="1354"/>
    <cellStyle name="40% - Accent5 5" xfId="1355"/>
    <cellStyle name="40% - Accent5 5 2" xfId="1356"/>
    <cellStyle name="40% - Accent5 5 3" xfId="1357"/>
    <cellStyle name="40% - Accent5 5 4" xfId="1358"/>
    <cellStyle name="40% - Accent5 5 5" xfId="1359"/>
    <cellStyle name="40% - Accent5 6" xfId="6178"/>
    <cellStyle name="40% - Accent5 7" xfId="6179"/>
    <cellStyle name="40% - Accent5 8" xfId="6180"/>
    <cellStyle name="40% - Accent6 2" xfId="1360"/>
    <cellStyle name="40% - Accent6 2 10" xfId="1361"/>
    <cellStyle name="40% - Accent6 2 10 2" xfId="1362"/>
    <cellStyle name="40% - Accent6 2 10 3" xfId="1363"/>
    <cellStyle name="40% - Accent6 2 11" xfId="1364"/>
    <cellStyle name="40% - Accent6 2 11 2" xfId="1365"/>
    <cellStyle name="40% - Accent6 2 11 3" xfId="1366"/>
    <cellStyle name="40% - Accent6 2 12" xfId="1367"/>
    <cellStyle name="40% - Accent6 2 12 2" xfId="1368"/>
    <cellStyle name="40% - Accent6 2 12 3" xfId="1369"/>
    <cellStyle name="40% - Accent6 2 13" xfId="1370"/>
    <cellStyle name="40% - Accent6 2 13 2" xfId="1371"/>
    <cellStyle name="40% - Accent6 2 13 3" xfId="1372"/>
    <cellStyle name="40% - Accent6 2 14" xfId="1373"/>
    <cellStyle name="40% - Accent6 2 14 2" xfId="1374"/>
    <cellStyle name="40% - Accent6 2 14 3" xfId="1375"/>
    <cellStyle name="40% - Accent6 2 15" xfId="1376"/>
    <cellStyle name="40% - Accent6 2 15 2" xfId="1377"/>
    <cellStyle name="40% - Accent6 2 15 3" xfId="1378"/>
    <cellStyle name="40% - Accent6 2 16" xfId="1379"/>
    <cellStyle name="40% - Accent6 2 16 2" xfId="1380"/>
    <cellStyle name="40% - Accent6 2 16 3" xfId="1381"/>
    <cellStyle name="40% - Accent6 2 17" xfId="1382"/>
    <cellStyle name="40% - Accent6 2 17 2" xfId="1383"/>
    <cellStyle name="40% - Accent6 2 17 3" xfId="1384"/>
    <cellStyle name="40% - Accent6 2 18" xfId="1385"/>
    <cellStyle name="40% - Accent6 2 18 2" xfId="1386"/>
    <cellStyle name="40% - Accent6 2 18 3" xfId="1387"/>
    <cellStyle name="40% - Accent6 2 19" xfId="1388"/>
    <cellStyle name="40% - Accent6 2 2" xfId="1389"/>
    <cellStyle name="40% - Accent6 2 2 2" xfId="1390"/>
    <cellStyle name="40% - Accent6 2 2 3" xfId="1391"/>
    <cellStyle name="40% - Accent6 2 2 4" xfId="1392"/>
    <cellStyle name="40% - Accent6 2 2 5" xfId="1393"/>
    <cellStyle name="40% - Accent6 2 20" xfId="1394"/>
    <cellStyle name="40% - Accent6 2 21" xfId="1395"/>
    <cellStyle name="40% - Accent6 2 22" xfId="1396"/>
    <cellStyle name="40% - Accent6 2 23" xfId="1397"/>
    <cellStyle name="40% - Accent6 2 24" xfId="1398"/>
    <cellStyle name="40% - Accent6 2 25" xfId="1399"/>
    <cellStyle name="40% - Accent6 2 26" xfId="1400"/>
    <cellStyle name="40% - Accent6 2 27" xfId="1401"/>
    <cellStyle name="40% - Accent6 2 28" xfId="1402"/>
    <cellStyle name="40% - Accent6 2 3" xfId="1403"/>
    <cellStyle name="40% - Accent6 2 3 10" xfId="1404"/>
    <cellStyle name="40% - Accent6 2 3 2" xfId="1405"/>
    <cellStyle name="40% - Accent6 2 3 3" xfId="1406"/>
    <cellStyle name="40% - Accent6 2 3 4" xfId="1407"/>
    <cellStyle name="40% - Accent6 2 3 5" xfId="1408"/>
    <cellStyle name="40% - Accent6 2 3 6" xfId="1409"/>
    <cellStyle name="40% - Accent6 2 3 7" xfId="1410"/>
    <cellStyle name="40% - Accent6 2 3 8" xfId="1411"/>
    <cellStyle name="40% - Accent6 2 3 9" xfId="1412"/>
    <cellStyle name="40% - Accent6 2 4" xfId="1413"/>
    <cellStyle name="40% - Accent6 2 4 10" xfId="1414"/>
    <cellStyle name="40% - Accent6 2 4 11" xfId="1415"/>
    <cellStyle name="40% - Accent6 2 4 2" xfId="1416"/>
    <cellStyle name="40% - Accent6 2 4 2 2" xfId="1417"/>
    <cellStyle name="40% - Accent6 2 4 2 3" xfId="1418"/>
    <cellStyle name="40% - Accent6 2 4 3" xfId="1419"/>
    <cellStyle name="40% - Accent6 2 4 4" xfId="1420"/>
    <cellStyle name="40% - Accent6 2 4 5" xfId="1421"/>
    <cellStyle name="40% - Accent6 2 4 6" xfId="1422"/>
    <cellStyle name="40% - Accent6 2 4 7" xfId="1423"/>
    <cellStyle name="40% - Accent6 2 4 8" xfId="1424"/>
    <cellStyle name="40% - Accent6 2 4 9" xfId="1425"/>
    <cellStyle name="40% - Accent6 2 5" xfId="1426"/>
    <cellStyle name="40% - Accent6 2 5 10" xfId="1427"/>
    <cellStyle name="40% - Accent6 2 5 11" xfId="1428"/>
    <cellStyle name="40% - Accent6 2 5 2" xfId="1429"/>
    <cellStyle name="40% - Accent6 2 5 2 2" xfId="1430"/>
    <cellStyle name="40% - Accent6 2 5 3" xfId="1431"/>
    <cellStyle name="40% - Accent6 2 5 4" xfId="1432"/>
    <cellStyle name="40% - Accent6 2 5 5" xfId="1433"/>
    <cellStyle name="40% - Accent6 2 5 6" xfId="1434"/>
    <cellStyle name="40% - Accent6 2 5 7" xfId="1435"/>
    <cellStyle name="40% - Accent6 2 5 8" xfId="1436"/>
    <cellStyle name="40% - Accent6 2 5 9" xfId="1437"/>
    <cellStyle name="40% - Accent6 2 6" xfId="1438"/>
    <cellStyle name="40% - Accent6 2 6 2" xfId="1439"/>
    <cellStyle name="40% - Accent6 2 6 3" xfId="1440"/>
    <cellStyle name="40% - Accent6 2 7" xfId="1441"/>
    <cellStyle name="40% - Accent6 2 7 2" xfId="1442"/>
    <cellStyle name="40% - Accent6 2 7 3" xfId="1443"/>
    <cellStyle name="40% - Accent6 2 8" xfId="1444"/>
    <cellStyle name="40% - Accent6 2 8 2" xfId="1445"/>
    <cellStyle name="40% - Accent6 2 8 3" xfId="1446"/>
    <cellStyle name="40% - Accent6 2 9" xfId="1447"/>
    <cellStyle name="40% - Accent6 2 9 2" xfId="1448"/>
    <cellStyle name="40% - Accent6 2 9 3" xfId="1449"/>
    <cellStyle name="40% - Accent6 2_Blood_21months_EURO" xfId="1450"/>
    <cellStyle name="40% - Accent6 3" xfId="1451"/>
    <cellStyle name="40% - Accent6 3 2" xfId="1452"/>
    <cellStyle name="40% - Accent6 3 2 2" xfId="1453"/>
    <cellStyle name="40% - Accent6 3 2 3" xfId="1454"/>
    <cellStyle name="40% - Accent6 3 2 4" xfId="1455"/>
    <cellStyle name="40% - Accent6 3 2 5" xfId="1456"/>
    <cellStyle name="40% - Accent6 3 3" xfId="1457"/>
    <cellStyle name="40% - Accent6 3 4" xfId="1458"/>
    <cellStyle name="40% - Accent6 3 5" xfId="1459"/>
    <cellStyle name="40% - Accent6 3 6" xfId="1460"/>
    <cellStyle name="40% - Accent6 3_Budget incorporated 2011-2012 last101011" xfId="1461"/>
    <cellStyle name="40% - Accent6 4" xfId="1462"/>
    <cellStyle name="40% - Accent6 4 2" xfId="1463"/>
    <cellStyle name="40% - Accent6 4 2 2" xfId="1464"/>
    <cellStyle name="40% - Accent6 4 2 3" xfId="1465"/>
    <cellStyle name="40% - Accent6 4 2 4" xfId="1466"/>
    <cellStyle name="40% - Accent6 4 2 5" xfId="1467"/>
    <cellStyle name="40% - Accent6 4 3" xfId="1468"/>
    <cellStyle name="40% - Accent6 4 4" xfId="1469"/>
    <cellStyle name="40% - Accent6 4 5" xfId="1470"/>
    <cellStyle name="40% - Accent6 4 6" xfId="1471"/>
    <cellStyle name="40% - Accent6 4_Budget incorporated 2011-2012 last101011" xfId="1472"/>
    <cellStyle name="40% - Accent6 5" xfId="1473"/>
    <cellStyle name="40% - Accent6 5 2" xfId="1474"/>
    <cellStyle name="40% - Accent6 5 3" xfId="1475"/>
    <cellStyle name="40% - Accent6 5 4" xfId="1476"/>
    <cellStyle name="40% - Accent6 5 5" xfId="1477"/>
    <cellStyle name="40% - Accent6 6" xfId="6181"/>
    <cellStyle name="40% - Accent6 7" xfId="6182"/>
    <cellStyle name="40% - Accent6 8" xfId="6183"/>
    <cellStyle name="40% - Акцент1" xfId="1478"/>
    <cellStyle name="40% - Акцент1 10" xfId="1479"/>
    <cellStyle name="40% - Акцент1 10 2" xfId="1480"/>
    <cellStyle name="40% - Акцент1 10 3" xfId="1481"/>
    <cellStyle name="40% - Акцент1 11" xfId="1482"/>
    <cellStyle name="40% - Акцент1 11 2" xfId="1483"/>
    <cellStyle name="40% - Акцент1 11 3" xfId="1484"/>
    <cellStyle name="40% - Акцент1 12" xfId="1485"/>
    <cellStyle name="40% - Акцент1 12 2" xfId="1486"/>
    <cellStyle name="40% - Акцент1 12 3" xfId="1487"/>
    <cellStyle name="40% - Акцент1 13" xfId="1488"/>
    <cellStyle name="40% - Акцент1 13 2" xfId="1489"/>
    <cellStyle name="40% - Акцент1 13 3" xfId="1490"/>
    <cellStyle name="40% - Акцент1 14" xfId="1491"/>
    <cellStyle name="40% - Акцент1 14 2" xfId="1492"/>
    <cellStyle name="40% - Акцент1 14 3" xfId="1493"/>
    <cellStyle name="40% - Акцент1 15" xfId="1494"/>
    <cellStyle name="40% - Акцент1 15 2" xfId="1495"/>
    <cellStyle name="40% - Акцент1 15 3" xfId="1496"/>
    <cellStyle name="40% - Акцент1 16" xfId="1497"/>
    <cellStyle name="40% - Акцент1 16 2" xfId="1498"/>
    <cellStyle name="40% - Акцент1 16 3" xfId="1499"/>
    <cellStyle name="40% - Акцент1 17" xfId="1500"/>
    <cellStyle name="40% - Акцент1 17 2" xfId="1501"/>
    <cellStyle name="40% - Акцент1 17 3" xfId="1502"/>
    <cellStyle name="40% - Акцент1 18" xfId="1503"/>
    <cellStyle name="40% - Акцент1 18 2" xfId="1504"/>
    <cellStyle name="40% - Акцент1 18 3" xfId="1505"/>
    <cellStyle name="40% - Акцент1 19" xfId="1506"/>
    <cellStyle name="40% - Акцент1 19 2" xfId="1507"/>
    <cellStyle name="40% - Акцент1 19 3" xfId="1508"/>
    <cellStyle name="40% - Акцент1 2" xfId="1509"/>
    <cellStyle name="40% - Акцент1 2 2" xfId="1510"/>
    <cellStyle name="40% - Акцент1 2 3" xfId="1511"/>
    <cellStyle name="40% - Акцент1 2 3 2" xfId="7365"/>
    <cellStyle name="40% - Акцент1 20" xfId="1512"/>
    <cellStyle name="40% - Акцент1 21" xfId="1513"/>
    <cellStyle name="40% - Акцент1 22" xfId="1514"/>
    <cellStyle name="40% - Акцент1 23" xfId="1515"/>
    <cellStyle name="40% - Акцент1 24" xfId="6184"/>
    <cellStyle name="40% - Акцент1 25" xfId="6185"/>
    <cellStyle name="40% - Акцент1 26" xfId="6186"/>
    <cellStyle name="40% - Акцент1 3" xfId="1516"/>
    <cellStyle name="40% - Акцент1 3 2" xfId="1517"/>
    <cellStyle name="40% - Акцент1 3 3" xfId="1518"/>
    <cellStyle name="40% - Акцент1 3 4" xfId="1519"/>
    <cellStyle name="40% - Акцент1 3 5" xfId="1520"/>
    <cellStyle name="40% - Акцент1 4" xfId="1521"/>
    <cellStyle name="40% - Акцент1 4 2" xfId="1522"/>
    <cellStyle name="40% - Акцент1 4 3" xfId="1523"/>
    <cellStyle name="40% - Акцент1 5" xfId="1524"/>
    <cellStyle name="40% - Акцент1 5 2" xfId="1525"/>
    <cellStyle name="40% - Акцент1 5 3" xfId="1526"/>
    <cellStyle name="40% - Акцент1 6" xfId="1527"/>
    <cellStyle name="40% - Акцент1 6 2" xfId="1528"/>
    <cellStyle name="40% - Акцент1 6 3" xfId="1529"/>
    <cellStyle name="40% - Акцент1 7" xfId="1530"/>
    <cellStyle name="40% - Акцент1 7 2" xfId="1531"/>
    <cellStyle name="40% - Акцент1 7 3" xfId="1532"/>
    <cellStyle name="40% - Акцент1 8" xfId="1533"/>
    <cellStyle name="40% - Акцент1 8 2" xfId="1534"/>
    <cellStyle name="40% - Акцент1 8 3" xfId="1535"/>
    <cellStyle name="40% - Акцент1 9" xfId="1536"/>
    <cellStyle name="40% - Акцент1 9 2" xfId="1537"/>
    <cellStyle name="40% - Акцент1 9 3" xfId="1538"/>
    <cellStyle name="40% - Акцент1_Blood_21months_EURO" xfId="1539"/>
    <cellStyle name="40% - Акцент2" xfId="1540"/>
    <cellStyle name="40% - Акцент2 2" xfId="1541"/>
    <cellStyle name="40% - Акцент2 2 2" xfId="1542"/>
    <cellStyle name="40% - Акцент2 2 3" xfId="1543"/>
    <cellStyle name="40% - Акцент2 2 3 2" xfId="7366"/>
    <cellStyle name="40% - Акцент2 3" xfId="1544"/>
    <cellStyle name="40% - Акцент2 3 2" xfId="1545"/>
    <cellStyle name="40% - Акцент2 3 3" xfId="1546"/>
    <cellStyle name="40% - Акцент2 3 4" xfId="1547"/>
    <cellStyle name="40% - Акцент2 3 5" xfId="1548"/>
    <cellStyle name="40% - Акцент2 4" xfId="1549"/>
    <cellStyle name="40% - Акцент2 5" xfId="1550"/>
    <cellStyle name="40% - Акцент2 6" xfId="1551"/>
    <cellStyle name="40% - Акцент2 7" xfId="1552"/>
    <cellStyle name="40% - Акцент2_Budget incorporated 2011-2012 last101011" xfId="1553"/>
    <cellStyle name="40% - Акцент3" xfId="1554"/>
    <cellStyle name="40% - Акцент3 10" xfId="1555"/>
    <cellStyle name="40% - Акцент3 10 2" xfId="1556"/>
    <cellStyle name="40% - Акцент3 10 3" xfId="1557"/>
    <cellStyle name="40% - Акцент3 11" xfId="1558"/>
    <cellStyle name="40% - Акцент3 11 2" xfId="1559"/>
    <cellStyle name="40% - Акцент3 11 3" xfId="1560"/>
    <cellStyle name="40% - Акцент3 12" xfId="1561"/>
    <cellStyle name="40% - Акцент3 12 2" xfId="1562"/>
    <cellStyle name="40% - Акцент3 12 3" xfId="1563"/>
    <cellStyle name="40% - Акцент3 13" xfId="1564"/>
    <cellStyle name="40% - Акцент3 13 2" xfId="1565"/>
    <cellStyle name="40% - Акцент3 13 3" xfId="1566"/>
    <cellStyle name="40% - Акцент3 14" xfId="1567"/>
    <cellStyle name="40% - Акцент3 14 2" xfId="1568"/>
    <cellStyle name="40% - Акцент3 14 3" xfId="1569"/>
    <cellStyle name="40% - Акцент3 15" xfId="1570"/>
    <cellStyle name="40% - Акцент3 15 2" xfId="1571"/>
    <cellStyle name="40% - Акцент3 15 3" xfId="1572"/>
    <cellStyle name="40% - Акцент3 16" xfId="1573"/>
    <cellStyle name="40% - Акцент3 16 2" xfId="1574"/>
    <cellStyle name="40% - Акцент3 16 3" xfId="1575"/>
    <cellStyle name="40% - Акцент3 17" xfId="1576"/>
    <cellStyle name="40% - Акцент3 17 2" xfId="1577"/>
    <cellStyle name="40% - Акцент3 17 3" xfId="1578"/>
    <cellStyle name="40% - Акцент3 18" xfId="1579"/>
    <cellStyle name="40% - Акцент3 18 2" xfId="1580"/>
    <cellStyle name="40% - Акцент3 18 3" xfId="1581"/>
    <cellStyle name="40% - Акцент3 19" xfId="1582"/>
    <cellStyle name="40% - Акцент3 19 2" xfId="1583"/>
    <cellStyle name="40% - Акцент3 19 3" xfId="1584"/>
    <cellStyle name="40% - Акцент3 2" xfId="1585"/>
    <cellStyle name="40% - Акцент3 2 2" xfId="1586"/>
    <cellStyle name="40% - Акцент3 2 3" xfId="1587"/>
    <cellStyle name="40% - Акцент3 2 3 2" xfId="7367"/>
    <cellStyle name="40% - Акцент3 20" xfId="1588"/>
    <cellStyle name="40% - Акцент3 21" xfId="1589"/>
    <cellStyle name="40% - Акцент3 22" xfId="1590"/>
    <cellStyle name="40% - Акцент3 23" xfId="1591"/>
    <cellStyle name="40% - Акцент3 24" xfId="6187"/>
    <cellStyle name="40% - Акцент3 25" xfId="6188"/>
    <cellStyle name="40% - Акцент3 26" xfId="6189"/>
    <cellStyle name="40% - Акцент3 3" xfId="1592"/>
    <cellStyle name="40% - Акцент3 3 2" xfId="1593"/>
    <cellStyle name="40% - Акцент3 3 3" xfId="1594"/>
    <cellStyle name="40% - Акцент3 3 4" xfId="1595"/>
    <cellStyle name="40% - Акцент3 3 5" xfId="1596"/>
    <cellStyle name="40% - Акцент3 4" xfId="1597"/>
    <cellStyle name="40% - Акцент3 4 2" xfId="1598"/>
    <cellStyle name="40% - Акцент3 4 3" xfId="1599"/>
    <cellStyle name="40% - Акцент3 5" xfId="1600"/>
    <cellStyle name="40% - Акцент3 5 2" xfId="1601"/>
    <cellStyle name="40% - Акцент3 5 3" xfId="1602"/>
    <cellStyle name="40% - Акцент3 6" xfId="1603"/>
    <cellStyle name="40% - Акцент3 6 2" xfId="1604"/>
    <cellStyle name="40% - Акцент3 6 3" xfId="1605"/>
    <cellStyle name="40% - Акцент3 7" xfId="1606"/>
    <cellStyle name="40% - Акцент3 7 2" xfId="1607"/>
    <cellStyle name="40% - Акцент3 7 3" xfId="1608"/>
    <cellStyle name="40% - Акцент3 8" xfId="1609"/>
    <cellStyle name="40% - Акцент3 8 2" xfId="1610"/>
    <cellStyle name="40% - Акцент3 8 3" xfId="1611"/>
    <cellStyle name="40% - Акцент3 9" xfId="1612"/>
    <cellStyle name="40% - Акцент3 9 2" xfId="1613"/>
    <cellStyle name="40% - Акцент3 9 3" xfId="1614"/>
    <cellStyle name="40% - Акцент3_Blood_21months_EURO" xfId="1615"/>
    <cellStyle name="40% - Акцент4" xfId="1616"/>
    <cellStyle name="40% - Акцент4 10" xfId="1617"/>
    <cellStyle name="40% - Акцент4 10 2" xfId="1618"/>
    <cellStyle name="40% - Акцент4 10 3" xfId="1619"/>
    <cellStyle name="40% - Акцент4 11" xfId="1620"/>
    <cellStyle name="40% - Акцент4 11 2" xfId="1621"/>
    <cellStyle name="40% - Акцент4 11 3" xfId="1622"/>
    <cellStyle name="40% - Акцент4 12" xfId="1623"/>
    <cellStyle name="40% - Акцент4 12 2" xfId="1624"/>
    <cellStyle name="40% - Акцент4 12 3" xfId="1625"/>
    <cellStyle name="40% - Акцент4 13" xfId="1626"/>
    <cellStyle name="40% - Акцент4 13 2" xfId="1627"/>
    <cellStyle name="40% - Акцент4 13 3" xfId="1628"/>
    <cellStyle name="40% - Акцент4 14" xfId="1629"/>
    <cellStyle name="40% - Акцент4 14 2" xfId="1630"/>
    <cellStyle name="40% - Акцент4 14 3" xfId="1631"/>
    <cellStyle name="40% - Акцент4 15" xfId="1632"/>
    <cellStyle name="40% - Акцент4 15 2" xfId="1633"/>
    <cellStyle name="40% - Акцент4 15 3" xfId="1634"/>
    <cellStyle name="40% - Акцент4 16" xfId="1635"/>
    <cellStyle name="40% - Акцент4 16 2" xfId="1636"/>
    <cellStyle name="40% - Акцент4 16 3" xfId="1637"/>
    <cellStyle name="40% - Акцент4 17" xfId="1638"/>
    <cellStyle name="40% - Акцент4 17 2" xfId="1639"/>
    <cellStyle name="40% - Акцент4 17 3" xfId="1640"/>
    <cellStyle name="40% - Акцент4 18" xfId="1641"/>
    <cellStyle name="40% - Акцент4 18 2" xfId="1642"/>
    <cellStyle name="40% - Акцент4 18 3" xfId="1643"/>
    <cellStyle name="40% - Акцент4 19" xfId="1644"/>
    <cellStyle name="40% - Акцент4 19 2" xfId="1645"/>
    <cellStyle name="40% - Акцент4 19 3" xfId="1646"/>
    <cellStyle name="40% - Акцент4 2" xfId="1647"/>
    <cellStyle name="40% - Акцент4 2 2" xfId="1648"/>
    <cellStyle name="40% - Акцент4 2 3" xfId="1649"/>
    <cellStyle name="40% - Акцент4 2 3 2" xfId="7368"/>
    <cellStyle name="40% - Акцент4 20" xfId="1650"/>
    <cellStyle name="40% - Акцент4 21" xfId="1651"/>
    <cellStyle name="40% - Акцент4 22" xfId="1652"/>
    <cellStyle name="40% - Акцент4 23" xfId="1653"/>
    <cellStyle name="40% - Акцент4 24" xfId="6190"/>
    <cellStyle name="40% - Акцент4 25" xfId="6191"/>
    <cellStyle name="40% - Акцент4 26" xfId="6192"/>
    <cellStyle name="40% - Акцент4 3" xfId="1654"/>
    <cellStyle name="40% - Акцент4 3 2" xfId="1655"/>
    <cellStyle name="40% - Акцент4 3 3" xfId="1656"/>
    <cellStyle name="40% - Акцент4 3 4" xfId="1657"/>
    <cellStyle name="40% - Акцент4 3 5" xfId="1658"/>
    <cellStyle name="40% - Акцент4 4" xfId="1659"/>
    <cellStyle name="40% - Акцент4 4 2" xfId="1660"/>
    <cellStyle name="40% - Акцент4 4 3" xfId="1661"/>
    <cellStyle name="40% - Акцент4 5" xfId="1662"/>
    <cellStyle name="40% - Акцент4 5 2" xfId="1663"/>
    <cellStyle name="40% - Акцент4 5 3" xfId="1664"/>
    <cellStyle name="40% - Акцент4 6" xfId="1665"/>
    <cellStyle name="40% - Акцент4 6 2" xfId="1666"/>
    <cellStyle name="40% - Акцент4 6 3" xfId="1667"/>
    <cellStyle name="40% - Акцент4 7" xfId="1668"/>
    <cellStyle name="40% - Акцент4 7 2" xfId="1669"/>
    <cellStyle name="40% - Акцент4 7 3" xfId="1670"/>
    <cellStyle name="40% - Акцент4 8" xfId="1671"/>
    <cellStyle name="40% - Акцент4 8 2" xfId="1672"/>
    <cellStyle name="40% - Акцент4 8 3" xfId="1673"/>
    <cellStyle name="40% - Акцент4 9" xfId="1674"/>
    <cellStyle name="40% - Акцент4 9 2" xfId="1675"/>
    <cellStyle name="40% - Акцент4 9 3" xfId="1676"/>
    <cellStyle name="40% - Акцент4_Blood_21months_EURO" xfId="1677"/>
    <cellStyle name="40% - Акцент5" xfId="1678"/>
    <cellStyle name="40% - Акцент5 2" xfId="1679"/>
    <cellStyle name="40% - Акцент5 2 2" xfId="1680"/>
    <cellStyle name="40% - Акцент5 2 3" xfId="1681"/>
    <cellStyle name="40% - Акцент5 2 3 2" xfId="7369"/>
    <cellStyle name="40% - Акцент5 3" xfId="1682"/>
    <cellStyle name="40% - Акцент5 3 2" xfId="1683"/>
    <cellStyle name="40% - Акцент5 3 3" xfId="1684"/>
    <cellStyle name="40% - Акцент5 3 4" xfId="1685"/>
    <cellStyle name="40% - Акцент5 3 5" xfId="1686"/>
    <cellStyle name="40% - Акцент5 4" xfId="1687"/>
    <cellStyle name="40% - Акцент5 5" xfId="1688"/>
    <cellStyle name="40% - Акцент5 6" xfId="1689"/>
    <cellStyle name="40% - Акцент5 7" xfId="1690"/>
    <cellStyle name="40% - Акцент5_Budget incorporated 2011-2012 last101011" xfId="1691"/>
    <cellStyle name="40% - Акцент6" xfId="1692"/>
    <cellStyle name="40% - Акцент6 10" xfId="1693"/>
    <cellStyle name="40% - Акцент6 10 2" xfId="1694"/>
    <cellStyle name="40% - Акцент6 10 3" xfId="1695"/>
    <cellStyle name="40% - Акцент6 11" xfId="1696"/>
    <cellStyle name="40% - Акцент6 11 2" xfId="1697"/>
    <cellStyle name="40% - Акцент6 11 3" xfId="1698"/>
    <cellStyle name="40% - Акцент6 12" xfId="1699"/>
    <cellStyle name="40% - Акцент6 12 2" xfId="1700"/>
    <cellStyle name="40% - Акцент6 12 3" xfId="1701"/>
    <cellStyle name="40% - Акцент6 13" xfId="1702"/>
    <cellStyle name="40% - Акцент6 13 2" xfId="1703"/>
    <cellStyle name="40% - Акцент6 13 3" xfId="1704"/>
    <cellStyle name="40% - Акцент6 14" xfId="1705"/>
    <cellStyle name="40% - Акцент6 14 2" xfId="1706"/>
    <cellStyle name="40% - Акцент6 14 3" xfId="1707"/>
    <cellStyle name="40% - Акцент6 15" xfId="1708"/>
    <cellStyle name="40% - Акцент6 15 2" xfId="1709"/>
    <cellStyle name="40% - Акцент6 15 3" xfId="1710"/>
    <cellStyle name="40% - Акцент6 16" xfId="1711"/>
    <cellStyle name="40% - Акцент6 16 2" xfId="1712"/>
    <cellStyle name="40% - Акцент6 16 3" xfId="1713"/>
    <cellStyle name="40% - Акцент6 17" xfId="1714"/>
    <cellStyle name="40% - Акцент6 17 2" xfId="1715"/>
    <cellStyle name="40% - Акцент6 17 3" xfId="1716"/>
    <cellStyle name="40% - Акцент6 18" xfId="1717"/>
    <cellStyle name="40% - Акцент6 18 2" xfId="1718"/>
    <cellStyle name="40% - Акцент6 18 3" xfId="1719"/>
    <cellStyle name="40% - Акцент6 19" xfId="1720"/>
    <cellStyle name="40% - Акцент6 19 2" xfId="1721"/>
    <cellStyle name="40% - Акцент6 19 3" xfId="1722"/>
    <cellStyle name="40% - Акцент6 2" xfId="1723"/>
    <cellStyle name="40% - Акцент6 2 2" xfId="1724"/>
    <cellStyle name="40% - Акцент6 2 3" xfId="1725"/>
    <cellStyle name="40% - Акцент6 2 3 2" xfId="7370"/>
    <cellStyle name="40% - Акцент6 20" xfId="1726"/>
    <cellStyle name="40% - Акцент6 21" xfId="1727"/>
    <cellStyle name="40% - Акцент6 22" xfId="1728"/>
    <cellStyle name="40% - Акцент6 23" xfId="1729"/>
    <cellStyle name="40% - Акцент6 24" xfId="6193"/>
    <cellStyle name="40% - Акцент6 25" xfId="6194"/>
    <cellStyle name="40% - Акцент6 26" xfId="6195"/>
    <cellStyle name="40% - Акцент6 3" xfId="1730"/>
    <cellStyle name="40% - Акцент6 3 2" xfId="1731"/>
    <cellStyle name="40% - Акцент6 3 3" xfId="1732"/>
    <cellStyle name="40% - Акцент6 3 4" xfId="1733"/>
    <cellStyle name="40% - Акцент6 3 5" xfId="1734"/>
    <cellStyle name="40% - Акцент6 4" xfId="1735"/>
    <cellStyle name="40% - Акцент6 4 2" xfId="1736"/>
    <cellStyle name="40% - Акцент6 4 3" xfId="1737"/>
    <cellStyle name="40% - Акцент6 5" xfId="1738"/>
    <cellStyle name="40% - Акцент6 5 2" xfId="1739"/>
    <cellStyle name="40% - Акцент6 5 3" xfId="1740"/>
    <cellStyle name="40% - Акцент6 6" xfId="1741"/>
    <cellStyle name="40% - Акцент6 6 2" xfId="1742"/>
    <cellStyle name="40% - Акцент6 6 3" xfId="1743"/>
    <cellStyle name="40% - Акцент6 7" xfId="1744"/>
    <cellStyle name="40% - Акцент6 7 2" xfId="1745"/>
    <cellStyle name="40% - Акцент6 7 3" xfId="1746"/>
    <cellStyle name="40% - Акцент6 8" xfId="1747"/>
    <cellStyle name="40% - Акцент6 8 2" xfId="1748"/>
    <cellStyle name="40% - Акцент6 8 3" xfId="1749"/>
    <cellStyle name="40% - Акцент6 9" xfId="1750"/>
    <cellStyle name="40% - Акцент6 9 2" xfId="1751"/>
    <cellStyle name="40% - Акцент6 9 3" xfId="1752"/>
    <cellStyle name="40% - Акцент6_Blood_21months_EURO" xfId="1753"/>
    <cellStyle name="60% - Accent1 2" xfId="1754"/>
    <cellStyle name="60% - Accent1 2 10" xfId="1755"/>
    <cellStyle name="60% - Accent1 2 11" xfId="1756"/>
    <cellStyle name="60% - Accent1 2 12" xfId="1757"/>
    <cellStyle name="60% - Accent1 2 13" xfId="1758"/>
    <cellStyle name="60% - Accent1 2 14" xfId="1759"/>
    <cellStyle name="60% - Accent1 2 15" xfId="1760"/>
    <cellStyle name="60% - Accent1 2 16" xfId="1761"/>
    <cellStyle name="60% - Accent1 2 17" xfId="1762"/>
    <cellStyle name="60% - Accent1 2 18" xfId="1763"/>
    <cellStyle name="60% - Accent1 2 19" xfId="1764"/>
    <cellStyle name="60% - Accent1 2 2" xfId="1765"/>
    <cellStyle name="60% - Accent1 2 20" xfId="1766"/>
    <cellStyle name="60% - Accent1 2 21" xfId="1767"/>
    <cellStyle name="60% - Accent1 2 22" xfId="1768"/>
    <cellStyle name="60% - Accent1 2 23" xfId="1769"/>
    <cellStyle name="60% - Accent1 2 24" xfId="1770"/>
    <cellStyle name="60% - Accent1 2 25" xfId="1771"/>
    <cellStyle name="60% - Accent1 2 26" xfId="1772"/>
    <cellStyle name="60% - Accent1 2 3" xfId="1773"/>
    <cellStyle name="60% - Accent1 2 3 2" xfId="1774"/>
    <cellStyle name="60% - Accent1 2 3 3" xfId="1775"/>
    <cellStyle name="60% - Accent1 2 3 4" xfId="1776"/>
    <cellStyle name="60% - Accent1 2 3 5" xfId="1777"/>
    <cellStyle name="60% - Accent1 2 3 6" xfId="1778"/>
    <cellStyle name="60% - Accent1 2 3 7" xfId="1779"/>
    <cellStyle name="60% - Accent1 2 3 8" xfId="1780"/>
    <cellStyle name="60% - Accent1 2 3 9" xfId="1781"/>
    <cellStyle name="60% - Accent1 2 4" xfId="1782"/>
    <cellStyle name="60% - Accent1 2 4 2" xfId="1783"/>
    <cellStyle name="60% - Accent1 2 4 3" xfId="1784"/>
    <cellStyle name="60% - Accent1 2 4 4" xfId="1785"/>
    <cellStyle name="60% - Accent1 2 4 5" xfId="1786"/>
    <cellStyle name="60% - Accent1 2 4 6" xfId="1787"/>
    <cellStyle name="60% - Accent1 2 4 7" xfId="1788"/>
    <cellStyle name="60% - Accent1 2 4 8" xfId="1789"/>
    <cellStyle name="60% - Accent1 2 4 9" xfId="1790"/>
    <cellStyle name="60% - Accent1 2 5" xfId="1791"/>
    <cellStyle name="60% - Accent1 2 6" xfId="1792"/>
    <cellStyle name="60% - Accent1 2 7" xfId="1793"/>
    <cellStyle name="60% - Accent1 2 8" xfId="1794"/>
    <cellStyle name="60% - Accent1 2 9" xfId="1795"/>
    <cellStyle name="60% - Accent1 2_Blood_21months_EURO" xfId="1796"/>
    <cellStyle name="60% - Accent1 3" xfId="1797"/>
    <cellStyle name="60% - Accent1 3 2" xfId="1798"/>
    <cellStyle name="60% - Accent1 4" xfId="1799"/>
    <cellStyle name="60% - Accent1 4 2" xfId="1800"/>
    <cellStyle name="60% - Accent1 5" xfId="1801"/>
    <cellStyle name="60% - Accent1 6" xfId="6196"/>
    <cellStyle name="60% - Accent1 7" xfId="6197"/>
    <cellStyle name="60% - Accent1 8" xfId="6198"/>
    <cellStyle name="60% - Accent2 2" xfId="1802"/>
    <cellStyle name="60% - Accent2 2 10" xfId="1803"/>
    <cellStyle name="60% - Accent2 2 11" xfId="1804"/>
    <cellStyle name="60% - Accent2 2 12" xfId="6199"/>
    <cellStyle name="60% - Accent2 2 2" xfId="1805"/>
    <cellStyle name="60% - Accent2 2 3" xfId="1806"/>
    <cellStyle name="60% - Accent2 2 4" xfId="1807"/>
    <cellStyle name="60% - Accent2 2 5" xfId="1808"/>
    <cellStyle name="60% - Accent2 2 6" xfId="1809"/>
    <cellStyle name="60% - Accent2 2 7" xfId="1810"/>
    <cellStyle name="60% - Accent2 2 8" xfId="1811"/>
    <cellStyle name="60% - Accent2 2 9" xfId="1812"/>
    <cellStyle name="60% - Accent2 3" xfId="1813"/>
    <cellStyle name="60% - Accent2 3 2" xfId="1814"/>
    <cellStyle name="60% - Accent2 4" xfId="1815"/>
    <cellStyle name="60% - Accent2 4 2" xfId="1816"/>
    <cellStyle name="60% - Accent2 5" xfId="1817"/>
    <cellStyle name="60% - Accent2 6" xfId="6200"/>
    <cellStyle name="60% - Accent2 7" xfId="6201"/>
    <cellStyle name="60% - Accent2 8" xfId="6202"/>
    <cellStyle name="60% - Accent3 2" xfId="1818"/>
    <cellStyle name="60% - Accent3 2 10" xfId="1819"/>
    <cellStyle name="60% - Accent3 2 11" xfId="1820"/>
    <cellStyle name="60% - Accent3 2 12" xfId="1821"/>
    <cellStyle name="60% - Accent3 2 13" xfId="1822"/>
    <cellStyle name="60% - Accent3 2 14" xfId="1823"/>
    <cellStyle name="60% - Accent3 2 15" xfId="1824"/>
    <cellStyle name="60% - Accent3 2 16" xfId="1825"/>
    <cellStyle name="60% - Accent3 2 17" xfId="1826"/>
    <cellStyle name="60% - Accent3 2 18" xfId="1827"/>
    <cellStyle name="60% - Accent3 2 19" xfId="1828"/>
    <cellStyle name="60% - Accent3 2 2" xfId="1829"/>
    <cellStyle name="60% - Accent3 2 20" xfId="1830"/>
    <cellStyle name="60% - Accent3 2 21" xfId="1831"/>
    <cellStyle name="60% - Accent3 2 22" xfId="1832"/>
    <cellStyle name="60% - Accent3 2 23" xfId="1833"/>
    <cellStyle name="60% - Accent3 2 24" xfId="1834"/>
    <cellStyle name="60% - Accent3 2 25" xfId="1835"/>
    <cellStyle name="60% - Accent3 2 26" xfId="1836"/>
    <cellStyle name="60% - Accent3 2 3" xfId="1837"/>
    <cellStyle name="60% - Accent3 2 3 2" xfId="1838"/>
    <cellStyle name="60% - Accent3 2 3 3" xfId="1839"/>
    <cellStyle name="60% - Accent3 2 3 4" xfId="1840"/>
    <cellStyle name="60% - Accent3 2 3 5" xfId="1841"/>
    <cellStyle name="60% - Accent3 2 3 6" xfId="1842"/>
    <cellStyle name="60% - Accent3 2 3 7" xfId="1843"/>
    <cellStyle name="60% - Accent3 2 3 8" xfId="1844"/>
    <cellStyle name="60% - Accent3 2 3 9" xfId="1845"/>
    <cellStyle name="60% - Accent3 2 4" xfId="1846"/>
    <cellStyle name="60% - Accent3 2 4 2" xfId="1847"/>
    <cellStyle name="60% - Accent3 2 4 3" xfId="1848"/>
    <cellStyle name="60% - Accent3 2 4 4" xfId="1849"/>
    <cellStyle name="60% - Accent3 2 4 5" xfId="1850"/>
    <cellStyle name="60% - Accent3 2 4 6" xfId="1851"/>
    <cellStyle name="60% - Accent3 2 4 7" xfId="1852"/>
    <cellStyle name="60% - Accent3 2 4 8" xfId="1853"/>
    <cellStyle name="60% - Accent3 2 4 9" xfId="1854"/>
    <cellStyle name="60% - Accent3 2 5" xfId="1855"/>
    <cellStyle name="60% - Accent3 2 6" xfId="1856"/>
    <cellStyle name="60% - Accent3 2 7" xfId="1857"/>
    <cellStyle name="60% - Accent3 2 8" xfId="1858"/>
    <cellStyle name="60% - Accent3 2 9" xfId="1859"/>
    <cellStyle name="60% - Accent3 2_Blood_21months_EURO" xfId="1860"/>
    <cellStyle name="60% - Accent3 3" xfId="1861"/>
    <cellStyle name="60% - Accent3 3 2" xfId="1862"/>
    <cellStyle name="60% - Accent3 4" xfId="1863"/>
    <cellStyle name="60% - Accent3 4 2" xfId="1864"/>
    <cellStyle name="60% - Accent3 5" xfId="1865"/>
    <cellStyle name="60% - Accent3 6" xfId="6203"/>
    <cellStyle name="60% - Accent3 7" xfId="6204"/>
    <cellStyle name="60% - Accent3 8" xfId="6205"/>
    <cellStyle name="60% - Accent4 2" xfId="1866"/>
    <cellStyle name="60% - Accent4 2 10" xfId="1867"/>
    <cellStyle name="60% - Accent4 2 11" xfId="1868"/>
    <cellStyle name="60% - Accent4 2 12" xfId="1869"/>
    <cellStyle name="60% - Accent4 2 13" xfId="1870"/>
    <cellStyle name="60% - Accent4 2 14" xfId="1871"/>
    <cellStyle name="60% - Accent4 2 15" xfId="1872"/>
    <cellStyle name="60% - Accent4 2 16" xfId="1873"/>
    <cellStyle name="60% - Accent4 2 17" xfId="1874"/>
    <cellStyle name="60% - Accent4 2 18" xfId="1875"/>
    <cellStyle name="60% - Accent4 2 19" xfId="1876"/>
    <cellStyle name="60% - Accent4 2 2" xfId="1877"/>
    <cellStyle name="60% - Accent4 2 20" xfId="1878"/>
    <cellStyle name="60% - Accent4 2 21" xfId="1879"/>
    <cellStyle name="60% - Accent4 2 22" xfId="1880"/>
    <cellStyle name="60% - Accent4 2 23" xfId="1881"/>
    <cellStyle name="60% - Accent4 2 24" xfId="1882"/>
    <cellStyle name="60% - Accent4 2 25" xfId="1883"/>
    <cellStyle name="60% - Accent4 2 26" xfId="1884"/>
    <cellStyle name="60% - Accent4 2 3" xfId="1885"/>
    <cellStyle name="60% - Accent4 2 3 2" xfId="1886"/>
    <cellStyle name="60% - Accent4 2 3 3" xfId="1887"/>
    <cellStyle name="60% - Accent4 2 3 4" xfId="1888"/>
    <cellStyle name="60% - Accent4 2 3 5" xfId="1889"/>
    <cellStyle name="60% - Accent4 2 3 6" xfId="1890"/>
    <cellStyle name="60% - Accent4 2 3 7" xfId="1891"/>
    <cellStyle name="60% - Accent4 2 3 8" xfId="1892"/>
    <cellStyle name="60% - Accent4 2 3 9" xfId="1893"/>
    <cellStyle name="60% - Accent4 2 4" xfId="1894"/>
    <cellStyle name="60% - Accent4 2 4 2" xfId="1895"/>
    <cellStyle name="60% - Accent4 2 4 3" xfId="1896"/>
    <cellStyle name="60% - Accent4 2 4 4" xfId="1897"/>
    <cellStyle name="60% - Accent4 2 4 5" xfId="1898"/>
    <cellStyle name="60% - Accent4 2 4 6" xfId="1899"/>
    <cellStyle name="60% - Accent4 2 4 7" xfId="1900"/>
    <cellStyle name="60% - Accent4 2 4 8" xfId="1901"/>
    <cellStyle name="60% - Accent4 2 4 9" xfId="1902"/>
    <cellStyle name="60% - Accent4 2 5" xfId="1903"/>
    <cellStyle name="60% - Accent4 2 6" xfId="1904"/>
    <cellStyle name="60% - Accent4 2 7" xfId="1905"/>
    <cellStyle name="60% - Accent4 2 8" xfId="1906"/>
    <cellStyle name="60% - Accent4 2 9" xfId="1907"/>
    <cellStyle name="60% - Accent4 2_Blood_21months_EURO" xfId="1908"/>
    <cellStyle name="60% - Accent4 3" xfId="1909"/>
    <cellStyle name="60% - Accent4 3 2" xfId="1910"/>
    <cellStyle name="60% - Accent4 4" xfId="1911"/>
    <cellStyle name="60% - Accent4 4 2" xfId="1912"/>
    <cellStyle name="60% - Accent4 5" xfId="1913"/>
    <cellStyle name="60% - Accent4 6" xfId="6206"/>
    <cellStyle name="60% - Accent4 7" xfId="6207"/>
    <cellStyle name="60% - Accent4 8" xfId="6208"/>
    <cellStyle name="60% - Accent5 2" xfId="1914"/>
    <cellStyle name="60% - Accent5 2 10" xfId="1915"/>
    <cellStyle name="60% - Accent5 2 11" xfId="1916"/>
    <cellStyle name="60% - Accent5 2 12" xfId="6209"/>
    <cellStyle name="60% - Accent5 2 2" xfId="1917"/>
    <cellStyle name="60% - Accent5 2 3" xfId="1918"/>
    <cellStyle name="60% - Accent5 2 4" xfId="1919"/>
    <cellStyle name="60% - Accent5 2 5" xfId="1920"/>
    <cellStyle name="60% - Accent5 2 6" xfId="1921"/>
    <cellStyle name="60% - Accent5 2 7" xfId="1922"/>
    <cellStyle name="60% - Accent5 2 8" xfId="1923"/>
    <cellStyle name="60% - Accent5 2 9" xfId="1924"/>
    <cellStyle name="60% - Accent5 3" xfId="1925"/>
    <cellStyle name="60% - Accent5 3 2" xfId="1926"/>
    <cellStyle name="60% - Accent5 4" xfId="1927"/>
    <cellStyle name="60% - Accent5 4 2" xfId="1928"/>
    <cellStyle name="60% - Accent5 5" xfId="1929"/>
    <cellStyle name="60% - Accent5 6" xfId="6210"/>
    <cellStyle name="60% - Accent5 7" xfId="6211"/>
    <cellStyle name="60% - Accent5 8" xfId="6212"/>
    <cellStyle name="60% - Accent6 2" xfId="1930"/>
    <cellStyle name="60% - Accent6 2 10" xfId="1931"/>
    <cellStyle name="60% - Accent6 2 11" xfId="1932"/>
    <cellStyle name="60% - Accent6 2 12" xfId="1933"/>
    <cellStyle name="60% - Accent6 2 13" xfId="1934"/>
    <cellStyle name="60% - Accent6 2 14" xfId="1935"/>
    <cellStyle name="60% - Accent6 2 15" xfId="1936"/>
    <cellStyle name="60% - Accent6 2 16" xfId="1937"/>
    <cellStyle name="60% - Accent6 2 17" xfId="1938"/>
    <cellStyle name="60% - Accent6 2 18" xfId="1939"/>
    <cellStyle name="60% - Accent6 2 19" xfId="1940"/>
    <cellStyle name="60% - Accent6 2 2" xfId="1941"/>
    <cellStyle name="60% - Accent6 2 20" xfId="1942"/>
    <cellStyle name="60% - Accent6 2 21" xfId="1943"/>
    <cellStyle name="60% - Accent6 2 22" xfId="1944"/>
    <cellStyle name="60% - Accent6 2 23" xfId="1945"/>
    <cellStyle name="60% - Accent6 2 24" xfId="1946"/>
    <cellStyle name="60% - Accent6 2 25" xfId="1947"/>
    <cellStyle name="60% - Accent6 2 26" xfId="1948"/>
    <cellStyle name="60% - Accent6 2 3" xfId="1949"/>
    <cellStyle name="60% - Accent6 2 3 2" xfId="1950"/>
    <cellStyle name="60% - Accent6 2 3 3" xfId="1951"/>
    <cellStyle name="60% - Accent6 2 3 4" xfId="1952"/>
    <cellStyle name="60% - Accent6 2 3 5" xfId="1953"/>
    <cellStyle name="60% - Accent6 2 3 6" xfId="1954"/>
    <cellStyle name="60% - Accent6 2 3 7" xfId="1955"/>
    <cellStyle name="60% - Accent6 2 3 8" xfId="1956"/>
    <cellStyle name="60% - Accent6 2 3 9" xfId="1957"/>
    <cellStyle name="60% - Accent6 2 4" xfId="1958"/>
    <cellStyle name="60% - Accent6 2 4 2" xfId="1959"/>
    <cellStyle name="60% - Accent6 2 4 3" xfId="1960"/>
    <cellStyle name="60% - Accent6 2 4 4" xfId="1961"/>
    <cellStyle name="60% - Accent6 2 4 5" xfId="1962"/>
    <cellStyle name="60% - Accent6 2 4 6" xfId="1963"/>
    <cellStyle name="60% - Accent6 2 4 7" xfId="1964"/>
    <cellStyle name="60% - Accent6 2 4 8" xfId="1965"/>
    <cellStyle name="60% - Accent6 2 4 9" xfId="1966"/>
    <cellStyle name="60% - Accent6 2 5" xfId="1967"/>
    <cellStyle name="60% - Accent6 2 6" xfId="1968"/>
    <cellStyle name="60% - Accent6 2 7" xfId="1969"/>
    <cellStyle name="60% - Accent6 2 8" xfId="1970"/>
    <cellStyle name="60% - Accent6 2 9" xfId="1971"/>
    <cellStyle name="60% - Accent6 2_Blood_21months_EURO" xfId="1972"/>
    <cellStyle name="60% - Accent6 3" xfId="1973"/>
    <cellStyle name="60% - Accent6 3 2" xfId="1974"/>
    <cellStyle name="60% - Accent6 4" xfId="1975"/>
    <cellStyle name="60% - Accent6 4 2" xfId="1976"/>
    <cellStyle name="60% - Accent6 5" xfId="1977"/>
    <cellStyle name="60% - Accent6 6" xfId="6213"/>
    <cellStyle name="60% - Accent6 7" xfId="6214"/>
    <cellStyle name="60% - Accent6 8" xfId="6215"/>
    <cellStyle name="60% - Акцент1" xfId="1978"/>
    <cellStyle name="60% - Акцент1 10" xfId="1979"/>
    <cellStyle name="60% - Акцент1 11" xfId="1980"/>
    <cellStyle name="60% - Акцент1 12" xfId="1981"/>
    <cellStyle name="60% - Акцент1 13" xfId="1982"/>
    <cellStyle name="60% - Акцент1 14" xfId="1983"/>
    <cellStyle name="60% - Акцент1 15" xfId="1984"/>
    <cellStyle name="60% - Акцент1 16" xfId="1985"/>
    <cellStyle name="60% - Акцент1 17" xfId="1986"/>
    <cellStyle name="60% - Акцент1 18" xfId="1987"/>
    <cellStyle name="60% - Акцент1 19" xfId="1988"/>
    <cellStyle name="60% - Акцент1 2" xfId="1989"/>
    <cellStyle name="60% - Акцент1 2 2" xfId="1990"/>
    <cellStyle name="60% - Акцент1 2 3" xfId="1991"/>
    <cellStyle name="60% - Акцент1 2 3 2" xfId="7371"/>
    <cellStyle name="60% - Акцент1 20" xfId="6216"/>
    <cellStyle name="60% - Акцент1 21" xfId="6217"/>
    <cellStyle name="60% - Акцент1 22" xfId="6218"/>
    <cellStyle name="60% - Акцент1 3" xfId="1992"/>
    <cellStyle name="60% - Акцент1 4" xfId="1993"/>
    <cellStyle name="60% - Акцент1 5" xfId="1994"/>
    <cellStyle name="60% - Акцент1 6" xfId="1995"/>
    <cellStyle name="60% - Акцент1 7" xfId="1996"/>
    <cellStyle name="60% - Акцент1 8" xfId="1997"/>
    <cellStyle name="60% - Акцент1 9" xfId="1998"/>
    <cellStyle name="60% - Акцент1_Blood_21months_EURO" xfId="1999"/>
    <cellStyle name="60% - Акцент2" xfId="2000"/>
    <cellStyle name="60% - Акцент2 2" xfId="2001"/>
    <cellStyle name="60% - Акцент2 2 2" xfId="2002"/>
    <cellStyle name="60% - Акцент2 2 3" xfId="2003"/>
    <cellStyle name="60% - Акцент2 2 3 2" xfId="7372"/>
    <cellStyle name="60% - Акцент2 3" xfId="2004"/>
    <cellStyle name="60% - Акцент3" xfId="2005"/>
    <cellStyle name="60% - Акцент3 10" xfId="2006"/>
    <cellStyle name="60% - Акцент3 11" xfId="2007"/>
    <cellStyle name="60% - Акцент3 12" xfId="2008"/>
    <cellStyle name="60% - Акцент3 13" xfId="2009"/>
    <cellStyle name="60% - Акцент3 14" xfId="2010"/>
    <cellStyle name="60% - Акцент3 15" xfId="2011"/>
    <cellStyle name="60% - Акцент3 16" xfId="2012"/>
    <cellStyle name="60% - Акцент3 17" xfId="2013"/>
    <cellStyle name="60% - Акцент3 18" xfId="2014"/>
    <cellStyle name="60% - Акцент3 19" xfId="2015"/>
    <cellStyle name="60% - Акцент3 2" xfId="2016"/>
    <cellStyle name="60% - Акцент3 2 2" xfId="2017"/>
    <cellStyle name="60% - Акцент3 2 3" xfId="2018"/>
    <cellStyle name="60% - Акцент3 2 3 2" xfId="7373"/>
    <cellStyle name="60% - Акцент3 20" xfId="6219"/>
    <cellStyle name="60% - Акцент3 21" xfId="6220"/>
    <cellStyle name="60% - Акцент3 22" xfId="6221"/>
    <cellStyle name="60% - Акцент3 3" xfId="2019"/>
    <cellStyle name="60% - Акцент3 4" xfId="2020"/>
    <cellStyle name="60% - Акцент3 5" xfId="2021"/>
    <cellStyle name="60% - Акцент3 6" xfId="2022"/>
    <cellStyle name="60% - Акцент3 7" xfId="2023"/>
    <cellStyle name="60% - Акцент3 8" xfId="2024"/>
    <cellStyle name="60% - Акцент3 9" xfId="2025"/>
    <cellStyle name="60% - Акцент3_Blood_21months_EURO" xfId="2026"/>
    <cellStyle name="60% - Акцент4" xfId="2027"/>
    <cellStyle name="60% - Акцент4 10" xfId="2028"/>
    <cellStyle name="60% - Акцент4 11" xfId="2029"/>
    <cellStyle name="60% - Акцент4 12" xfId="2030"/>
    <cellStyle name="60% - Акцент4 13" xfId="2031"/>
    <cellStyle name="60% - Акцент4 14" xfId="2032"/>
    <cellStyle name="60% - Акцент4 15" xfId="2033"/>
    <cellStyle name="60% - Акцент4 16" xfId="2034"/>
    <cellStyle name="60% - Акцент4 17" xfId="2035"/>
    <cellStyle name="60% - Акцент4 18" xfId="2036"/>
    <cellStyle name="60% - Акцент4 19" xfId="2037"/>
    <cellStyle name="60% - Акцент4 2" xfId="2038"/>
    <cellStyle name="60% - Акцент4 2 2" xfId="2039"/>
    <cellStyle name="60% - Акцент4 2 3" xfId="2040"/>
    <cellStyle name="60% - Акцент4 2 3 2" xfId="7374"/>
    <cellStyle name="60% - Акцент4 20" xfId="6222"/>
    <cellStyle name="60% - Акцент4 21" xfId="6223"/>
    <cellStyle name="60% - Акцент4 22" xfId="6224"/>
    <cellStyle name="60% - Акцент4 3" xfId="2041"/>
    <cellStyle name="60% - Акцент4 4" xfId="2042"/>
    <cellStyle name="60% - Акцент4 5" xfId="2043"/>
    <cellStyle name="60% - Акцент4 6" xfId="2044"/>
    <cellStyle name="60% - Акцент4 7" xfId="2045"/>
    <cellStyle name="60% - Акцент4 8" xfId="2046"/>
    <cellStyle name="60% - Акцент4 9" xfId="2047"/>
    <cellStyle name="60% - Акцент4_Blood_21months_EURO" xfId="2048"/>
    <cellStyle name="60% - Акцент5" xfId="2049"/>
    <cellStyle name="60% - Акцент5 2" xfId="2050"/>
    <cellStyle name="60% - Акцент5 2 2" xfId="2051"/>
    <cellStyle name="60% - Акцент5 2 3" xfId="2052"/>
    <cellStyle name="60% - Акцент5 2 3 2" xfId="7375"/>
    <cellStyle name="60% - Акцент5 3" xfId="2053"/>
    <cellStyle name="60% - Акцент6" xfId="2054"/>
    <cellStyle name="60% - Акцент6 10" xfId="2055"/>
    <cellStyle name="60% - Акцент6 11" xfId="2056"/>
    <cellStyle name="60% - Акцент6 12" xfId="2057"/>
    <cellStyle name="60% - Акцент6 13" xfId="2058"/>
    <cellStyle name="60% - Акцент6 14" xfId="2059"/>
    <cellStyle name="60% - Акцент6 15" xfId="2060"/>
    <cellStyle name="60% - Акцент6 16" xfId="2061"/>
    <cellStyle name="60% - Акцент6 17" xfId="2062"/>
    <cellStyle name="60% - Акцент6 18" xfId="2063"/>
    <cellStyle name="60% - Акцент6 19" xfId="2064"/>
    <cellStyle name="60% - Акцент6 2" xfId="2065"/>
    <cellStyle name="60% - Акцент6 2 2" xfId="2066"/>
    <cellStyle name="60% - Акцент6 2 3" xfId="2067"/>
    <cellStyle name="60% - Акцент6 2 3 2" xfId="7376"/>
    <cellStyle name="60% - Акцент6 20" xfId="6225"/>
    <cellStyle name="60% - Акцент6 21" xfId="6226"/>
    <cellStyle name="60% - Акцент6 22" xfId="6227"/>
    <cellStyle name="60% - Акцент6 3" xfId="2068"/>
    <cellStyle name="60% - Акцент6 4" xfId="2069"/>
    <cellStyle name="60% - Акцент6 5" xfId="2070"/>
    <cellStyle name="60% - Акцент6 6" xfId="2071"/>
    <cellStyle name="60% - Акцент6 7" xfId="2072"/>
    <cellStyle name="60% - Акцент6 8" xfId="2073"/>
    <cellStyle name="60% - Акцент6 9" xfId="2074"/>
    <cellStyle name="60% - Акцент6_Blood_21months_EURO" xfId="2075"/>
    <cellStyle name="Accent1 2" xfId="2076"/>
    <cellStyle name="Accent1 2 10" xfId="2077"/>
    <cellStyle name="Accent1 2 11" xfId="2078"/>
    <cellStyle name="Accent1 2 12" xfId="2079"/>
    <cellStyle name="Accent1 2 13" xfId="2080"/>
    <cellStyle name="Accent1 2 14" xfId="2081"/>
    <cellStyle name="Accent1 2 15" xfId="2082"/>
    <cellStyle name="Accent1 2 16" xfId="2083"/>
    <cellStyle name="Accent1 2 17" xfId="2084"/>
    <cellStyle name="Accent1 2 18" xfId="2085"/>
    <cellStyle name="Accent1 2 19" xfId="2086"/>
    <cellStyle name="Accent1 2 2" xfId="2087"/>
    <cellStyle name="Accent1 2 20" xfId="2088"/>
    <cellStyle name="Accent1 2 21" xfId="2089"/>
    <cellStyle name="Accent1 2 22" xfId="2090"/>
    <cellStyle name="Accent1 2 23" xfId="2091"/>
    <cellStyle name="Accent1 2 24" xfId="2092"/>
    <cellStyle name="Accent1 2 25" xfId="2093"/>
    <cellStyle name="Accent1 2 26" xfId="2094"/>
    <cellStyle name="Accent1 2 3" xfId="2095"/>
    <cellStyle name="Accent1 2 3 2" xfId="2096"/>
    <cellStyle name="Accent1 2 3 3" xfId="2097"/>
    <cellStyle name="Accent1 2 3 4" xfId="2098"/>
    <cellStyle name="Accent1 2 3 5" xfId="2099"/>
    <cellStyle name="Accent1 2 3 6" xfId="2100"/>
    <cellStyle name="Accent1 2 3 7" xfId="2101"/>
    <cellStyle name="Accent1 2 3 8" xfId="2102"/>
    <cellStyle name="Accent1 2 3 9" xfId="2103"/>
    <cellStyle name="Accent1 2 4" xfId="2104"/>
    <cellStyle name="Accent1 2 4 2" xfId="2105"/>
    <cellStyle name="Accent1 2 4 3" xfId="2106"/>
    <cellStyle name="Accent1 2 4 4" xfId="2107"/>
    <cellStyle name="Accent1 2 4 5" xfId="2108"/>
    <cellStyle name="Accent1 2 4 6" xfId="2109"/>
    <cellStyle name="Accent1 2 4 7" xfId="2110"/>
    <cellStyle name="Accent1 2 4 8" xfId="2111"/>
    <cellStyle name="Accent1 2 4 9" xfId="2112"/>
    <cellStyle name="Accent1 2 5" xfId="2113"/>
    <cellStyle name="Accent1 2 6" xfId="2114"/>
    <cellStyle name="Accent1 2 7" xfId="2115"/>
    <cellStyle name="Accent1 2 8" xfId="2116"/>
    <cellStyle name="Accent1 2 9" xfId="2117"/>
    <cellStyle name="Accent1 2_Blood_21months_EURO" xfId="2118"/>
    <cellStyle name="Accent1 3" xfId="2119"/>
    <cellStyle name="Accent1 3 2" xfId="2120"/>
    <cellStyle name="Accent1 4" xfId="2121"/>
    <cellStyle name="Accent1 4 2" xfId="2122"/>
    <cellStyle name="Accent1 5" xfId="2123"/>
    <cellStyle name="Accent1 6" xfId="6228"/>
    <cellStyle name="Accent1 7" xfId="6229"/>
    <cellStyle name="Accent1 8" xfId="6230"/>
    <cellStyle name="Accent2 2" xfId="2124"/>
    <cellStyle name="Accent2 2 10" xfId="2125"/>
    <cellStyle name="Accent2 2 11" xfId="2126"/>
    <cellStyle name="Accent2 2 12" xfId="2127"/>
    <cellStyle name="Accent2 2 2" xfId="2128"/>
    <cellStyle name="Accent2 2 3" xfId="2129"/>
    <cellStyle name="Accent2 2 4" xfId="2130"/>
    <cellStyle name="Accent2 2 5" xfId="2131"/>
    <cellStyle name="Accent2 2 6" xfId="2132"/>
    <cellStyle name="Accent2 2 7" xfId="2133"/>
    <cellStyle name="Accent2 2 8" xfId="2134"/>
    <cellStyle name="Accent2 2 9" xfId="2135"/>
    <cellStyle name="Accent2 3" xfId="2136"/>
    <cellStyle name="Accent2 3 2" xfId="2137"/>
    <cellStyle name="Accent2 4" xfId="2138"/>
    <cellStyle name="Accent2 4 2" xfId="2139"/>
    <cellStyle name="Accent2 5" xfId="2140"/>
    <cellStyle name="Accent2 6" xfId="6231"/>
    <cellStyle name="Accent2 7" xfId="6232"/>
    <cellStyle name="Accent2 8" xfId="6233"/>
    <cellStyle name="Accent3 2" xfId="2141"/>
    <cellStyle name="Accent3 2 10" xfId="2142"/>
    <cellStyle name="Accent3 2 11" xfId="2143"/>
    <cellStyle name="Accent3 2 12" xfId="2144"/>
    <cellStyle name="Accent3 2 2" xfId="2145"/>
    <cellStyle name="Accent3 2 3" xfId="2146"/>
    <cellStyle name="Accent3 2 4" xfId="2147"/>
    <cellStyle name="Accent3 2 5" xfId="2148"/>
    <cellStyle name="Accent3 2 6" xfId="2149"/>
    <cellStyle name="Accent3 2 7" xfId="2150"/>
    <cellStyle name="Accent3 2 8" xfId="2151"/>
    <cellStyle name="Accent3 2 9" xfId="2152"/>
    <cellStyle name="Accent3 3" xfId="2153"/>
    <cellStyle name="Accent3 3 2" xfId="2154"/>
    <cellStyle name="Accent3 4" xfId="2155"/>
    <cellStyle name="Accent3 4 2" xfId="2156"/>
    <cellStyle name="Accent3 5" xfId="2157"/>
    <cellStyle name="Accent3 6" xfId="6234"/>
    <cellStyle name="Accent3 7" xfId="6235"/>
    <cellStyle name="Accent3 8" xfId="6236"/>
    <cellStyle name="Accent4 2" xfId="2158"/>
    <cellStyle name="Accent4 2 10" xfId="2159"/>
    <cellStyle name="Accent4 2 11" xfId="2160"/>
    <cellStyle name="Accent4 2 12" xfId="2161"/>
    <cellStyle name="Accent4 2 13" xfId="2162"/>
    <cellStyle name="Accent4 2 14" xfId="2163"/>
    <cellStyle name="Accent4 2 15" xfId="2164"/>
    <cellStyle name="Accent4 2 16" xfId="2165"/>
    <cellStyle name="Accent4 2 17" xfId="2166"/>
    <cellStyle name="Accent4 2 18" xfId="2167"/>
    <cellStyle name="Accent4 2 19" xfId="2168"/>
    <cellStyle name="Accent4 2 2" xfId="2169"/>
    <cellStyle name="Accent4 2 20" xfId="2170"/>
    <cellStyle name="Accent4 2 21" xfId="2171"/>
    <cellStyle name="Accent4 2 22" xfId="2172"/>
    <cellStyle name="Accent4 2 23" xfId="2173"/>
    <cellStyle name="Accent4 2 24" xfId="2174"/>
    <cellStyle name="Accent4 2 25" xfId="2175"/>
    <cellStyle name="Accent4 2 26" xfId="2176"/>
    <cellStyle name="Accent4 2 3" xfId="2177"/>
    <cellStyle name="Accent4 2 3 2" xfId="2178"/>
    <cellStyle name="Accent4 2 3 3" xfId="2179"/>
    <cellStyle name="Accent4 2 3 4" xfId="2180"/>
    <cellStyle name="Accent4 2 3 5" xfId="2181"/>
    <cellStyle name="Accent4 2 3 6" xfId="2182"/>
    <cellStyle name="Accent4 2 3 7" xfId="2183"/>
    <cellStyle name="Accent4 2 3 8" xfId="2184"/>
    <cellStyle name="Accent4 2 3 9" xfId="2185"/>
    <cellStyle name="Accent4 2 4" xfId="2186"/>
    <cellStyle name="Accent4 2 4 2" xfId="2187"/>
    <cellStyle name="Accent4 2 4 3" xfId="2188"/>
    <cellStyle name="Accent4 2 4 4" xfId="2189"/>
    <cellStyle name="Accent4 2 4 5" xfId="2190"/>
    <cellStyle name="Accent4 2 4 6" xfId="2191"/>
    <cellStyle name="Accent4 2 4 7" xfId="2192"/>
    <cellStyle name="Accent4 2 4 8" xfId="2193"/>
    <cellStyle name="Accent4 2 4 9" xfId="2194"/>
    <cellStyle name="Accent4 2 5" xfId="2195"/>
    <cellStyle name="Accent4 2 6" xfId="2196"/>
    <cellStyle name="Accent4 2 7" xfId="2197"/>
    <cellStyle name="Accent4 2 8" xfId="2198"/>
    <cellStyle name="Accent4 2 9" xfId="2199"/>
    <cellStyle name="Accent4 2_Blood_21months_EURO" xfId="2200"/>
    <cellStyle name="Accent4 3" xfId="2201"/>
    <cellStyle name="Accent4 3 2" xfId="2202"/>
    <cellStyle name="Accent4 4" xfId="2203"/>
    <cellStyle name="Accent4 4 2" xfId="2204"/>
    <cellStyle name="Accent4 5" xfId="2205"/>
    <cellStyle name="Accent4 6" xfId="6237"/>
    <cellStyle name="Accent4 7" xfId="6238"/>
    <cellStyle name="Accent4 8" xfId="6239"/>
    <cellStyle name="Accent5 2" xfId="2206"/>
    <cellStyle name="Accent5 2 10" xfId="2207"/>
    <cellStyle name="Accent5 2 11" xfId="2208"/>
    <cellStyle name="Accent5 2 12" xfId="6240"/>
    <cellStyle name="Accent5 2 2" xfId="2209"/>
    <cellStyle name="Accent5 2 3" xfId="2210"/>
    <cellStyle name="Accent5 2 4" xfId="2211"/>
    <cellStyle name="Accent5 2 5" xfId="2212"/>
    <cellStyle name="Accent5 2 6" xfId="2213"/>
    <cellStyle name="Accent5 2 7" xfId="2214"/>
    <cellStyle name="Accent5 2 8" xfId="2215"/>
    <cellStyle name="Accent5 2 9" xfId="2216"/>
    <cellStyle name="Accent5 3" xfId="2217"/>
    <cellStyle name="Accent5 3 2" xfId="2218"/>
    <cellStyle name="Accent5 4" xfId="2219"/>
    <cellStyle name="Accent5 4 2" xfId="2220"/>
    <cellStyle name="Accent5 5" xfId="2221"/>
    <cellStyle name="Accent5 6" xfId="6241"/>
    <cellStyle name="Accent5 7" xfId="6242"/>
    <cellStyle name="Accent5 8" xfId="6243"/>
    <cellStyle name="Accent6 2" xfId="2222"/>
    <cellStyle name="Accent6 2 10" xfId="2223"/>
    <cellStyle name="Accent6 2 11" xfId="2224"/>
    <cellStyle name="Accent6 2 12" xfId="6244"/>
    <cellStyle name="Accent6 2 2" xfId="2225"/>
    <cellStyle name="Accent6 2 3" xfId="2226"/>
    <cellStyle name="Accent6 2 4" xfId="2227"/>
    <cellStyle name="Accent6 2 5" xfId="2228"/>
    <cellStyle name="Accent6 2 6" xfId="2229"/>
    <cellStyle name="Accent6 2 7" xfId="2230"/>
    <cellStyle name="Accent6 2 8" xfId="2231"/>
    <cellStyle name="Accent6 2 9" xfId="2232"/>
    <cellStyle name="Accent6 3" xfId="2233"/>
    <cellStyle name="Accent6 3 2" xfId="2234"/>
    <cellStyle name="Accent6 4" xfId="2235"/>
    <cellStyle name="Accent6 4 2" xfId="2236"/>
    <cellStyle name="Accent6 5" xfId="2237"/>
    <cellStyle name="Accent6 6" xfId="6245"/>
    <cellStyle name="Accent6 7" xfId="6246"/>
    <cellStyle name="Accent6 8" xfId="6247"/>
    <cellStyle name="Bad 2" xfId="2238"/>
    <cellStyle name="Bad 2 10" xfId="2239"/>
    <cellStyle name="Bad 2 11" xfId="2240"/>
    <cellStyle name="Bad 2 12" xfId="2241"/>
    <cellStyle name="Bad 2 2" xfId="2242"/>
    <cellStyle name="Bad 2 3" xfId="2243"/>
    <cellStyle name="Bad 2 4" xfId="2244"/>
    <cellStyle name="Bad 2 5" xfId="2245"/>
    <cellStyle name="Bad 2 6" xfId="2246"/>
    <cellStyle name="Bad 2 7" xfId="2247"/>
    <cellStyle name="Bad 2 8" xfId="2248"/>
    <cellStyle name="Bad 2 9" xfId="2249"/>
    <cellStyle name="Bad 3" xfId="2250"/>
    <cellStyle name="Bad 3 2" xfId="2251"/>
    <cellStyle name="Bad 4" xfId="2252"/>
    <cellStyle name="Bad 4 2" xfId="2253"/>
    <cellStyle name="Bad 5" xfId="2254"/>
    <cellStyle name="Bad 6" xfId="6248"/>
    <cellStyle name="Bad 7" xfId="6249"/>
    <cellStyle name="Bad 8" xfId="6250"/>
    <cellStyle name="Calculation 2" xfId="2255"/>
    <cellStyle name="Calculation 2 10" xfId="2256"/>
    <cellStyle name="Calculation 2 11" xfId="2257"/>
    <cellStyle name="Calculation 2 12" xfId="2258"/>
    <cellStyle name="Calculation 2 13" xfId="2259"/>
    <cellStyle name="Calculation 2 14" xfId="2260"/>
    <cellStyle name="Calculation 2 15" xfId="2261"/>
    <cellStyle name="Calculation 2 16" xfId="2262"/>
    <cellStyle name="Calculation 2 17" xfId="2263"/>
    <cellStyle name="Calculation 2 18" xfId="2264"/>
    <cellStyle name="Calculation 2 19" xfId="2265"/>
    <cellStyle name="Calculation 2 2" xfId="2266"/>
    <cellStyle name="Calculation 2 20" xfId="2267"/>
    <cellStyle name="Calculation 2 21" xfId="2268"/>
    <cellStyle name="Calculation 2 22" xfId="2269"/>
    <cellStyle name="Calculation 2 23" xfId="2270"/>
    <cellStyle name="Calculation 2 24" xfId="2271"/>
    <cellStyle name="Calculation 2 25" xfId="2272"/>
    <cellStyle name="Calculation 2 26" xfId="2273"/>
    <cellStyle name="Calculation 2 3" xfId="2274"/>
    <cellStyle name="Calculation 2 3 2" xfId="2275"/>
    <cellStyle name="Calculation 2 3 3" xfId="2276"/>
    <cellStyle name="Calculation 2 3 4" xfId="2277"/>
    <cellStyle name="Calculation 2 3 5" xfId="2278"/>
    <cellStyle name="Calculation 2 3 6" xfId="2279"/>
    <cellStyle name="Calculation 2 3 7" xfId="2280"/>
    <cellStyle name="Calculation 2 3 8" xfId="2281"/>
    <cellStyle name="Calculation 2 3 9" xfId="2282"/>
    <cellStyle name="Calculation 2 4" xfId="2283"/>
    <cellStyle name="Calculation 2 4 2" xfId="2284"/>
    <cellStyle name="Calculation 2 4 3" xfId="2285"/>
    <cellStyle name="Calculation 2 4 4" xfId="2286"/>
    <cellStyle name="Calculation 2 4 5" xfId="2287"/>
    <cellStyle name="Calculation 2 4 6" xfId="2288"/>
    <cellStyle name="Calculation 2 4 7" xfId="2289"/>
    <cellStyle name="Calculation 2 4 8" xfId="2290"/>
    <cellStyle name="Calculation 2 4 9" xfId="2291"/>
    <cellStyle name="Calculation 2 5" xfId="2292"/>
    <cellStyle name="Calculation 2 6" xfId="2293"/>
    <cellStyle name="Calculation 2 7" xfId="2294"/>
    <cellStyle name="Calculation 2 8" xfId="2295"/>
    <cellStyle name="Calculation 2 9" xfId="2296"/>
    <cellStyle name="Calculation 2_Blood_21months_EURO" xfId="2297"/>
    <cellStyle name="Calculation 3" xfId="2298"/>
    <cellStyle name="Calculation 3 2" xfId="2299"/>
    <cellStyle name="Calculation 3_GHRN GEO HIV_R10 Budgetlast" xfId="2300"/>
    <cellStyle name="Calculation 4" xfId="2301"/>
    <cellStyle name="Calculation 4 2" xfId="2302"/>
    <cellStyle name="Calculation 4_GHRN GEO HIV_R10 Budgetlast" xfId="2303"/>
    <cellStyle name="Calculation 5" xfId="2304"/>
    <cellStyle name="Calculation 6" xfId="6251"/>
    <cellStyle name="Calculation 7" xfId="6252"/>
    <cellStyle name="Calculation 8" xfId="6253"/>
    <cellStyle name="Check Cell 2" xfId="2305"/>
    <cellStyle name="Check Cell 2 10" xfId="2306"/>
    <cellStyle name="Check Cell 2 11" xfId="2307"/>
    <cellStyle name="Check Cell 2 12" xfId="6254"/>
    <cellStyle name="Check Cell 2 2" xfId="2308"/>
    <cellStyle name="Check Cell 2 3" xfId="2309"/>
    <cellStyle name="Check Cell 2 4" xfId="2310"/>
    <cellStyle name="Check Cell 2 5" xfId="2311"/>
    <cellStyle name="Check Cell 2 6" xfId="2312"/>
    <cellStyle name="Check Cell 2 7" xfId="2313"/>
    <cellStyle name="Check Cell 2 8" xfId="2314"/>
    <cellStyle name="Check Cell 2 9" xfId="2315"/>
    <cellStyle name="Check Cell 2_Blood_21months_EURO" xfId="2316"/>
    <cellStyle name="Check Cell 3" xfId="2317"/>
    <cellStyle name="Check Cell 3 2" xfId="2318"/>
    <cellStyle name="Check Cell 3_GHRN GEO HIV_R10 Budgetlast" xfId="2319"/>
    <cellStyle name="Check Cell 4" xfId="2320"/>
    <cellStyle name="Check Cell 4 2" xfId="2321"/>
    <cellStyle name="Check Cell 4_GHRN GEO HIV_R10 Budgetlast" xfId="2322"/>
    <cellStyle name="Check Cell 5" xfId="2323"/>
    <cellStyle name="Check Cell 6" xfId="6255"/>
    <cellStyle name="Check Cell 7" xfId="6256"/>
    <cellStyle name="Check Cell 8" xfId="6257"/>
    <cellStyle name="Comma" xfId="1" builtinId="3"/>
    <cellStyle name="Comma 10" xfId="2324"/>
    <cellStyle name="Comma 10 2" xfId="2325"/>
    <cellStyle name="Comma 10 2 2" xfId="2326"/>
    <cellStyle name="Comma 10 2 2 2" xfId="7253"/>
    <cellStyle name="Comma 10 2 3" xfId="6398"/>
    <cellStyle name="Comma 10 3" xfId="2327"/>
    <cellStyle name="Comma 10 3 2" xfId="2328"/>
    <cellStyle name="Comma 10 3 2 2" xfId="7254"/>
    <cellStyle name="Comma 10 3 3" xfId="6399"/>
    <cellStyle name="Comma 10 4" xfId="2329"/>
    <cellStyle name="Comma 10 4 10" xfId="2330"/>
    <cellStyle name="Comma 10 4 10 2" xfId="2331"/>
    <cellStyle name="Comma 10 4 10 2 2" xfId="7377"/>
    <cellStyle name="Comma 10 4 10 3" xfId="6823"/>
    <cellStyle name="Comma 10 4 11" xfId="2332"/>
    <cellStyle name="Comma 10 4 11 2" xfId="2333"/>
    <cellStyle name="Comma 10 4 11 2 2" xfId="7378"/>
    <cellStyle name="Comma 10 4 11 3" xfId="6822"/>
    <cellStyle name="Comma 10 4 12" xfId="2334"/>
    <cellStyle name="Comma 10 4 12 2" xfId="7356"/>
    <cellStyle name="Comma 10 4 13" xfId="6456"/>
    <cellStyle name="Comma 10 4 2" xfId="2335"/>
    <cellStyle name="Comma 10 4 2 2" xfId="2336"/>
    <cellStyle name="Comma 10 4 2 2 2" xfId="7379"/>
    <cellStyle name="Comma 10 4 2 3" xfId="6483"/>
    <cellStyle name="Comma 10 4 3" xfId="2337"/>
    <cellStyle name="Comma 10 4 3 2" xfId="2338"/>
    <cellStyle name="Comma 10 4 3 2 2" xfId="7380"/>
    <cellStyle name="Comma 10 4 3 3" xfId="6484"/>
    <cellStyle name="Comma 10 4 4" xfId="2339"/>
    <cellStyle name="Comma 10 4 4 2" xfId="2340"/>
    <cellStyle name="Comma 10 4 4 2 2" xfId="7381"/>
    <cellStyle name="Comma 10 4 4 3" xfId="6485"/>
    <cellStyle name="Comma 10 4 5" xfId="2341"/>
    <cellStyle name="Comma 10 4 5 2" xfId="2342"/>
    <cellStyle name="Comma 10 4 5 2 2" xfId="7382"/>
    <cellStyle name="Comma 10 4 5 3" xfId="6486"/>
    <cellStyle name="Comma 10 4 6" xfId="2343"/>
    <cellStyle name="Comma 10 4 6 2" xfId="2344"/>
    <cellStyle name="Comma 10 4 6 2 2" xfId="7383"/>
    <cellStyle name="Comma 10 4 6 3" xfId="6487"/>
    <cellStyle name="Comma 10 4 7" xfId="2345"/>
    <cellStyle name="Comma 10 4 7 2" xfId="2346"/>
    <cellStyle name="Comma 10 4 7 2 2" xfId="7384"/>
    <cellStyle name="Comma 10 4 7 3" xfId="6488"/>
    <cellStyle name="Comma 10 4 8" xfId="2347"/>
    <cellStyle name="Comma 10 4 8 2" xfId="2348"/>
    <cellStyle name="Comma 10 4 8 2 2" xfId="7385"/>
    <cellStyle name="Comma 10 4 8 3" xfId="6489"/>
    <cellStyle name="Comma 10 4 9" xfId="2349"/>
    <cellStyle name="Comma 10 4 9 2" xfId="2350"/>
    <cellStyle name="Comma 10 4 9 2 2" xfId="7386"/>
    <cellStyle name="Comma 10 4 9 3" xfId="6490"/>
    <cellStyle name="Comma 10 5" xfId="6258"/>
    <cellStyle name="Comma 10 6" xfId="6259"/>
    <cellStyle name="Comma 10 7" xfId="6260"/>
    <cellStyle name="Comma 10 8" xfId="6397"/>
    <cellStyle name="Comma 10 9" xfId="6261"/>
    <cellStyle name="Comma 11" xfId="2351"/>
    <cellStyle name="Comma 11 2" xfId="2352"/>
    <cellStyle name="Comma 11 2 2" xfId="2353"/>
    <cellStyle name="Comma 11 2 3" xfId="2354"/>
    <cellStyle name="Comma 11 2 4" xfId="2355"/>
    <cellStyle name="Comma 11 2 5" xfId="2356"/>
    <cellStyle name="Comma 11 2 6" xfId="2357"/>
    <cellStyle name="Comma 11 2 7" xfId="6262"/>
    <cellStyle name="Comma 11 3" xfId="2358"/>
    <cellStyle name="Comma 11 4" xfId="2359"/>
    <cellStyle name="Comma 11 5" xfId="2360"/>
    <cellStyle name="Comma 11 6" xfId="2361"/>
    <cellStyle name="Comma 12" xfId="2362"/>
    <cellStyle name="Comma 12 2" xfId="2363"/>
    <cellStyle name="Comma 12 3" xfId="2364"/>
    <cellStyle name="Comma 12 4" xfId="2365"/>
    <cellStyle name="Comma 12 5" xfId="2366"/>
    <cellStyle name="Comma 13" xfId="2367"/>
    <cellStyle name="Comma 13 2" xfId="2368"/>
    <cellStyle name="Comma 13 2 2" xfId="6491"/>
    <cellStyle name="Comma 13 3" xfId="2369"/>
    <cellStyle name="Comma 13 3 2" xfId="6849"/>
    <cellStyle name="Comma 13 4" xfId="2370"/>
    <cellStyle name="Comma 13 4 2" xfId="7387"/>
    <cellStyle name="Comma 13 5" xfId="2371"/>
    <cellStyle name="Comma 13 5 2" xfId="7388"/>
    <cellStyle name="Comma 13 6" xfId="6263"/>
    <cellStyle name="Comma 13 7" xfId="6264"/>
    <cellStyle name="Comma 13 8" xfId="6265"/>
    <cellStyle name="Comma 13 9" xfId="6400"/>
    <cellStyle name="Comma 14" xfId="2372"/>
    <cellStyle name="Comma 14 2" xfId="2373"/>
    <cellStyle name="Comma 14 2 2" xfId="7389"/>
    <cellStyle name="Comma 14 3" xfId="6401"/>
    <cellStyle name="Comma 15" xfId="2374"/>
    <cellStyle name="Comma 15 10" xfId="2375"/>
    <cellStyle name="Comma 15 10 2" xfId="2376"/>
    <cellStyle name="Comma 15 10 3" xfId="6824"/>
    <cellStyle name="Comma 15 11" xfId="2377"/>
    <cellStyle name="Comma 15 11 2" xfId="2378"/>
    <cellStyle name="Comma 15 11 3" xfId="6821"/>
    <cellStyle name="Comma 15 12" xfId="2379"/>
    <cellStyle name="Comma 15 13" xfId="6457"/>
    <cellStyle name="Comma 15 2" xfId="2380"/>
    <cellStyle name="Comma 15 2 2" xfId="2381"/>
    <cellStyle name="Comma 15 2 3" xfId="6492"/>
    <cellStyle name="Comma 15 3" xfId="2382"/>
    <cellStyle name="Comma 15 3 2" xfId="2383"/>
    <cellStyle name="Comma 15 3 3" xfId="6493"/>
    <cellStyle name="Comma 15 4" xfId="2384"/>
    <cellStyle name="Comma 15 4 2" xfId="2385"/>
    <cellStyle name="Comma 15 4 3" xfId="6494"/>
    <cellStyle name="Comma 15 5" xfId="2386"/>
    <cellStyle name="Comma 15 5 2" xfId="2387"/>
    <cellStyle name="Comma 15 5 3" xfId="6495"/>
    <cellStyle name="Comma 15 6" xfId="2388"/>
    <cellStyle name="Comma 15 6 2" xfId="2389"/>
    <cellStyle name="Comma 15 6 3" xfId="6496"/>
    <cellStyle name="Comma 15 7" xfId="2390"/>
    <cellStyle name="Comma 15 7 2" xfId="2391"/>
    <cellStyle name="Comma 15 7 3" xfId="6497"/>
    <cellStyle name="Comma 15 8" xfId="2392"/>
    <cellStyle name="Comma 15 8 2" xfId="2393"/>
    <cellStyle name="Comma 15 8 3" xfId="6498"/>
    <cellStyle name="Comma 15 9" xfId="2394"/>
    <cellStyle name="Comma 15 9 2" xfId="2395"/>
    <cellStyle name="Comma 15 9 3" xfId="6499"/>
    <cellStyle name="Comma 16" xfId="2396"/>
    <cellStyle name="Comma 16 10" xfId="2397"/>
    <cellStyle name="Comma 16 10 2" xfId="7255"/>
    <cellStyle name="Comma 16 11" xfId="2398"/>
    <cellStyle name="Comma 16 12" xfId="6458"/>
    <cellStyle name="Comma 16 2" xfId="2399"/>
    <cellStyle name="Comma 16 2 2" xfId="2400"/>
    <cellStyle name="Comma 16 2 2 2" xfId="2401"/>
    <cellStyle name="Comma 16 2 2 3" xfId="6477"/>
    <cellStyle name="Comma 16 2 3" xfId="2402"/>
    <cellStyle name="Comma 16 2 3 2" xfId="7256"/>
    <cellStyle name="Comma 16 2 4" xfId="2403"/>
    <cellStyle name="Comma 16 2 5" xfId="6461"/>
    <cellStyle name="Comma 16 3" xfId="2404"/>
    <cellStyle name="Comma 16 3 2" xfId="2405"/>
    <cellStyle name="Comma 16 3 3" xfId="6902"/>
    <cellStyle name="Comma 16 4" xfId="2406"/>
    <cellStyle name="Comma 16 4 2" xfId="2407"/>
    <cellStyle name="Comma 16 4 3" xfId="6931"/>
    <cellStyle name="Comma 16 5" xfId="2408"/>
    <cellStyle name="Comma 16 5 2" xfId="2409"/>
    <cellStyle name="Comma 16 5 3" xfId="6469"/>
    <cellStyle name="Comma 16 6" xfId="2410"/>
    <cellStyle name="Comma 16 6 2" xfId="2411"/>
    <cellStyle name="Comma 16 6 3" xfId="6939"/>
    <cellStyle name="Comma 16 7" xfId="2412"/>
    <cellStyle name="Comma 16 7 2" xfId="2413"/>
    <cellStyle name="Comma 16 7 3" xfId="6909"/>
    <cellStyle name="Comma 16 8" xfId="2414"/>
    <cellStyle name="Comma 16 8 2" xfId="2415"/>
    <cellStyle name="Comma 16 8 3" xfId="6924"/>
    <cellStyle name="Comma 16 9" xfId="2416"/>
    <cellStyle name="Comma 16 9 2" xfId="2417"/>
    <cellStyle name="Comma 16 9 3" xfId="6948"/>
    <cellStyle name="Comma 17" xfId="2418"/>
    <cellStyle name="Comma 17 2" xfId="6266"/>
    <cellStyle name="Comma 18" xfId="2419"/>
    <cellStyle name="Comma 19" xfId="6383"/>
    <cellStyle name="Comma 2" xfId="6"/>
    <cellStyle name="Comma 2 10" xfId="2420"/>
    <cellStyle name="Comma 2 10 2" xfId="2421"/>
    <cellStyle name="Comma 2 10 2 2" xfId="6502"/>
    <cellStyle name="Comma 2 10 3" xfId="2422"/>
    <cellStyle name="Comma 2 10 3 2" xfId="6857"/>
    <cellStyle name="Comma 2 10 4" xfId="2423"/>
    <cellStyle name="Comma 2 10 4 2" xfId="7390"/>
    <cellStyle name="Comma 2 10 5" xfId="2424"/>
    <cellStyle name="Comma 2 10 5 2" xfId="7391"/>
    <cellStyle name="Comma 2 10 6" xfId="6501"/>
    <cellStyle name="Comma 2 11" xfId="2425"/>
    <cellStyle name="Comma 2 11 2" xfId="2426"/>
    <cellStyle name="Comma 2 11 2 2" xfId="6504"/>
    <cellStyle name="Comma 2 11 3" xfId="2427"/>
    <cellStyle name="Comma 2 11 3 2" xfId="6858"/>
    <cellStyle name="Comma 2 11 4" xfId="2428"/>
    <cellStyle name="Comma 2 11 4 2" xfId="7392"/>
    <cellStyle name="Comma 2 11 5" xfId="2429"/>
    <cellStyle name="Comma 2 11 5 2" xfId="7393"/>
    <cellStyle name="Comma 2 11 6" xfId="6503"/>
    <cellStyle name="Comma 2 12" xfId="2430"/>
    <cellStyle name="Comma 2 12 2" xfId="2431"/>
    <cellStyle name="Comma 2 12 2 2" xfId="6506"/>
    <cellStyle name="Comma 2 12 3" xfId="2432"/>
    <cellStyle name="Comma 2 12 3 2" xfId="6859"/>
    <cellStyle name="Comma 2 12 4" xfId="2433"/>
    <cellStyle name="Comma 2 12 4 2" xfId="7394"/>
    <cellStyle name="Comma 2 12 5" xfId="2434"/>
    <cellStyle name="Comma 2 12 5 2" xfId="7395"/>
    <cellStyle name="Comma 2 12 6" xfId="6505"/>
    <cellStyle name="Comma 2 13" xfId="2435"/>
    <cellStyle name="Comma 2 13 2" xfId="2436"/>
    <cellStyle name="Comma 2 13 2 2" xfId="6508"/>
    <cellStyle name="Comma 2 13 3" xfId="2437"/>
    <cellStyle name="Comma 2 13 3 2" xfId="6860"/>
    <cellStyle name="Comma 2 13 4" xfId="2438"/>
    <cellStyle name="Comma 2 13 4 2" xfId="7396"/>
    <cellStyle name="Comma 2 13 5" xfId="2439"/>
    <cellStyle name="Comma 2 13 5 2" xfId="7397"/>
    <cellStyle name="Comma 2 13 6" xfId="6507"/>
    <cellStyle name="Comma 2 14" xfId="2440"/>
    <cellStyle name="Comma 2 14 2" xfId="2441"/>
    <cellStyle name="Comma 2 14 2 2" xfId="6510"/>
    <cellStyle name="Comma 2 14 3" xfId="2442"/>
    <cellStyle name="Comma 2 14 3 2" xfId="6861"/>
    <cellStyle name="Comma 2 14 4" xfId="2443"/>
    <cellStyle name="Comma 2 14 4 2" xfId="7398"/>
    <cellStyle name="Comma 2 14 5" xfId="2444"/>
    <cellStyle name="Comma 2 14 5 2" xfId="7399"/>
    <cellStyle name="Comma 2 14 6" xfId="6509"/>
    <cellStyle name="Comma 2 15" xfId="2445"/>
    <cellStyle name="Comma 2 15 2" xfId="2446"/>
    <cellStyle name="Comma 2 15 2 2" xfId="6512"/>
    <cellStyle name="Comma 2 15 3" xfId="2447"/>
    <cellStyle name="Comma 2 15 3 2" xfId="6862"/>
    <cellStyle name="Comma 2 15 4" xfId="2448"/>
    <cellStyle name="Comma 2 15 4 2" xfId="7400"/>
    <cellStyle name="Comma 2 15 5" xfId="2449"/>
    <cellStyle name="Comma 2 15 5 2" xfId="7401"/>
    <cellStyle name="Comma 2 15 6" xfId="6511"/>
    <cellStyle name="Comma 2 16" xfId="2450"/>
    <cellStyle name="Comma 2 16 2" xfId="2451"/>
    <cellStyle name="Comma 2 16 2 2" xfId="6514"/>
    <cellStyle name="Comma 2 16 3" xfId="2452"/>
    <cellStyle name="Comma 2 16 3 2" xfId="6863"/>
    <cellStyle name="Comma 2 16 4" xfId="2453"/>
    <cellStyle name="Comma 2 16 4 2" xfId="7402"/>
    <cellStyle name="Comma 2 16 5" xfId="2454"/>
    <cellStyle name="Comma 2 16 5 2" xfId="7403"/>
    <cellStyle name="Comma 2 16 6" xfId="6513"/>
    <cellStyle name="Comma 2 17" xfId="2455"/>
    <cellStyle name="Comma 2 17 2" xfId="2456"/>
    <cellStyle name="Comma 2 17 2 2" xfId="6516"/>
    <cellStyle name="Comma 2 17 3" xfId="2457"/>
    <cellStyle name="Comma 2 17 3 2" xfId="6864"/>
    <cellStyle name="Comma 2 17 4" xfId="2458"/>
    <cellStyle name="Comma 2 17 4 2" xfId="7404"/>
    <cellStyle name="Comma 2 17 5" xfId="2459"/>
    <cellStyle name="Comma 2 17 5 2" xfId="7405"/>
    <cellStyle name="Comma 2 17 6" xfId="6515"/>
    <cellStyle name="Comma 2 18" xfId="2460"/>
    <cellStyle name="Comma 2 18 2" xfId="2461"/>
    <cellStyle name="Comma 2 18 2 2" xfId="6518"/>
    <cellStyle name="Comma 2 18 3" xfId="2462"/>
    <cellStyle name="Comma 2 18 3 2" xfId="6865"/>
    <cellStyle name="Comma 2 18 4" xfId="2463"/>
    <cellStyle name="Comma 2 18 4 2" xfId="7406"/>
    <cellStyle name="Comma 2 18 5" xfId="2464"/>
    <cellStyle name="Comma 2 18 5 2" xfId="7407"/>
    <cellStyle name="Comma 2 18 6" xfId="6517"/>
    <cellStyle name="Comma 2 19" xfId="2465"/>
    <cellStyle name="Comma 2 19 2" xfId="2466"/>
    <cellStyle name="Comma 2 19 2 2" xfId="6520"/>
    <cellStyle name="Comma 2 19 3" xfId="2467"/>
    <cellStyle name="Comma 2 19 3 2" xfId="6866"/>
    <cellStyle name="Comma 2 19 4" xfId="6267"/>
    <cellStyle name="Comma 2 19 5" xfId="6519"/>
    <cellStyle name="Comma 2 2" xfId="2468"/>
    <cellStyle name="Comma 2 2 10" xfId="2469"/>
    <cellStyle name="Comma 2 2 10 2" xfId="2470"/>
    <cellStyle name="Comma 2 2 10 3" xfId="6522"/>
    <cellStyle name="Comma 2 2 11" xfId="2471"/>
    <cellStyle name="Comma 2 2 11 2" xfId="2472"/>
    <cellStyle name="Comma 2 2 11 3" xfId="6523"/>
    <cellStyle name="Comma 2 2 12" xfId="2473"/>
    <cellStyle name="Comma 2 2 12 2" xfId="2474"/>
    <cellStyle name="Comma 2 2 12 3" xfId="6524"/>
    <cellStyle name="Comma 2 2 13" xfId="2475"/>
    <cellStyle name="Comma 2 2 13 2" xfId="2476"/>
    <cellStyle name="Comma 2 2 13 3" xfId="6525"/>
    <cellStyle name="Comma 2 2 14" xfId="2477"/>
    <cellStyle name="Comma 2 2 14 2" xfId="2478"/>
    <cellStyle name="Comma 2 2 14 3" xfId="6526"/>
    <cellStyle name="Comma 2 2 15" xfId="2479"/>
    <cellStyle name="Comma 2 2 15 2" xfId="2480"/>
    <cellStyle name="Comma 2 2 15 3" xfId="6527"/>
    <cellStyle name="Comma 2 2 16" xfId="2481"/>
    <cellStyle name="Comma 2 2 16 2" xfId="2482"/>
    <cellStyle name="Comma 2 2 16 3" xfId="6528"/>
    <cellStyle name="Comma 2 2 17" xfId="2483"/>
    <cellStyle name="Comma 2 2 17 2" xfId="2484"/>
    <cellStyle name="Comma 2 2 17 3" xfId="6529"/>
    <cellStyle name="Comma 2 2 18" xfId="2485"/>
    <cellStyle name="Comma 2 2 18 2" xfId="2486"/>
    <cellStyle name="Comma 2 2 18 2 2" xfId="6531"/>
    <cellStyle name="Comma 2 2 18 3" xfId="2487"/>
    <cellStyle name="Comma 2 2 18 3 2" xfId="6868"/>
    <cellStyle name="Comma 2 2 18 4" xfId="6530"/>
    <cellStyle name="Comma 2 2 19" xfId="2488"/>
    <cellStyle name="Comma 2 2 19 10" xfId="2489"/>
    <cellStyle name="Comma 2 2 19 11" xfId="2490"/>
    <cellStyle name="Comma 2 2 19 12" xfId="2491"/>
    <cellStyle name="Comma 2 2 19 13" xfId="2492"/>
    <cellStyle name="Comma 2 2 19 14" xfId="2493"/>
    <cellStyle name="Comma 2 2 19 14 2" xfId="7408"/>
    <cellStyle name="Comma 2 2 19 15" xfId="6826"/>
    <cellStyle name="Comma 2 2 19 2" xfId="2494"/>
    <cellStyle name="Comma 2 2 19 2 10" xfId="2495"/>
    <cellStyle name="Comma 2 2 19 2 10 2" xfId="7409"/>
    <cellStyle name="Comma 2 2 19 2 11" xfId="2496"/>
    <cellStyle name="Comma 2 2 19 2 11 2" xfId="7410"/>
    <cellStyle name="Comma 2 2 19 2 12" xfId="2497"/>
    <cellStyle name="Comma 2 2 19 2 12 2" xfId="7411"/>
    <cellStyle name="Comma 2 2 19 2 13" xfId="2498"/>
    <cellStyle name="Comma 2 2 19 2 13 2" xfId="7412"/>
    <cellStyle name="Comma 2 2 19 2 14" xfId="2499"/>
    <cellStyle name="Comma 2 2 19 2 15" xfId="6845"/>
    <cellStyle name="Comma 2 2 19 2 2" xfId="2500"/>
    <cellStyle name="Comma 2 2 19 2 2 2" xfId="2501"/>
    <cellStyle name="Comma 2 2 19 2 2 2 2" xfId="7413"/>
    <cellStyle name="Comma 2 2 19 2 2 3" xfId="6890"/>
    <cellStyle name="Comma 2 2 19 2 3" xfId="2502"/>
    <cellStyle name="Comma 2 2 19 2 3 2" xfId="7414"/>
    <cellStyle name="Comma 2 2 19 2 4" xfId="2503"/>
    <cellStyle name="Comma 2 2 19 2 4 2" xfId="7415"/>
    <cellStyle name="Comma 2 2 19 2 5" xfId="2504"/>
    <cellStyle name="Comma 2 2 19 2 5 2" xfId="7416"/>
    <cellStyle name="Comma 2 2 19 2 6" xfId="2505"/>
    <cellStyle name="Comma 2 2 19 2 6 2" xfId="7417"/>
    <cellStyle name="Comma 2 2 19 2 7" xfId="2506"/>
    <cellStyle name="Comma 2 2 19 2 7 2" xfId="7418"/>
    <cellStyle name="Comma 2 2 19 2 8" xfId="2507"/>
    <cellStyle name="Comma 2 2 19 2 8 2" xfId="7419"/>
    <cellStyle name="Comma 2 2 19 2 9" xfId="2508"/>
    <cellStyle name="Comma 2 2 19 2 9 2" xfId="7420"/>
    <cellStyle name="Comma 2 2 19 3" xfId="2509"/>
    <cellStyle name="Comma 2 2 19 4" xfId="2510"/>
    <cellStyle name="Comma 2 2 19 5" xfId="2511"/>
    <cellStyle name="Comma 2 2 19 6" xfId="2512"/>
    <cellStyle name="Comma 2 2 19 7" xfId="2513"/>
    <cellStyle name="Comma 2 2 19 8" xfId="2514"/>
    <cellStyle name="Comma 2 2 19 9" xfId="2515"/>
    <cellStyle name="Comma 2 2 2" xfId="2516"/>
    <cellStyle name="Comma 2 2 2 10" xfId="2517"/>
    <cellStyle name="Comma 2 2 2 10 2" xfId="2518"/>
    <cellStyle name="Comma 2 2 2 10 2 2" xfId="7422"/>
    <cellStyle name="Comma 2 2 2 10 3" xfId="6533"/>
    <cellStyle name="Comma 2 2 2 11" xfId="2519"/>
    <cellStyle name="Comma 2 2 2 11 2" xfId="2520"/>
    <cellStyle name="Comma 2 2 2 11 2 2" xfId="7423"/>
    <cellStyle name="Comma 2 2 2 11 3" xfId="6534"/>
    <cellStyle name="Comma 2 2 2 12" xfId="2521"/>
    <cellStyle name="Comma 2 2 2 12 2" xfId="2522"/>
    <cellStyle name="Comma 2 2 2 12 2 2" xfId="7424"/>
    <cellStyle name="Comma 2 2 2 12 3" xfId="6535"/>
    <cellStyle name="Comma 2 2 2 13" xfId="2523"/>
    <cellStyle name="Comma 2 2 2 13 2" xfId="2524"/>
    <cellStyle name="Comma 2 2 2 13 2 2" xfId="7425"/>
    <cellStyle name="Comma 2 2 2 13 3" xfId="6536"/>
    <cellStyle name="Comma 2 2 2 14" xfId="2525"/>
    <cellStyle name="Comma 2 2 2 14 2" xfId="2526"/>
    <cellStyle name="Comma 2 2 2 14 2 2" xfId="7426"/>
    <cellStyle name="Comma 2 2 2 14 3" xfId="6537"/>
    <cellStyle name="Comma 2 2 2 15" xfId="2527"/>
    <cellStyle name="Comma 2 2 2 15 2" xfId="2528"/>
    <cellStyle name="Comma 2 2 2 15 2 2" xfId="7427"/>
    <cellStyle name="Comma 2 2 2 15 3" xfId="6538"/>
    <cellStyle name="Comma 2 2 2 16" xfId="2529"/>
    <cellStyle name="Comma 2 2 2 16 2" xfId="2530"/>
    <cellStyle name="Comma 2 2 2 16 2 2" xfId="7428"/>
    <cellStyle name="Comma 2 2 2 16 3" xfId="6539"/>
    <cellStyle name="Comma 2 2 2 17" xfId="2531"/>
    <cellStyle name="Comma 2 2 2 17 2" xfId="2532"/>
    <cellStyle name="Comma 2 2 2 17 2 2" xfId="7429"/>
    <cellStyle name="Comma 2 2 2 17 3" xfId="6540"/>
    <cellStyle name="Comma 2 2 2 18" xfId="2533"/>
    <cellStyle name="Comma 2 2 2 18 10" xfId="2534"/>
    <cellStyle name="Comma 2 2 2 18 10 2" xfId="7430"/>
    <cellStyle name="Comma 2 2 2 18 11" xfId="2535"/>
    <cellStyle name="Comma 2 2 2 18 11 2" xfId="7431"/>
    <cellStyle name="Comma 2 2 2 18 12" xfId="2536"/>
    <cellStyle name="Comma 2 2 2 18 12 2" xfId="7432"/>
    <cellStyle name="Comma 2 2 2 18 13" xfId="2537"/>
    <cellStyle name="Comma 2 2 2 18 13 2" xfId="7433"/>
    <cellStyle name="Comma 2 2 2 18 14" xfId="2538"/>
    <cellStyle name="Comma 2 2 2 18 15" xfId="6827"/>
    <cellStyle name="Comma 2 2 2 18 2" xfId="2539"/>
    <cellStyle name="Comma 2 2 2 18 2 10" xfId="2540"/>
    <cellStyle name="Comma 2 2 2 18 2 11" xfId="2541"/>
    <cellStyle name="Comma 2 2 2 18 2 12" xfId="2542"/>
    <cellStyle name="Comma 2 2 2 18 2 13" xfId="2543"/>
    <cellStyle name="Comma 2 2 2 18 2 14" xfId="2544"/>
    <cellStyle name="Comma 2 2 2 18 2 14 2" xfId="7434"/>
    <cellStyle name="Comma 2 2 2 18 2 15" xfId="6846"/>
    <cellStyle name="Comma 2 2 2 18 2 2" xfId="2545"/>
    <cellStyle name="Comma 2 2 2 18 2 2 2" xfId="2546"/>
    <cellStyle name="Comma 2 2 2 18 2 2 3" xfId="6891"/>
    <cellStyle name="Comma 2 2 2 18 2 3" xfId="2547"/>
    <cellStyle name="Comma 2 2 2 18 2 4" xfId="2548"/>
    <cellStyle name="Comma 2 2 2 18 2 5" xfId="2549"/>
    <cellStyle name="Comma 2 2 2 18 2 6" xfId="2550"/>
    <cellStyle name="Comma 2 2 2 18 2 7" xfId="2551"/>
    <cellStyle name="Comma 2 2 2 18 2 8" xfId="2552"/>
    <cellStyle name="Comma 2 2 2 18 2 9" xfId="2553"/>
    <cellStyle name="Comma 2 2 2 18 3" xfId="2554"/>
    <cellStyle name="Comma 2 2 2 18 3 2" xfId="7435"/>
    <cellStyle name="Comma 2 2 2 18 4" xfId="2555"/>
    <cellStyle name="Comma 2 2 2 18 4 2" xfId="7436"/>
    <cellStyle name="Comma 2 2 2 18 5" xfId="2556"/>
    <cellStyle name="Comma 2 2 2 18 5 2" xfId="7437"/>
    <cellStyle name="Comma 2 2 2 18 6" xfId="2557"/>
    <cellStyle name="Comma 2 2 2 18 6 2" xfId="7438"/>
    <cellStyle name="Comma 2 2 2 18 7" xfId="2558"/>
    <cellStyle name="Comma 2 2 2 18 7 2" xfId="7439"/>
    <cellStyle name="Comma 2 2 2 18 8" xfId="2559"/>
    <cellStyle name="Comma 2 2 2 18 8 2" xfId="7440"/>
    <cellStyle name="Comma 2 2 2 18 9" xfId="2560"/>
    <cellStyle name="Comma 2 2 2 18 9 2" xfId="7441"/>
    <cellStyle name="Comma 2 2 2 19" xfId="2561"/>
    <cellStyle name="Comma 2 2 2 19 2" xfId="2562"/>
    <cellStyle name="Comma 2 2 2 19 3" xfId="6818"/>
    <cellStyle name="Comma 2 2 2 2" xfId="2563"/>
    <cellStyle name="Comma 2 2 2 2 10" xfId="2564"/>
    <cellStyle name="Comma 2 2 2 2 10 2" xfId="7442"/>
    <cellStyle name="Comma 2 2 2 2 11" xfId="2565"/>
    <cellStyle name="Comma 2 2 2 2 11 2" xfId="7443"/>
    <cellStyle name="Comma 2 2 2 2 12" xfId="2566"/>
    <cellStyle name="Comma 2 2 2 2 12 2" xfId="7444"/>
    <cellStyle name="Comma 2 2 2 2 13" xfId="2567"/>
    <cellStyle name="Comma 2 2 2 2 13 2" xfId="7445"/>
    <cellStyle name="Comma 2 2 2 2 14" xfId="2568"/>
    <cellStyle name="Comma 2 2 2 2 14 2" xfId="7446"/>
    <cellStyle name="Comma 2 2 2 2 15" xfId="2569"/>
    <cellStyle name="Comma 2 2 2 2 15 2" xfId="7447"/>
    <cellStyle name="Comma 2 2 2 2 16" xfId="2570"/>
    <cellStyle name="Comma 2 2 2 2 17" xfId="6393"/>
    <cellStyle name="Comma 2 2 2 2 2" xfId="2571"/>
    <cellStyle name="Comma 2 2 2 2 2 10" xfId="2572"/>
    <cellStyle name="Comma 2 2 2 2 2 11" xfId="2573"/>
    <cellStyle name="Comma 2 2 2 2 2 12" xfId="2574"/>
    <cellStyle name="Comma 2 2 2 2 2 13" xfId="2575"/>
    <cellStyle name="Comma 2 2 2 2 2 14" xfId="2576"/>
    <cellStyle name="Comma 2 2 2 2 2 14 2" xfId="7448"/>
    <cellStyle name="Comma 2 2 2 2 2 15" xfId="6532"/>
    <cellStyle name="Comma 2 2 2 2 2 2" xfId="2577"/>
    <cellStyle name="Comma 2 2 2 2 2 2 10" xfId="2578"/>
    <cellStyle name="Comma 2 2 2 2 2 2 10 2" xfId="7449"/>
    <cellStyle name="Comma 2 2 2 2 2 2 11" xfId="2579"/>
    <cellStyle name="Comma 2 2 2 2 2 2 11 2" xfId="7450"/>
    <cellStyle name="Comma 2 2 2 2 2 2 12" xfId="2580"/>
    <cellStyle name="Comma 2 2 2 2 2 2 12 2" xfId="7451"/>
    <cellStyle name="Comma 2 2 2 2 2 2 13" xfId="2581"/>
    <cellStyle name="Comma 2 2 2 2 2 2 13 2" xfId="7452"/>
    <cellStyle name="Comma 2 2 2 2 2 2 14" xfId="2582"/>
    <cellStyle name="Comma 2 2 2 2 2 2 15" xfId="6541"/>
    <cellStyle name="Comma 2 2 2 2 2 2 2" xfId="2583"/>
    <cellStyle name="Comma 2 2 2 2 2 2 2 2" xfId="2584"/>
    <cellStyle name="Comma 2 2 2 2 2 2 2 2 2" xfId="2585"/>
    <cellStyle name="Comma 2 2 2 2 2 2 2 2 2 2" xfId="7454"/>
    <cellStyle name="Comma 2 2 2 2 2 2 2 2 3" xfId="6870"/>
    <cellStyle name="Comma 2 2 2 2 2 2 2 3" xfId="2586"/>
    <cellStyle name="Comma 2 2 2 2 2 2 2 3 2" xfId="7453"/>
    <cellStyle name="Comma 2 2 2 2 2 2 2 4" xfId="6869"/>
    <cellStyle name="Comma 2 2 2 2 2 2 3" xfId="2587"/>
    <cellStyle name="Comma 2 2 2 2 2 2 3 2" xfId="7455"/>
    <cellStyle name="Comma 2 2 2 2 2 2 4" xfId="2588"/>
    <cellStyle name="Comma 2 2 2 2 2 2 4 2" xfId="7456"/>
    <cellStyle name="Comma 2 2 2 2 2 2 5" xfId="2589"/>
    <cellStyle name="Comma 2 2 2 2 2 2 5 2" xfId="7457"/>
    <cellStyle name="Comma 2 2 2 2 2 2 6" xfId="2590"/>
    <cellStyle name="Comma 2 2 2 2 2 2 6 2" xfId="7458"/>
    <cellStyle name="Comma 2 2 2 2 2 2 7" xfId="2591"/>
    <cellStyle name="Comma 2 2 2 2 2 2 7 2" xfId="7459"/>
    <cellStyle name="Comma 2 2 2 2 2 2 8" xfId="2592"/>
    <cellStyle name="Comma 2 2 2 2 2 2 8 2" xfId="7460"/>
    <cellStyle name="Comma 2 2 2 2 2 2 9" xfId="2593"/>
    <cellStyle name="Comma 2 2 2 2 2 2 9 2" xfId="7461"/>
    <cellStyle name="Comma 2 2 2 2 2 3" xfId="2594"/>
    <cellStyle name="Comma 2 2 2 2 2 4" xfId="2595"/>
    <cellStyle name="Comma 2 2 2 2 2 5" xfId="2596"/>
    <cellStyle name="Comma 2 2 2 2 2 6" xfId="2597"/>
    <cellStyle name="Comma 2 2 2 2 2 7" xfId="2598"/>
    <cellStyle name="Comma 2 2 2 2 2 8" xfId="2599"/>
    <cellStyle name="Comma 2 2 2 2 2 9" xfId="2600"/>
    <cellStyle name="Comma 2 2 2 2 3" xfId="2601"/>
    <cellStyle name="Comma 2 2 2 2 3 2" xfId="2602"/>
    <cellStyle name="Comma 2 2 2 2 3 2 2" xfId="7462"/>
    <cellStyle name="Comma 2 2 2 2 3 3" xfId="6828"/>
    <cellStyle name="Comma 2 2 2 2 4" xfId="2603"/>
    <cellStyle name="Comma 2 2 2 2 4 2" xfId="2604"/>
    <cellStyle name="Comma 2 2 2 2 4 2 2" xfId="7463"/>
    <cellStyle name="Comma 2 2 2 2 4 3" xfId="6817"/>
    <cellStyle name="Comma 2 2 2 2 5" xfId="2605"/>
    <cellStyle name="Comma 2 2 2 2 5 2" xfId="7464"/>
    <cellStyle name="Comma 2 2 2 2 6" xfId="2606"/>
    <cellStyle name="Comma 2 2 2 2 6 2" xfId="7465"/>
    <cellStyle name="Comma 2 2 2 2 7" xfId="2607"/>
    <cellStyle name="Comma 2 2 2 2 7 2" xfId="7466"/>
    <cellStyle name="Comma 2 2 2 2 8" xfId="2608"/>
    <cellStyle name="Comma 2 2 2 2 8 2" xfId="7467"/>
    <cellStyle name="Comma 2 2 2 2 9" xfId="2609"/>
    <cellStyle name="Comma 2 2 2 2 9 2" xfId="7468"/>
    <cellStyle name="Comma 2 2 2 20" xfId="2610"/>
    <cellStyle name="Comma 2 2 2 21" xfId="2611"/>
    <cellStyle name="Comma 2 2 2 22" xfId="2612"/>
    <cellStyle name="Comma 2 2 2 23" xfId="2613"/>
    <cellStyle name="Comma 2 2 2 24" xfId="2614"/>
    <cellStyle name="Comma 2 2 2 25" xfId="2615"/>
    <cellStyle name="Comma 2 2 2 26" xfId="2616"/>
    <cellStyle name="Comma 2 2 2 27" xfId="2617"/>
    <cellStyle name="Comma 2 2 2 28" xfId="2618"/>
    <cellStyle name="Comma 2 2 2 29" xfId="2619"/>
    <cellStyle name="Comma 2 2 2 3" xfId="2620"/>
    <cellStyle name="Comma 2 2 2 3 2" xfId="2621"/>
    <cellStyle name="Comma 2 2 2 3 2 2" xfId="7469"/>
    <cellStyle name="Comma 2 2 2 3 3" xfId="6542"/>
    <cellStyle name="Comma 2 2 2 30" xfId="2622"/>
    <cellStyle name="Comma 2 2 2 31" xfId="2623"/>
    <cellStyle name="Comma 2 2 2 31 2" xfId="7421"/>
    <cellStyle name="Comma 2 2 2 32" xfId="6392"/>
    <cellStyle name="Comma 2 2 2 4" xfId="2624"/>
    <cellStyle name="Comma 2 2 2 4 2" xfId="2625"/>
    <cellStyle name="Comma 2 2 2 4 2 2" xfId="7470"/>
    <cellStyle name="Comma 2 2 2 4 3" xfId="6543"/>
    <cellStyle name="Comma 2 2 2 5" xfId="2626"/>
    <cellStyle name="Comma 2 2 2 5 2" xfId="2627"/>
    <cellStyle name="Comma 2 2 2 5 2 2" xfId="7471"/>
    <cellStyle name="Comma 2 2 2 5 3" xfId="6544"/>
    <cellStyle name="Comma 2 2 2 6" xfId="2628"/>
    <cellStyle name="Comma 2 2 2 6 2" xfId="2629"/>
    <cellStyle name="Comma 2 2 2 6 2 2" xfId="7472"/>
    <cellStyle name="Comma 2 2 2 6 3" xfId="6545"/>
    <cellStyle name="Comma 2 2 2 7" xfId="2630"/>
    <cellStyle name="Comma 2 2 2 7 2" xfId="2631"/>
    <cellStyle name="Comma 2 2 2 7 2 2" xfId="7473"/>
    <cellStyle name="Comma 2 2 2 7 3" xfId="6546"/>
    <cellStyle name="Comma 2 2 2 8" xfId="2632"/>
    <cellStyle name="Comma 2 2 2 8 2" xfId="2633"/>
    <cellStyle name="Comma 2 2 2 8 2 2" xfId="7474"/>
    <cellStyle name="Comma 2 2 2 8 3" xfId="6547"/>
    <cellStyle name="Comma 2 2 2 9" xfId="2634"/>
    <cellStyle name="Comma 2 2 2 9 2" xfId="2635"/>
    <cellStyle name="Comma 2 2 2 9 2 2" xfId="7475"/>
    <cellStyle name="Comma 2 2 2 9 3" xfId="6548"/>
    <cellStyle name="Comma 2 2 20" xfId="2636"/>
    <cellStyle name="Comma 2 2 20 2" xfId="2637"/>
    <cellStyle name="Comma 2 2 20 2 2" xfId="7476"/>
    <cellStyle name="Comma 2 2 20 3" xfId="6819"/>
    <cellStyle name="Comma 2 2 21" xfId="2638"/>
    <cellStyle name="Comma 2 2 21 2" xfId="7477"/>
    <cellStyle name="Comma 2 2 22" xfId="2639"/>
    <cellStyle name="Comma 2 2 22 2" xfId="7478"/>
    <cellStyle name="Comma 2 2 23" xfId="2640"/>
    <cellStyle name="Comma 2 2 23 2" xfId="7479"/>
    <cellStyle name="Comma 2 2 24" xfId="2641"/>
    <cellStyle name="Comma 2 2 24 2" xfId="7480"/>
    <cellStyle name="Comma 2 2 25" xfId="2642"/>
    <cellStyle name="Comma 2 2 25 2" xfId="7481"/>
    <cellStyle name="Comma 2 2 26" xfId="2643"/>
    <cellStyle name="Comma 2 2 26 2" xfId="7482"/>
    <cellStyle name="Comma 2 2 27" xfId="2644"/>
    <cellStyle name="Comma 2 2 27 2" xfId="7483"/>
    <cellStyle name="Comma 2 2 28" xfId="2645"/>
    <cellStyle name="Comma 2 2 28 2" xfId="7484"/>
    <cellStyle name="Comma 2 2 29" xfId="2646"/>
    <cellStyle name="Comma 2 2 29 2" xfId="7485"/>
    <cellStyle name="Comma 2 2 3" xfId="2647"/>
    <cellStyle name="Comma 2 2 3 10" xfId="2648"/>
    <cellStyle name="Comma 2 2 3 11" xfId="2649"/>
    <cellStyle name="Comma 2 2 3 12" xfId="2650"/>
    <cellStyle name="Comma 2 2 3 13" xfId="2651"/>
    <cellStyle name="Comma 2 2 3 14" xfId="2652"/>
    <cellStyle name="Comma 2 2 3 15" xfId="2653"/>
    <cellStyle name="Comma 2 2 3 16" xfId="2654"/>
    <cellStyle name="Comma 2 2 3 16 2" xfId="7486"/>
    <cellStyle name="Comma 2 2 3 17" xfId="6521"/>
    <cellStyle name="Comma 2 2 3 2" xfId="2655"/>
    <cellStyle name="Comma 2 2 3 2 10" xfId="2656"/>
    <cellStyle name="Comma 2 2 3 2 10 2" xfId="7487"/>
    <cellStyle name="Comma 2 2 3 2 11" xfId="2657"/>
    <cellStyle name="Comma 2 2 3 2 11 2" xfId="7488"/>
    <cellStyle name="Comma 2 2 3 2 12" xfId="2658"/>
    <cellStyle name="Comma 2 2 3 2 12 2" xfId="7489"/>
    <cellStyle name="Comma 2 2 3 2 13" xfId="2659"/>
    <cellStyle name="Comma 2 2 3 2 13 2" xfId="7490"/>
    <cellStyle name="Comma 2 2 3 2 14" xfId="2660"/>
    <cellStyle name="Comma 2 2 3 2 15" xfId="6549"/>
    <cellStyle name="Comma 2 2 3 2 2" xfId="2661"/>
    <cellStyle name="Comma 2 2 3 2 2 10" xfId="2662"/>
    <cellStyle name="Comma 2 2 3 2 2 11" xfId="2663"/>
    <cellStyle name="Comma 2 2 3 2 2 12" xfId="2664"/>
    <cellStyle name="Comma 2 2 3 2 2 13" xfId="2665"/>
    <cellStyle name="Comma 2 2 3 2 2 14" xfId="2666"/>
    <cellStyle name="Comma 2 2 3 2 2 14 2" xfId="7491"/>
    <cellStyle name="Comma 2 2 3 2 2 15" xfId="6867"/>
    <cellStyle name="Comma 2 2 3 2 2 2" xfId="2667"/>
    <cellStyle name="Comma 2 2 3 2 2 2 2" xfId="2668"/>
    <cellStyle name="Comma 2 2 3 2 2 2 3" xfId="6871"/>
    <cellStyle name="Comma 2 2 3 2 2 3" xfId="2669"/>
    <cellStyle name="Comma 2 2 3 2 2 4" xfId="2670"/>
    <cellStyle name="Comma 2 2 3 2 2 5" xfId="2671"/>
    <cellStyle name="Comma 2 2 3 2 2 6" xfId="2672"/>
    <cellStyle name="Comma 2 2 3 2 2 7" xfId="2673"/>
    <cellStyle name="Comma 2 2 3 2 2 8" xfId="2674"/>
    <cellStyle name="Comma 2 2 3 2 2 9" xfId="2675"/>
    <cellStyle name="Comma 2 2 3 2 3" xfId="2676"/>
    <cellStyle name="Comma 2 2 3 2 3 2" xfId="7492"/>
    <cellStyle name="Comma 2 2 3 2 4" xfId="2677"/>
    <cellStyle name="Comma 2 2 3 2 4 2" xfId="7493"/>
    <cellStyle name="Comma 2 2 3 2 5" xfId="2678"/>
    <cellStyle name="Comma 2 2 3 2 5 2" xfId="7494"/>
    <cellStyle name="Comma 2 2 3 2 6" xfId="2679"/>
    <cellStyle name="Comma 2 2 3 2 6 2" xfId="7495"/>
    <cellStyle name="Comma 2 2 3 2 7" xfId="2680"/>
    <cellStyle name="Comma 2 2 3 2 7 2" xfId="7496"/>
    <cellStyle name="Comma 2 2 3 2 8" xfId="2681"/>
    <cellStyle name="Comma 2 2 3 2 8 2" xfId="7497"/>
    <cellStyle name="Comma 2 2 3 2 9" xfId="2682"/>
    <cellStyle name="Comma 2 2 3 2 9 2" xfId="7498"/>
    <cellStyle name="Comma 2 2 3 3" xfId="2683"/>
    <cellStyle name="Comma 2 2 3 3 2" xfId="2684"/>
    <cellStyle name="Comma 2 2 3 3 3" xfId="6829"/>
    <cellStyle name="Comma 2 2 3 4" xfId="2685"/>
    <cellStyle name="Comma 2 2 3 4 2" xfId="2686"/>
    <cellStyle name="Comma 2 2 3 4 3" xfId="6816"/>
    <cellStyle name="Comma 2 2 3 5" xfId="2687"/>
    <cellStyle name="Comma 2 2 3 6" xfId="2688"/>
    <cellStyle name="Comma 2 2 3 7" xfId="2689"/>
    <cellStyle name="Comma 2 2 3 8" xfId="2690"/>
    <cellStyle name="Comma 2 2 3 9" xfId="2691"/>
    <cellStyle name="Comma 2 2 30" xfId="2692"/>
    <cellStyle name="Comma 2 2 30 2" xfId="7499"/>
    <cellStyle name="Comma 2 2 31" xfId="2693"/>
    <cellStyle name="Comma 2 2 31 2" xfId="7500"/>
    <cellStyle name="Comma 2 2 32" xfId="2694"/>
    <cellStyle name="Comma 2 2 33" xfId="6268"/>
    <cellStyle name="Comma 2 2 34" xfId="6269"/>
    <cellStyle name="Comma 2 2 35" xfId="6389"/>
    <cellStyle name="Comma 2 2 4" xfId="2695"/>
    <cellStyle name="Comma 2 2 4 2" xfId="2696"/>
    <cellStyle name="Comma 2 2 4 3" xfId="6550"/>
    <cellStyle name="Comma 2 2 5" xfId="2697"/>
    <cellStyle name="Comma 2 2 5 2" xfId="2698"/>
    <cellStyle name="Comma 2 2 5 3" xfId="6551"/>
    <cellStyle name="Comma 2 2 6" xfId="2699"/>
    <cellStyle name="Comma 2 2 6 2" xfId="2700"/>
    <cellStyle name="Comma 2 2 6 3" xfId="6552"/>
    <cellStyle name="Comma 2 2 7" xfId="2701"/>
    <cellStyle name="Comma 2 2 7 2" xfId="2702"/>
    <cellStyle name="Comma 2 2 7 3" xfId="6553"/>
    <cellStyle name="Comma 2 2 8" xfId="2703"/>
    <cellStyle name="Comma 2 2 8 2" xfId="2704"/>
    <cellStyle name="Comma 2 2 8 3" xfId="6554"/>
    <cellStyle name="Comma 2 2 9" xfId="2705"/>
    <cellStyle name="Comma 2 2 9 2" xfId="2706"/>
    <cellStyle name="Comma 2 2 9 3" xfId="6555"/>
    <cellStyle name="Comma 2 20" xfId="2707"/>
    <cellStyle name="Comma 2 20 2" xfId="2708"/>
    <cellStyle name="Comma 2 20 2 2" xfId="6557"/>
    <cellStyle name="Comma 2 20 3" xfId="2709"/>
    <cellStyle name="Comma 2 20 3 2" xfId="6872"/>
    <cellStyle name="Comma 2 20 4" xfId="6556"/>
    <cellStyle name="Comma 2 21" xfId="2710"/>
    <cellStyle name="Comma 2 21 10" xfId="2711"/>
    <cellStyle name="Comma 2 21 10 2" xfId="7501"/>
    <cellStyle name="Comma 2 21 11" xfId="2712"/>
    <cellStyle name="Comma 2 21 11 2" xfId="7502"/>
    <cellStyle name="Comma 2 21 12" xfId="2713"/>
    <cellStyle name="Comma 2 21 12 2" xfId="7503"/>
    <cellStyle name="Comma 2 21 13" xfId="2714"/>
    <cellStyle name="Comma 2 21 13 2" xfId="7504"/>
    <cellStyle name="Comma 2 21 14" xfId="2715"/>
    <cellStyle name="Comma 2 21 15" xfId="6825"/>
    <cellStyle name="Comma 2 21 2" xfId="2716"/>
    <cellStyle name="Comma 2 21 2 10" xfId="2717"/>
    <cellStyle name="Comma 2 21 2 11" xfId="2718"/>
    <cellStyle name="Comma 2 21 2 12" xfId="2719"/>
    <cellStyle name="Comma 2 21 2 13" xfId="2720"/>
    <cellStyle name="Comma 2 21 2 14" xfId="6847"/>
    <cellStyle name="Comma 2 21 2 2" xfId="2721"/>
    <cellStyle name="Comma 2 21 2 2 2" xfId="2722"/>
    <cellStyle name="Comma 2 21 2 2 3" xfId="6889"/>
    <cellStyle name="Comma 2 21 2 3" xfId="2723"/>
    <cellStyle name="Comma 2 21 2 4" xfId="2724"/>
    <cellStyle name="Comma 2 21 2 5" xfId="2725"/>
    <cellStyle name="Comma 2 21 2 6" xfId="2726"/>
    <cellStyle name="Comma 2 21 2 7" xfId="2727"/>
    <cellStyle name="Comma 2 21 2 8" xfId="2728"/>
    <cellStyle name="Comma 2 21 2 9" xfId="2729"/>
    <cellStyle name="Comma 2 21 3" xfId="2730"/>
    <cellStyle name="Comma 2 21 3 2" xfId="7505"/>
    <cellStyle name="Comma 2 21 4" xfId="2731"/>
    <cellStyle name="Comma 2 21 4 2" xfId="7506"/>
    <cellStyle name="Comma 2 21 5" xfId="2732"/>
    <cellStyle name="Comma 2 21 5 2" xfId="7507"/>
    <cellStyle name="Comma 2 21 6" xfId="2733"/>
    <cellStyle name="Comma 2 21 6 2" xfId="7508"/>
    <cellStyle name="Comma 2 21 7" xfId="2734"/>
    <cellStyle name="Comma 2 21 7 2" xfId="7509"/>
    <cellStyle name="Comma 2 21 8" xfId="2735"/>
    <cellStyle name="Comma 2 21 8 2" xfId="7510"/>
    <cellStyle name="Comma 2 21 9" xfId="2736"/>
    <cellStyle name="Comma 2 21 9 2" xfId="7511"/>
    <cellStyle name="Comma 2 22" xfId="2737"/>
    <cellStyle name="Comma 2 22 2" xfId="2738"/>
    <cellStyle name="Comma 2 22 3" xfId="6820"/>
    <cellStyle name="Comma 2 23" xfId="2739"/>
    <cellStyle name="Comma 2 23 2" xfId="2740"/>
    <cellStyle name="Comma 2 23 3" xfId="6474"/>
    <cellStyle name="Comma 2 24" xfId="2741"/>
    <cellStyle name="Comma 2 24 2" xfId="2742"/>
    <cellStyle name="Comma 2 24 3" xfId="6899"/>
    <cellStyle name="Comma 2 25" xfId="2743"/>
    <cellStyle name="Comma 2 25 2" xfId="2744"/>
    <cellStyle name="Comma 2 25 3" xfId="6955"/>
    <cellStyle name="Comma 2 26" xfId="2745"/>
    <cellStyle name="Comma 2 26 2" xfId="2746"/>
    <cellStyle name="Comma 2 26 3" xfId="6962"/>
    <cellStyle name="Comma 2 27" xfId="2747"/>
    <cellStyle name="Comma 2 27 2" xfId="2748"/>
    <cellStyle name="Comma 2 27 3" xfId="6967"/>
    <cellStyle name="Comma 2 28" xfId="2749"/>
    <cellStyle name="Comma 2 28 2" xfId="2750"/>
    <cellStyle name="Comma 2 28 3" xfId="6972"/>
    <cellStyle name="Comma 2 29" xfId="2751"/>
    <cellStyle name="Comma 2 29 2" xfId="2752"/>
    <cellStyle name="Comma 2 29 3" xfId="6975"/>
    <cellStyle name="Comma 2 3" xfId="2753"/>
    <cellStyle name="Comma 2 3 10" xfId="2754"/>
    <cellStyle name="Comma 2 3 10 2" xfId="2755"/>
    <cellStyle name="Comma 2 3 10 3" xfId="6559"/>
    <cellStyle name="Comma 2 3 11" xfId="2756"/>
    <cellStyle name="Comma 2 3 11 2" xfId="2757"/>
    <cellStyle name="Comma 2 3 11 3" xfId="6560"/>
    <cellStyle name="Comma 2 3 12" xfId="2758"/>
    <cellStyle name="Comma 2 3 12 2" xfId="2759"/>
    <cellStyle name="Comma 2 3 12 3" xfId="6561"/>
    <cellStyle name="Comma 2 3 13" xfId="2760"/>
    <cellStyle name="Comma 2 3 13 2" xfId="2761"/>
    <cellStyle name="Comma 2 3 13 3" xfId="6562"/>
    <cellStyle name="Comma 2 3 14" xfId="2762"/>
    <cellStyle name="Comma 2 3 14 2" xfId="2763"/>
    <cellStyle name="Comma 2 3 14 3" xfId="6563"/>
    <cellStyle name="Comma 2 3 15" xfId="2764"/>
    <cellStyle name="Comma 2 3 15 2" xfId="2765"/>
    <cellStyle name="Comma 2 3 15 3" xfId="6564"/>
    <cellStyle name="Comma 2 3 16" xfId="2766"/>
    <cellStyle name="Comma 2 3 16 2" xfId="2767"/>
    <cellStyle name="Comma 2 3 16 3" xfId="6565"/>
    <cellStyle name="Comma 2 3 17" xfId="2768"/>
    <cellStyle name="Comma 2 3 17 2" xfId="2769"/>
    <cellStyle name="Comma 2 3 17 3" xfId="6566"/>
    <cellStyle name="Comma 2 3 18" xfId="2770"/>
    <cellStyle name="Comma 2 3 18 2" xfId="2771"/>
    <cellStyle name="Comma 2 3 18 3" xfId="6567"/>
    <cellStyle name="Comma 2 3 19" xfId="2772"/>
    <cellStyle name="Comma 2 3 19 2" xfId="6568"/>
    <cellStyle name="Comma 2 3 2" xfId="2773"/>
    <cellStyle name="Comma 2 3 2 10" xfId="2774"/>
    <cellStyle name="Comma 2 3 2 11" xfId="2775"/>
    <cellStyle name="Comma 2 3 2 12" xfId="2776"/>
    <cellStyle name="Comma 2 3 2 13" xfId="2777"/>
    <cellStyle name="Comma 2 3 2 14" xfId="2778"/>
    <cellStyle name="Comma 2 3 2 15" xfId="2779"/>
    <cellStyle name="Comma 2 3 2 16" xfId="6558"/>
    <cellStyle name="Comma 2 3 2 2" xfId="2780"/>
    <cellStyle name="Comma 2 3 2 2 10" xfId="2781"/>
    <cellStyle name="Comma 2 3 2 2 10 2" xfId="7512"/>
    <cellStyle name="Comma 2 3 2 2 11" xfId="2782"/>
    <cellStyle name="Comma 2 3 2 2 11 2" xfId="7513"/>
    <cellStyle name="Comma 2 3 2 2 12" xfId="2783"/>
    <cellStyle name="Comma 2 3 2 2 12 2" xfId="7514"/>
    <cellStyle name="Comma 2 3 2 2 13" xfId="2784"/>
    <cellStyle name="Comma 2 3 2 2 13 2" xfId="7515"/>
    <cellStyle name="Comma 2 3 2 2 14" xfId="2785"/>
    <cellStyle name="Comma 2 3 2 2 15" xfId="6569"/>
    <cellStyle name="Comma 2 3 2 2 2" xfId="2786"/>
    <cellStyle name="Comma 2 3 2 2 2 10" xfId="2787"/>
    <cellStyle name="Comma 2 3 2 2 2 11" xfId="2788"/>
    <cellStyle name="Comma 2 3 2 2 2 12" xfId="2789"/>
    <cellStyle name="Comma 2 3 2 2 2 13" xfId="2790"/>
    <cellStyle name="Comma 2 3 2 2 2 14" xfId="6873"/>
    <cellStyle name="Comma 2 3 2 2 2 2" xfId="2791"/>
    <cellStyle name="Comma 2 3 2 2 2 2 2" xfId="2792"/>
    <cellStyle name="Comma 2 3 2 2 2 2 3" xfId="6874"/>
    <cellStyle name="Comma 2 3 2 2 2 3" xfId="2793"/>
    <cellStyle name="Comma 2 3 2 2 2 4" xfId="2794"/>
    <cellStyle name="Comma 2 3 2 2 2 5" xfId="2795"/>
    <cellStyle name="Comma 2 3 2 2 2 6" xfId="2796"/>
    <cellStyle name="Comma 2 3 2 2 2 7" xfId="2797"/>
    <cellStyle name="Comma 2 3 2 2 2 8" xfId="2798"/>
    <cellStyle name="Comma 2 3 2 2 2 9" xfId="2799"/>
    <cellStyle name="Comma 2 3 2 2 3" xfId="2800"/>
    <cellStyle name="Comma 2 3 2 2 3 2" xfId="7516"/>
    <cellStyle name="Comma 2 3 2 2 4" xfId="2801"/>
    <cellStyle name="Comma 2 3 2 2 4 2" xfId="7517"/>
    <cellStyle name="Comma 2 3 2 2 5" xfId="2802"/>
    <cellStyle name="Comma 2 3 2 2 5 2" xfId="7518"/>
    <cellStyle name="Comma 2 3 2 2 6" xfId="2803"/>
    <cellStyle name="Comma 2 3 2 2 6 2" xfId="7519"/>
    <cellStyle name="Comma 2 3 2 2 7" xfId="2804"/>
    <cellStyle name="Comma 2 3 2 2 7 2" xfId="7520"/>
    <cellStyle name="Comma 2 3 2 2 8" xfId="2805"/>
    <cellStyle name="Comma 2 3 2 2 8 2" xfId="7521"/>
    <cellStyle name="Comma 2 3 2 2 9" xfId="2806"/>
    <cellStyle name="Comma 2 3 2 2 9 2" xfId="7522"/>
    <cellStyle name="Comma 2 3 2 3" xfId="2807"/>
    <cellStyle name="Comma 2 3 2 3 2" xfId="2808"/>
    <cellStyle name="Comma 2 3 2 3 3" xfId="6831"/>
    <cellStyle name="Comma 2 3 2 4" xfId="2809"/>
    <cellStyle name="Comma 2 3 2 4 2" xfId="2810"/>
    <cellStyle name="Comma 2 3 2 4 3" xfId="6814"/>
    <cellStyle name="Comma 2 3 2 5" xfId="2811"/>
    <cellStyle name="Comma 2 3 2 6" xfId="2812"/>
    <cellStyle name="Comma 2 3 2 7" xfId="2813"/>
    <cellStyle name="Comma 2 3 2 8" xfId="2814"/>
    <cellStyle name="Comma 2 3 2 9" xfId="2815"/>
    <cellStyle name="Comma 2 3 20" xfId="2816"/>
    <cellStyle name="Comma 2 3 20 10" xfId="2817"/>
    <cellStyle name="Comma 2 3 20 11" xfId="2818"/>
    <cellStyle name="Comma 2 3 20 12" xfId="2819"/>
    <cellStyle name="Comma 2 3 20 13" xfId="2820"/>
    <cellStyle name="Comma 2 3 20 14" xfId="6830"/>
    <cellStyle name="Comma 2 3 20 2" xfId="2821"/>
    <cellStyle name="Comma 2 3 20 2 10" xfId="2822"/>
    <cellStyle name="Comma 2 3 20 2 10 2" xfId="7523"/>
    <cellStyle name="Comma 2 3 20 2 11" xfId="2823"/>
    <cellStyle name="Comma 2 3 20 2 11 2" xfId="7524"/>
    <cellStyle name="Comma 2 3 20 2 12" xfId="2824"/>
    <cellStyle name="Comma 2 3 20 2 12 2" xfId="7525"/>
    <cellStyle name="Comma 2 3 20 2 13" xfId="2825"/>
    <cellStyle name="Comma 2 3 20 2 13 2" xfId="7526"/>
    <cellStyle name="Comma 2 3 20 2 14" xfId="2826"/>
    <cellStyle name="Comma 2 3 20 2 15" xfId="6850"/>
    <cellStyle name="Comma 2 3 20 2 2" xfId="2827"/>
    <cellStyle name="Comma 2 3 20 2 2 2" xfId="6892"/>
    <cellStyle name="Comma 2 3 20 2 3" xfId="2828"/>
    <cellStyle name="Comma 2 3 20 2 3 2" xfId="7527"/>
    <cellStyle name="Comma 2 3 20 2 4" xfId="2829"/>
    <cellStyle name="Comma 2 3 20 2 4 2" xfId="7528"/>
    <cellStyle name="Comma 2 3 20 2 5" xfId="2830"/>
    <cellStyle name="Comma 2 3 20 2 5 2" xfId="7529"/>
    <cellStyle name="Comma 2 3 20 2 6" xfId="2831"/>
    <cellStyle name="Comma 2 3 20 2 6 2" xfId="7530"/>
    <cellStyle name="Comma 2 3 20 2 7" xfId="2832"/>
    <cellStyle name="Comma 2 3 20 2 7 2" xfId="7531"/>
    <cellStyle name="Comma 2 3 20 2 8" xfId="2833"/>
    <cellStyle name="Comma 2 3 20 2 8 2" xfId="7532"/>
    <cellStyle name="Comma 2 3 20 2 9" xfId="2834"/>
    <cellStyle name="Comma 2 3 20 2 9 2" xfId="7533"/>
    <cellStyle name="Comma 2 3 20 3" xfId="2835"/>
    <cellStyle name="Comma 2 3 20 4" xfId="2836"/>
    <cellStyle name="Comma 2 3 20 5" xfId="2837"/>
    <cellStyle name="Comma 2 3 20 6" xfId="2838"/>
    <cellStyle name="Comma 2 3 20 7" xfId="2839"/>
    <cellStyle name="Comma 2 3 20 8" xfId="2840"/>
    <cellStyle name="Comma 2 3 20 9" xfId="2841"/>
    <cellStyle name="Comma 2 3 21" xfId="2842"/>
    <cellStyle name="Comma 2 3 21 2" xfId="6815"/>
    <cellStyle name="Comma 2 3 22" xfId="2843"/>
    <cellStyle name="Comma 2 3 22 2" xfId="7534"/>
    <cellStyle name="Comma 2 3 23" xfId="2844"/>
    <cellStyle name="Comma 2 3 23 2" xfId="7535"/>
    <cellStyle name="Comma 2 3 24" xfId="2845"/>
    <cellStyle name="Comma 2 3 24 2" xfId="7536"/>
    <cellStyle name="Comma 2 3 25" xfId="2846"/>
    <cellStyle name="Comma 2 3 25 2" xfId="7537"/>
    <cellStyle name="Comma 2 3 26" xfId="2847"/>
    <cellStyle name="Comma 2 3 26 2" xfId="7538"/>
    <cellStyle name="Comma 2 3 27" xfId="2848"/>
    <cellStyle name="Comma 2 3 27 2" xfId="7539"/>
    <cellStyle name="Comma 2 3 28" xfId="2849"/>
    <cellStyle name="Comma 2 3 28 2" xfId="7540"/>
    <cellStyle name="Comma 2 3 29" xfId="2850"/>
    <cellStyle name="Comma 2 3 29 2" xfId="7541"/>
    <cellStyle name="Comma 2 3 3" xfId="2851"/>
    <cellStyle name="Comma 2 3 3 2" xfId="2852"/>
    <cellStyle name="Comma 2 3 3 3" xfId="6570"/>
    <cellStyle name="Comma 2 3 30" xfId="2853"/>
    <cellStyle name="Comma 2 3 30 2" xfId="7542"/>
    <cellStyle name="Comma 2 3 31" xfId="2854"/>
    <cellStyle name="Comma 2 3 31 2" xfId="7543"/>
    <cellStyle name="Comma 2 3 32" xfId="2855"/>
    <cellStyle name="Comma 2 3 32 2" xfId="7544"/>
    <cellStyle name="Comma 2 3 33" xfId="2856"/>
    <cellStyle name="Comma 2 3 34" xfId="6402"/>
    <cellStyle name="Comma 2 3 4" xfId="2857"/>
    <cellStyle name="Comma 2 3 4 2" xfId="2858"/>
    <cellStyle name="Comma 2 3 4 3" xfId="6571"/>
    <cellStyle name="Comma 2 3 5" xfId="2859"/>
    <cellStyle name="Comma 2 3 5 2" xfId="2860"/>
    <cellStyle name="Comma 2 3 5 3" xfId="6572"/>
    <cellStyle name="Comma 2 3 6" xfId="2861"/>
    <cellStyle name="Comma 2 3 6 2" xfId="2862"/>
    <cellStyle name="Comma 2 3 6 3" xfId="6573"/>
    <cellStyle name="Comma 2 3 7" xfId="2863"/>
    <cellStyle name="Comma 2 3 7 2" xfId="2864"/>
    <cellStyle name="Comma 2 3 7 3" xfId="6574"/>
    <cellStyle name="Comma 2 3 8" xfId="2865"/>
    <cellStyle name="Comma 2 3 8 2" xfId="2866"/>
    <cellStyle name="Comma 2 3 8 3" xfId="6575"/>
    <cellStyle name="Comma 2 3 9" xfId="2867"/>
    <cellStyle name="Comma 2 3 9 2" xfId="2868"/>
    <cellStyle name="Comma 2 3 9 3" xfId="6576"/>
    <cellStyle name="Comma 2 30" xfId="2869"/>
    <cellStyle name="Comma 2 31" xfId="2870"/>
    <cellStyle name="Comma 2 32" xfId="2871"/>
    <cellStyle name="Comma 2 33" xfId="2872"/>
    <cellStyle name="Comma 2 34" xfId="6270"/>
    <cellStyle name="Comma 2 35" xfId="6271"/>
    <cellStyle name="Comma 2 36" xfId="6272"/>
    <cellStyle name="Comma 2 37" xfId="6983"/>
    <cellStyle name="Comma 2 4" xfId="2873"/>
    <cellStyle name="Comma 2 4 10" xfId="2874"/>
    <cellStyle name="Comma 2 4 10 2" xfId="2875"/>
    <cellStyle name="Comma 2 4 10 2 2" xfId="7545"/>
    <cellStyle name="Comma 2 4 10 3" xfId="6938"/>
    <cellStyle name="Comma 2 4 11" xfId="2876"/>
    <cellStyle name="Comma 2 4 11 2" xfId="2877"/>
    <cellStyle name="Comma 2 4 11 2 2" xfId="7546"/>
    <cellStyle name="Comma 2 4 11 3" xfId="6946"/>
    <cellStyle name="Comma 2 4 12" xfId="2878"/>
    <cellStyle name="Comma 2 4 12 2" xfId="7547"/>
    <cellStyle name="Comma 2 4 13" xfId="2879"/>
    <cellStyle name="Comma 2 4 13 2" xfId="7548"/>
    <cellStyle name="Comma 2 4 14" xfId="2880"/>
    <cellStyle name="Comma 2 4 14 2" xfId="7549"/>
    <cellStyle name="Comma 2 4 15" xfId="2881"/>
    <cellStyle name="Comma 2 4 15 2" xfId="7550"/>
    <cellStyle name="Comma 2 4 16" xfId="2882"/>
    <cellStyle name="Comma 2 4 17" xfId="6394"/>
    <cellStyle name="Comma 2 4 2" xfId="2883"/>
    <cellStyle name="Comma 2 4 2 10" xfId="6500"/>
    <cellStyle name="Comma 2 4 2 2" xfId="2884"/>
    <cellStyle name="Comma 2 4 2 2 2" xfId="6577"/>
    <cellStyle name="Comma 2 4 2 3" xfId="2885"/>
    <cellStyle name="Comma 2 4 2 3 2" xfId="6922"/>
    <cellStyle name="Comma 2 4 2 4" xfId="2886"/>
    <cellStyle name="Comma 2 4 2 4 2" xfId="6917"/>
    <cellStyle name="Comma 2 4 2 5" xfId="2887"/>
    <cellStyle name="Comma 2 4 2 5 2" xfId="6468"/>
    <cellStyle name="Comma 2 4 2 6" xfId="2888"/>
    <cellStyle name="Comma 2 4 2 6 2" xfId="6937"/>
    <cellStyle name="Comma 2 4 2 7" xfId="2889"/>
    <cellStyle name="Comma 2 4 2 7 2" xfId="6910"/>
    <cellStyle name="Comma 2 4 2 8" xfId="2890"/>
    <cellStyle name="Comma 2 4 2 8 2" xfId="6923"/>
    <cellStyle name="Comma 2 4 2 9" xfId="2891"/>
    <cellStyle name="Comma 2 4 2 9 2" xfId="6916"/>
    <cellStyle name="Comma 2 4 3" xfId="2892"/>
    <cellStyle name="Comma 2 4 3 10" xfId="2893"/>
    <cellStyle name="Comma 2 4 3 11" xfId="2894"/>
    <cellStyle name="Comma 2 4 3 12" xfId="2895"/>
    <cellStyle name="Comma 2 4 3 13" xfId="2896"/>
    <cellStyle name="Comma 2 4 3 14" xfId="6832"/>
    <cellStyle name="Comma 2 4 3 2" xfId="2897"/>
    <cellStyle name="Comma 2 4 3 2 10" xfId="2898"/>
    <cellStyle name="Comma 2 4 3 2 10 2" xfId="7551"/>
    <cellStyle name="Comma 2 4 3 2 11" xfId="2899"/>
    <cellStyle name="Comma 2 4 3 2 11 2" xfId="7552"/>
    <cellStyle name="Comma 2 4 3 2 12" xfId="2900"/>
    <cellStyle name="Comma 2 4 3 2 12 2" xfId="7553"/>
    <cellStyle name="Comma 2 4 3 2 13" xfId="2901"/>
    <cellStyle name="Comma 2 4 3 2 13 2" xfId="7554"/>
    <cellStyle name="Comma 2 4 3 2 14" xfId="2902"/>
    <cellStyle name="Comma 2 4 3 2 15" xfId="6856"/>
    <cellStyle name="Comma 2 4 3 2 2" xfId="2903"/>
    <cellStyle name="Comma 2 4 3 2 2 2" xfId="6893"/>
    <cellStyle name="Comma 2 4 3 2 3" xfId="2904"/>
    <cellStyle name="Comma 2 4 3 2 3 2" xfId="7555"/>
    <cellStyle name="Comma 2 4 3 2 4" xfId="2905"/>
    <cellStyle name="Comma 2 4 3 2 4 2" xfId="7556"/>
    <cellStyle name="Comma 2 4 3 2 5" xfId="2906"/>
    <cellStyle name="Comma 2 4 3 2 5 2" xfId="7557"/>
    <cellStyle name="Comma 2 4 3 2 6" xfId="2907"/>
    <cellStyle name="Comma 2 4 3 2 6 2" xfId="7558"/>
    <cellStyle name="Comma 2 4 3 2 7" xfId="2908"/>
    <cellStyle name="Comma 2 4 3 2 7 2" xfId="7559"/>
    <cellStyle name="Comma 2 4 3 2 8" xfId="2909"/>
    <cellStyle name="Comma 2 4 3 2 8 2" xfId="7560"/>
    <cellStyle name="Comma 2 4 3 2 9" xfId="2910"/>
    <cellStyle name="Comma 2 4 3 2 9 2" xfId="7561"/>
    <cellStyle name="Comma 2 4 3 3" xfId="2911"/>
    <cellStyle name="Comma 2 4 3 4" xfId="2912"/>
    <cellStyle name="Comma 2 4 3 5" xfId="2913"/>
    <cellStyle name="Comma 2 4 3 6" xfId="2914"/>
    <cellStyle name="Comma 2 4 3 7" xfId="2915"/>
    <cellStyle name="Comma 2 4 3 8" xfId="2916"/>
    <cellStyle name="Comma 2 4 3 9" xfId="2917"/>
    <cellStyle name="Comma 2 4 4" xfId="2918"/>
    <cellStyle name="Comma 2 4 4 2" xfId="6813"/>
    <cellStyle name="Comma 2 4 5" xfId="2919"/>
    <cellStyle name="Comma 2 4 5 2" xfId="2920"/>
    <cellStyle name="Comma 2 4 5 2 2" xfId="7562"/>
    <cellStyle name="Comma 2 4 5 3" xfId="6919"/>
    <cellStyle name="Comma 2 4 6" xfId="2921"/>
    <cellStyle name="Comma 2 4 6 2" xfId="2922"/>
    <cellStyle name="Comma 2 4 6 2 2" xfId="7563"/>
    <cellStyle name="Comma 2 4 6 3" xfId="6944"/>
    <cellStyle name="Comma 2 4 7" xfId="2923"/>
    <cellStyle name="Comma 2 4 7 2" xfId="2924"/>
    <cellStyle name="Comma 2 4 7 2 2" xfId="7564"/>
    <cellStyle name="Comma 2 4 7 3" xfId="6904"/>
    <cellStyle name="Comma 2 4 8" xfId="2925"/>
    <cellStyle name="Comma 2 4 8 2" xfId="2926"/>
    <cellStyle name="Comma 2 4 8 2 2" xfId="7565"/>
    <cellStyle name="Comma 2 4 8 3" xfId="6928"/>
    <cellStyle name="Comma 2 4 9" xfId="2927"/>
    <cellStyle name="Comma 2 4 9 2" xfId="2928"/>
    <cellStyle name="Comma 2 4 9 2 2" xfId="7566"/>
    <cellStyle name="Comma 2 4 9 3" xfId="6464"/>
    <cellStyle name="Comma 2 5" xfId="2929"/>
    <cellStyle name="Comma 2 5 2" xfId="2930"/>
    <cellStyle name="Comma 2 5 2 2" xfId="6578"/>
    <cellStyle name="Comma 2 5 3" xfId="2931"/>
    <cellStyle name="Comma 2 5 3 2" xfId="6875"/>
    <cellStyle name="Comma 2 5 4" xfId="2932"/>
    <cellStyle name="Comma 2 5 4 2" xfId="7567"/>
    <cellStyle name="Comma 2 5 5" xfId="2933"/>
    <cellStyle name="Comma 2 5 5 2" xfId="7568"/>
    <cellStyle name="Comma 2 5 6" xfId="6463"/>
    <cellStyle name="Comma 2 6" xfId="2934"/>
    <cellStyle name="Comma 2 6 2" xfId="2935"/>
    <cellStyle name="Comma 2 6 2 2" xfId="6580"/>
    <cellStyle name="Comma 2 6 3" xfId="2936"/>
    <cellStyle name="Comma 2 6 3 2" xfId="6876"/>
    <cellStyle name="Comma 2 6 4" xfId="2937"/>
    <cellStyle name="Comma 2 6 4 2" xfId="7569"/>
    <cellStyle name="Comma 2 6 5" xfId="2938"/>
    <cellStyle name="Comma 2 6 5 2" xfId="7570"/>
    <cellStyle name="Comma 2 6 6" xfId="6579"/>
    <cellStyle name="Comma 2 7" xfId="2939"/>
    <cellStyle name="Comma 2 7 2" xfId="2940"/>
    <cellStyle name="Comma 2 7 2 2" xfId="6582"/>
    <cellStyle name="Comma 2 7 3" xfId="2941"/>
    <cellStyle name="Comma 2 7 3 2" xfId="6877"/>
    <cellStyle name="Comma 2 7 4" xfId="2942"/>
    <cellStyle name="Comma 2 7 4 2" xfId="7571"/>
    <cellStyle name="Comma 2 7 5" xfId="2943"/>
    <cellStyle name="Comma 2 7 5 2" xfId="7572"/>
    <cellStyle name="Comma 2 7 6" xfId="6581"/>
    <cellStyle name="Comma 2 8" xfId="2944"/>
    <cellStyle name="Comma 2 8 2" xfId="2945"/>
    <cellStyle name="Comma 2 8 2 2" xfId="6584"/>
    <cellStyle name="Comma 2 8 3" xfId="2946"/>
    <cellStyle name="Comma 2 8 3 2" xfId="6878"/>
    <cellStyle name="Comma 2 8 4" xfId="2947"/>
    <cellStyle name="Comma 2 8 4 2" xfId="7573"/>
    <cellStyle name="Comma 2 8 5" xfId="2948"/>
    <cellStyle name="Comma 2 8 5 2" xfId="7574"/>
    <cellStyle name="Comma 2 8 6" xfId="6583"/>
    <cellStyle name="Comma 2 9" xfId="2949"/>
    <cellStyle name="Comma 2 9 2" xfId="2950"/>
    <cellStyle name="Comma 2 9 2 2" xfId="6586"/>
    <cellStyle name="Comma 2 9 3" xfId="2951"/>
    <cellStyle name="Comma 2 9 3 2" xfId="6879"/>
    <cellStyle name="Comma 2 9 4" xfId="2952"/>
    <cellStyle name="Comma 2 9 4 2" xfId="7575"/>
    <cellStyle name="Comma 2 9 5" xfId="2953"/>
    <cellStyle name="Comma 2 9 5 2" xfId="7576"/>
    <cellStyle name="Comma 2 9 6" xfId="6585"/>
    <cellStyle name="Comma 2_ პროექტის ბიუჯეტი" xfId="2954"/>
    <cellStyle name="Comma 20" xfId="6384"/>
    <cellStyle name="Comma 21" xfId="9138"/>
    <cellStyle name="Comma 22" xfId="9141"/>
    <cellStyle name="Comma 23" xfId="9208"/>
    <cellStyle name="Comma 3" xfId="8"/>
    <cellStyle name="Comma 3 10" xfId="2955"/>
    <cellStyle name="Comma 3 10 2" xfId="2956"/>
    <cellStyle name="Comma 3 10 2 2" xfId="2957"/>
    <cellStyle name="Comma 3 10 2 2 2" xfId="7257"/>
    <cellStyle name="Comma 3 10 2 3" xfId="6589"/>
    <cellStyle name="Comma 3 10 3" xfId="2958"/>
    <cellStyle name="Comma 3 10 3 2" xfId="7578"/>
    <cellStyle name="Comma 3 10 4" xfId="6588"/>
    <cellStyle name="Comma 3 11" xfId="2959"/>
    <cellStyle name="Comma 3 11 2" xfId="2960"/>
    <cellStyle name="Comma 3 11 2 2" xfId="2961"/>
    <cellStyle name="Comma 3 11 2 2 2" xfId="7258"/>
    <cellStyle name="Comma 3 11 2 3" xfId="6591"/>
    <cellStyle name="Comma 3 11 3" xfId="2962"/>
    <cellStyle name="Comma 3 11 3 2" xfId="7579"/>
    <cellStyle name="Comma 3 11 4" xfId="6590"/>
    <cellStyle name="Comma 3 12" xfId="2963"/>
    <cellStyle name="Comma 3 12 2" xfId="2964"/>
    <cellStyle name="Comma 3 12 2 2" xfId="2965"/>
    <cellStyle name="Comma 3 12 2 2 2" xfId="7259"/>
    <cellStyle name="Comma 3 12 2 3" xfId="6593"/>
    <cellStyle name="Comma 3 12 3" xfId="2966"/>
    <cellStyle name="Comma 3 12 3 2" xfId="7580"/>
    <cellStyle name="Comma 3 12 4" xfId="6592"/>
    <cellStyle name="Comma 3 13" xfId="2967"/>
    <cellStyle name="Comma 3 13 2" xfId="2968"/>
    <cellStyle name="Comma 3 13 2 2" xfId="2969"/>
    <cellStyle name="Comma 3 13 2 2 2" xfId="7260"/>
    <cellStyle name="Comma 3 13 2 3" xfId="6595"/>
    <cellStyle name="Comma 3 13 3" xfId="2970"/>
    <cellStyle name="Comma 3 13 3 2" xfId="7581"/>
    <cellStyle name="Comma 3 13 4" xfId="6594"/>
    <cellStyle name="Comma 3 14" xfId="2971"/>
    <cellStyle name="Comma 3 14 2" xfId="2972"/>
    <cellStyle name="Comma 3 14 2 2" xfId="2973"/>
    <cellStyle name="Comma 3 14 2 2 2" xfId="7261"/>
    <cellStyle name="Comma 3 14 2 3" xfId="6597"/>
    <cellStyle name="Comma 3 14 3" xfId="2974"/>
    <cellStyle name="Comma 3 14 3 2" xfId="7582"/>
    <cellStyle name="Comma 3 14 4" xfId="6596"/>
    <cellStyle name="Comma 3 15" xfId="2975"/>
    <cellStyle name="Comma 3 15 2" xfId="2976"/>
    <cellStyle name="Comma 3 15 2 2" xfId="2977"/>
    <cellStyle name="Comma 3 15 2 2 2" xfId="7262"/>
    <cellStyle name="Comma 3 15 2 3" xfId="6599"/>
    <cellStyle name="Comma 3 15 3" xfId="2978"/>
    <cellStyle name="Comma 3 15 3 2" xfId="7583"/>
    <cellStyle name="Comma 3 15 4" xfId="6598"/>
    <cellStyle name="Comma 3 16" xfId="2979"/>
    <cellStyle name="Comma 3 16 2" xfId="2980"/>
    <cellStyle name="Comma 3 16 2 2" xfId="2981"/>
    <cellStyle name="Comma 3 16 2 2 2" xfId="7263"/>
    <cellStyle name="Comma 3 16 2 3" xfId="6601"/>
    <cellStyle name="Comma 3 16 3" xfId="2982"/>
    <cellStyle name="Comma 3 16 3 2" xfId="7584"/>
    <cellStyle name="Comma 3 16 4" xfId="6600"/>
    <cellStyle name="Comma 3 17" xfId="2983"/>
    <cellStyle name="Comma 3 17 2" xfId="2984"/>
    <cellStyle name="Comma 3 17 2 2" xfId="2985"/>
    <cellStyle name="Comma 3 17 2 2 2" xfId="7264"/>
    <cellStyle name="Comma 3 17 2 3" xfId="6603"/>
    <cellStyle name="Comma 3 17 3" xfId="2986"/>
    <cellStyle name="Comma 3 17 3 2" xfId="7585"/>
    <cellStyle name="Comma 3 17 4" xfId="6602"/>
    <cellStyle name="Comma 3 18" xfId="2987"/>
    <cellStyle name="Comma 3 18 2" xfId="2988"/>
    <cellStyle name="Comma 3 18 2 2" xfId="2989"/>
    <cellStyle name="Comma 3 18 2 2 2" xfId="7265"/>
    <cellStyle name="Comma 3 18 2 3" xfId="6605"/>
    <cellStyle name="Comma 3 18 3" xfId="2990"/>
    <cellStyle name="Comma 3 18 3 2" xfId="7586"/>
    <cellStyle name="Comma 3 18 4" xfId="6604"/>
    <cellStyle name="Comma 3 19" xfId="2991"/>
    <cellStyle name="Comma 3 19 2" xfId="2992"/>
    <cellStyle name="Comma 3 19 2 2" xfId="2993"/>
    <cellStyle name="Comma 3 19 2 2 2" xfId="7266"/>
    <cellStyle name="Comma 3 19 2 3" xfId="6607"/>
    <cellStyle name="Comma 3 19 3" xfId="2994"/>
    <cellStyle name="Comma 3 19 3 2" xfId="7587"/>
    <cellStyle name="Comma 3 19 4" xfId="6606"/>
    <cellStyle name="Comma 3 2" xfId="2995"/>
    <cellStyle name="Comma 3 2 10" xfId="2996"/>
    <cellStyle name="Comma 3 2 10 2" xfId="2997"/>
    <cellStyle name="Comma 3 2 10 2 2" xfId="7589"/>
    <cellStyle name="Comma 3 2 10 3" xfId="6609"/>
    <cellStyle name="Comma 3 2 11" xfId="2998"/>
    <cellStyle name="Comma 3 2 11 2" xfId="2999"/>
    <cellStyle name="Comma 3 2 11 2 2" xfId="7590"/>
    <cellStyle name="Comma 3 2 11 3" xfId="6610"/>
    <cellStyle name="Comma 3 2 12" xfId="3000"/>
    <cellStyle name="Comma 3 2 12 2" xfId="3001"/>
    <cellStyle name="Comma 3 2 12 2 2" xfId="7591"/>
    <cellStyle name="Comma 3 2 12 3" xfId="6611"/>
    <cellStyle name="Comma 3 2 13" xfId="3002"/>
    <cellStyle name="Comma 3 2 13 2" xfId="3003"/>
    <cellStyle name="Comma 3 2 13 2 2" xfId="7592"/>
    <cellStyle name="Comma 3 2 13 3" xfId="6612"/>
    <cellStyle name="Comma 3 2 14" xfId="3004"/>
    <cellStyle name="Comma 3 2 14 2" xfId="3005"/>
    <cellStyle name="Comma 3 2 14 2 2" xfId="7593"/>
    <cellStyle name="Comma 3 2 14 3" xfId="6613"/>
    <cellStyle name="Comma 3 2 15" xfId="3006"/>
    <cellStyle name="Comma 3 2 15 2" xfId="3007"/>
    <cellStyle name="Comma 3 2 15 2 2" xfId="7594"/>
    <cellStyle name="Comma 3 2 15 3" xfId="6614"/>
    <cellStyle name="Comma 3 2 16" xfId="3008"/>
    <cellStyle name="Comma 3 2 16 2" xfId="3009"/>
    <cellStyle name="Comma 3 2 16 2 2" xfId="7595"/>
    <cellStyle name="Comma 3 2 16 3" xfId="6615"/>
    <cellStyle name="Comma 3 2 17" xfId="3010"/>
    <cellStyle name="Comma 3 2 17 2" xfId="3011"/>
    <cellStyle name="Comma 3 2 17 2 2" xfId="7596"/>
    <cellStyle name="Comma 3 2 17 3" xfId="6616"/>
    <cellStyle name="Comma 3 2 18" xfId="3012"/>
    <cellStyle name="Comma 3 2 18 2" xfId="3013"/>
    <cellStyle name="Comma 3 2 18 2 2" xfId="7597"/>
    <cellStyle name="Comma 3 2 18 3" xfId="6617"/>
    <cellStyle name="Comma 3 2 19" xfId="3014"/>
    <cellStyle name="Comma 3 2 19 10" xfId="3015"/>
    <cellStyle name="Comma 3 2 19 10 2" xfId="7599"/>
    <cellStyle name="Comma 3 2 19 11" xfId="3016"/>
    <cellStyle name="Comma 3 2 19 11 2" xfId="7600"/>
    <cellStyle name="Comma 3 2 19 12" xfId="3017"/>
    <cellStyle name="Comma 3 2 19 12 2" xfId="7601"/>
    <cellStyle name="Comma 3 2 19 13" xfId="3018"/>
    <cellStyle name="Comma 3 2 19 13 2" xfId="7602"/>
    <cellStyle name="Comma 3 2 19 14" xfId="3019"/>
    <cellStyle name="Comma 3 2 19 14 2" xfId="7598"/>
    <cellStyle name="Comma 3 2 19 15" xfId="6834"/>
    <cellStyle name="Comma 3 2 19 2" xfId="3020"/>
    <cellStyle name="Comma 3 2 19 2 10" xfId="3021"/>
    <cellStyle name="Comma 3 2 19 2 10 2" xfId="7604"/>
    <cellStyle name="Comma 3 2 19 2 11" xfId="3022"/>
    <cellStyle name="Comma 3 2 19 2 11 2" xfId="7605"/>
    <cellStyle name="Comma 3 2 19 2 12" xfId="3023"/>
    <cellStyle name="Comma 3 2 19 2 12 2" xfId="7606"/>
    <cellStyle name="Comma 3 2 19 2 13" xfId="3024"/>
    <cellStyle name="Comma 3 2 19 2 13 2" xfId="7607"/>
    <cellStyle name="Comma 3 2 19 2 14" xfId="3025"/>
    <cellStyle name="Comma 3 2 19 2 14 2" xfId="7603"/>
    <cellStyle name="Comma 3 2 19 2 15" xfId="6851"/>
    <cellStyle name="Comma 3 2 19 2 2" xfId="3026"/>
    <cellStyle name="Comma 3 2 19 2 2 2" xfId="3027"/>
    <cellStyle name="Comma 3 2 19 2 2 2 2" xfId="7608"/>
    <cellStyle name="Comma 3 2 19 2 2 3" xfId="6895"/>
    <cellStyle name="Comma 3 2 19 2 3" xfId="3028"/>
    <cellStyle name="Comma 3 2 19 2 3 2" xfId="7609"/>
    <cellStyle name="Comma 3 2 19 2 4" xfId="3029"/>
    <cellStyle name="Comma 3 2 19 2 4 2" xfId="7610"/>
    <cellStyle name="Comma 3 2 19 2 5" xfId="3030"/>
    <cellStyle name="Comma 3 2 19 2 5 2" xfId="7611"/>
    <cellStyle name="Comma 3 2 19 2 6" xfId="3031"/>
    <cellStyle name="Comma 3 2 19 2 6 2" xfId="7612"/>
    <cellStyle name="Comma 3 2 19 2 7" xfId="3032"/>
    <cellStyle name="Comma 3 2 19 2 7 2" xfId="7613"/>
    <cellStyle name="Comma 3 2 19 2 8" xfId="3033"/>
    <cellStyle name="Comma 3 2 19 2 8 2" xfId="7614"/>
    <cellStyle name="Comma 3 2 19 2 9" xfId="3034"/>
    <cellStyle name="Comma 3 2 19 2 9 2" xfId="7615"/>
    <cellStyle name="Comma 3 2 19 3" xfId="3035"/>
    <cellStyle name="Comma 3 2 19 3 2" xfId="7616"/>
    <cellStyle name="Comma 3 2 19 4" xfId="3036"/>
    <cellStyle name="Comma 3 2 19 4 2" xfId="7617"/>
    <cellStyle name="Comma 3 2 19 5" xfId="3037"/>
    <cellStyle name="Comma 3 2 19 5 2" xfId="7618"/>
    <cellStyle name="Comma 3 2 19 6" xfId="3038"/>
    <cellStyle name="Comma 3 2 19 6 2" xfId="7619"/>
    <cellStyle name="Comma 3 2 19 7" xfId="3039"/>
    <cellStyle name="Comma 3 2 19 7 2" xfId="7620"/>
    <cellStyle name="Comma 3 2 19 8" xfId="3040"/>
    <cellStyle name="Comma 3 2 19 8 2" xfId="7621"/>
    <cellStyle name="Comma 3 2 19 9" xfId="3041"/>
    <cellStyle name="Comma 3 2 19 9 2" xfId="7622"/>
    <cellStyle name="Comma 3 2 2" xfId="3042"/>
    <cellStyle name="Comma 3 2 2 10" xfId="3043"/>
    <cellStyle name="Comma 3 2 2 10 2" xfId="3044"/>
    <cellStyle name="Comma 3 2 2 10 2 2" xfId="7624"/>
    <cellStyle name="Comma 3 2 2 10 3" xfId="6619"/>
    <cellStyle name="Comma 3 2 2 11" xfId="3045"/>
    <cellStyle name="Comma 3 2 2 11 2" xfId="3046"/>
    <cellStyle name="Comma 3 2 2 11 2 2" xfId="7625"/>
    <cellStyle name="Comma 3 2 2 11 3" xfId="6620"/>
    <cellStyle name="Comma 3 2 2 12" xfId="3047"/>
    <cellStyle name="Comma 3 2 2 12 2" xfId="3048"/>
    <cellStyle name="Comma 3 2 2 12 2 2" xfId="7626"/>
    <cellStyle name="Comma 3 2 2 12 3" xfId="6621"/>
    <cellStyle name="Comma 3 2 2 13" xfId="3049"/>
    <cellStyle name="Comma 3 2 2 13 2" xfId="3050"/>
    <cellStyle name="Comma 3 2 2 13 2 2" xfId="7627"/>
    <cellStyle name="Comma 3 2 2 13 3" xfId="6622"/>
    <cellStyle name="Comma 3 2 2 14" xfId="3051"/>
    <cellStyle name="Comma 3 2 2 14 2" xfId="3052"/>
    <cellStyle name="Comma 3 2 2 14 2 2" xfId="7628"/>
    <cellStyle name="Comma 3 2 2 14 3" xfId="6623"/>
    <cellStyle name="Comma 3 2 2 15" xfId="3053"/>
    <cellStyle name="Comma 3 2 2 15 2" xfId="3054"/>
    <cellStyle name="Comma 3 2 2 15 2 2" xfId="7629"/>
    <cellStyle name="Comma 3 2 2 15 3" xfId="6624"/>
    <cellStyle name="Comma 3 2 2 16" xfId="3055"/>
    <cellStyle name="Comma 3 2 2 16 2" xfId="3056"/>
    <cellStyle name="Comma 3 2 2 16 2 2" xfId="7630"/>
    <cellStyle name="Comma 3 2 2 16 3" xfId="6625"/>
    <cellStyle name="Comma 3 2 2 17" xfId="3057"/>
    <cellStyle name="Comma 3 2 2 17 2" xfId="3058"/>
    <cellStyle name="Comma 3 2 2 17 2 2" xfId="7631"/>
    <cellStyle name="Comma 3 2 2 17 3" xfId="6626"/>
    <cellStyle name="Comma 3 2 2 18" xfId="3059"/>
    <cellStyle name="Comma 3 2 2 18 2" xfId="3060"/>
    <cellStyle name="Comma 3 2 2 18 2 2" xfId="7632"/>
    <cellStyle name="Comma 3 2 2 18 3" xfId="6627"/>
    <cellStyle name="Comma 3 2 2 19" xfId="3061"/>
    <cellStyle name="Comma 3 2 2 19 10" xfId="3062"/>
    <cellStyle name="Comma 3 2 2 19 10 2" xfId="7634"/>
    <cellStyle name="Comma 3 2 2 19 11" xfId="3063"/>
    <cellStyle name="Comma 3 2 2 19 11 2" xfId="7635"/>
    <cellStyle name="Comma 3 2 2 19 12" xfId="3064"/>
    <cellStyle name="Comma 3 2 2 19 12 2" xfId="7636"/>
    <cellStyle name="Comma 3 2 2 19 13" xfId="3065"/>
    <cellStyle name="Comma 3 2 2 19 13 2" xfId="7637"/>
    <cellStyle name="Comma 3 2 2 19 14" xfId="3066"/>
    <cellStyle name="Comma 3 2 2 19 14 2" xfId="7633"/>
    <cellStyle name="Comma 3 2 2 19 15" xfId="6835"/>
    <cellStyle name="Comma 3 2 2 19 2" xfId="3067"/>
    <cellStyle name="Comma 3 2 2 19 2 10" xfId="3068"/>
    <cellStyle name="Comma 3 2 2 19 2 10 2" xfId="7639"/>
    <cellStyle name="Comma 3 2 2 19 2 11" xfId="3069"/>
    <cellStyle name="Comma 3 2 2 19 2 11 2" xfId="7640"/>
    <cellStyle name="Comma 3 2 2 19 2 12" xfId="3070"/>
    <cellStyle name="Comma 3 2 2 19 2 12 2" xfId="7641"/>
    <cellStyle name="Comma 3 2 2 19 2 13" xfId="3071"/>
    <cellStyle name="Comma 3 2 2 19 2 13 2" xfId="7642"/>
    <cellStyle name="Comma 3 2 2 19 2 14" xfId="3072"/>
    <cellStyle name="Comma 3 2 2 19 2 14 2" xfId="7638"/>
    <cellStyle name="Comma 3 2 2 19 2 15" xfId="6852"/>
    <cellStyle name="Comma 3 2 2 19 2 2" xfId="3073"/>
    <cellStyle name="Comma 3 2 2 19 2 2 2" xfId="3074"/>
    <cellStyle name="Comma 3 2 2 19 2 2 2 2" xfId="7643"/>
    <cellStyle name="Comma 3 2 2 19 2 2 3" xfId="6896"/>
    <cellStyle name="Comma 3 2 2 19 2 3" xfId="3075"/>
    <cellStyle name="Comma 3 2 2 19 2 3 2" xfId="7644"/>
    <cellStyle name="Comma 3 2 2 19 2 4" xfId="3076"/>
    <cellStyle name="Comma 3 2 2 19 2 4 2" xfId="7645"/>
    <cellStyle name="Comma 3 2 2 19 2 5" xfId="3077"/>
    <cellStyle name="Comma 3 2 2 19 2 5 2" xfId="7646"/>
    <cellStyle name="Comma 3 2 2 19 2 6" xfId="3078"/>
    <cellStyle name="Comma 3 2 2 19 2 6 2" xfId="7647"/>
    <cellStyle name="Comma 3 2 2 19 2 7" xfId="3079"/>
    <cellStyle name="Comma 3 2 2 19 2 7 2" xfId="7648"/>
    <cellStyle name="Comma 3 2 2 19 2 8" xfId="3080"/>
    <cellStyle name="Comma 3 2 2 19 2 8 2" xfId="7649"/>
    <cellStyle name="Comma 3 2 2 19 2 9" xfId="3081"/>
    <cellStyle name="Comma 3 2 2 19 2 9 2" xfId="7650"/>
    <cellStyle name="Comma 3 2 2 19 3" xfId="3082"/>
    <cellStyle name="Comma 3 2 2 19 3 2" xfId="7651"/>
    <cellStyle name="Comma 3 2 2 19 4" xfId="3083"/>
    <cellStyle name="Comma 3 2 2 19 4 2" xfId="7652"/>
    <cellStyle name="Comma 3 2 2 19 5" xfId="3084"/>
    <cellStyle name="Comma 3 2 2 19 5 2" xfId="7653"/>
    <cellStyle name="Comma 3 2 2 19 6" xfId="3085"/>
    <cellStyle name="Comma 3 2 2 19 6 2" xfId="7654"/>
    <cellStyle name="Comma 3 2 2 19 7" xfId="3086"/>
    <cellStyle name="Comma 3 2 2 19 7 2" xfId="7655"/>
    <cellStyle name="Comma 3 2 2 19 8" xfId="3087"/>
    <cellStyle name="Comma 3 2 2 19 8 2" xfId="7656"/>
    <cellStyle name="Comma 3 2 2 19 9" xfId="3088"/>
    <cellStyle name="Comma 3 2 2 19 9 2" xfId="7657"/>
    <cellStyle name="Comma 3 2 2 2" xfId="3089"/>
    <cellStyle name="Comma 3 2 2 2 10" xfId="3090"/>
    <cellStyle name="Comma 3 2 2 2 10 2" xfId="7659"/>
    <cellStyle name="Comma 3 2 2 2 11" xfId="3091"/>
    <cellStyle name="Comma 3 2 2 2 11 2" xfId="7660"/>
    <cellStyle name="Comma 3 2 2 2 12" xfId="3092"/>
    <cellStyle name="Comma 3 2 2 2 12 2" xfId="7661"/>
    <cellStyle name="Comma 3 2 2 2 13" xfId="3093"/>
    <cellStyle name="Comma 3 2 2 2 13 2" xfId="7662"/>
    <cellStyle name="Comma 3 2 2 2 14" xfId="3094"/>
    <cellStyle name="Comma 3 2 2 2 14 2" xfId="7663"/>
    <cellStyle name="Comma 3 2 2 2 15" xfId="3095"/>
    <cellStyle name="Comma 3 2 2 2 15 2" xfId="7664"/>
    <cellStyle name="Comma 3 2 2 2 16" xfId="3096"/>
    <cellStyle name="Comma 3 2 2 2 16 2" xfId="7658"/>
    <cellStyle name="Comma 3 2 2 2 17" xfId="6618"/>
    <cellStyle name="Comma 3 2 2 2 2" xfId="3097"/>
    <cellStyle name="Comma 3 2 2 2 2 10" xfId="3098"/>
    <cellStyle name="Comma 3 2 2 2 2 10 2" xfId="7666"/>
    <cellStyle name="Comma 3 2 2 2 2 11" xfId="3099"/>
    <cellStyle name="Comma 3 2 2 2 2 11 2" xfId="7667"/>
    <cellStyle name="Comma 3 2 2 2 2 12" xfId="3100"/>
    <cellStyle name="Comma 3 2 2 2 2 12 2" xfId="7668"/>
    <cellStyle name="Comma 3 2 2 2 2 13" xfId="3101"/>
    <cellStyle name="Comma 3 2 2 2 2 13 2" xfId="7669"/>
    <cellStyle name="Comma 3 2 2 2 2 14" xfId="3102"/>
    <cellStyle name="Comma 3 2 2 2 2 14 2" xfId="7665"/>
    <cellStyle name="Comma 3 2 2 2 2 15" xfId="6628"/>
    <cellStyle name="Comma 3 2 2 2 2 2" xfId="3103"/>
    <cellStyle name="Comma 3 2 2 2 2 2 10" xfId="3104"/>
    <cellStyle name="Comma 3 2 2 2 2 2 10 2" xfId="7671"/>
    <cellStyle name="Comma 3 2 2 2 2 2 11" xfId="3105"/>
    <cellStyle name="Comma 3 2 2 2 2 2 11 2" xfId="7672"/>
    <cellStyle name="Comma 3 2 2 2 2 2 12" xfId="3106"/>
    <cellStyle name="Comma 3 2 2 2 2 2 12 2" xfId="7673"/>
    <cellStyle name="Comma 3 2 2 2 2 2 13" xfId="3107"/>
    <cellStyle name="Comma 3 2 2 2 2 2 13 2" xfId="7674"/>
    <cellStyle name="Comma 3 2 2 2 2 2 14" xfId="3108"/>
    <cellStyle name="Comma 3 2 2 2 2 2 14 2" xfId="7670"/>
    <cellStyle name="Comma 3 2 2 2 2 2 15" xfId="6882"/>
    <cellStyle name="Comma 3 2 2 2 2 2 2" xfId="3109"/>
    <cellStyle name="Comma 3 2 2 2 2 2 2 2" xfId="3110"/>
    <cellStyle name="Comma 3 2 2 2 2 2 2 2 2" xfId="7675"/>
    <cellStyle name="Comma 3 2 2 2 2 2 2 3" xfId="6883"/>
    <cellStyle name="Comma 3 2 2 2 2 2 3" xfId="3111"/>
    <cellStyle name="Comma 3 2 2 2 2 2 3 2" xfId="7676"/>
    <cellStyle name="Comma 3 2 2 2 2 2 4" xfId="3112"/>
    <cellStyle name="Comma 3 2 2 2 2 2 4 2" xfId="7677"/>
    <cellStyle name="Comma 3 2 2 2 2 2 5" xfId="3113"/>
    <cellStyle name="Comma 3 2 2 2 2 2 5 2" xfId="7678"/>
    <cellStyle name="Comma 3 2 2 2 2 2 6" xfId="3114"/>
    <cellStyle name="Comma 3 2 2 2 2 2 6 2" xfId="7679"/>
    <cellStyle name="Comma 3 2 2 2 2 2 7" xfId="3115"/>
    <cellStyle name="Comma 3 2 2 2 2 2 7 2" xfId="7680"/>
    <cellStyle name="Comma 3 2 2 2 2 2 8" xfId="3116"/>
    <cellStyle name="Comma 3 2 2 2 2 2 8 2" xfId="7681"/>
    <cellStyle name="Comma 3 2 2 2 2 2 9" xfId="3117"/>
    <cellStyle name="Comma 3 2 2 2 2 2 9 2" xfId="7682"/>
    <cellStyle name="Comma 3 2 2 2 2 3" xfId="3118"/>
    <cellStyle name="Comma 3 2 2 2 2 3 2" xfId="7683"/>
    <cellStyle name="Comma 3 2 2 2 2 4" xfId="3119"/>
    <cellStyle name="Comma 3 2 2 2 2 4 2" xfId="7684"/>
    <cellStyle name="Comma 3 2 2 2 2 5" xfId="3120"/>
    <cellStyle name="Comma 3 2 2 2 2 5 2" xfId="7685"/>
    <cellStyle name="Comma 3 2 2 2 2 6" xfId="3121"/>
    <cellStyle name="Comma 3 2 2 2 2 6 2" xfId="7686"/>
    <cellStyle name="Comma 3 2 2 2 2 7" xfId="3122"/>
    <cellStyle name="Comma 3 2 2 2 2 7 2" xfId="7687"/>
    <cellStyle name="Comma 3 2 2 2 2 8" xfId="3123"/>
    <cellStyle name="Comma 3 2 2 2 2 8 2" xfId="7688"/>
    <cellStyle name="Comma 3 2 2 2 2 9" xfId="3124"/>
    <cellStyle name="Comma 3 2 2 2 2 9 2" xfId="7689"/>
    <cellStyle name="Comma 3 2 2 2 3" xfId="3125"/>
    <cellStyle name="Comma 3 2 2 2 3 2" xfId="3126"/>
    <cellStyle name="Comma 3 2 2 2 3 2 2" xfId="7690"/>
    <cellStyle name="Comma 3 2 2 2 3 3" xfId="6836"/>
    <cellStyle name="Comma 3 2 2 2 4" xfId="3127"/>
    <cellStyle name="Comma 3 2 2 2 4 2" xfId="3128"/>
    <cellStyle name="Comma 3 2 2 2 4 2 2" xfId="7691"/>
    <cellStyle name="Comma 3 2 2 2 4 3" xfId="6809"/>
    <cellStyle name="Comma 3 2 2 2 5" xfId="3129"/>
    <cellStyle name="Comma 3 2 2 2 5 2" xfId="7692"/>
    <cellStyle name="Comma 3 2 2 2 6" xfId="3130"/>
    <cellStyle name="Comma 3 2 2 2 6 2" xfId="7693"/>
    <cellStyle name="Comma 3 2 2 2 7" xfId="3131"/>
    <cellStyle name="Comma 3 2 2 2 7 2" xfId="7694"/>
    <cellStyle name="Comma 3 2 2 2 8" xfId="3132"/>
    <cellStyle name="Comma 3 2 2 2 8 2" xfId="7695"/>
    <cellStyle name="Comma 3 2 2 2 9" xfId="3133"/>
    <cellStyle name="Comma 3 2 2 2 9 2" xfId="7696"/>
    <cellStyle name="Comma 3 2 2 20" xfId="3134"/>
    <cellStyle name="Comma 3 2 2 20 2" xfId="3135"/>
    <cellStyle name="Comma 3 2 2 20 2 2" xfId="7697"/>
    <cellStyle name="Comma 3 2 2 20 3" xfId="6810"/>
    <cellStyle name="Comma 3 2 2 21" xfId="3136"/>
    <cellStyle name="Comma 3 2 2 21 2" xfId="7698"/>
    <cellStyle name="Comma 3 2 2 22" xfId="3137"/>
    <cellStyle name="Comma 3 2 2 22 2" xfId="7699"/>
    <cellStyle name="Comma 3 2 2 23" xfId="3138"/>
    <cellStyle name="Comma 3 2 2 23 2" xfId="7700"/>
    <cellStyle name="Comma 3 2 2 24" xfId="3139"/>
    <cellStyle name="Comma 3 2 2 24 2" xfId="7701"/>
    <cellStyle name="Comma 3 2 2 25" xfId="3140"/>
    <cellStyle name="Comma 3 2 2 25 2" xfId="7702"/>
    <cellStyle name="Comma 3 2 2 26" xfId="3141"/>
    <cellStyle name="Comma 3 2 2 26 2" xfId="7703"/>
    <cellStyle name="Comma 3 2 2 27" xfId="3142"/>
    <cellStyle name="Comma 3 2 2 27 2" xfId="7704"/>
    <cellStyle name="Comma 3 2 2 28" xfId="3143"/>
    <cellStyle name="Comma 3 2 2 28 2" xfId="7705"/>
    <cellStyle name="Comma 3 2 2 29" xfId="3144"/>
    <cellStyle name="Comma 3 2 2 29 2" xfId="7706"/>
    <cellStyle name="Comma 3 2 2 3" xfId="3145"/>
    <cellStyle name="Comma 3 2 2 3 2" xfId="3146"/>
    <cellStyle name="Comma 3 2 2 3 2 2" xfId="7707"/>
    <cellStyle name="Comma 3 2 2 3 3" xfId="6629"/>
    <cellStyle name="Comma 3 2 2 30" xfId="3147"/>
    <cellStyle name="Comma 3 2 2 30 2" xfId="7708"/>
    <cellStyle name="Comma 3 2 2 31" xfId="3148"/>
    <cellStyle name="Comma 3 2 2 31 2" xfId="7709"/>
    <cellStyle name="Comma 3 2 2 32" xfId="3149"/>
    <cellStyle name="Comma 3 2 2 32 2" xfId="7623"/>
    <cellStyle name="Comma 3 2 2 33" xfId="6404"/>
    <cellStyle name="Comma 3 2 2 4" xfId="3150"/>
    <cellStyle name="Comma 3 2 2 4 2" xfId="3151"/>
    <cellStyle name="Comma 3 2 2 4 2 2" xfId="7710"/>
    <cellStyle name="Comma 3 2 2 4 3" xfId="6630"/>
    <cellStyle name="Comma 3 2 2 5" xfId="3152"/>
    <cellStyle name="Comma 3 2 2 5 2" xfId="3153"/>
    <cellStyle name="Comma 3 2 2 5 2 2" xfId="7711"/>
    <cellStyle name="Comma 3 2 2 5 3" xfId="6631"/>
    <cellStyle name="Comma 3 2 2 6" xfId="3154"/>
    <cellStyle name="Comma 3 2 2 6 2" xfId="3155"/>
    <cellStyle name="Comma 3 2 2 6 2 2" xfId="7712"/>
    <cellStyle name="Comma 3 2 2 6 3" xfId="6632"/>
    <cellStyle name="Comma 3 2 2 7" xfId="3156"/>
    <cellStyle name="Comma 3 2 2 7 2" xfId="3157"/>
    <cellStyle name="Comma 3 2 2 7 2 2" xfId="7713"/>
    <cellStyle name="Comma 3 2 2 7 3" xfId="6633"/>
    <cellStyle name="Comma 3 2 2 8" xfId="3158"/>
    <cellStyle name="Comma 3 2 2 8 2" xfId="3159"/>
    <cellStyle name="Comma 3 2 2 8 2 2" xfId="7714"/>
    <cellStyle name="Comma 3 2 2 8 3" xfId="6634"/>
    <cellStyle name="Comma 3 2 2 9" xfId="3160"/>
    <cellStyle name="Comma 3 2 2 9 2" xfId="3161"/>
    <cellStyle name="Comma 3 2 2 9 2 2" xfId="7715"/>
    <cellStyle name="Comma 3 2 2 9 3" xfId="6635"/>
    <cellStyle name="Comma 3 2 20" xfId="3162"/>
    <cellStyle name="Comma 3 2 20 2" xfId="3163"/>
    <cellStyle name="Comma 3 2 20 2 2" xfId="7716"/>
    <cellStyle name="Comma 3 2 20 3" xfId="6811"/>
    <cellStyle name="Comma 3 2 21" xfId="3164"/>
    <cellStyle name="Comma 3 2 21 2" xfId="7717"/>
    <cellStyle name="Comma 3 2 22" xfId="3165"/>
    <cellStyle name="Comma 3 2 22 2" xfId="7718"/>
    <cellStyle name="Comma 3 2 23" xfId="3166"/>
    <cellStyle name="Comma 3 2 23 2" xfId="7719"/>
    <cellStyle name="Comma 3 2 24" xfId="3167"/>
    <cellStyle name="Comma 3 2 24 2" xfId="7720"/>
    <cellStyle name="Comma 3 2 25" xfId="3168"/>
    <cellStyle name="Comma 3 2 25 2" xfId="7721"/>
    <cellStyle name="Comma 3 2 26" xfId="3169"/>
    <cellStyle name="Comma 3 2 26 2" xfId="7722"/>
    <cellStyle name="Comma 3 2 27" xfId="3170"/>
    <cellStyle name="Comma 3 2 27 2" xfId="7723"/>
    <cellStyle name="Comma 3 2 28" xfId="3171"/>
    <cellStyle name="Comma 3 2 28 2" xfId="7724"/>
    <cellStyle name="Comma 3 2 29" xfId="3172"/>
    <cellStyle name="Comma 3 2 29 2" xfId="7725"/>
    <cellStyle name="Comma 3 2 3" xfId="3173"/>
    <cellStyle name="Comma 3 2 3 10" xfId="3174"/>
    <cellStyle name="Comma 3 2 3 10 2" xfId="7727"/>
    <cellStyle name="Comma 3 2 3 11" xfId="3175"/>
    <cellStyle name="Comma 3 2 3 11 2" xfId="7728"/>
    <cellStyle name="Comma 3 2 3 12" xfId="3176"/>
    <cellStyle name="Comma 3 2 3 12 2" xfId="7729"/>
    <cellStyle name="Comma 3 2 3 13" xfId="3177"/>
    <cellStyle name="Comma 3 2 3 13 2" xfId="7730"/>
    <cellStyle name="Comma 3 2 3 14" xfId="3178"/>
    <cellStyle name="Comma 3 2 3 14 2" xfId="7731"/>
    <cellStyle name="Comma 3 2 3 15" xfId="3179"/>
    <cellStyle name="Comma 3 2 3 15 2" xfId="7732"/>
    <cellStyle name="Comma 3 2 3 16" xfId="3180"/>
    <cellStyle name="Comma 3 2 3 16 2" xfId="7726"/>
    <cellStyle name="Comma 3 2 3 17" xfId="6608"/>
    <cellStyle name="Comma 3 2 3 2" xfId="3181"/>
    <cellStyle name="Comma 3 2 3 2 10" xfId="3182"/>
    <cellStyle name="Comma 3 2 3 2 10 2" xfId="7734"/>
    <cellStyle name="Comma 3 2 3 2 11" xfId="3183"/>
    <cellStyle name="Comma 3 2 3 2 11 2" xfId="7735"/>
    <cellStyle name="Comma 3 2 3 2 12" xfId="3184"/>
    <cellStyle name="Comma 3 2 3 2 12 2" xfId="7736"/>
    <cellStyle name="Comma 3 2 3 2 13" xfId="3185"/>
    <cellStyle name="Comma 3 2 3 2 13 2" xfId="7737"/>
    <cellStyle name="Comma 3 2 3 2 14" xfId="3186"/>
    <cellStyle name="Comma 3 2 3 2 14 2" xfId="7733"/>
    <cellStyle name="Comma 3 2 3 2 15" xfId="6636"/>
    <cellStyle name="Comma 3 2 3 2 2" xfId="3187"/>
    <cellStyle name="Comma 3 2 3 2 2 10" xfId="3188"/>
    <cellStyle name="Comma 3 2 3 2 2 10 2" xfId="7739"/>
    <cellStyle name="Comma 3 2 3 2 2 11" xfId="3189"/>
    <cellStyle name="Comma 3 2 3 2 2 11 2" xfId="7740"/>
    <cellStyle name="Comma 3 2 3 2 2 12" xfId="3190"/>
    <cellStyle name="Comma 3 2 3 2 2 12 2" xfId="7741"/>
    <cellStyle name="Comma 3 2 3 2 2 13" xfId="3191"/>
    <cellStyle name="Comma 3 2 3 2 2 13 2" xfId="7742"/>
    <cellStyle name="Comma 3 2 3 2 2 14" xfId="3192"/>
    <cellStyle name="Comma 3 2 3 2 2 14 2" xfId="7738"/>
    <cellStyle name="Comma 3 2 3 2 2 15" xfId="6881"/>
    <cellStyle name="Comma 3 2 3 2 2 2" xfId="3193"/>
    <cellStyle name="Comma 3 2 3 2 2 2 2" xfId="3194"/>
    <cellStyle name="Comma 3 2 3 2 2 2 2 2" xfId="7743"/>
    <cellStyle name="Comma 3 2 3 2 2 2 3" xfId="6884"/>
    <cellStyle name="Comma 3 2 3 2 2 3" xfId="3195"/>
    <cellStyle name="Comma 3 2 3 2 2 3 2" xfId="7744"/>
    <cellStyle name="Comma 3 2 3 2 2 4" xfId="3196"/>
    <cellStyle name="Comma 3 2 3 2 2 4 2" xfId="7745"/>
    <cellStyle name="Comma 3 2 3 2 2 5" xfId="3197"/>
    <cellStyle name="Comma 3 2 3 2 2 5 2" xfId="7746"/>
    <cellStyle name="Comma 3 2 3 2 2 6" xfId="3198"/>
    <cellStyle name="Comma 3 2 3 2 2 6 2" xfId="7747"/>
    <cellStyle name="Comma 3 2 3 2 2 7" xfId="3199"/>
    <cellStyle name="Comma 3 2 3 2 2 7 2" xfId="7748"/>
    <cellStyle name="Comma 3 2 3 2 2 8" xfId="3200"/>
    <cellStyle name="Comma 3 2 3 2 2 8 2" xfId="7749"/>
    <cellStyle name="Comma 3 2 3 2 2 9" xfId="3201"/>
    <cellStyle name="Comma 3 2 3 2 2 9 2" xfId="7750"/>
    <cellStyle name="Comma 3 2 3 2 3" xfId="3202"/>
    <cellStyle name="Comma 3 2 3 2 3 2" xfId="7751"/>
    <cellStyle name="Comma 3 2 3 2 4" xfId="3203"/>
    <cellStyle name="Comma 3 2 3 2 4 2" xfId="7752"/>
    <cellStyle name="Comma 3 2 3 2 5" xfId="3204"/>
    <cellStyle name="Comma 3 2 3 2 5 2" xfId="7753"/>
    <cellStyle name="Comma 3 2 3 2 6" xfId="3205"/>
    <cellStyle name="Comma 3 2 3 2 6 2" xfId="7754"/>
    <cellStyle name="Comma 3 2 3 2 7" xfId="3206"/>
    <cellStyle name="Comma 3 2 3 2 7 2" xfId="7755"/>
    <cellStyle name="Comma 3 2 3 2 8" xfId="3207"/>
    <cellStyle name="Comma 3 2 3 2 8 2" xfId="7756"/>
    <cellStyle name="Comma 3 2 3 2 9" xfId="3208"/>
    <cellStyle name="Comma 3 2 3 2 9 2" xfId="7757"/>
    <cellStyle name="Comma 3 2 3 3" xfId="3209"/>
    <cellStyle name="Comma 3 2 3 3 2" xfId="3210"/>
    <cellStyle name="Comma 3 2 3 3 2 2" xfId="7758"/>
    <cellStyle name="Comma 3 2 3 3 3" xfId="6837"/>
    <cellStyle name="Comma 3 2 3 4" xfId="3211"/>
    <cellStyle name="Comma 3 2 3 4 2" xfId="3212"/>
    <cellStyle name="Comma 3 2 3 4 2 2" xfId="7759"/>
    <cellStyle name="Comma 3 2 3 4 3" xfId="6808"/>
    <cellStyle name="Comma 3 2 3 5" xfId="3213"/>
    <cellStyle name="Comma 3 2 3 5 2" xfId="7760"/>
    <cellStyle name="Comma 3 2 3 6" xfId="3214"/>
    <cellStyle name="Comma 3 2 3 6 2" xfId="7761"/>
    <cellStyle name="Comma 3 2 3 7" xfId="3215"/>
    <cellStyle name="Comma 3 2 3 7 2" xfId="7762"/>
    <cellStyle name="Comma 3 2 3 8" xfId="3216"/>
    <cellStyle name="Comma 3 2 3 8 2" xfId="7763"/>
    <cellStyle name="Comma 3 2 3 9" xfId="3217"/>
    <cellStyle name="Comma 3 2 3 9 2" xfId="7764"/>
    <cellStyle name="Comma 3 2 30" xfId="3218"/>
    <cellStyle name="Comma 3 2 30 2" xfId="7765"/>
    <cellStyle name="Comma 3 2 31" xfId="3219"/>
    <cellStyle name="Comma 3 2 31 2" xfId="7766"/>
    <cellStyle name="Comma 3 2 32" xfId="3220"/>
    <cellStyle name="Comma 3 2 32 2" xfId="7588"/>
    <cellStyle name="Comma 3 2 33" xfId="6403"/>
    <cellStyle name="Comma 3 2 4" xfId="3221"/>
    <cellStyle name="Comma 3 2 4 2" xfId="3222"/>
    <cellStyle name="Comma 3 2 4 2 2" xfId="7767"/>
    <cellStyle name="Comma 3 2 4 3" xfId="6637"/>
    <cellStyle name="Comma 3 2 5" xfId="3223"/>
    <cellStyle name="Comma 3 2 5 2" xfId="3224"/>
    <cellStyle name="Comma 3 2 5 2 2" xfId="7768"/>
    <cellStyle name="Comma 3 2 5 3" xfId="6638"/>
    <cellStyle name="Comma 3 2 6" xfId="3225"/>
    <cellStyle name="Comma 3 2 6 2" xfId="3226"/>
    <cellStyle name="Comma 3 2 6 2 2" xfId="7769"/>
    <cellStyle name="Comma 3 2 6 3" xfId="6639"/>
    <cellStyle name="Comma 3 2 7" xfId="3227"/>
    <cellStyle name="Comma 3 2 7 2" xfId="3228"/>
    <cellStyle name="Comma 3 2 7 2 2" xfId="7770"/>
    <cellStyle name="Comma 3 2 7 3" xfId="6640"/>
    <cellStyle name="Comma 3 2 8" xfId="3229"/>
    <cellStyle name="Comma 3 2 8 2" xfId="3230"/>
    <cellStyle name="Comma 3 2 8 2 2" xfId="7771"/>
    <cellStyle name="Comma 3 2 8 3" xfId="6641"/>
    <cellStyle name="Comma 3 2 9" xfId="3231"/>
    <cellStyle name="Comma 3 2 9 2" xfId="3232"/>
    <cellStyle name="Comma 3 2 9 2 2" xfId="7772"/>
    <cellStyle name="Comma 3 2 9 3" xfId="6642"/>
    <cellStyle name="Comma 3 20" xfId="3233"/>
    <cellStyle name="Comma 3 20 2" xfId="3234"/>
    <cellStyle name="Comma 3 20 2 2" xfId="3235"/>
    <cellStyle name="Comma 3 20 2 2 2" xfId="7267"/>
    <cellStyle name="Comma 3 20 2 3" xfId="6644"/>
    <cellStyle name="Comma 3 20 3" xfId="3236"/>
    <cellStyle name="Comma 3 20 3 2" xfId="7773"/>
    <cellStyle name="Comma 3 20 4" xfId="6643"/>
    <cellStyle name="Comma 3 21" xfId="3237"/>
    <cellStyle name="Comma 3 21 2" xfId="3238"/>
    <cellStyle name="Comma 3 21 2 2" xfId="7774"/>
    <cellStyle name="Comma 3 21 3" xfId="6645"/>
    <cellStyle name="Comma 3 22" xfId="3239"/>
    <cellStyle name="Comma 3 22 2" xfId="3240"/>
    <cellStyle name="Comma 3 22 2 2" xfId="7775"/>
    <cellStyle name="Comma 3 22 3" xfId="6646"/>
    <cellStyle name="Comma 3 23" xfId="3241"/>
    <cellStyle name="Comma 3 23 2" xfId="3242"/>
    <cellStyle name="Comma 3 23 2 2" xfId="7776"/>
    <cellStyle name="Comma 3 23 3" xfId="6647"/>
    <cellStyle name="Comma 3 24" xfId="3243"/>
    <cellStyle name="Comma 3 24 2" xfId="3244"/>
    <cellStyle name="Comma 3 24 2 2" xfId="7777"/>
    <cellStyle name="Comma 3 24 3" xfId="6648"/>
    <cellStyle name="Comma 3 25" xfId="3245"/>
    <cellStyle name="Comma 3 25 2" xfId="3246"/>
    <cellStyle name="Comma 3 25 2 2" xfId="7778"/>
    <cellStyle name="Comma 3 25 3" xfId="6649"/>
    <cellStyle name="Comma 3 26" xfId="3247"/>
    <cellStyle name="Comma 3 26 2" xfId="3248"/>
    <cellStyle name="Comma 3 26 2 2" xfId="7779"/>
    <cellStyle name="Comma 3 26 3" xfId="6650"/>
    <cellStyle name="Comma 3 27" xfId="3249"/>
    <cellStyle name="Comma 3 27 2" xfId="3250"/>
    <cellStyle name="Comma 3 27 2 2" xfId="7780"/>
    <cellStyle name="Comma 3 27 3" xfId="6651"/>
    <cellStyle name="Comma 3 28" xfId="3251"/>
    <cellStyle name="Comma 3 28 2" xfId="3252"/>
    <cellStyle name="Comma 3 28 2 2" xfId="7781"/>
    <cellStyle name="Comma 3 28 3" xfId="6652"/>
    <cellStyle name="Comma 3 29" xfId="3253"/>
    <cellStyle name="Comma 3 29 10" xfId="3254"/>
    <cellStyle name="Comma 3 29 10 2" xfId="7782"/>
    <cellStyle name="Comma 3 29 11" xfId="3255"/>
    <cellStyle name="Comma 3 29 11 2" xfId="7783"/>
    <cellStyle name="Comma 3 29 12" xfId="3256"/>
    <cellStyle name="Comma 3 29 12 2" xfId="7784"/>
    <cellStyle name="Comma 3 29 13" xfId="3257"/>
    <cellStyle name="Comma 3 29 13 2" xfId="7785"/>
    <cellStyle name="Comma 3 29 14" xfId="3258"/>
    <cellStyle name="Comma 3 29 15" xfId="6833"/>
    <cellStyle name="Comma 3 29 2" xfId="3259"/>
    <cellStyle name="Comma 3 29 2 10" xfId="3260"/>
    <cellStyle name="Comma 3 29 2 11" xfId="3261"/>
    <cellStyle name="Comma 3 29 2 12" xfId="3262"/>
    <cellStyle name="Comma 3 29 2 13" xfId="3263"/>
    <cellStyle name="Comma 3 29 2 14" xfId="3264"/>
    <cellStyle name="Comma 3 29 2 14 2" xfId="7786"/>
    <cellStyle name="Comma 3 29 2 15" xfId="6848"/>
    <cellStyle name="Comma 3 29 2 2" xfId="3265"/>
    <cellStyle name="Comma 3 29 2 2 2" xfId="3266"/>
    <cellStyle name="Comma 3 29 2 2 3" xfId="6894"/>
    <cellStyle name="Comma 3 29 2 3" xfId="3267"/>
    <cellStyle name="Comma 3 29 2 4" xfId="3268"/>
    <cellStyle name="Comma 3 29 2 5" xfId="3269"/>
    <cellStyle name="Comma 3 29 2 6" xfId="3270"/>
    <cellStyle name="Comma 3 29 2 7" xfId="3271"/>
    <cellStyle name="Comma 3 29 2 8" xfId="3272"/>
    <cellStyle name="Comma 3 29 2 9" xfId="3273"/>
    <cellStyle name="Comma 3 29 3" xfId="3274"/>
    <cellStyle name="Comma 3 29 3 2" xfId="7787"/>
    <cellStyle name="Comma 3 29 4" xfId="3275"/>
    <cellStyle name="Comma 3 29 4 2" xfId="7788"/>
    <cellStyle name="Comma 3 29 5" xfId="3276"/>
    <cellStyle name="Comma 3 29 5 2" xfId="7789"/>
    <cellStyle name="Comma 3 29 6" xfId="3277"/>
    <cellStyle name="Comma 3 29 6 2" xfId="7790"/>
    <cellStyle name="Comma 3 29 7" xfId="3278"/>
    <cellStyle name="Comma 3 29 7 2" xfId="7791"/>
    <cellStyle name="Comma 3 29 8" xfId="3279"/>
    <cellStyle name="Comma 3 29 8 2" xfId="7792"/>
    <cellStyle name="Comma 3 29 9" xfId="3280"/>
    <cellStyle name="Comma 3 29 9 2" xfId="7793"/>
    <cellStyle name="Comma 3 3" xfId="3281"/>
    <cellStyle name="Comma 3 3 2" xfId="3282"/>
    <cellStyle name="Comma 3 3 2 2" xfId="7268"/>
    <cellStyle name="Comma 3 3 3" xfId="6405"/>
    <cellStyle name="Comma 3 30" xfId="3283"/>
    <cellStyle name="Comma 3 30 2" xfId="3284"/>
    <cellStyle name="Comma 3 30 3" xfId="6812"/>
    <cellStyle name="Comma 3 31" xfId="3285"/>
    <cellStyle name="Comma 3 31 2" xfId="3286"/>
    <cellStyle name="Comma 3 31 3" xfId="6984"/>
    <cellStyle name="Comma 3 32" xfId="3287"/>
    <cellStyle name="Comma 3 32 2" xfId="3288"/>
    <cellStyle name="Comma 3 32 3" xfId="6985"/>
    <cellStyle name="Comma 3 33" xfId="3289"/>
    <cellStyle name="Comma 3 33 2" xfId="3290"/>
    <cellStyle name="Comma 3 33 3" xfId="6986"/>
    <cellStyle name="Comma 3 34" xfId="3291"/>
    <cellStyle name="Comma 3 34 2" xfId="3292"/>
    <cellStyle name="Comma 3 34 3" xfId="6987"/>
    <cellStyle name="Comma 3 35" xfId="3293"/>
    <cellStyle name="Comma 3 35 2" xfId="3294"/>
    <cellStyle name="Comma 3 35 3" xfId="6988"/>
    <cellStyle name="Comma 3 36" xfId="3295"/>
    <cellStyle name="Comma 3 36 2" xfId="3296"/>
    <cellStyle name="Comma 3 36 3" xfId="6989"/>
    <cellStyle name="Comma 3 37" xfId="3297"/>
    <cellStyle name="Comma 3 37 2" xfId="3298"/>
    <cellStyle name="Comma 3 37 3" xfId="6990"/>
    <cellStyle name="Comma 3 38" xfId="3299"/>
    <cellStyle name="Comma 3 38 2" xfId="3300"/>
    <cellStyle name="Comma 3 38 3" xfId="6991"/>
    <cellStyle name="Comma 3 39" xfId="3301"/>
    <cellStyle name="Comma 3 39 2" xfId="3302"/>
    <cellStyle name="Comma 3 39 3" xfId="6992"/>
    <cellStyle name="Comma 3 4" xfId="3303"/>
    <cellStyle name="Comma 3 4 2" xfId="3304"/>
    <cellStyle name="Comma 3 4 2 2" xfId="6653"/>
    <cellStyle name="Comma 3 4 3" xfId="3305"/>
    <cellStyle name="Comma 3 4 3 2" xfId="6853"/>
    <cellStyle name="Comma 3 4 4" xfId="3306"/>
    <cellStyle name="Comma 3 4 4 2" xfId="7794"/>
    <cellStyle name="Comma 3 4 5" xfId="3307"/>
    <cellStyle name="Comma 3 4 5 2" xfId="7795"/>
    <cellStyle name="Comma 3 4 6" xfId="6406"/>
    <cellStyle name="Comma 3 40" xfId="3308"/>
    <cellStyle name="Comma 3 40 2" xfId="3309"/>
    <cellStyle name="Comma 3 40 3" xfId="6993"/>
    <cellStyle name="Comma 3 41" xfId="3310"/>
    <cellStyle name="Comma 3 41 2" xfId="3311"/>
    <cellStyle name="Comma 3 41 3" xfId="6994"/>
    <cellStyle name="Comma 3 42" xfId="3312"/>
    <cellStyle name="Comma 3 42 2" xfId="3313"/>
    <cellStyle name="Comma 3 42 3" xfId="6995"/>
    <cellStyle name="Comma 3 43" xfId="3314"/>
    <cellStyle name="Comma 3 43 2" xfId="3315"/>
    <cellStyle name="Comma 3 43 3" xfId="6996"/>
    <cellStyle name="Comma 3 44" xfId="3316"/>
    <cellStyle name="Comma 3 44 2" xfId="3317"/>
    <cellStyle name="Comma 3 44 3" xfId="6997"/>
    <cellStyle name="Comma 3 45" xfId="3318"/>
    <cellStyle name="Comma 3 45 2" xfId="7577"/>
    <cellStyle name="Comma 3 46" xfId="6395"/>
    <cellStyle name="Comma 3 5" xfId="3319"/>
    <cellStyle name="Comma 3 5 10" xfId="3320"/>
    <cellStyle name="Comma 3 5 10 2" xfId="7796"/>
    <cellStyle name="Comma 3 5 11" xfId="3321"/>
    <cellStyle name="Comma 3 5 11 2" xfId="7797"/>
    <cellStyle name="Comma 3 5 12" xfId="3322"/>
    <cellStyle name="Comma 3 5 12 2" xfId="7798"/>
    <cellStyle name="Comma 3 5 13" xfId="3323"/>
    <cellStyle name="Comma 3 5 13 2" xfId="7799"/>
    <cellStyle name="Comma 3 5 14" xfId="3324"/>
    <cellStyle name="Comma 3 5 14 2" xfId="7800"/>
    <cellStyle name="Comma 3 5 15" xfId="3325"/>
    <cellStyle name="Comma 3 5 15 2" xfId="7801"/>
    <cellStyle name="Comma 3 5 16" xfId="3326"/>
    <cellStyle name="Comma 3 5 17" xfId="6587"/>
    <cellStyle name="Comma 3 5 2" xfId="3327"/>
    <cellStyle name="Comma 3 5 2 10" xfId="3328"/>
    <cellStyle name="Comma 3 5 2 10 2" xfId="7803"/>
    <cellStyle name="Comma 3 5 2 11" xfId="3329"/>
    <cellStyle name="Comma 3 5 2 11 2" xfId="7804"/>
    <cellStyle name="Comma 3 5 2 12" xfId="3330"/>
    <cellStyle name="Comma 3 5 2 12 2" xfId="7805"/>
    <cellStyle name="Comma 3 5 2 13" xfId="3331"/>
    <cellStyle name="Comma 3 5 2 13 2" xfId="7806"/>
    <cellStyle name="Comma 3 5 2 14" xfId="3332"/>
    <cellStyle name="Comma 3 5 2 14 2" xfId="7807"/>
    <cellStyle name="Comma 3 5 2 15" xfId="3333"/>
    <cellStyle name="Comma 3 5 2 15 2" xfId="7808"/>
    <cellStyle name="Comma 3 5 2 16" xfId="3334"/>
    <cellStyle name="Comma 3 5 2 16 2" xfId="7802"/>
    <cellStyle name="Comma 3 5 2 17" xfId="6654"/>
    <cellStyle name="Comma 3 5 2 2" xfId="3335"/>
    <cellStyle name="Comma 3 5 2 2 10" xfId="3336"/>
    <cellStyle name="Comma 3 5 2 2 10 2" xfId="7809"/>
    <cellStyle name="Comma 3 5 2 2 11" xfId="3337"/>
    <cellStyle name="Comma 3 5 2 2 11 2" xfId="7810"/>
    <cellStyle name="Comma 3 5 2 2 12" xfId="3338"/>
    <cellStyle name="Comma 3 5 2 2 12 2" xfId="7811"/>
    <cellStyle name="Comma 3 5 2 2 13" xfId="3339"/>
    <cellStyle name="Comma 3 5 2 2 13 2" xfId="7812"/>
    <cellStyle name="Comma 3 5 2 2 14" xfId="6655"/>
    <cellStyle name="Comma 3 5 2 2 2" xfId="3340"/>
    <cellStyle name="Comma 3 5 2 2 2 10" xfId="3341"/>
    <cellStyle name="Comma 3 5 2 2 2 10 2" xfId="7814"/>
    <cellStyle name="Comma 3 5 2 2 2 11" xfId="3342"/>
    <cellStyle name="Comma 3 5 2 2 2 11 2" xfId="7815"/>
    <cellStyle name="Comma 3 5 2 2 2 12" xfId="3343"/>
    <cellStyle name="Comma 3 5 2 2 2 12 2" xfId="7816"/>
    <cellStyle name="Comma 3 5 2 2 2 13" xfId="3344"/>
    <cellStyle name="Comma 3 5 2 2 2 13 2" xfId="7817"/>
    <cellStyle name="Comma 3 5 2 2 2 14" xfId="3345"/>
    <cellStyle name="Comma 3 5 2 2 2 14 2" xfId="7813"/>
    <cellStyle name="Comma 3 5 2 2 2 15" xfId="6885"/>
    <cellStyle name="Comma 3 5 2 2 2 2" xfId="3346"/>
    <cellStyle name="Comma 3 5 2 2 2 2 2" xfId="3347"/>
    <cellStyle name="Comma 3 5 2 2 2 2 2 2" xfId="7269"/>
    <cellStyle name="Comma 3 5 2 2 2 2 3" xfId="6886"/>
    <cellStyle name="Comma 3 5 2 2 2 3" xfId="3348"/>
    <cellStyle name="Comma 3 5 2 2 2 3 2" xfId="7818"/>
    <cellStyle name="Comma 3 5 2 2 2 4" xfId="3349"/>
    <cellStyle name="Comma 3 5 2 2 2 4 2" xfId="7819"/>
    <cellStyle name="Comma 3 5 2 2 2 5" xfId="3350"/>
    <cellStyle name="Comma 3 5 2 2 2 5 2" xfId="7820"/>
    <cellStyle name="Comma 3 5 2 2 2 6" xfId="3351"/>
    <cellStyle name="Comma 3 5 2 2 2 6 2" xfId="7821"/>
    <cellStyle name="Comma 3 5 2 2 2 7" xfId="3352"/>
    <cellStyle name="Comma 3 5 2 2 2 7 2" xfId="7822"/>
    <cellStyle name="Comma 3 5 2 2 2 8" xfId="3353"/>
    <cellStyle name="Comma 3 5 2 2 2 8 2" xfId="7823"/>
    <cellStyle name="Comma 3 5 2 2 2 9" xfId="3354"/>
    <cellStyle name="Comma 3 5 2 2 2 9 2" xfId="7824"/>
    <cellStyle name="Comma 3 5 2 2 3" xfId="3355"/>
    <cellStyle name="Comma 3 5 2 2 3 2" xfId="7825"/>
    <cellStyle name="Comma 3 5 2 2 4" xfId="3356"/>
    <cellStyle name="Comma 3 5 2 2 4 2" xfId="7826"/>
    <cellStyle name="Comma 3 5 2 2 5" xfId="3357"/>
    <cellStyle name="Comma 3 5 2 2 5 2" xfId="7827"/>
    <cellStyle name="Comma 3 5 2 2 6" xfId="3358"/>
    <cellStyle name="Comma 3 5 2 2 6 2" xfId="7828"/>
    <cellStyle name="Comma 3 5 2 2 7" xfId="3359"/>
    <cellStyle name="Comma 3 5 2 2 7 2" xfId="7829"/>
    <cellStyle name="Comma 3 5 2 2 8" xfId="3360"/>
    <cellStyle name="Comma 3 5 2 2 8 2" xfId="7830"/>
    <cellStyle name="Comma 3 5 2 2 9" xfId="3361"/>
    <cellStyle name="Comma 3 5 2 2 9 2" xfId="7831"/>
    <cellStyle name="Comma 3 5 2 3" xfId="3362"/>
    <cellStyle name="Comma 3 5 2 3 2" xfId="3363"/>
    <cellStyle name="Comma 3 5 2 3 2 2" xfId="7270"/>
    <cellStyle name="Comma 3 5 2 3 3" xfId="6839"/>
    <cellStyle name="Comma 3 5 2 4" xfId="3364"/>
    <cellStyle name="Comma 3 5 2 4 2" xfId="3365"/>
    <cellStyle name="Comma 3 5 2 4 2 2" xfId="7271"/>
    <cellStyle name="Comma 3 5 2 4 3" xfId="6806"/>
    <cellStyle name="Comma 3 5 2 5" xfId="3366"/>
    <cellStyle name="Comma 3 5 2 5 2" xfId="7832"/>
    <cellStyle name="Comma 3 5 2 6" xfId="3367"/>
    <cellStyle name="Comma 3 5 2 6 2" xfId="7833"/>
    <cellStyle name="Comma 3 5 2 7" xfId="3368"/>
    <cellStyle name="Comma 3 5 2 7 2" xfId="7834"/>
    <cellStyle name="Comma 3 5 2 8" xfId="3369"/>
    <cellStyle name="Comma 3 5 2 8 2" xfId="7835"/>
    <cellStyle name="Comma 3 5 2 9" xfId="3370"/>
    <cellStyle name="Comma 3 5 2 9 2" xfId="7836"/>
    <cellStyle name="Comma 3 5 3" xfId="3371"/>
    <cellStyle name="Comma 3 5 3 10" xfId="3372"/>
    <cellStyle name="Comma 3 5 3 11" xfId="3373"/>
    <cellStyle name="Comma 3 5 3 12" xfId="3374"/>
    <cellStyle name="Comma 3 5 3 13" xfId="3375"/>
    <cellStyle name="Comma 3 5 3 14" xfId="3376"/>
    <cellStyle name="Comma 3 5 3 14 2" xfId="7837"/>
    <cellStyle name="Comma 3 5 3 15" xfId="6838"/>
    <cellStyle name="Comma 3 5 3 2" xfId="3377"/>
    <cellStyle name="Comma 3 5 3 2 10" xfId="3378"/>
    <cellStyle name="Comma 3 5 3 2 10 2" xfId="7838"/>
    <cellStyle name="Comma 3 5 3 2 11" xfId="3379"/>
    <cellStyle name="Comma 3 5 3 2 11 2" xfId="7839"/>
    <cellStyle name="Comma 3 5 3 2 12" xfId="3380"/>
    <cellStyle name="Comma 3 5 3 2 12 2" xfId="7840"/>
    <cellStyle name="Comma 3 5 3 2 13" xfId="3381"/>
    <cellStyle name="Comma 3 5 3 2 13 2" xfId="7841"/>
    <cellStyle name="Comma 3 5 3 2 14" xfId="3382"/>
    <cellStyle name="Comma 3 5 3 2 15" xfId="6880"/>
    <cellStyle name="Comma 3 5 3 2 2" xfId="3383"/>
    <cellStyle name="Comma 3 5 3 2 2 2" xfId="3384"/>
    <cellStyle name="Comma 3 5 3 2 2 2 2" xfId="7842"/>
    <cellStyle name="Comma 3 5 3 2 2 3" xfId="6897"/>
    <cellStyle name="Comma 3 5 3 2 3" xfId="3385"/>
    <cellStyle name="Comma 3 5 3 2 3 2" xfId="7843"/>
    <cellStyle name="Comma 3 5 3 2 4" xfId="3386"/>
    <cellStyle name="Comma 3 5 3 2 4 2" xfId="7844"/>
    <cellStyle name="Comma 3 5 3 2 5" xfId="3387"/>
    <cellStyle name="Comma 3 5 3 2 5 2" xfId="7845"/>
    <cellStyle name="Comma 3 5 3 2 6" xfId="3388"/>
    <cellStyle name="Comma 3 5 3 2 6 2" xfId="7846"/>
    <cellStyle name="Comma 3 5 3 2 7" xfId="3389"/>
    <cellStyle name="Comma 3 5 3 2 7 2" xfId="7847"/>
    <cellStyle name="Comma 3 5 3 2 8" xfId="3390"/>
    <cellStyle name="Comma 3 5 3 2 8 2" xfId="7848"/>
    <cellStyle name="Comma 3 5 3 2 9" xfId="3391"/>
    <cellStyle name="Comma 3 5 3 2 9 2" xfId="7849"/>
    <cellStyle name="Comma 3 5 3 3" xfId="3392"/>
    <cellStyle name="Comma 3 5 3 4" xfId="3393"/>
    <cellStyle name="Comma 3 5 3 5" xfId="3394"/>
    <cellStyle name="Comma 3 5 3 6" xfId="3395"/>
    <cellStyle name="Comma 3 5 3 7" xfId="3396"/>
    <cellStyle name="Comma 3 5 3 8" xfId="3397"/>
    <cellStyle name="Comma 3 5 3 9" xfId="3398"/>
    <cellStyle name="Comma 3 5 4" xfId="3399"/>
    <cellStyle name="Comma 3 5 4 2" xfId="3400"/>
    <cellStyle name="Comma 3 5 4 2 2" xfId="7850"/>
    <cellStyle name="Comma 3 5 4 3" xfId="6807"/>
    <cellStyle name="Comma 3 5 5" xfId="3401"/>
    <cellStyle name="Comma 3 5 5 2" xfId="7851"/>
    <cellStyle name="Comma 3 5 6" xfId="3402"/>
    <cellStyle name="Comma 3 5 6 2" xfId="7852"/>
    <cellStyle name="Comma 3 5 7" xfId="3403"/>
    <cellStyle name="Comma 3 5 7 2" xfId="7853"/>
    <cellStyle name="Comma 3 5 8" xfId="3404"/>
    <cellStyle name="Comma 3 5 8 2" xfId="7854"/>
    <cellStyle name="Comma 3 5 9" xfId="3405"/>
    <cellStyle name="Comma 3 5 9 2" xfId="7855"/>
    <cellStyle name="Comma 3 6" xfId="3406"/>
    <cellStyle name="Comma 3 6 2" xfId="3407"/>
    <cellStyle name="Comma 3 6 2 2" xfId="3408"/>
    <cellStyle name="Comma 3 6 2 2 2" xfId="7272"/>
    <cellStyle name="Comma 3 6 2 3" xfId="6657"/>
    <cellStyle name="Comma 3 6 3" xfId="3409"/>
    <cellStyle name="Comma 3 6 3 2" xfId="7856"/>
    <cellStyle name="Comma 3 6 4" xfId="6656"/>
    <cellStyle name="Comma 3 7" xfId="3410"/>
    <cellStyle name="Comma 3 7 2" xfId="3411"/>
    <cellStyle name="Comma 3 7 2 2" xfId="3412"/>
    <cellStyle name="Comma 3 7 2 2 2" xfId="7273"/>
    <cellStyle name="Comma 3 7 2 3" xfId="6659"/>
    <cellStyle name="Comma 3 7 3" xfId="3413"/>
    <cellStyle name="Comma 3 7 3 2" xfId="7857"/>
    <cellStyle name="Comma 3 7 4" xfId="6658"/>
    <cellStyle name="Comma 3 8" xfId="3414"/>
    <cellStyle name="Comma 3 8 2" xfId="3415"/>
    <cellStyle name="Comma 3 8 2 2" xfId="3416"/>
    <cellStyle name="Comma 3 8 2 2 2" xfId="7274"/>
    <cellStyle name="Comma 3 8 2 3" xfId="6661"/>
    <cellStyle name="Comma 3 8 3" xfId="3417"/>
    <cellStyle name="Comma 3 8 3 2" xfId="7858"/>
    <cellStyle name="Comma 3 8 4" xfId="6660"/>
    <cellStyle name="Comma 3 9" xfId="3418"/>
    <cellStyle name="Comma 3 9 2" xfId="3419"/>
    <cellStyle name="Comma 3 9 2 2" xfId="3420"/>
    <cellStyle name="Comma 3 9 2 2 2" xfId="7275"/>
    <cellStyle name="Comma 3 9 2 3" xfId="6663"/>
    <cellStyle name="Comma 3 9 3" xfId="3421"/>
    <cellStyle name="Comma 3 9 3 2" xfId="7859"/>
    <cellStyle name="Comma 3 9 4" xfId="6662"/>
    <cellStyle name="Comma 4" xfId="3422"/>
    <cellStyle name="Comma 4 2" xfId="3423"/>
    <cellStyle name="Comma 4 2 2" xfId="3424"/>
    <cellStyle name="Comma 4 2 2 2" xfId="7860"/>
    <cellStyle name="Comma 4 2 3" xfId="6408"/>
    <cellStyle name="Comma 4 3" xfId="3425"/>
    <cellStyle name="Comma 4 3 2" xfId="7276"/>
    <cellStyle name="Comma 4 4" xfId="6407"/>
    <cellStyle name="Comma 5" xfId="3426"/>
    <cellStyle name="Comma 5 10" xfId="3427"/>
    <cellStyle name="Comma 5 10 2" xfId="6998"/>
    <cellStyle name="Comma 5 11" xfId="3428"/>
    <cellStyle name="Comma 5 11 2" xfId="6999"/>
    <cellStyle name="Comma 5 12" xfId="3429"/>
    <cellStyle name="Comma 5 12 2" xfId="7000"/>
    <cellStyle name="Comma 5 13" xfId="3430"/>
    <cellStyle name="Comma 5 13 2" xfId="7001"/>
    <cellStyle name="Comma 5 14" xfId="3431"/>
    <cellStyle name="Comma 5 14 2" xfId="7002"/>
    <cellStyle name="Comma 5 15" xfId="3432"/>
    <cellStyle name="Comma 5 15 2" xfId="7003"/>
    <cellStyle name="Comma 5 16" xfId="3433"/>
    <cellStyle name="Comma 5 16 2" xfId="7004"/>
    <cellStyle name="Comma 5 17" xfId="3434"/>
    <cellStyle name="Comma 5 17 2" xfId="7005"/>
    <cellStyle name="Comma 5 18" xfId="3435"/>
    <cellStyle name="Comma 5 18 2" xfId="7277"/>
    <cellStyle name="Comma 5 19" xfId="6409"/>
    <cellStyle name="Comma 5 2" xfId="3436"/>
    <cellStyle name="Comma 5 2 10" xfId="3437"/>
    <cellStyle name="Comma 5 2 10 2" xfId="3438"/>
    <cellStyle name="Comma 5 2 10 3" xfId="7006"/>
    <cellStyle name="Comma 5 2 11" xfId="3439"/>
    <cellStyle name="Comma 5 2 11 2" xfId="3440"/>
    <cellStyle name="Comma 5 2 11 3" xfId="7007"/>
    <cellStyle name="Comma 5 2 12" xfId="3441"/>
    <cellStyle name="Comma 5 2 12 2" xfId="3442"/>
    <cellStyle name="Comma 5 2 12 3" xfId="7008"/>
    <cellStyle name="Comma 5 2 13" xfId="3443"/>
    <cellStyle name="Comma 5 2 13 2" xfId="3444"/>
    <cellStyle name="Comma 5 2 13 3" xfId="7009"/>
    <cellStyle name="Comma 5 2 14" xfId="3445"/>
    <cellStyle name="Comma 5 2 14 2" xfId="3446"/>
    <cellStyle name="Comma 5 2 14 3" xfId="7010"/>
    <cellStyle name="Comma 5 2 15" xfId="3447"/>
    <cellStyle name="Comma 5 2 15 2" xfId="3448"/>
    <cellStyle name="Comma 5 2 15 3" xfId="7011"/>
    <cellStyle name="Comma 5 2 16" xfId="3449"/>
    <cellStyle name="Comma 5 2 16 2" xfId="3450"/>
    <cellStyle name="Comma 5 2 16 3" xfId="7012"/>
    <cellStyle name="Comma 5 2 17" xfId="3451"/>
    <cellStyle name="Comma 5 2 17 2" xfId="7861"/>
    <cellStyle name="Comma 5 2 18" xfId="6410"/>
    <cellStyle name="Comma 5 2 2" xfId="3452"/>
    <cellStyle name="Comma 5 2 2 10" xfId="3453"/>
    <cellStyle name="Comma 5 2 2 10 2" xfId="7014"/>
    <cellStyle name="Comma 5 2 2 11" xfId="3454"/>
    <cellStyle name="Comma 5 2 2 11 2" xfId="7015"/>
    <cellStyle name="Comma 5 2 2 12" xfId="3455"/>
    <cellStyle name="Comma 5 2 2 12 2" xfId="7016"/>
    <cellStyle name="Comma 5 2 2 13" xfId="3456"/>
    <cellStyle name="Comma 5 2 2 13 2" xfId="7017"/>
    <cellStyle name="Comma 5 2 2 14" xfId="3457"/>
    <cellStyle name="Comma 5 2 2 14 2" xfId="7018"/>
    <cellStyle name="Comma 5 2 2 15" xfId="3458"/>
    <cellStyle name="Comma 5 2 2 15 2" xfId="7019"/>
    <cellStyle name="Comma 5 2 2 16" xfId="3459"/>
    <cellStyle name="Comma 5 2 2 16 2" xfId="7020"/>
    <cellStyle name="Comma 5 2 2 17" xfId="3460"/>
    <cellStyle name="Comma 5 2 2 18" xfId="7013"/>
    <cellStyle name="Comma 5 2 2 2" xfId="3461"/>
    <cellStyle name="Comma 5 2 2 2 10" xfId="3462"/>
    <cellStyle name="Comma 5 2 2 2 10 2" xfId="3463"/>
    <cellStyle name="Comma 5 2 2 2 10 3" xfId="7022"/>
    <cellStyle name="Comma 5 2 2 2 11" xfId="3464"/>
    <cellStyle name="Comma 5 2 2 2 11 2" xfId="3465"/>
    <cellStyle name="Comma 5 2 2 2 11 3" xfId="7023"/>
    <cellStyle name="Comma 5 2 2 2 12" xfId="3466"/>
    <cellStyle name="Comma 5 2 2 2 12 2" xfId="3467"/>
    <cellStyle name="Comma 5 2 2 2 12 3" xfId="7024"/>
    <cellStyle name="Comma 5 2 2 2 13" xfId="3468"/>
    <cellStyle name="Comma 5 2 2 2 13 2" xfId="3469"/>
    <cellStyle name="Comma 5 2 2 2 13 3" xfId="7025"/>
    <cellStyle name="Comma 5 2 2 2 14" xfId="3470"/>
    <cellStyle name="Comma 5 2 2 2 14 2" xfId="3471"/>
    <cellStyle name="Comma 5 2 2 2 14 3" xfId="7026"/>
    <cellStyle name="Comma 5 2 2 2 15" xfId="3472"/>
    <cellStyle name="Comma 5 2 2 2 15 2" xfId="3473"/>
    <cellStyle name="Comma 5 2 2 2 15 3" xfId="7027"/>
    <cellStyle name="Comma 5 2 2 2 16" xfId="7021"/>
    <cellStyle name="Comma 5 2 2 2 2" xfId="3474"/>
    <cellStyle name="Comma 5 2 2 2 2 10" xfId="3475"/>
    <cellStyle name="Comma 5 2 2 2 2 10 2" xfId="7029"/>
    <cellStyle name="Comma 5 2 2 2 2 11" xfId="3476"/>
    <cellStyle name="Comma 5 2 2 2 2 11 2" xfId="7030"/>
    <cellStyle name="Comma 5 2 2 2 2 12" xfId="3477"/>
    <cellStyle name="Comma 5 2 2 2 2 12 2" xfId="7031"/>
    <cellStyle name="Comma 5 2 2 2 2 13" xfId="3478"/>
    <cellStyle name="Comma 5 2 2 2 2 13 2" xfId="7032"/>
    <cellStyle name="Comma 5 2 2 2 2 14" xfId="3479"/>
    <cellStyle name="Comma 5 2 2 2 2 14 2" xfId="7033"/>
    <cellStyle name="Comma 5 2 2 2 2 15" xfId="3480"/>
    <cellStyle name="Comma 5 2 2 2 2 15 2" xfId="7034"/>
    <cellStyle name="Comma 5 2 2 2 2 16" xfId="3481"/>
    <cellStyle name="Comma 5 2 2 2 2 17" xfId="7028"/>
    <cellStyle name="Comma 5 2 2 2 2 2" xfId="3482"/>
    <cellStyle name="Comma 5 2 2 2 2 2 2" xfId="7035"/>
    <cellStyle name="Comma 5 2 2 2 2 3" xfId="3483"/>
    <cellStyle name="Comma 5 2 2 2 2 3 2" xfId="7036"/>
    <cellStyle name="Comma 5 2 2 2 2 4" xfId="3484"/>
    <cellStyle name="Comma 5 2 2 2 2 4 2" xfId="7037"/>
    <cellStyle name="Comma 5 2 2 2 2 5" xfId="3485"/>
    <cellStyle name="Comma 5 2 2 2 2 5 2" xfId="7038"/>
    <cellStyle name="Comma 5 2 2 2 2 6" xfId="3486"/>
    <cellStyle name="Comma 5 2 2 2 2 6 2" xfId="7039"/>
    <cellStyle name="Comma 5 2 2 2 2 7" xfId="3487"/>
    <cellStyle name="Comma 5 2 2 2 2 7 2" xfId="7040"/>
    <cellStyle name="Comma 5 2 2 2 2 8" xfId="3488"/>
    <cellStyle name="Comma 5 2 2 2 2 8 2" xfId="7041"/>
    <cellStyle name="Comma 5 2 2 2 2 9" xfId="3489"/>
    <cellStyle name="Comma 5 2 2 2 2 9 2" xfId="7042"/>
    <cellStyle name="Comma 5 2 2 2 3" xfId="3490"/>
    <cellStyle name="Comma 5 2 2 2 3 2" xfId="3491"/>
    <cellStyle name="Comma 5 2 2 2 3 3" xfId="7043"/>
    <cellStyle name="Comma 5 2 2 2 4" xfId="3492"/>
    <cellStyle name="Comma 5 2 2 2 4 2" xfId="3493"/>
    <cellStyle name="Comma 5 2 2 2 4 3" xfId="7044"/>
    <cellStyle name="Comma 5 2 2 2 5" xfId="3494"/>
    <cellStyle name="Comma 5 2 2 2 5 2" xfId="3495"/>
    <cellStyle name="Comma 5 2 2 2 5 3" xfId="7045"/>
    <cellStyle name="Comma 5 2 2 2 6" xfId="3496"/>
    <cellStyle name="Comma 5 2 2 2 6 2" xfId="3497"/>
    <cellStyle name="Comma 5 2 2 2 6 3" xfId="7046"/>
    <cellStyle name="Comma 5 2 2 2 7" xfId="3498"/>
    <cellStyle name="Comma 5 2 2 2 7 2" xfId="3499"/>
    <cellStyle name="Comma 5 2 2 2 7 3" xfId="7047"/>
    <cellStyle name="Comma 5 2 2 2 8" xfId="3500"/>
    <cellStyle name="Comma 5 2 2 2 8 2" xfId="3501"/>
    <cellStyle name="Comma 5 2 2 2 8 3" xfId="7048"/>
    <cellStyle name="Comma 5 2 2 2 9" xfId="3502"/>
    <cellStyle name="Comma 5 2 2 2 9 2" xfId="3503"/>
    <cellStyle name="Comma 5 2 2 2 9 3" xfId="7049"/>
    <cellStyle name="Comma 5 2 2 3" xfId="3504"/>
    <cellStyle name="Comma 5 2 2 3 2" xfId="7050"/>
    <cellStyle name="Comma 5 2 2 4" xfId="3505"/>
    <cellStyle name="Comma 5 2 2 4 2" xfId="7051"/>
    <cellStyle name="Comma 5 2 2 5" xfId="3506"/>
    <cellStyle name="Comma 5 2 2 5 2" xfId="7052"/>
    <cellStyle name="Comma 5 2 2 6" xfId="3507"/>
    <cellStyle name="Comma 5 2 2 6 2" xfId="7053"/>
    <cellStyle name="Comma 5 2 2 7" xfId="3508"/>
    <cellStyle name="Comma 5 2 2 7 2" xfId="7054"/>
    <cellStyle name="Comma 5 2 2 8" xfId="3509"/>
    <cellStyle name="Comma 5 2 2 8 2" xfId="7055"/>
    <cellStyle name="Comma 5 2 2 9" xfId="3510"/>
    <cellStyle name="Comma 5 2 2 9 2" xfId="7056"/>
    <cellStyle name="Comma 5 2 3" xfId="3511"/>
    <cellStyle name="Comma 5 2 3 10" xfId="3512"/>
    <cellStyle name="Comma 5 2 3 10 2" xfId="7058"/>
    <cellStyle name="Comma 5 2 3 11" xfId="3513"/>
    <cellStyle name="Comma 5 2 3 11 2" xfId="7059"/>
    <cellStyle name="Comma 5 2 3 12" xfId="3514"/>
    <cellStyle name="Comma 5 2 3 12 2" xfId="7060"/>
    <cellStyle name="Comma 5 2 3 13" xfId="3515"/>
    <cellStyle name="Comma 5 2 3 13 2" xfId="7061"/>
    <cellStyle name="Comma 5 2 3 14" xfId="3516"/>
    <cellStyle name="Comma 5 2 3 14 2" xfId="7062"/>
    <cellStyle name="Comma 5 2 3 15" xfId="3517"/>
    <cellStyle name="Comma 5 2 3 15 2" xfId="7063"/>
    <cellStyle name="Comma 5 2 3 16" xfId="3518"/>
    <cellStyle name="Comma 5 2 3 17" xfId="7057"/>
    <cellStyle name="Comma 5 2 3 2" xfId="3519"/>
    <cellStyle name="Comma 5 2 3 2 2" xfId="7064"/>
    <cellStyle name="Comma 5 2 3 3" xfId="3520"/>
    <cellStyle name="Comma 5 2 3 3 2" xfId="7065"/>
    <cellStyle name="Comma 5 2 3 4" xfId="3521"/>
    <cellStyle name="Comma 5 2 3 4 2" xfId="7066"/>
    <cellStyle name="Comma 5 2 3 5" xfId="3522"/>
    <cellStyle name="Comma 5 2 3 5 2" xfId="7067"/>
    <cellStyle name="Comma 5 2 3 6" xfId="3523"/>
    <cellStyle name="Comma 5 2 3 6 2" xfId="7068"/>
    <cellStyle name="Comma 5 2 3 7" xfId="3524"/>
    <cellStyle name="Comma 5 2 3 7 2" xfId="7069"/>
    <cellStyle name="Comma 5 2 3 8" xfId="3525"/>
    <cellStyle name="Comma 5 2 3 8 2" xfId="7070"/>
    <cellStyle name="Comma 5 2 3 9" xfId="3526"/>
    <cellStyle name="Comma 5 2 3 9 2" xfId="7071"/>
    <cellStyle name="Comma 5 2 4" xfId="3527"/>
    <cellStyle name="Comma 5 2 4 2" xfId="3528"/>
    <cellStyle name="Comma 5 2 4 3" xfId="7072"/>
    <cellStyle name="Comma 5 2 5" xfId="3529"/>
    <cellStyle name="Comma 5 2 5 2" xfId="3530"/>
    <cellStyle name="Comma 5 2 5 3" xfId="7073"/>
    <cellStyle name="Comma 5 2 6" xfId="3531"/>
    <cellStyle name="Comma 5 2 6 2" xfId="3532"/>
    <cellStyle name="Comma 5 2 6 3" xfId="7074"/>
    <cellStyle name="Comma 5 2 7" xfId="3533"/>
    <cellStyle name="Comma 5 2 7 2" xfId="3534"/>
    <cellStyle name="Comma 5 2 7 3" xfId="7075"/>
    <cellStyle name="Comma 5 2 8" xfId="3535"/>
    <cellStyle name="Comma 5 2 8 2" xfId="3536"/>
    <cellStyle name="Comma 5 2 8 3" xfId="7076"/>
    <cellStyle name="Comma 5 2 9" xfId="3537"/>
    <cellStyle name="Comma 5 2 9 2" xfId="3538"/>
    <cellStyle name="Comma 5 2 9 3" xfId="7077"/>
    <cellStyle name="Comma 5 3" xfId="3539"/>
    <cellStyle name="Comma 5 3 10" xfId="3540"/>
    <cellStyle name="Comma 5 3 10 2" xfId="3541"/>
    <cellStyle name="Comma 5 3 10 3" xfId="7078"/>
    <cellStyle name="Comma 5 3 11" xfId="3542"/>
    <cellStyle name="Comma 5 3 11 2" xfId="3543"/>
    <cellStyle name="Comma 5 3 11 3" xfId="7079"/>
    <cellStyle name="Comma 5 3 12" xfId="3544"/>
    <cellStyle name="Comma 5 3 12 2" xfId="3545"/>
    <cellStyle name="Comma 5 3 12 3" xfId="7080"/>
    <cellStyle name="Comma 5 3 13" xfId="3546"/>
    <cellStyle name="Comma 5 3 13 2" xfId="3547"/>
    <cellStyle name="Comma 5 3 13 3" xfId="7081"/>
    <cellStyle name="Comma 5 3 14" xfId="3548"/>
    <cellStyle name="Comma 5 3 14 2" xfId="3549"/>
    <cellStyle name="Comma 5 3 14 3" xfId="7082"/>
    <cellStyle name="Comma 5 3 15" xfId="3550"/>
    <cellStyle name="Comma 5 3 15 2" xfId="3551"/>
    <cellStyle name="Comma 5 3 15 3" xfId="7083"/>
    <cellStyle name="Comma 5 3 16" xfId="6478"/>
    <cellStyle name="Comma 5 3 2" xfId="3552"/>
    <cellStyle name="Comma 5 3 2 10" xfId="3553"/>
    <cellStyle name="Comma 5 3 2 10 2" xfId="7085"/>
    <cellStyle name="Comma 5 3 2 11" xfId="3554"/>
    <cellStyle name="Comma 5 3 2 11 2" xfId="7086"/>
    <cellStyle name="Comma 5 3 2 12" xfId="3555"/>
    <cellStyle name="Comma 5 3 2 12 2" xfId="7087"/>
    <cellStyle name="Comma 5 3 2 13" xfId="3556"/>
    <cellStyle name="Comma 5 3 2 13 2" xfId="7088"/>
    <cellStyle name="Comma 5 3 2 14" xfId="3557"/>
    <cellStyle name="Comma 5 3 2 14 2" xfId="7089"/>
    <cellStyle name="Comma 5 3 2 15" xfId="3558"/>
    <cellStyle name="Comma 5 3 2 15 2" xfId="7090"/>
    <cellStyle name="Comma 5 3 2 16" xfId="3559"/>
    <cellStyle name="Comma 5 3 2 17" xfId="7084"/>
    <cellStyle name="Comma 5 3 2 2" xfId="3560"/>
    <cellStyle name="Comma 5 3 2 2 2" xfId="7091"/>
    <cellStyle name="Comma 5 3 2 3" xfId="3561"/>
    <cellStyle name="Comma 5 3 2 3 2" xfId="7092"/>
    <cellStyle name="Comma 5 3 2 4" xfId="3562"/>
    <cellStyle name="Comma 5 3 2 4 2" xfId="7093"/>
    <cellStyle name="Comma 5 3 2 5" xfId="3563"/>
    <cellStyle name="Comma 5 3 2 5 2" xfId="7094"/>
    <cellStyle name="Comma 5 3 2 6" xfId="3564"/>
    <cellStyle name="Comma 5 3 2 6 2" xfId="7095"/>
    <cellStyle name="Comma 5 3 2 7" xfId="3565"/>
    <cellStyle name="Comma 5 3 2 7 2" xfId="7096"/>
    <cellStyle name="Comma 5 3 2 8" xfId="3566"/>
    <cellStyle name="Comma 5 3 2 8 2" xfId="7097"/>
    <cellStyle name="Comma 5 3 2 9" xfId="3567"/>
    <cellStyle name="Comma 5 3 2 9 2" xfId="7098"/>
    <cellStyle name="Comma 5 3 3" xfId="3568"/>
    <cellStyle name="Comma 5 3 3 2" xfId="3569"/>
    <cellStyle name="Comma 5 3 3 3" xfId="7099"/>
    <cellStyle name="Comma 5 3 4" xfId="3570"/>
    <cellStyle name="Comma 5 3 4 2" xfId="3571"/>
    <cellStyle name="Comma 5 3 4 3" xfId="7100"/>
    <cellStyle name="Comma 5 3 5" xfId="3572"/>
    <cellStyle name="Comma 5 3 5 2" xfId="3573"/>
    <cellStyle name="Comma 5 3 5 3" xfId="7101"/>
    <cellStyle name="Comma 5 3 6" xfId="3574"/>
    <cellStyle name="Comma 5 3 6 2" xfId="3575"/>
    <cellStyle name="Comma 5 3 6 3" xfId="7102"/>
    <cellStyle name="Comma 5 3 7" xfId="3576"/>
    <cellStyle name="Comma 5 3 7 2" xfId="3577"/>
    <cellStyle name="Comma 5 3 7 3" xfId="7103"/>
    <cellStyle name="Comma 5 3 8" xfId="3578"/>
    <cellStyle name="Comma 5 3 8 2" xfId="3579"/>
    <cellStyle name="Comma 5 3 8 3" xfId="7104"/>
    <cellStyle name="Comma 5 3 9" xfId="3580"/>
    <cellStyle name="Comma 5 3 9 2" xfId="3581"/>
    <cellStyle name="Comma 5 3 9 3" xfId="7105"/>
    <cellStyle name="Comma 5 4" xfId="3582"/>
    <cellStyle name="Comma 5 4 2" xfId="7106"/>
    <cellStyle name="Comma 5 5" xfId="3583"/>
    <cellStyle name="Comma 5 5 2" xfId="7107"/>
    <cellStyle name="Comma 5 6" xfId="3584"/>
    <cellStyle name="Comma 5 6 2" xfId="7108"/>
    <cellStyle name="Comma 5 7" xfId="3585"/>
    <cellStyle name="Comma 5 7 2" xfId="7109"/>
    <cellStyle name="Comma 5 8" xfId="3586"/>
    <cellStyle name="Comma 5 8 2" xfId="7110"/>
    <cellStyle name="Comma 5 9" xfId="3587"/>
    <cellStyle name="Comma 5 9 2" xfId="7111"/>
    <cellStyle name="Comma 6" xfId="3588"/>
    <cellStyle name="Comma 6 2" xfId="3589"/>
    <cellStyle name="Comma 6 2 2" xfId="3590"/>
    <cellStyle name="Comma 6 2 2 2" xfId="6664"/>
    <cellStyle name="Comma 6 2 3" xfId="3591"/>
    <cellStyle name="Comma 6 2 3 2" xfId="6854"/>
    <cellStyle name="Comma 6 2 4" xfId="3592"/>
    <cellStyle name="Comma 6 2 4 2" xfId="7862"/>
    <cellStyle name="Comma 6 2 5" xfId="3593"/>
    <cellStyle name="Comma 6 2 5 2" xfId="7863"/>
    <cellStyle name="Comma 6 2 6" xfId="6412"/>
    <cellStyle name="Comma 6 3" xfId="3594"/>
    <cellStyle name="Comma 6 4" xfId="6411"/>
    <cellStyle name="Comma 7" xfId="3595"/>
    <cellStyle name="Comma 7 2" xfId="3596"/>
    <cellStyle name="Comma 7 2 2" xfId="3597"/>
    <cellStyle name="Comma 7 2 2 2" xfId="7865"/>
    <cellStyle name="Comma 7 2 3" xfId="6414"/>
    <cellStyle name="Comma 7 3" xfId="3598"/>
    <cellStyle name="Comma 7 3 2" xfId="7864"/>
    <cellStyle name="Comma 7 4" xfId="6413"/>
    <cellStyle name="Comma 8" xfId="3599"/>
    <cellStyle name="Comma 8 2" xfId="3600"/>
    <cellStyle name="Comma 8 3" xfId="6415"/>
    <cellStyle name="Comma 9" xfId="3601"/>
    <cellStyle name="Comma 9 2" xfId="3602"/>
    <cellStyle name="Comma 9 2 2" xfId="3603"/>
    <cellStyle name="Comma 9 2 2 2" xfId="7279"/>
    <cellStyle name="Comma 9 2 3" xfId="6417"/>
    <cellStyle name="Comma 9 3" xfId="3604"/>
    <cellStyle name="Comma 9 3 2" xfId="3605"/>
    <cellStyle name="Comma 9 3 2 2" xfId="7280"/>
    <cellStyle name="Comma 9 3 3" xfId="6418"/>
    <cellStyle name="Comma 9 4" xfId="3606"/>
    <cellStyle name="Comma 9 4 2" xfId="7278"/>
    <cellStyle name="Comma 9 5" xfId="6416"/>
    <cellStyle name="Currency 2" xfId="3607"/>
    <cellStyle name="Currency 2 2" xfId="3608"/>
    <cellStyle name="Currency 2 3" xfId="6419"/>
    <cellStyle name="Currency 3" xfId="3609"/>
    <cellStyle name="Currency 4" xfId="3610"/>
    <cellStyle name="Currency 4 2" xfId="3611"/>
    <cellStyle name="Explanatory Text 2" xfId="3612"/>
    <cellStyle name="Explanatory Text 2 10" xfId="3613"/>
    <cellStyle name="Explanatory Text 2 11" xfId="3614"/>
    <cellStyle name="Explanatory Text 2 12" xfId="6273"/>
    <cellStyle name="Explanatory Text 2 2" xfId="3615"/>
    <cellStyle name="Explanatory Text 2 3" xfId="3616"/>
    <cellStyle name="Explanatory Text 2 4" xfId="3617"/>
    <cellStyle name="Explanatory Text 2 5" xfId="3618"/>
    <cellStyle name="Explanatory Text 2 6" xfId="3619"/>
    <cellStyle name="Explanatory Text 2 7" xfId="3620"/>
    <cellStyle name="Explanatory Text 2 8" xfId="3621"/>
    <cellStyle name="Explanatory Text 2 9" xfId="3622"/>
    <cellStyle name="Explanatory Text 3" xfId="3623"/>
    <cellStyle name="Explanatory Text 3 2" xfId="3624"/>
    <cellStyle name="Explanatory Text 4" xfId="3625"/>
    <cellStyle name="Explanatory Text 4 2" xfId="3626"/>
    <cellStyle name="Explanatory Text 5" xfId="3627"/>
    <cellStyle name="Explanatory Text 6" xfId="6274"/>
    <cellStyle name="Explanatory Text 7" xfId="6275"/>
    <cellStyle name="Explanatory Text 8" xfId="6276"/>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6111" builtinId="9" hidden="1"/>
    <cellStyle name="Followed Hyperlink" xfId="6113" builtinId="9" hidden="1"/>
    <cellStyle name="Followed Hyperlink" xfId="6115" builtinId="9" hidden="1"/>
    <cellStyle name="Followed Hyperlink" xfId="6117" builtinId="9" hidden="1"/>
    <cellStyle name="Followed Hyperlink" xfId="6119" builtinId="9" hidden="1"/>
    <cellStyle name="Followed Hyperlink" xfId="6121" builtinId="9" hidden="1"/>
    <cellStyle name="Followed Hyperlink" xfId="6123" builtinId="9" hidden="1"/>
    <cellStyle name="Followed Hyperlink" xfId="6125" builtinId="9" hidden="1"/>
    <cellStyle name="Followed Hyperlink" xfId="6127" builtinId="9" hidden="1"/>
    <cellStyle name="Followed Hyperlink" xfId="6129" builtinId="9" hidden="1"/>
    <cellStyle name="Followed Hyperlink" xfId="6379" builtinId="9" hidden="1"/>
    <cellStyle name="Followed Hyperlink" xfId="6381" builtinId="9" hidden="1"/>
    <cellStyle name="Followed Hyperlink" xfId="7995" builtinId="9" hidden="1"/>
    <cellStyle name="Followed Hyperlink" xfId="7997" builtinId="9" hidden="1"/>
    <cellStyle name="Followed Hyperlink" xfId="7999" builtinId="9" hidden="1"/>
    <cellStyle name="Followed Hyperlink" xfId="8001" builtinId="9" hidden="1"/>
    <cellStyle name="Followed Hyperlink" xfId="8003" builtinId="9" hidden="1"/>
    <cellStyle name="Followed Hyperlink" xfId="8005" builtinId="9" hidden="1"/>
    <cellStyle name="Followed Hyperlink" xfId="8007" builtinId="9" hidden="1"/>
    <cellStyle name="Followed Hyperlink" xfId="8009" builtinId="9" hidden="1"/>
    <cellStyle name="Followed Hyperlink" xfId="8011" builtinId="9" hidden="1"/>
    <cellStyle name="Followed Hyperlink" xfId="8013" builtinId="9" hidden="1"/>
    <cellStyle name="Followed Hyperlink" xfId="8015" builtinId="9" hidden="1"/>
    <cellStyle name="Followed Hyperlink" xfId="8017" builtinId="9" hidden="1"/>
    <cellStyle name="Followed Hyperlink" xfId="8019" builtinId="9" hidden="1"/>
    <cellStyle name="Followed Hyperlink" xfId="8021" builtinId="9" hidden="1"/>
    <cellStyle name="Followed Hyperlink" xfId="8023" builtinId="9" hidden="1"/>
    <cellStyle name="Followed Hyperlink" xfId="8025" builtinId="9" hidden="1"/>
    <cellStyle name="Followed Hyperlink" xfId="8027" builtinId="9" hidden="1"/>
    <cellStyle name="Followed Hyperlink" xfId="8029" builtinId="9" hidden="1"/>
    <cellStyle name="Followed Hyperlink" xfId="8031" builtinId="9" hidden="1"/>
    <cellStyle name="Followed Hyperlink" xfId="8033" builtinId="9" hidden="1"/>
    <cellStyle name="Followed Hyperlink" xfId="8035" builtinId="9" hidden="1"/>
    <cellStyle name="Followed Hyperlink" xfId="8037" builtinId="9" hidden="1"/>
    <cellStyle name="Followed Hyperlink" xfId="8039" builtinId="9" hidden="1"/>
    <cellStyle name="Followed Hyperlink" xfId="8041" builtinId="9" hidden="1"/>
    <cellStyle name="Followed Hyperlink" xfId="8043" builtinId="9" hidden="1"/>
    <cellStyle name="Followed Hyperlink" xfId="8045" builtinId="9" hidden="1"/>
    <cellStyle name="Followed Hyperlink" xfId="8047" builtinId="9" hidden="1"/>
    <cellStyle name="Followed Hyperlink" xfId="8049" builtinId="9" hidden="1"/>
    <cellStyle name="Followed Hyperlink" xfId="8051" builtinId="9" hidden="1"/>
    <cellStyle name="Followed Hyperlink" xfId="8053" builtinId="9" hidden="1"/>
    <cellStyle name="Followed Hyperlink" xfId="8055" builtinId="9" hidden="1"/>
    <cellStyle name="Followed Hyperlink" xfId="8057" builtinId="9" hidden="1"/>
    <cellStyle name="Followed Hyperlink" xfId="8059" builtinId="9" hidden="1"/>
    <cellStyle name="Followed Hyperlink" xfId="8061" builtinId="9" hidden="1"/>
    <cellStyle name="Followed Hyperlink" xfId="8063" builtinId="9" hidden="1"/>
    <cellStyle name="Followed Hyperlink" xfId="8065" builtinId="9" hidden="1"/>
    <cellStyle name="Followed Hyperlink" xfId="8067" builtinId="9" hidden="1"/>
    <cellStyle name="Followed Hyperlink" xfId="8069" builtinId="9" hidden="1"/>
    <cellStyle name="Followed Hyperlink" xfId="8071" builtinId="9" hidden="1"/>
    <cellStyle name="Followed Hyperlink" xfId="8073" builtinId="9" hidden="1"/>
    <cellStyle name="Followed Hyperlink" xfId="8075" builtinId="9" hidden="1"/>
    <cellStyle name="Followed Hyperlink" xfId="8077" builtinId="9" hidden="1"/>
    <cellStyle name="Followed Hyperlink" xfId="8079" builtinId="9" hidden="1"/>
    <cellStyle name="Followed Hyperlink" xfId="8081" builtinId="9" hidden="1"/>
    <cellStyle name="Followed Hyperlink" xfId="8083" builtinId="9" hidden="1"/>
    <cellStyle name="Followed Hyperlink" xfId="8085" builtinId="9" hidden="1"/>
    <cellStyle name="Followed Hyperlink" xfId="8087" builtinId="9" hidden="1"/>
    <cellStyle name="Followed Hyperlink" xfId="8090" builtinId="9" hidden="1"/>
    <cellStyle name="Followed Hyperlink" xfId="8092" builtinId="9" hidden="1"/>
    <cellStyle name="Followed Hyperlink" xfId="8094" builtinId="9" hidden="1"/>
    <cellStyle name="Followed Hyperlink" xfId="8096" builtinId="9" hidden="1"/>
    <cellStyle name="Followed Hyperlink" xfId="8098" builtinId="9" hidden="1"/>
    <cellStyle name="Followed Hyperlink" xfId="8100" builtinId="9" hidden="1"/>
    <cellStyle name="Followed Hyperlink" xfId="8102" builtinId="9" hidden="1"/>
    <cellStyle name="Followed Hyperlink" xfId="8104" builtinId="9" hidden="1"/>
    <cellStyle name="Followed Hyperlink" xfId="8106" builtinId="9" hidden="1"/>
    <cellStyle name="Followed Hyperlink" xfId="8108" builtinId="9" hidden="1"/>
    <cellStyle name="Followed Hyperlink" xfId="8110" builtinId="9" hidden="1"/>
    <cellStyle name="Followed Hyperlink" xfId="8112" builtinId="9" hidden="1"/>
    <cellStyle name="Followed Hyperlink" xfId="8114" builtinId="9" hidden="1"/>
    <cellStyle name="Followed Hyperlink" xfId="8116" builtinId="9" hidden="1"/>
    <cellStyle name="Followed Hyperlink" xfId="8118" builtinId="9" hidden="1"/>
    <cellStyle name="Followed Hyperlink" xfId="8120" builtinId="9" hidden="1"/>
    <cellStyle name="Followed Hyperlink" xfId="8122" builtinId="9" hidden="1"/>
    <cellStyle name="Followed Hyperlink" xfId="8124" builtinId="9" hidden="1"/>
    <cellStyle name="Followed Hyperlink" xfId="8126" builtinId="9" hidden="1"/>
    <cellStyle name="Followed Hyperlink" xfId="8128" builtinId="9" hidden="1"/>
    <cellStyle name="Followed Hyperlink" xfId="8130" builtinId="9" hidden="1"/>
    <cellStyle name="Followed Hyperlink" xfId="8132" builtinId="9" hidden="1"/>
    <cellStyle name="Followed Hyperlink" xfId="8134" builtinId="9" hidden="1"/>
    <cellStyle name="Followed Hyperlink" xfId="8136" builtinId="9" hidden="1"/>
    <cellStyle name="Followed Hyperlink" xfId="8138" builtinId="9" hidden="1"/>
    <cellStyle name="Followed Hyperlink" xfId="8140" builtinId="9" hidden="1"/>
    <cellStyle name="Followed Hyperlink" xfId="8142" builtinId="9" hidden="1"/>
    <cellStyle name="Followed Hyperlink" xfId="8144" builtinId="9" hidden="1"/>
    <cellStyle name="Followed Hyperlink" xfId="8146" builtinId="9" hidden="1"/>
    <cellStyle name="Followed Hyperlink" xfId="8148" builtinId="9" hidden="1"/>
    <cellStyle name="Followed Hyperlink" xfId="8150" builtinId="9" hidden="1"/>
    <cellStyle name="Followed Hyperlink" xfId="8152" builtinId="9" hidden="1"/>
    <cellStyle name="Followed Hyperlink" xfId="8154" builtinId="9" hidden="1"/>
    <cellStyle name="Followed Hyperlink" xfId="8156" builtinId="9" hidden="1"/>
    <cellStyle name="Followed Hyperlink" xfId="8158" builtinId="9" hidden="1"/>
    <cellStyle name="Followed Hyperlink" xfId="8160" builtinId="9" hidden="1"/>
    <cellStyle name="Followed Hyperlink" xfId="8162" builtinId="9" hidden="1"/>
    <cellStyle name="Followed Hyperlink" xfId="8164" builtinId="9" hidden="1"/>
    <cellStyle name="Followed Hyperlink" xfId="8166" builtinId="9" hidden="1"/>
    <cellStyle name="Followed Hyperlink" xfId="8168" builtinId="9" hidden="1"/>
    <cellStyle name="Followed Hyperlink" xfId="8170" builtinId="9" hidden="1"/>
    <cellStyle name="Followed Hyperlink" xfId="8172" builtinId="9" hidden="1"/>
    <cellStyle name="Followed Hyperlink" xfId="8174" builtinId="9" hidden="1"/>
    <cellStyle name="Followed Hyperlink" xfId="8176" builtinId="9" hidden="1"/>
    <cellStyle name="Followed Hyperlink" xfId="8178" builtinId="9" hidden="1"/>
    <cellStyle name="Followed Hyperlink" xfId="8180" builtinId="9" hidden="1"/>
    <cellStyle name="Followed Hyperlink" xfId="8182" builtinId="9" hidden="1"/>
    <cellStyle name="Followed Hyperlink" xfId="8184" builtinId="9" hidden="1"/>
    <cellStyle name="Followed Hyperlink" xfId="8186" builtinId="9" hidden="1"/>
    <cellStyle name="Followed Hyperlink" xfId="8188" builtinId="9" hidden="1"/>
    <cellStyle name="Followed Hyperlink" xfId="8190" builtinId="9" hidden="1"/>
    <cellStyle name="Followed Hyperlink" xfId="8192" builtinId="9" hidden="1"/>
    <cellStyle name="Followed Hyperlink" xfId="8194" builtinId="9" hidden="1"/>
    <cellStyle name="Followed Hyperlink" xfId="8196" builtinId="9" hidden="1"/>
    <cellStyle name="Followed Hyperlink" xfId="8198" builtinId="9" hidden="1"/>
    <cellStyle name="Followed Hyperlink" xfId="8200" builtinId="9" hidden="1"/>
    <cellStyle name="Followed Hyperlink" xfId="8202" builtinId="9" hidden="1"/>
    <cellStyle name="Followed Hyperlink" xfId="8204" builtinId="9" hidden="1"/>
    <cellStyle name="Followed Hyperlink" xfId="8206" builtinId="9" hidden="1"/>
    <cellStyle name="Followed Hyperlink" xfId="8208" builtinId="9" hidden="1"/>
    <cellStyle name="Followed Hyperlink" xfId="8210" builtinId="9" hidden="1"/>
    <cellStyle name="Followed Hyperlink" xfId="8212" builtinId="9" hidden="1"/>
    <cellStyle name="Followed Hyperlink" xfId="8214" builtinId="9" hidden="1"/>
    <cellStyle name="Followed Hyperlink" xfId="8216" builtinId="9" hidden="1"/>
    <cellStyle name="Followed Hyperlink" xfId="8218" builtinId="9" hidden="1"/>
    <cellStyle name="Followed Hyperlink" xfId="8220" builtinId="9" hidden="1"/>
    <cellStyle name="Followed Hyperlink" xfId="8222" builtinId="9" hidden="1"/>
    <cellStyle name="Followed Hyperlink" xfId="8224" builtinId="9" hidden="1"/>
    <cellStyle name="Followed Hyperlink" xfId="8226" builtinId="9" hidden="1"/>
    <cellStyle name="Followed Hyperlink" xfId="8228" builtinId="9" hidden="1"/>
    <cellStyle name="Followed Hyperlink" xfId="8230" builtinId="9" hidden="1"/>
    <cellStyle name="Followed Hyperlink" xfId="8232" builtinId="9" hidden="1"/>
    <cellStyle name="Followed Hyperlink" xfId="8234" builtinId="9" hidden="1"/>
    <cellStyle name="Followed Hyperlink" xfId="8236" builtinId="9" hidden="1"/>
    <cellStyle name="Followed Hyperlink" xfId="8238" builtinId="9" hidden="1"/>
    <cellStyle name="Followed Hyperlink" xfId="8240" builtinId="9" hidden="1"/>
    <cellStyle name="Followed Hyperlink" xfId="8242" builtinId="9" hidden="1"/>
    <cellStyle name="Followed Hyperlink" xfId="8244" builtinId="9" hidden="1"/>
    <cellStyle name="Followed Hyperlink" xfId="8246" builtinId="9" hidden="1"/>
    <cellStyle name="Followed Hyperlink" xfId="8248" builtinId="9" hidden="1"/>
    <cellStyle name="Followed Hyperlink" xfId="8250" builtinId="9" hidden="1"/>
    <cellStyle name="Followed Hyperlink" xfId="8252" builtinId="9" hidden="1"/>
    <cellStyle name="Followed Hyperlink" xfId="8254" builtinId="9" hidden="1"/>
    <cellStyle name="Followed Hyperlink" xfId="8256" builtinId="9" hidden="1"/>
    <cellStyle name="Followed Hyperlink" xfId="8258" builtinId="9" hidden="1"/>
    <cellStyle name="Followed Hyperlink" xfId="8260" builtinId="9" hidden="1"/>
    <cellStyle name="Followed Hyperlink" xfId="8262" builtinId="9" hidden="1"/>
    <cellStyle name="Followed Hyperlink" xfId="8264" builtinId="9" hidden="1"/>
    <cellStyle name="Followed Hyperlink" xfId="8266" builtinId="9" hidden="1"/>
    <cellStyle name="Followed Hyperlink" xfId="8268" builtinId="9" hidden="1"/>
    <cellStyle name="Followed Hyperlink" xfId="8270" builtinId="9" hidden="1"/>
    <cellStyle name="Followed Hyperlink" xfId="8272" builtinId="9" hidden="1"/>
    <cellStyle name="Followed Hyperlink" xfId="8274" builtinId="9" hidden="1"/>
    <cellStyle name="Followed Hyperlink" xfId="8276" builtinId="9" hidden="1"/>
    <cellStyle name="Followed Hyperlink" xfId="8278" builtinId="9" hidden="1"/>
    <cellStyle name="Followed Hyperlink" xfId="8280" builtinId="9" hidden="1"/>
    <cellStyle name="Followed Hyperlink" xfId="8282" builtinId="9" hidden="1"/>
    <cellStyle name="Followed Hyperlink" xfId="8284" builtinId="9" hidden="1"/>
    <cellStyle name="Followed Hyperlink" xfId="8286" builtinId="9" hidden="1"/>
    <cellStyle name="Followed Hyperlink" xfId="8288" builtinId="9" hidden="1"/>
    <cellStyle name="Followed Hyperlink" xfId="8290" builtinId="9" hidden="1"/>
    <cellStyle name="Followed Hyperlink" xfId="8292" builtinId="9" hidden="1"/>
    <cellStyle name="Followed Hyperlink" xfId="8294" builtinId="9" hidden="1"/>
    <cellStyle name="Followed Hyperlink" xfId="8296" builtinId="9" hidden="1"/>
    <cellStyle name="Followed Hyperlink" xfId="8298" builtinId="9" hidden="1"/>
    <cellStyle name="Followed Hyperlink" xfId="8300" builtinId="9" hidden="1"/>
    <cellStyle name="Followed Hyperlink" xfId="8302" builtinId="9" hidden="1"/>
    <cellStyle name="Followed Hyperlink" xfId="8304" builtinId="9" hidden="1"/>
    <cellStyle name="Followed Hyperlink" xfId="8306" builtinId="9" hidden="1"/>
    <cellStyle name="Followed Hyperlink" xfId="8308" builtinId="9" hidden="1"/>
    <cellStyle name="Followed Hyperlink" xfId="8310" builtinId="9" hidden="1"/>
    <cellStyle name="Followed Hyperlink" xfId="8312" builtinId="9" hidden="1"/>
    <cellStyle name="Followed Hyperlink" xfId="8314" builtinId="9" hidden="1"/>
    <cellStyle name="Followed Hyperlink" xfId="8316" builtinId="9" hidden="1"/>
    <cellStyle name="Followed Hyperlink" xfId="8318" builtinId="9" hidden="1"/>
    <cellStyle name="Followed Hyperlink" xfId="8320" builtinId="9" hidden="1"/>
    <cellStyle name="Followed Hyperlink" xfId="8322" builtinId="9" hidden="1"/>
    <cellStyle name="Followed Hyperlink" xfId="8324" builtinId="9" hidden="1"/>
    <cellStyle name="Followed Hyperlink" xfId="8326" builtinId="9" hidden="1"/>
    <cellStyle name="Followed Hyperlink" xfId="8328" builtinId="9" hidden="1"/>
    <cellStyle name="Followed Hyperlink" xfId="8330" builtinId="9" hidden="1"/>
    <cellStyle name="Followed Hyperlink" xfId="8332" builtinId="9" hidden="1"/>
    <cellStyle name="Followed Hyperlink" xfId="8334" builtinId="9" hidden="1"/>
    <cellStyle name="Followed Hyperlink" xfId="8336" builtinId="9" hidden="1"/>
    <cellStyle name="Followed Hyperlink" xfId="8338" builtinId="9" hidden="1"/>
    <cellStyle name="Followed Hyperlink" xfId="8340" builtinId="9" hidden="1"/>
    <cellStyle name="Followed Hyperlink" xfId="8342" builtinId="9" hidden="1"/>
    <cellStyle name="Followed Hyperlink" xfId="8344" builtinId="9" hidden="1"/>
    <cellStyle name="Followed Hyperlink" xfId="8346" builtinId="9" hidden="1"/>
    <cellStyle name="Followed Hyperlink" xfId="8348" builtinId="9" hidden="1"/>
    <cellStyle name="Followed Hyperlink" xfId="8350" builtinId="9" hidden="1"/>
    <cellStyle name="Followed Hyperlink" xfId="8352" builtinId="9" hidden="1"/>
    <cellStyle name="Followed Hyperlink" xfId="8354" builtinId="9" hidden="1"/>
    <cellStyle name="Followed Hyperlink" xfId="8356" builtinId="9" hidden="1"/>
    <cellStyle name="Followed Hyperlink" xfId="8358" builtinId="9" hidden="1"/>
    <cellStyle name="Followed Hyperlink" xfId="8360" builtinId="9" hidden="1"/>
    <cellStyle name="Followed Hyperlink" xfId="8362" builtinId="9" hidden="1"/>
    <cellStyle name="Followed Hyperlink" xfId="8364" builtinId="9" hidden="1"/>
    <cellStyle name="Followed Hyperlink" xfId="8366" builtinId="9" hidden="1"/>
    <cellStyle name="Followed Hyperlink" xfId="8368" builtinId="9" hidden="1"/>
    <cellStyle name="Followed Hyperlink" xfId="8370" builtinId="9" hidden="1"/>
    <cellStyle name="Followed Hyperlink" xfId="8372" builtinId="9" hidden="1"/>
    <cellStyle name="Followed Hyperlink" xfId="8374" builtinId="9" hidden="1"/>
    <cellStyle name="Followed Hyperlink" xfId="8376" builtinId="9" hidden="1"/>
    <cellStyle name="Followed Hyperlink" xfId="8378" builtinId="9" hidden="1"/>
    <cellStyle name="Followed Hyperlink" xfId="8380" builtinId="9" hidden="1"/>
    <cellStyle name="Followed Hyperlink" xfId="8382" builtinId="9" hidden="1"/>
    <cellStyle name="Followed Hyperlink" xfId="8384" builtinId="9" hidden="1"/>
    <cellStyle name="Followed Hyperlink" xfId="8386" builtinId="9" hidden="1"/>
    <cellStyle name="Followed Hyperlink" xfId="8388" builtinId="9" hidden="1"/>
    <cellStyle name="Followed Hyperlink" xfId="8390" builtinId="9" hidden="1"/>
    <cellStyle name="Followed Hyperlink" xfId="8392" builtinId="9" hidden="1"/>
    <cellStyle name="Followed Hyperlink" xfId="8394" builtinId="9" hidden="1"/>
    <cellStyle name="Followed Hyperlink" xfId="8396" builtinId="9" hidden="1"/>
    <cellStyle name="Followed Hyperlink" xfId="8398" builtinId="9" hidden="1"/>
    <cellStyle name="Followed Hyperlink" xfId="8400" builtinId="9" hidden="1"/>
    <cellStyle name="Followed Hyperlink" xfId="8402" builtinId="9" hidden="1"/>
    <cellStyle name="Followed Hyperlink" xfId="8404" builtinId="9" hidden="1"/>
    <cellStyle name="Followed Hyperlink" xfId="8406" builtinId="9" hidden="1"/>
    <cellStyle name="Followed Hyperlink" xfId="8408" builtinId="9" hidden="1"/>
    <cellStyle name="Followed Hyperlink" xfId="8410" builtinId="9" hidden="1"/>
    <cellStyle name="Followed Hyperlink" xfId="8412" builtinId="9" hidden="1"/>
    <cellStyle name="Followed Hyperlink" xfId="8414" builtinId="9" hidden="1"/>
    <cellStyle name="Followed Hyperlink" xfId="8416" builtinId="9" hidden="1"/>
    <cellStyle name="Followed Hyperlink" xfId="8418" builtinId="9" hidden="1"/>
    <cellStyle name="Followed Hyperlink" xfId="8420" builtinId="9" hidden="1"/>
    <cellStyle name="Followed Hyperlink" xfId="8422" builtinId="9" hidden="1"/>
    <cellStyle name="Followed Hyperlink" xfId="8424" builtinId="9" hidden="1"/>
    <cellStyle name="Followed Hyperlink" xfId="8426" builtinId="9" hidden="1"/>
    <cellStyle name="Followed Hyperlink" xfId="8428" builtinId="9" hidden="1"/>
    <cellStyle name="Followed Hyperlink" xfId="8430" builtinId="9" hidden="1"/>
    <cellStyle name="Followed Hyperlink" xfId="8432" builtinId="9" hidden="1"/>
    <cellStyle name="Followed Hyperlink" xfId="8434" builtinId="9" hidden="1"/>
    <cellStyle name="Followed Hyperlink" xfId="8436" builtinId="9" hidden="1"/>
    <cellStyle name="Followed Hyperlink" xfId="8438" builtinId="9" hidden="1"/>
    <cellStyle name="Followed Hyperlink" xfId="8440" builtinId="9" hidden="1"/>
    <cellStyle name="Followed Hyperlink" xfId="8442" builtinId="9" hidden="1"/>
    <cellStyle name="Followed Hyperlink" xfId="8444" builtinId="9" hidden="1"/>
    <cellStyle name="Followed Hyperlink" xfId="8446" builtinId="9" hidden="1"/>
    <cellStyle name="Followed Hyperlink" xfId="8448" builtinId="9" hidden="1"/>
    <cellStyle name="Followed Hyperlink" xfId="8450" builtinId="9" hidden="1"/>
    <cellStyle name="Followed Hyperlink" xfId="8452" builtinId="9" hidden="1"/>
    <cellStyle name="Followed Hyperlink" xfId="8454" builtinId="9" hidden="1"/>
    <cellStyle name="Followed Hyperlink" xfId="8456" builtinId="9" hidden="1"/>
    <cellStyle name="Followed Hyperlink" xfId="8458" builtinId="9" hidden="1"/>
    <cellStyle name="Followed Hyperlink" xfId="8460" builtinId="9" hidden="1"/>
    <cellStyle name="Followed Hyperlink" xfId="8462" builtinId="9" hidden="1"/>
    <cellStyle name="Followed Hyperlink" xfId="8464" builtinId="9" hidden="1"/>
    <cellStyle name="Followed Hyperlink" xfId="8466" builtinId="9" hidden="1"/>
    <cellStyle name="Followed Hyperlink" xfId="8468" builtinId="9" hidden="1"/>
    <cellStyle name="Followed Hyperlink" xfId="8470" builtinId="9" hidden="1"/>
    <cellStyle name="Followed Hyperlink" xfId="8472" builtinId="9" hidden="1"/>
    <cellStyle name="Followed Hyperlink" xfId="8474" builtinId="9" hidden="1"/>
    <cellStyle name="Followed Hyperlink" xfId="8476" builtinId="9" hidden="1"/>
    <cellStyle name="Followed Hyperlink" xfId="8478" builtinId="9" hidden="1"/>
    <cellStyle name="Followed Hyperlink" xfId="8480" builtinId="9" hidden="1"/>
    <cellStyle name="Followed Hyperlink" xfId="8482" builtinId="9" hidden="1"/>
    <cellStyle name="Followed Hyperlink" xfId="8484" builtinId="9" hidden="1"/>
    <cellStyle name="Followed Hyperlink" xfId="8486" builtinId="9" hidden="1"/>
    <cellStyle name="Followed Hyperlink" xfId="8488" builtinId="9" hidden="1"/>
    <cellStyle name="Followed Hyperlink" xfId="8490" builtinId="9" hidden="1"/>
    <cellStyle name="Followed Hyperlink" xfId="8492" builtinId="9" hidden="1"/>
    <cellStyle name="Followed Hyperlink" xfId="8494" builtinId="9" hidden="1"/>
    <cellStyle name="Followed Hyperlink" xfId="8496" builtinId="9" hidden="1"/>
    <cellStyle name="Followed Hyperlink" xfId="8498" builtinId="9" hidden="1"/>
    <cellStyle name="Followed Hyperlink" xfId="8500" builtinId="9" hidden="1"/>
    <cellStyle name="Followed Hyperlink" xfId="8502" builtinId="9" hidden="1"/>
    <cellStyle name="Followed Hyperlink" xfId="8504" builtinId="9" hidden="1"/>
    <cellStyle name="Followed Hyperlink" xfId="8506" builtinId="9" hidden="1"/>
    <cellStyle name="Followed Hyperlink" xfId="8508" builtinId="9" hidden="1"/>
    <cellStyle name="Followed Hyperlink" xfId="8510" builtinId="9" hidden="1"/>
    <cellStyle name="Followed Hyperlink" xfId="8512" builtinId="9" hidden="1"/>
    <cellStyle name="Followed Hyperlink" xfId="8514" builtinId="9" hidden="1"/>
    <cellStyle name="Followed Hyperlink" xfId="8516" builtinId="9" hidden="1"/>
    <cellStyle name="Followed Hyperlink" xfId="8518" builtinId="9" hidden="1"/>
    <cellStyle name="Followed Hyperlink" xfId="8520" builtinId="9" hidden="1"/>
    <cellStyle name="Followed Hyperlink" xfId="8522" builtinId="9" hidden="1"/>
    <cellStyle name="Followed Hyperlink" xfId="8524" builtinId="9" hidden="1"/>
    <cellStyle name="Followed Hyperlink" xfId="8526" builtinId="9" hidden="1"/>
    <cellStyle name="Followed Hyperlink" xfId="8528" builtinId="9" hidden="1"/>
    <cellStyle name="Followed Hyperlink" xfId="8530" builtinId="9" hidden="1"/>
    <cellStyle name="Followed Hyperlink" xfId="8532" builtinId="9" hidden="1"/>
    <cellStyle name="Followed Hyperlink" xfId="8534" builtinId="9" hidden="1"/>
    <cellStyle name="Followed Hyperlink" xfId="8536" builtinId="9" hidden="1"/>
    <cellStyle name="Followed Hyperlink" xfId="8538" builtinId="9" hidden="1"/>
    <cellStyle name="Followed Hyperlink" xfId="8540" builtinId="9" hidden="1"/>
    <cellStyle name="Followed Hyperlink" xfId="8542" builtinId="9" hidden="1"/>
    <cellStyle name="Followed Hyperlink" xfId="8544" builtinId="9" hidden="1"/>
    <cellStyle name="Followed Hyperlink" xfId="8546" builtinId="9" hidden="1"/>
    <cellStyle name="Followed Hyperlink" xfId="8548" builtinId="9" hidden="1"/>
    <cellStyle name="Followed Hyperlink" xfId="8550" builtinId="9" hidden="1"/>
    <cellStyle name="Followed Hyperlink" xfId="8552" builtinId="9" hidden="1"/>
    <cellStyle name="Followed Hyperlink" xfId="8554" builtinId="9" hidden="1"/>
    <cellStyle name="Followed Hyperlink" xfId="8556" builtinId="9" hidden="1"/>
    <cellStyle name="Followed Hyperlink" xfId="8558" builtinId="9" hidden="1"/>
    <cellStyle name="Followed Hyperlink" xfId="8560" builtinId="9" hidden="1"/>
    <cellStyle name="Followed Hyperlink" xfId="8562" builtinId="9" hidden="1"/>
    <cellStyle name="Followed Hyperlink" xfId="8564" builtinId="9" hidden="1"/>
    <cellStyle name="Followed Hyperlink" xfId="8566" builtinId="9" hidden="1"/>
    <cellStyle name="Followed Hyperlink" xfId="8568" builtinId="9" hidden="1"/>
    <cellStyle name="Followed Hyperlink" xfId="8570" builtinId="9" hidden="1"/>
    <cellStyle name="Followed Hyperlink" xfId="8572" builtinId="9" hidden="1"/>
    <cellStyle name="Followed Hyperlink" xfId="8574" builtinId="9" hidden="1"/>
    <cellStyle name="Followed Hyperlink" xfId="8576" builtinId="9" hidden="1"/>
    <cellStyle name="Followed Hyperlink" xfId="8578" builtinId="9" hidden="1"/>
    <cellStyle name="Followed Hyperlink" xfId="8580" builtinId="9" hidden="1"/>
    <cellStyle name="Followed Hyperlink" xfId="8582" builtinId="9" hidden="1"/>
    <cellStyle name="Followed Hyperlink" xfId="8584" builtinId="9" hidden="1"/>
    <cellStyle name="Followed Hyperlink" xfId="8586" builtinId="9" hidden="1"/>
    <cellStyle name="Followed Hyperlink" xfId="8588" builtinId="9" hidden="1"/>
    <cellStyle name="Followed Hyperlink" xfId="8590" builtinId="9" hidden="1"/>
    <cellStyle name="Followed Hyperlink" xfId="8592" builtinId="9" hidden="1"/>
    <cellStyle name="Followed Hyperlink" xfId="8594" builtinId="9" hidden="1"/>
    <cellStyle name="Followed Hyperlink" xfId="8596" builtinId="9" hidden="1"/>
    <cellStyle name="Followed Hyperlink" xfId="8598" builtinId="9" hidden="1"/>
    <cellStyle name="Followed Hyperlink" xfId="8600" builtinId="9" hidden="1"/>
    <cellStyle name="Followed Hyperlink" xfId="8602" builtinId="9" hidden="1"/>
    <cellStyle name="Followed Hyperlink" xfId="8604" builtinId="9" hidden="1"/>
    <cellStyle name="Followed Hyperlink" xfId="8606" builtinId="9" hidden="1"/>
    <cellStyle name="Followed Hyperlink" xfId="8608" builtinId="9" hidden="1"/>
    <cellStyle name="Followed Hyperlink" xfId="8610" builtinId="9" hidden="1"/>
    <cellStyle name="Followed Hyperlink" xfId="8612" builtinId="9" hidden="1"/>
    <cellStyle name="Followed Hyperlink" xfId="8614" builtinId="9" hidden="1"/>
    <cellStyle name="Followed Hyperlink" xfId="8616" builtinId="9" hidden="1"/>
    <cellStyle name="Followed Hyperlink" xfId="8618" builtinId="9" hidden="1"/>
    <cellStyle name="Followed Hyperlink" xfId="8620" builtinId="9" hidden="1"/>
    <cellStyle name="Followed Hyperlink" xfId="8622" builtinId="9" hidden="1"/>
    <cellStyle name="Followed Hyperlink" xfId="8624" builtinId="9" hidden="1"/>
    <cellStyle name="Followed Hyperlink" xfId="8626" builtinId="9" hidden="1"/>
    <cellStyle name="Followed Hyperlink" xfId="8628" builtinId="9" hidden="1"/>
    <cellStyle name="Followed Hyperlink" xfId="8630" builtinId="9" hidden="1"/>
    <cellStyle name="Followed Hyperlink" xfId="8632" builtinId="9" hidden="1"/>
    <cellStyle name="Followed Hyperlink" xfId="8634" builtinId="9" hidden="1"/>
    <cellStyle name="Followed Hyperlink" xfId="8636" builtinId="9" hidden="1"/>
    <cellStyle name="Followed Hyperlink" xfId="8638" builtinId="9" hidden="1"/>
    <cellStyle name="Followed Hyperlink" xfId="8640" builtinId="9" hidden="1"/>
    <cellStyle name="Followed Hyperlink" xfId="8642" builtinId="9" hidden="1"/>
    <cellStyle name="Followed Hyperlink" xfId="8644" builtinId="9" hidden="1"/>
    <cellStyle name="Followed Hyperlink" xfId="8646" builtinId="9" hidden="1"/>
    <cellStyle name="Followed Hyperlink" xfId="8648" builtinId="9" hidden="1"/>
    <cellStyle name="Followed Hyperlink" xfId="8650" builtinId="9" hidden="1"/>
    <cellStyle name="Followed Hyperlink" xfId="8652" builtinId="9" hidden="1"/>
    <cellStyle name="Followed Hyperlink" xfId="8654" builtinId="9" hidden="1"/>
    <cellStyle name="Followed Hyperlink" xfId="8656" builtinId="9" hidden="1"/>
    <cellStyle name="Followed Hyperlink" xfId="8658" builtinId="9" hidden="1"/>
    <cellStyle name="Followed Hyperlink" xfId="8660" builtinId="9" hidden="1"/>
    <cellStyle name="Followed Hyperlink" xfId="8662" builtinId="9" hidden="1"/>
    <cellStyle name="Followed Hyperlink" xfId="8664" builtinId="9" hidden="1"/>
    <cellStyle name="Followed Hyperlink" xfId="8666" builtinId="9" hidden="1"/>
    <cellStyle name="Followed Hyperlink" xfId="8668" builtinId="9" hidden="1"/>
    <cellStyle name="Followed Hyperlink" xfId="8670" builtinId="9" hidden="1"/>
    <cellStyle name="Followed Hyperlink" xfId="8672" builtinId="9" hidden="1"/>
    <cellStyle name="Followed Hyperlink" xfId="8674" builtinId="9" hidden="1"/>
    <cellStyle name="Followed Hyperlink" xfId="8676" builtinId="9" hidden="1"/>
    <cellStyle name="Followed Hyperlink" xfId="8678" builtinId="9" hidden="1"/>
    <cellStyle name="Followed Hyperlink" xfId="8680" builtinId="9" hidden="1"/>
    <cellStyle name="Followed Hyperlink" xfId="8682" builtinId="9" hidden="1"/>
    <cellStyle name="Followed Hyperlink" xfId="8684" builtinId="9" hidden="1"/>
    <cellStyle name="Followed Hyperlink" xfId="8686" builtinId="9" hidden="1"/>
    <cellStyle name="Followed Hyperlink" xfId="8688" builtinId="9" hidden="1"/>
    <cellStyle name="Followed Hyperlink" xfId="8690" builtinId="9" hidden="1"/>
    <cellStyle name="Followed Hyperlink" xfId="8692" builtinId="9" hidden="1"/>
    <cellStyle name="Followed Hyperlink" xfId="8694" builtinId="9" hidden="1"/>
    <cellStyle name="Followed Hyperlink" xfId="8696" builtinId="9" hidden="1"/>
    <cellStyle name="Followed Hyperlink" xfId="8698" builtinId="9" hidden="1"/>
    <cellStyle name="Followed Hyperlink" xfId="8700" builtinId="9" hidden="1"/>
    <cellStyle name="Followed Hyperlink" xfId="8702" builtinId="9" hidden="1"/>
    <cellStyle name="Followed Hyperlink" xfId="8704" builtinId="9" hidden="1"/>
    <cellStyle name="Followed Hyperlink" xfId="8706" builtinId="9" hidden="1"/>
    <cellStyle name="Followed Hyperlink" xfId="8708" builtinId="9" hidden="1"/>
    <cellStyle name="Followed Hyperlink" xfId="8710" builtinId="9" hidden="1"/>
    <cellStyle name="Followed Hyperlink" xfId="8712" builtinId="9" hidden="1"/>
    <cellStyle name="Followed Hyperlink" xfId="8714" builtinId="9" hidden="1"/>
    <cellStyle name="Followed Hyperlink" xfId="8716" builtinId="9" hidden="1"/>
    <cellStyle name="Followed Hyperlink" xfId="8718" builtinId="9" hidden="1"/>
    <cellStyle name="Followed Hyperlink" xfId="8720" builtinId="9" hidden="1"/>
    <cellStyle name="Followed Hyperlink" xfId="8722" builtinId="9" hidden="1"/>
    <cellStyle name="Followed Hyperlink" xfId="8724" builtinId="9" hidden="1"/>
    <cellStyle name="Followed Hyperlink" xfId="8726" builtinId="9" hidden="1"/>
    <cellStyle name="Followed Hyperlink" xfId="8728" builtinId="9" hidden="1"/>
    <cellStyle name="Followed Hyperlink" xfId="8730" builtinId="9" hidden="1"/>
    <cellStyle name="Followed Hyperlink" xfId="8732" builtinId="9" hidden="1"/>
    <cellStyle name="Followed Hyperlink" xfId="8734" builtinId="9" hidden="1"/>
    <cellStyle name="Followed Hyperlink" xfId="8736" builtinId="9" hidden="1"/>
    <cellStyle name="Followed Hyperlink" xfId="8738" builtinId="9" hidden="1"/>
    <cellStyle name="Followed Hyperlink" xfId="8740" builtinId="9" hidden="1"/>
    <cellStyle name="Followed Hyperlink" xfId="8742" builtinId="9" hidden="1"/>
    <cellStyle name="Followed Hyperlink" xfId="8744" builtinId="9" hidden="1"/>
    <cellStyle name="Followed Hyperlink" xfId="8746" builtinId="9" hidden="1"/>
    <cellStyle name="Followed Hyperlink" xfId="8748" builtinId="9" hidden="1"/>
    <cellStyle name="Followed Hyperlink" xfId="8750" builtinId="9" hidden="1"/>
    <cellStyle name="Followed Hyperlink" xfId="8752" builtinId="9" hidden="1"/>
    <cellStyle name="Followed Hyperlink" xfId="8754" builtinId="9" hidden="1"/>
    <cellStyle name="Followed Hyperlink" xfId="8756" builtinId="9" hidden="1"/>
    <cellStyle name="Followed Hyperlink" xfId="8758" builtinId="9" hidden="1"/>
    <cellStyle name="Followed Hyperlink" xfId="8760" builtinId="9" hidden="1"/>
    <cellStyle name="Followed Hyperlink" xfId="8762" builtinId="9" hidden="1"/>
    <cellStyle name="Followed Hyperlink" xfId="8764" builtinId="9" hidden="1"/>
    <cellStyle name="Followed Hyperlink" xfId="8766" builtinId="9" hidden="1"/>
    <cellStyle name="Followed Hyperlink" xfId="8768" builtinId="9" hidden="1"/>
    <cellStyle name="Followed Hyperlink" xfId="8770" builtinId="9" hidden="1"/>
    <cellStyle name="Followed Hyperlink" xfId="8772" builtinId="9" hidden="1"/>
    <cellStyle name="Followed Hyperlink" xfId="8774" builtinId="9" hidden="1"/>
    <cellStyle name="Followed Hyperlink" xfId="8776" builtinId="9" hidden="1"/>
    <cellStyle name="Followed Hyperlink" xfId="8778" builtinId="9" hidden="1"/>
    <cellStyle name="Followed Hyperlink" xfId="8780" builtinId="9" hidden="1"/>
    <cellStyle name="Followed Hyperlink" xfId="8782" builtinId="9" hidden="1"/>
    <cellStyle name="Followed Hyperlink" xfId="8784" builtinId="9" hidden="1"/>
    <cellStyle name="Followed Hyperlink" xfId="8786" builtinId="9" hidden="1"/>
    <cellStyle name="Followed Hyperlink" xfId="8788" builtinId="9" hidden="1"/>
    <cellStyle name="Followed Hyperlink" xfId="8790" builtinId="9" hidden="1"/>
    <cellStyle name="Followed Hyperlink" xfId="8792" builtinId="9" hidden="1"/>
    <cellStyle name="Followed Hyperlink" xfId="8794" builtinId="9" hidden="1"/>
    <cellStyle name="Followed Hyperlink" xfId="8796" builtinId="9" hidden="1"/>
    <cellStyle name="Followed Hyperlink" xfId="8798" builtinId="9" hidden="1"/>
    <cellStyle name="Followed Hyperlink" xfId="8800" builtinId="9" hidden="1"/>
    <cellStyle name="Followed Hyperlink" xfId="8802" builtinId="9" hidden="1"/>
    <cellStyle name="Followed Hyperlink" xfId="8804" builtinId="9" hidden="1"/>
    <cellStyle name="Followed Hyperlink" xfId="8806" builtinId="9" hidden="1"/>
    <cellStyle name="Followed Hyperlink" xfId="8808" builtinId="9" hidden="1"/>
    <cellStyle name="Followed Hyperlink" xfId="8810" builtinId="9" hidden="1"/>
    <cellStyle name="Followed Hyperlink" xfId="8812" builtinId="9" hidden="1"/>
    <cellStyle name="Followed Hyperlink" xfId="8814" builtinId="9" hidden="1"/>
    <cellStyle name="Followed Hyperlink" xfId="8816" builtinId="9" hidden="1"/>
    <cellStyle name="Followed Hyperlink" xfId="8818" builtinId="9" hidden="1"/>
    <cellStyle name="Followed Hyperlink" xfId="8820" builtinId="9" hidden="1"/>
    <cellStyle name="Followed Hyperlink" xfId="8822" builtinId="9" hidden="1"/>
    <cellStyle name="Followed Hyperlink" xfId="8824" builtinId="9" hidden="1"/>
    <cellStyle name="Followed Hyperlink" xfId="8826" builtinId="9" hidden="1"/>
    <cellStyle name="Followed Hyperlink" xfId="8828" builtinId="9" hidden="1"/>
    <cellStyle name="Followed Hyperlink" xfId="8830" builtinId="9" hidden="1"/>
    <cellStyle name="Followed Hyperlink" xfId="8832" builtinId="9" hidden="1"/>
    <cellStyle name="Followed Hyperlink" xfId="8834" builtinId="9" hidden="1"/>
    <cellStyle name="Followed Hyperlink" xfId="8836" builtinId="9" hidden="1"/>
    <cellStyle name="Followed Hyperlink" xfId="8838" builtinId="9" hidden="1"/>
    <cellStyle name="Followed Hyperlink" xfId="8840" builtinId="9" hidden="1"/>
    <cellStyle name="Followed Hyperlink" xfId="8842" builtinId="9" hidden="1"/>
    <cellStyle name="Followed Hyperlink" xfId="8844" builtinId="9" hidden="1"/>
    <cellStyle name="Followed Hyperlink" xfId="8846" builtinId="9" hidden="1"/>
    <cellStyle name="Followed Hyperlink" xfId="8848" builtinId="9" hidden="1"/>
    <cellStyle name="Followed Hyperlink" xfId="8850" builtinId="9" hidden="1"/>
    <cellStyle name="Followed Hyperlink" xfId="8852" builtinId="9" hidden="1"/>
    <cellStyle name="Followed Hyperlink" xfId="8854" builtinId="9" hidden="1"/>
    <cellStyle name="Followed Hyperlink" xfId="8856" builtinId="9" hidden="1"/>
    <cellStyle name="Followed Hyperlink" xfId="8858" builtinId="9" hidden="1"/>
    <cellStyle name="Followed Hyperlink" xfId="8860" builtinId="9" hidden="1"/>
    <cellStyle name="Followed Hyperlink" xfId="8862" builtinId="9" hidden="1"/>
    <cellStyle name="Followed Hyperlink" xfId="8864" builtinId="9" hidden="1"/>
    <cellStyle name="Followed Hyperlink" xfId="8866" builtinId="9" hidden="1"/>
    <cellStyle name="Followed Hyperlink" xfId="8868" builtinId="9" hidden="1"/>
    <cellStyle name="Followed Hyperlink" xfId="8870" builtinId="9" hidden="1"/>
    <cellStyle name="Followed Hyperlink" xfId="8872" builtinId="9" hidden="1"/>
    <cellStyle name="Followed Hyperlink" xfId="8874" builtinId="9" hidden="1"/>
    <cellStyle name="Followed Hyperlink" xfId="8876" builtinId="9" hidden="1"/>
    <cellStyle name="Followed Hyperlink" xfId="8878" builtinId="9" hidden="1"/>
    <cellStyle name="Followed Hyperlink" xfId="8880" builtinId="9" hidden="1"/>
    <cellStyle name="Followed Hyperlink" xfId="8882" builtinId="9" hidden="1"/>
    <cellStyle name="Followed Hyperlink" xfId="8884" builtinId="9" hidden="1"/>
    <cellStyle name="Followed Hyperlink" xfId="8886" builtinId="9" hidden="1"/>
    <cellStyle name="Followed Hyperlink" xfId="8888" builtinId="9" hidden="1"/>
    <cellStyle name="Followed Hyperlink" xfId="8890" builtinId="9" hidden="1"/>
    <cellStyle name="Followed Hyperlink" xfId="8892" builtinId="9" hidden="1"/>
    <cellStyle name="Followed Hyperlink" xfId="8894" builtinId="9" hidden="1"/>
    <cellStyle name="Followed Hyperlink" xfId="8896" builtinId="9" hidden="1"/>
    <cellStyle name="Followed Hyperlink" xfId="8898" builtinId="9" hidden="1"/>
    <cellStyle name="Followed Hyperlink" xfId="8900" builtinId="9" hidden="1"/>
    <cellStyle name="Followed Hyperlink" xfId="8902" builtinId="9" hidden="1"/>
    <cellStyle name="Followed Hyperlink" xfId="8904" builtinId="9" hidden="1"/>
    <cellStyle name="Followed Hyperlink" xfId="8906" builtinId="9" hidden="1"/>
    <cellStyle name="Followed Hyperlink" xfId="8908" builtinId="9" hidden="1"/>
    <cellStyle name="Followed Hyperlink" xfId="8910" builtinId="9" hidden="1"/>
    <cellStyle name="Followed Hyperlink" xfId="8912" builtinId="9" hidden="1"/>
    <cellStyle name="Followed Hyperlink" xfId="8914" builtinId="9" hidden="1"/>
    <cellStyle name="Followed Hyperlink" xfId="8916" builtinId="9" hidden="1"/>
    <cellStyle name="Followed Hyperlink" xfId="8918" builtinId="9" hidden="1"/>
    <cellStyle name="Followed Hyperlink" xfId="8920" builtinId="9" hidden="1"/>
    <cellStyle name="Followed Hyperlink" xfId="8922" builtinId="9" hidden="1"/>
    <cellStyle name="Followed Hyperlink" xfId="8924" builtinId="9" hidden="1"/>
    <cellStyle name="Followed Hyperlink" xfId="8926" builtinId="9" hidden="1"/>
    <cellStyle name="Followed Hyperlink" xfId="8928" builtinId="9" hidden="1"/>
    <cellStyle name="Followed Hyperlink" xfId="8930" builtinId="9" hidden="1"/>
    <cellStyle name="Followed Hyperlink" xfId="8932" builtinId="9" hidden="1"/>
    <cellStyle name="Followed Hyperlink" xfId="8934" builtinId="9" hidden="1"/>
    <cellStyle name="Followed Hyperlink" xfId="8936" builtinId="9" hidden="1"/>
    <cellStyle name="Followed Hyperlink" xfId="8938" builtinId="9" hidden="1"/>
    <cellStyle name="Followed Hyperlink" xfId="8940" builtinId="9" hidden="1"/>
    <cellStyle name="Followed Hyperlink" xfId="8942" builtinId="9" hidden="1"/>
    <cellStyle name="Followed Hyperlink" xfId="8944" builtinId="9" hidden="1"/>
    <cellStyle name="Followed Hyperlink" xfId="8946" builtinId="9" hidden="1"/>
    <cellStyle name="Followed Hyperlink" xfId="8948" builtinId="9" hidden="1"/>
    <cellStyle name="Followed Hyperlink" xfId="8950" builtinId="9" hidden="1"/>
    <cellStyle name="Followed Hyperlink" xfId="8952" builtinId="9" hidden="1"/>
    <cellStyle name="Followed Hyperlink" xfId="8954" builtinId="9" hidden="1"/>
    <cellStyle name="Followed Hyperlink" xfId="8956" builtinId="9" hidden="1"/>
    <cellStyle name="Followed Hyperlink" xfId="8958" builtinId="9" hidden="1"/>
    <cellStyle name="Followed Hyperlink" xfId="8960" builtinId="9" hidden="1"/>
    <cellStyle name="Followed Hyperlink" xfId="8962" builtinId="9" hidden="1"/>
    <cellStyle name="Followed Hyperlink" xfId="8964" builtinId="9" hidden="1"/>
    <cellStyle name="Followed Hyperlink" xfId="8966" builtinId="9" hidden="1"/>
    <cellStyle name="Followed Hyperlink" xfId="8968" builtinId="9" hidden="1"/>
    <cellStyle name="Followed Hyperlink" xfId="8970" builtinId="9" hidden="1"/>
    <cellStyle name="Followed Hyperlink" xfId="8972" builtinId="9" hidden="1"/>
    <cellStyle name="Followed Hyperlink" xfId="8974" builtinId="9" hidden="1"/>
    <cellStyle name="Followed Hyperlink" xfId="8976" builtinId="9" hidden="1"/>
    <cellStyle name="Followed Hyperlink" xfId="8978" builtinId="9" hidden="1"/>
    <cellStyle name="Followed Hyperlink" xfId="8980" builtinId="9" hidden="1"/>
    <cellStyle name="Followed Hyperlink" xfId="8982" builtinId="9" hidden="1"/>
    <cellStyle name="Followed Hyperlink" xfId="8984" builtinId="9" hidden="1"/>
    <cellStyle name="Followed Hyperlink" xfId="8986" builtinId="9" hidden="1"/>
    <cellStyle name="Followed Hyperlink" xfId="8988" builtinId="9" hidden="1"/>
    <cellStyle name="Followed Hyperlink" xfId="8990" builtinId="9" hidden="1"/>
    <cellStyle name="Followed Hyperlink" xfId="8992" builtinId="9" hidden="1"/>
    <cellStyle name="Followed Hyperlink" xfId="8994" builtinId="9" hidden="1"/>
    <cellStyle name="Followed Hyperlink" xfId="8996" builtinId="9" hidden="1"/>
    <cellStyle name="Followed Hyperlink" xfId="8998" builtinId="9" hidden="1"/>
    <cellStyle name="Followed Hyperlink" xfId="9000" builtinId="9" hidden="1"/>
    <cellStyle name="Followed Hyperlink" xfId="9002" builtinId="9" hidden="1"/>
    <cellStyle name="Followed Hyperlink" xfId="9004" builtinId="9" hidden="1"/>
    <cellStyle name="Followed Hyperlink" xfId="9006" builtinId="9" hidden="1"/>
    <cellStyle name="Followed Hyperlink" xfId="9008" builtinId="9" hidden="1"/>
    <cellStyle name="Followed Hyperlink" xfId="9010" builtinId="9" hidden="1"/>
    <cellStyle name="Followed Hyperlink" xfId="9012" builtinId="9" hidden="1"/>
    <cellStyle name="Followed Hyperlink" xfId="9014" builtinId="9" hidden="1"/>
    <cellStyle name="Followed Hyperlink" xfId="9016" builtinId="9" hidden="1"/>
    <cellStyle name="Followed Hyperlink" xfId="9018" builtinId="9" hidden="1"/>
    <cellStyle name="Followed Hyperlink" xfId="9020" builtinId="9" hidden="1"/>
    <cellStyle name="Followed Hyperlink" xfId="9022" builtinId="9" hidden="1"/>
    <cellStyle name="Followed Hyperlink" xfId="9024" builtinId="9" hidden="1"/>
    <cellStyle name="Followed Hyperlink" xfId="9026" builtinId="9" hidden="1"/>
    <cellStyle name="Followed Hyperlink" xfId="9028" builtinId="9" hidden="1"/>
    <cellStyle name="Followed Hyperlink" xfId="9030" builtinId="9" hidden="1"/>
    <cellStyle name="Followed Hyperlink" xfId="9032" builtinId="9" hidden="1"/>
    <cellStyle name="Followed Hyperlink" xfId="9034" builtinId="9" hidden="1"/>
    <cellStyle name="Followed Hyperlink" xfId="9036" builtinId="9" hidden="1"/>
    <cellStyle name="Followed Hyperlink" xfId="9038" builtinId="9" hidden="1"/>
    <cellStyle name="Followed Hyperlink" xfId="9040" builtinId="9" hidden="1"/>
    <cellStyle name="Followed Hyperlink" xfId="9042" builtinId="9" hidden="1"/>
    <cellStyle name="Followed Hyperlink" xfId="9044" builtinId="9" hidden="1"/>
    <cellStyle name="Followed Hyperlink" xfId="9046" builtinId="9" hidden="1"/>
    <cellStyle name="Followed Hyperlink" xfId="9048" builtinId="9" hidden="1"/>
    <cellStyle name="Followed Hyperlink" xfId="9050" builtinId="9" hidden="1"/>
    <cellStyle name="Followed Hyperlink" xfId="9052" builtinId="9" hidden="1"/>
    <cellStyle name="Followed Hyperlink" xfId="9054" builtinId="9" hidden="1"/>
    <cellStyle name="Followed Hyperlink" xfId="9056" builtinId="9" hidden="1"/>
    <cellStyle name="Followed Hyperlink" xfId="9058" builtinId="9" hidden="1"/>
    <cellStyle name="Followed Hyperlink" xfId="9060" builtinId="9" hidden="1"/>
    <cellStyle name="Followed Hyperlink" xfId="9062" builtinId="9" hidden="1"/>
    <cellStyle name="Followed Hyperlink" xfId="9064" builtinId="9" hidden="1"/>
    <cellStyle name="Followed Hyperlink" xfId="9066" builtinId="9" hidden="1"/>
    <cellStyle name="Followed Hyperlink" xfId="9068" builtinId="9" hidden="1"/>
    <cellStyle name="Followed Hyperlink" xfId="9070" builtinId="9" hidden="1"/>
    <cellStyle name="Followed Hyperlink" xfId="9072" builtinId="9" hidden="1"/>
    <cellStyle name="Followed Hyperlink" xfId="9074" builtinId="9" hidden="1"/>
    <cellStyle name="Followed Hyperlink" xfId="9076" builtinId="9" hidden="1"/>
    <cellStyle name="Followed Hyperlink" xfId="9078" builtinId="9" hidden="1"/>
    <cellStyle name="Followed Hyperlink" xfId="9080" builtinId="9" hidden="1"/>
    <cellStyle name="Followed Hyperlink" xfId="9082" builtinId="9" hidden="1"/>
    <cellStyle name="Followed Hyperlink" xfId="9084" builtinId="9" hidden="1"/>
    <cellStyle name="Followed Hyperlink" xfId="9086" builtinId="9" hidden="1"/>
    <cellStyle name="Followed Hyperlink" xfId="9088" builtinId="9" hidden="1"/>
    <cellStyle name="Followed Hyperlink" xfId="9090" builtinId="9" hidden="1"/>
    <cellStyle name="Followed Hyperlink" xfId="9092" builtinId="9" hidden="1"/>
    <cellStyle name="Followed Hyperlink" xfId="9094" builtinId="9" hidden="1"/>
    <cellStyle name="Followed Hyperlink" xfId="9096" builtinId="9" hidden="1"/>
    <cellStyle name="Followed Hyperlink" xfId="9098" builtinId="9" hidden="1"/>
    <cellStyle name="Followed Hyperlink" xfId="9100" builtinId="9" hidden="1"/>
    <cellStyle name="Followed Hyperlink" xfId="9102" builtinId="9" hidden="1"/>
    <cellStyle name="Followed Hyperlink" xfId="9104" builtinId="9" hidden="1"/>
    <cellStyle name="Followed Hyperlink" xfId="9106" builtinId="9" hidden="1"/>
    <cellStyle name="Followed Hyperlink" xfId="9108" builtinId="9" hidden="1"/>
    <cellStyle name="Followed Hyperlink" xfId="9110" builtinId="9" hidden="1"/>
    <cellStyle name="Followed Hyperlink" xfId="9112" builtinId="9" hidden="1"/>
    <cellStyle name="Followed Hyperlink" xfId="9114" builtinId="9" hidden="1"/>
    <cellStyle name="Followed Hyperlink" xfId="9116" builtinId="9" hidden="1"/>
    <cellStyle name="Followed Hyperlink" xfId="9118" builtinId="9" hidden="1"/>
    <cellStyle name="Followed Hyperlink" xfId="9120" builtinId="9" hidden="1"/>
    <cellStyle name="Followed Hyperlink" xfId="9122" builtinId="9" hidden="1"/>
    <cellStyle name="Followed Hyperlink" xfId="9124" builtinId="9" hidden="1"/>
    <cellStyle name="Followed Hyperlink" xfId="9126" builtinId="9" hidden="1"/>
    <cellStyle name="Followed Hyperlink" xfId="9128" builtinId="9" hidden="1"/>
    <cellStyle name="Followed Hyperlink" xfId="9130" builtinId="9" hidden="1"/>
    <cellStyle name="Followed Hyperlink" xfId="9132" builtinId="9" hidden="1"/>
    <cellStyle name="Followed Hyperlink" xfId="9134" builtinId="9" hidden="1"/>
    <cellStyle name="Followed Hyperlink" xfId="9136" builtinId="9" hidden="1"/>
    <cellStyle name="Followed Hyperlink" xfId="9143" builtinId="9" hidden="1"/>
    <cellStyle name="Followed Hyperlink" xfId="9145" builtinId="9" hidden="1"/>
    <cellStyle name="Followed Hyperlink" xfId="9147" builtinId="9" hidden="1"/>
    <cellStyle name="Followed Hyperlink" xfId="9149" builtinId="9" hidden="1"/>
    <cellStyle name="Followed Hyperlink" xfId="9151" builtinId="9" hidden="1"/>
    <cellStyle name="Followed Hyperlink" xfId="9153" builtinId="9" hidden="1"/>
    <cellStyle name="Followed Hyperlink" xfId="9155" builtinId="9" hidden="1"/>
    <cellStyle name="Followed Hyperlink" xfId="9157" builtinId="9" hidden="1"/>
    <cellStyle name="Followed Hyperlink" xfId="9159" builtinId="9" hidden="1"/>
    <cellStyle name="Followed Hyperlink" xfId="9161" builtinId="9" hidden="1"/>
    <cellStyle name="Followed Hyperlink" xfId="9163" builtinId="9" hidden="1"/>
    <cellStyle name="Followed Hyperlink" xfId="9165" builtinId="9" hidden="1"/>
    <cellStyle name="Followed Hyperlink" xfId="9167" builtinId="9" hidden="1"/>
    <cellStyle name="Followed Hyperlink" xfId="9169" builtinId="9" hidden="1"/>
    <cellStyle name="Followed Hyperlink" xfId="9171" builtinId="9" hidden="1"/>
    <cellStyle name="Followed Hyperlink" xfId="9173" builtinId="9" hidden="1"/>
    <cellStyle name="Followed Hyperlink" xfId="9175" builtinId="9" hidden="1"/>
    <cellStyle name="Followed Hyperlink" xfId="9177" builtinId="9" hidden="1"/>
    <cellStyle name="Followed Hyperlink" xfId="9179" builtinId="9" hidden="1"/>
    <cellStyle name="Followed Hyperlink" xfId="9181" builtinId="9" hidden="1"/>
    <cellStyle name="Followed Hyperlink" xfId="9183" builtinId="9" hidden="1"/>
    <cellStyle name="Followed Hyperlink" xfId="9185" builtinId="9" hidden="1"/>
    <cellStyle name="Followed Hyperlink" xfId="9187" builtinId="9" hidden="1"/>
    <cellStyle name="Followed Hyperlink" xfId="9189" builtinId="9" hidden="1"/>
    <cellStyle name="Followed Hyperlink" xfId="9191" builtinId="9" hidden="1"/>
    <cellStyle name="Followed Hyperlink" xfId="9193" builtinId="9" hidden="1"/>
    <cellStyle name="Followed Hyperlink" xfId="9195" builtinId="9" hidden="1"/>
    <cellStyle name="Followed Hyperlink" xfId="9197" builtinId="9" hidden="1"/>
    <cellStyle name="Followed Hyperlink" xfId="9199" builtinId="9" hidden="1"/>
    <cellStyle name="Followed Hyperlink" xfId="9201" builtinId="9" hidden="1"/>
    <cellStyle name="Followed Hyperlink" xfId="9203" builtinId="9" hidden="1"/>
    <cellStyle name="Followed Hyperlink" xfId="9205" builtinId="9" hidden="1"/>
    <cellStyle name="Followed Hyperlink" xfId="9212" builtinId="9" hidden="1"/>
    <cellStyle name="Followed Hyperlink" xfId="9214" builtinId="9" hidden="1"/>
    <cellStyle name="Followed Hyperlink" xfId="9216" builtinId="9" hidden="1"/>
    <cellStyle name="Followed Hyperlink" xfId="9218" builtinId="9" hidden="1"/>
    <cellStyle name="Followed Hyperlink" xfId="9220" builtinId="9" hidden="1"/>
    <cellStyle name="Followed Hyperlink" xfId="9222" builtinId="9" hidden="1"/>
    <cellStyle name="Followed Hyperlink" xfId="9224" builtinId="9" hidden="1"/>
    <cellStyle name="Followed Hyperlink" xfId="9226" builtinId="9" hidden="1"/>
    <cellStyle name="Followed Hyperlink" xfId="9228" builtinId="9" hidden="1"/>
    <cellStyle name="Followed Hyperlink" xfId="9230" builtinId="9" hidden="1"/>
    <cellStyle name="Followed Hyperlink" xfId="9232" builtinId="9" hidden="1"/>
    <cellStyle name="Followed Hyperlink" xfId="9234" builtinId="9" hidden="1"/>
    <cellStyle name="Followed Hyperlink" xfId="9236" builtinId="9" hidden="1"/>
    <cellStyle name="Followed Hyperlink" xfId="9238" builtinId="9" hidden="1"/>
    <cellStyle name="Followed Hyperlink" xfId="9240" builtinId="9" hidden="1"/>
    <cellStyle name="Followed Hyperlink" xfId="9242" builtinId="9" hidden="1"/>
    <cellStyle name="Followed Hyperlink" xfId="9244" builtinId="9" hidden="1"/>
    <cellStyle name="Followed Hyperlink" xfId="9246" builtinId="9" hidden="1"/>
    <cellStyle name="Followed Hyperlink" xfId="9248" builtinId="9" hidden="1"/>
    <cellStyle name="Followed Hyperlink" xfId="9250" builtinId="9" hidden="1"/>
    <cellStyle name="Followed Hyperlink" xfId="9252" builtinId="9" hidden="1"/>
    <cellStyle name="Followed Hyperlink" xfId="9254" builtinId="9" hidden="1"/>
    <cellStyle name="Good 2" xfId="3628"/>
    <cellStyle name="Good 2 10" xfId="3629"/>
    <cellStyle name="Good 2 11" xfId="3630"/>
    <cellStyle name="Good 2 12" xfId="6277"/>
    <cellStyle name="Good 2 2" xfId="3631"/>
    <cellStyle name="Good 2 3" xfId="3632"/>
    <cellStyle name="Good 2 4" xfId="3633"/>
    <cellStyle name="Good 2 5" xfId="3634"/>
    <cellStyle name="Good 2 6" xfId="3635"/>
    <cellStyle name="Good 2 7" xfId="3636"/>
    <cellStyle name="Good 2 8" xfId="3637"/>
    <cellStyle name="Good 2 9" xfId="3638"/>
    <cellStyle name="Good 3" xfId="3639"/>
    <cellStyle name="Good 3 2" xfId="3640"/>
    <cellStyle name="Good 4" xfId="3641"/>
    <cellStyle name="Good 4 2" xfId="3642"/>
    <cellStyle name="Good 5" xfId="3643"/>
    <cellStyle name="Good 6" xfId="6278"/>
    <cellStyle name="Good 7" xfId="6279"/>
    <cellStyle name="Good 8" xfId="6280"/>
    <cellStyle name="Heading 1" xfId="3" builtinId="16"/>
    <cellStyle name="Heading 1 2" xfId="3644"/>
    <cellStyle name="Heading 1 2 10" xfId="3645"/>
    <cellStyle name="Heading 1 2 11" xfId="3646"/>
    <cellStyle name="Heading 1 2 12" xfId="3647"/>
    <cellStyle name="Heading 1 2 13" xfId="3648"/>
    <cellStyle name="Heading 1 2 14" xfId="3649"/>
    <cellStyle name="Heading 1 2 15" xfId="3650"/>
    <cellStyle name="Heading 1 2 16" xfId="3651"/>
    <cellStyle name="Heading 1 2 17" xfId="3652"/>
    <cellStyle name="Heading 1 2 18" xfId="3653"/>
    <cellStyle name="Heading 1 2 19" xfId="3654"/>
    <cellStyle name="Heading 1 2 2" xfId="3655"/>
    <cellStyle name="Heading 1 2 20" xfId="3656"/>
    <cellStyle name="Heading 1 2 21" xfId="3657"/>
    <cellStyle name="Heading 1 2 22" xfId="3658"/>
    <cellStyle name="Heading 1 2 23" xfId="3659"/>
    <cellStyle name="Heading 1 2 24" xfId="3660"/>
    <cellStyle name="Heading 1 2 25" xfId="3661"/>
    <cellStyle name="Heading 1 2 26" xfId="3662"/>
    <cellStyle name="Heading 1 2 3" xfId="3663"/>
    <cellStyle name="Heading 1 2 3 2" xfId="3664"/>
    <cellStyle name="Heading 1 2 3 3" xfId="3665"/>
    <cellStyle name="Heading 1 2 3 4" xfId="3666"/>
    <cellStyle name="Heading 1 2 3 5" xfId="3667"/>
    <cellStyle name="Heading 1 2 3 6" xfId="3668"/>
    <cellStyle name="Heading 1 2 3 7" xfId="3669"/>
    <cellStyle name="Heading 1 2 3 8" xfId="3670"/>
    <cellStyle name="Heading 1 2 3 9" xfId="3671"/>
    <cellStyle name="Heading 1 2 4" xfId="3672"/>
    <cellStyle name="Heading 1 2 4 2" xfId="3673"/>
    <cellStyle name="Heading 1 2 4 3" xfId="3674"/>
    <cellStyle name="Heading 1 2 4 4" xfId="3675"/>
    <cellStyle name="Heading 1 2 4 5" xfId="3676"/>
    <cellStyle name="Heading 1 2 4 6" xfId="3677"/>
    <cellStyle name="Heading 1 2 4 7" xfId="3678"/>
    <cellStyle name="Heading 1 2 4 8" xfId="3679"/>
    <cellStyle name="Heading 1 2 4 9" xfId="3680"/>
    <cellStyle name="Heading 1 2 5" xfId="3681"/>
    <cellStyle name="Heading 1 2 6" xfId="3682"/>
    <cellStyle name="Heading 1 2 7" xfId="3683"/>
    <cellStyle name="Heading 1 2 8" xfId="3684"/>
    <cellStyle name="Heading 1 2 9" xfId="3685"/>
    <cellStyle name="Heading 1 2_Blood_21months_EURO" xfId="3686"/>
    <cellStyle name="Heading 1 3" xfId="3687"/>
    <cellStyle name="Heading 1 3 2" xfId="3688"/>
    <cellStyle name="Heading 1 3_GHRN GEO HIV_R10 Budgetlast" xfId="3689"/>
    <cellStyle name="Heading 1 4" xfId="3690"/>
    <cellStyle name="Heading 1 4 2" xfId="3691"/>
    <cellStyle name="Heading 1 4_GHRN GEO HIV_R10 Budgetlast" xfId="3692"/>
    <cellStyle name="Heading 1 5" xfId="3693"/>
    <cellStyle name="Heading 1 6" xfId="6281"/>
    <cellStyle name="Heading 1 7" xfId="6282"/>
    <cellStyle name="Heading 1 8" xfId="6283"/>
    <cellStyle name="Heading 1 9" xfId="9207"/>
    <cellStyle name="Heading 2" xfId="4" builtinId="17"/>
    <cellStyle name="Heading 2 2" xfId="3694"/>
    <cellStyle name="Heading 2 2 10" xfId="3695"/>
    <cellStyle name="Heading 2 2 11" xfId="3696"/>
    <cellStyle name="Heading 2 2 12" xfId="3697"/>
    <cellStyle name="Heading 2 2 13" xfId="3698"/>
    <cellStyle name="Heading 2 2 14" xfId="3699"/>
    <cellStyle name="Heading 2 2 15" xfId="3700"/>
    <cellStyle name="Heading 2 2 16" xfId="3701"/>
    <cellStyle name="Heading 2 2 17" xfId="3702"/>
    <cellStyle name="Heading 2 2 18" xfId="3703"/>
    <cellStyle name="Heading 2 2 19" xfId="3704"/>
    <cellStyle name="Heading 2 2 2" xfId="3705"/>
    <cellStyle name="Heading 2 2 20" xfId="3706"/>
    <cellStyle name="Heading 2 2 21" xfId="3707"/>
    <cellStyle name="Heading 2 2 22" xfId="3708"/>
    <cellStyle name="Heading 2 2 23" xfId="3709"/>
    <cellStyle name="Heading 2 2 24" xfId="3710"/>
    <cellStyle name="Heading 2 2 25" xfId="3711"/>
    <cellStyle name="Heading 2 2 26" xfId="3712"/>
    <cellStyle name="Heading 2 2 3" xfId="3713"/>
    <cellStyle name="Heading 2 2 3 2" xfId="3714"/>
    <cellStyle name="Heading 2 2 3 3" xfId="3715"/>
    <cellStyle name="Heading 2 2 3 4" xfId="3716"/>
    <cellStyle name="Heading 2 2 3 5" xfId="3717"/>
    <cellStyle name="Heading 2 2 3 6" xfId="3718"/>
    <cellStyle name="Heading 2 2 3 7" xfId="3719"/>
    <cellStyle name="Heading 2 2 3 8" xfId="3720"/>
    <cellStyle name="Heading 2 2 3 9" xfId="3721"/>
    <cellStyle name="Heading 2 2 4" xfId="3722"/>
    <cellStyle name="Heading 2 2 4 2" xfId="3723"/>
    <cellStyle name="Heading 2 2 4 3" xfId="3724"/>
    <cellStyle name="Heading 2 2 4 4" xfId="3725"/>
    <cellStyle name="Heading 2 2 4 5" xfId="3726"/>
    <cellStyle name="Heading 2 2 4 6" xfId="3727"/>
    <cellStyle name="Heading 2 2 4 7" xfId="3728"/>
    <cellStyle name="Heading 2 2 4 8" xfId="3729"/>
    <cellStyle name="Heading 2 2 4 9" xfId="3730"/>
    <cellStyle name="Heading 2 2 5" xfId="3731"/>
    <cellStyle name="Heading 2 2 6" xfId="3732"/>
    <cellStyle name="Heading 2 2 7" xfId="3733"/>
    <cellStyle name="Heading 2 2 8" xfId="3734"/>
    <cellStyle name="Heading 2 2 9" xfId="3735"/>
    <cellStyle name="Heading 2 2_Blood_21months_EURO" xfId="3736"/>
    <cellStyle name="Heading 2 3" xfId="3737"/>
    <cellStyle name="Heading 2 3 2" xfId="3738"/>
    <cellStyle name="Heading 2 3_GHRN GEO HIV_R10 Budgetlast" xfId="3739"/>
    <cellStyle name="Heading 2 4" xfId="3740"/>
    <cellStyle name="Heading 2 4 2" xfId="3741"/>
    <cellStyle name="Heading 2 4_GHRN GEO HIV_R10 Budgetlast" xfId="3742"/>
    <cellStyle name="Heading 2 5" xfId="3743"/>
    <cellStyle name="Heading 2 6" xfId="6284"/>
    <cellStyle name="Heading 2 7" xfId="6285"/>
    <cellStyle name="Heading 2 8" xfId="6286"/>
    <cellStyle name="Heading 2 9" xfId="9209"/>
    <cellStyle name="Heading 3 2" xfId="3744"/>
    <cellStyle name="Heading 3 2 10" xfId="3745"/>
    <cellStyle name="Heading 3 2 11" xfId="3746"/>
    <cellStyle name="Heading 3 2 12" xfId="3747"/>
    <cellStyle name="Heading 3 2 13" xfId="3748"/>
    <cellStyle name="Heading 3 2 14" xfId="3749"/>
    <cellStyle name="Heading 3 2 15" xfId="3750"/>
    <cellStyle name="Heading 3 2 16" xfId="3751"/>
    <cellStyle name="Heading 3 2 17" xfId="3752"/>
    <cellStyle name="Heading 3 2 18" xfId="3753"/>
    <cellStyle name="Heading 3 2 19" xfId="3754"/>
    <cellStyle name="Heading 3 2 2" xfId="3755"/>
    <cellStyle name="Heading 3 2 20" xfId="3756"/>
    <cellStyle name="Heading 3 2 21" xfId="3757"/>
    <cellStyle name="Heading 3 2 22" xfId="3758"/>
    <cellStyle name="Heading 3 2 23" xfId="3759"/>
    <cellStyle name="Heading 3 2 24" xfId="3760"/>
    <cellStyle name="Heading 3 2 25" xfId="3761"/>
    <cellStyle name="Heading 3 2 26" xfId="3762"/>
    <cellStyle name="Heading 3 2 3" xfId="3763"/>
    <cellStyle name="Heading 3 2 3 2" xfId="3764"/>
    <cellStyle name="Heading 3 2 3 3" xfId="3765"/>
    <cellStyle name="Heading 3 2 3 4" xfId="3766"/>
    <cellStyle name="Heading 3 2 3 5" xfId="3767"/>
    <cellStyle name="Heading 3 2 3 6" xfId="3768"/>
    <cellStyle name="Heading 3 2 3 7" xfId="3769"/>
    <cellStyle name="Heading 3 2 3 8" xfId="3770"/>
    <cellStyle name="Heading 3 2 3 9" xfId="3771"/>
    <cellStyle name="Heading 3 2 4" xfId="3772"/>
    <cellStyle name="Heading 3 2 4 2" xfId="3773"/>
    <cellStyle name="Heading 3 2 4 3" xfId="3774"/>
    <cellStyle name="Heading 3 2 4 4" xfId="3775"/>
    <cellStyle name="Heading 3 2 4 5" xfId="3776"/>
    <cellStyle name="Heading 3 2 4 6" xfId="3777"/>
    <cellStyle name="Heading 3 2 4 7" xfId="3778"/>
    <cellStyle name="Heading 3 2 4 8" xfId="3779"/>
    <cellStyle name="Heading 3 2 4 9" xfId="3780"/>
    <cellStyle name="Heading 3 2 5" xfId="3781"/>
    <cellStyle name="Heading 3 2 6" xfId="3782"/>
    <cellStyle name="Heading 3 2 7" xfId="3783"/>
    <cellStyle name="Heading 3 2 8" xfId="3784"/>
    <cellStyle name="Heading 3 2 9" xfId="3785"/>
    <cellStyle name="Heading 3 2_Blood_21months_EURO" xfId="3786"/>
    <cellStyle name="Heading 3 3" xfId="3787"/>
    <cellStyle name="Heading 3 3 2" xfId="3788"/>
    <cellStyle name="Heading 3 3_GHRN GEO HIV_R10 Budgetlast" xfId="3789"/>
    <cellStyle name="Heading 3 4" xfId="3790"/>
    <cellStyle name="Heading 3 4 2" xfId="3791"/>
    <cellStyle name="Heading 3 4_GHRN GEO HIV_R10 Budgetlast" xfId="3792"/>
    <cellStyle name="Heading 3 5" xfId="3793"/>
    <cellStyle name="Heading 3 6" xfId="6287"/>
    <cellStyle name="Heading 3 7" xfId="6288"/>
    <cellStyle name="Heading 3 8" xfId="6289"/>
    <cellStyle name="Heading 4 2" xfId="3794"/>
    <cellStyle name="Heading 4 2 10" xfId="3795"/>
    <cellStyle name="Heading 4 2 11" xfId="3796"/>
    <cellStyle name="Heading 4 2 12" xfId="3797"/>
    <cellStyle name="Heading 4 2 13" xfId="3798"/>
    <cellStyle name="Heading 4 2 14" xfId="3799"/>
    <cellStyle name="Heading 4 2 15" xfId="3800"/>
    <cellStyle name="Heading 4 2 16" xfId="3801"/>
    <cellStyle name="Heading 4 2 17" xfId="3802"/>
    <cellStyle name="Heading 4 2 18" xfId="3803"/>
    <cellStyle name="Heading 4 2 19" xfId="3804"/>
    <cellStyle name="Heading 4 2 2" xfId="3805"/>
    <cellStyle name="Heading 4 2 20" xfId="3806"/>
    <cellStyle name="Heading 4 2 21" xfId="3807"/>
    <cellStyle name="Heading 4 2 22" xfId="3808"/>
    <cellStyle name="Heading 4 2 23" xfId="3809"/>
    <cellStyle name="Heading 4 2 24" xfId="3810"/>
    <cellStyle name="Heading 4 2 25" xfId="3811"/>
    <cellStyle name="Heading 4 2 26" xfId="3812"/>
    <cellStyle name="Heading 4 2 3" xfId="3813"/>
    <cellStyle name="Heading 4 2 3 2" xfId="3814"/>
    <cellStyle name="Heading 4 2 3 3" xfId="3815"/>
    <cellStyle name="Heading 4 2 3 4" xfId="3816"/>
    <cellStyle name="Heading 4 2 3 5" xfId="3817"/>
    <cellStyle name="Heading 4 2 3 6" xfId="3818"/>
    <cellStyle name="Heading 4 2 3 7" xfId="3819"/>
    <cellStyle name="Heading 4 2 3 8" xfId="3820"/>
    <cellStyle name="Heading 4 2 3 9" xfId="3821"/>
    <cellStyle name="Heading 4 2 4" xfId="3822"/>
    <cellStyle name="Heading 4 2 4 2" xfId="3823"/>
    <cellStyle name="Heading 4 2 4 3" xfId="3824"/>
    <cellStyle name="Heading 4 2 4 4" xfId="3825"/>
    <cellStyle name="Heading 4 2 4 5" xfId="3826"/>
    <cellStyle name="Heading 4 2 4 6" xfId="3827"/>
    <cellStyle name="Heading 4 2 4 7" xfId="3828"/>
    <cellStyle name="Heading 4 2 4 8" xfId="3829"/>
    <cellStyle name="Heading 4 2 4 9" xfId="3830"/>
    <cellStyle name="Heading 4 2 5" xfId="3831"/>
    <cellStyle name="Heading 4 2 6" xfId="3832"/>
    <cellStyle name="Heading 4 2 7" xfId="3833"/>
    <cellStyle name="Heading 4 2 8" xfId="3834"/>
    <cellStyle name="Heading 4 2 9" xfId="3835"/>
    <cellStyle name="Heading 4 2_Blood_21months_EURO" xfId="3836"/>
    <cellStyle name="Heading 4 3" xfId="3837"/>
    <cellStyle name="Heading 4 3 2" xfId="3838"/>
    <cellStyle name="Heading 4 4" xfId="3839"/>
    <cellStyle name="Heading 4 4 2" xfId="3840"/>
    <cellStyle name="Heading 4 5" xfId="3841"/>
    <cellStyle name="Heading 4 6" xfId="6290"/>
    <cellStyle name="Heading 4 7" xfId="6291"/>
    <cellStyle name="Heading 4 8" xfId="6292"/>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6110" builtinId="8" hidden="1"/>
    <cellStyle name="Hyperlink" xfId="6112" builtinId="8" hidden="1"/>
    <cellStyle name="Hyperlink" xfId="6114" builtinId="8" hidden="1"/>
    <cellStyle name="Hyperlink" xfId="6116" builtinId="8" hidden="1"/>
    <cellStyle name="Hyperlink" xfId="6118" builtinId="8" hidden="1"/>
    <cellStyle name="Hyperlink" xfId="6120" builtinId="8" hidden="1"/>
    <cellStyle name="Hyperlink" xfId="6122" builtinId="8" hidden="1"/>
    <cellStyle name="Hyperlink" xfId="6124" builtinId="8" hidden="1"/>
    <cellStyle name="Hyperlink" xfId="6126" builtinId="8" hidden="1"/>
    <cellStyle name="Hyperlink" xfId="6128" builtinId="8" hidden="1"/>
    <cellStyle name="Hyperlink" xfId="6378" builtinId="8" hidden="1"/>
    <cellStyle name="Hyperlink" xfId="6380" builtinId="8" hidden="1"/>
    <cellStyle name="Hyperlink" xfId="7994" builtinId="8" hidden="1"/>
    <cellStyle name="Hyperlink" xfId="7996" builtinId="8" hidden="1"/>
    <cellStyle name="Hyperlink" xfId="7998" builtinId="8" hidden="1"/>
    <cellStyle name="Hyperlink" xfId="8000" builtinId="8" hidden="1"/>
    <cellStyle name="Hyperlink" xfId="8002" builtinId="8" hidden="1"/>
    <cellStyle name="Hyperlink" xfId="8004" builtinId="8" hidden="1"/>
    <cellStyle name="Hyperlink" xfId="8006" builtinId="8" hidden="1"/>
    <cellStyle name="Hyperlink" xfId="8008" builtinId="8" hidden="1"/>
    <cellStyle name="Hyperlink" xfId="8010" builtinId="8" hidden="1"/>
    <cellStyle name="Hyperlink" xfId="8012" builtinId="8" hidden="1"/>
    <cellStyle name="Hyperlink" xfId="8014" builtinId="8" hidden="1"/>
    <cellStyle name="Hyperlink" xfId="8016" builtinId="8" hidden="1"/>
    <cellStyle name="Hyperlink" xfId="8018" builtinId="8" hidden="1"/>
    <cellStyle name="Hyperlink" xfId="8020" builtinId="8" hidden="1"/>
    <cellStyle name="Hyperlink" xfId="8022" builtinId="8" hidden="1"/>
    <cellStyle name="Hyperlink" xfId="8024" builtinId="8" hidden="1"/>
    <cellStyle name="Hyperlink" xfId="8026" builtinId="8" hidden="1"/>
    <cellStyle name="Hyperlink" xfId="8028" builtinId="8" hidden="1"/>
    <cellStyle name="Hyperlink" xfId="8030" builtinId="8" hidden="1"/>
    <cellStyle name="Hyperlink" xfId="8032" builtinId="8" hidden="1"/>
    <cellStyle name="Hyperlink" xfId="8034" builtinId="8" hidden="1"/>
    <cellStyle name="Hyperlink" xfId="8036" builtinId="8" hidden="1"/>
    <cellStyle name="Hyperlink" xfId="8038" builtinId="8" hidden="1"/>
    <cellStyle name="Hyperlink" xfId="8040" builtinId="8" hidden="1"/>
    <cellStyle name="Hyperlink" xfId="8042" builtinId="8" hidden="1"/>
    <cellStyle name="Hyperlink" xfId="8044" builtinId="8" hidden="1"/>
    <cellStyle name="Hyperlink" xfId="8046" builtinId="8" hidden="1"/>
    <cellStyle name="Hyperlink" xfId="8048" builtinId="8" hidden="1"/>
    <cellStyle name="Hyperlink" xfId="8050" builtinId="8" hidden="1"/>
    <cellStyle name="Hyperlink" xfId="8052" builtinId="8" hidden="1"/>
    <cellStyle name="Hyperlink" xfId="8054" builtinId="8" hidden="1"/>
    <cellStyle name="Hyperlink" xfId="8056" builtinId="8" hidden="1"/>
    <cellStyle name="Hyperlink" xfId="8058" builtinId="8" hidden="1"/>
    <cellStyle name="Hyperlink" xfId="8060" builtinId="8" hidden="1"/>
    <cellStyle name="Hyperlink" xfId="8062" builtinId="8" hidden="1"/>
    <cellStyle name="Hyperlink" xfId="8064" builtinId="8" hidden="1"/>
    <cellStyle name="Hyperlink" xfId="8066" builtinId="8" hidden="1"/>
    <cellStyle name="Hyperlink" xfId="8068" builtinId="8" hidden="1"/>
    <cellStyle name="Hyperlink" xfId="8070" builtinId="8" hidden="1"/>
    <cellStyle name="Hyperlink" xfId="8072" builtinId="8" hidden="1"/>
    <cellStyle name="Hyperlink" xfId="8074" builtinId="8" hidden="1"/>
    <cellStyle name="Hyperlink" xfId="8076" builtinId="8" hidden="1"/>
    <cellStyle name="Hyperlink" xfId="8078" builtinId="8" hidden="1"/>
    <cellStyle name="Hyperlink" xfId="8080" builtinId="8" hidden="1"/>
    <cellStyle name="Hyperlink" xfId="8082" builtinId="8" hidden="1"/>
    <cellStyle name="Hyperlink" xfId="8084" builtinId="8" hidden="1"/>
    <cellStyle name="Hyperlink" xfId="8086" builtinId="8" hidden="1"/>
    <cellStyle name="Hyperlink" xfId="8089" builtinId="8" hidden="1"/>
    <cellStyle name="Hyperlink" xfId="8091" builtinId="8" hidden="1"/>
    <cellStyle name="Hyperlink" xfId="8093" builtinId="8" hidden="1"/>
    <cellStyle name="Hyperlink" xfId="8095" builtinId="8" hidden="1"/>
    <cellStyle name="Hyperlink" xfId="8097" builtinId="8" hidden="1"/>
    <cellStyle name="Hyperlink" xfId="8099" builtinId="8" hidden="1"/>
    <cellStyle name="Hyperlink" xfId="8101" builtinId="8" hidden="1"/>
    <cellStyle name="Hyperlink" xfId="8103" builtinId="8" hidden="1"/>
    <cellStyle name="Hyperlink" xfId="8105" builtinId="8" hidden="1"/>
    <cellStyle name="Hyperlink" xfId="8107" builtinId="8" hidden="1"/>
    <cellStyle name="Hyperlink" xfId="8109" builtinId="8" hidden="1"/>
    <cellStyle name="Hyperlink" xfId="8111" builtinId="8" hidden="1"/>
    <cellStyle name="Hyperlink" xfId="8113" builtinId="8" hidden="1"/>
    <cellStyle name="Hyperlink" xfId="8115" builtinId="8" hidden="1"/>
    <cellStyle name="Hyperlink" xfId="8117" builtinId="8" hidden="1"/>
    <cellStyle name="Hyperlink" xfId="8119" builtinId="8" hidden="1"/>
    <cellStyle name="Hyperlink" xfId="8121" builtinId="8" hidden="1"/>
    <cellStyle name="Hyperlink" xfId="8123" builtinId="8" hidden="1"/>
    <cellStyle name="Hyperlink" xfId="8125" builtinId="8" hidden="1"/>
    <cellStyle name="Hyperlink" xfId="8127" builtinId="8" hidden="1"/>
    <cellStyle name="Hyperlink" xfId="8129" builtinId="8" hidden="1"/>
    <cellStyle name="Hyperlink" xfId="8131" builtinId="8" hidden="1"/>
    <cellStyle name="Hyperlink" xfId="8133" builtinId="8" hidden="1"/>
    <cellStyle name="Hyperlink" xfId="8135" builtinId="8" hidden="1"/>
    <cellStyle name="Hyperlink" xfId="8137" builtinId="8" hidden="1"/>
    <cellStyle name="Hyperlink" xfId="8139" builtinId="8" hidden="1"/>
    <cellStyle name="Hyperlink" xfId="8141" builtinId="8" hidden="1"/>
    <cellStyle name="Hyperlink" xfId="8143" builtinId="8" hidden="1"/>
    <cellStyle name="Hyperlink" xfId="8145" builtinId="8" hidden="1"/>
    <cellStyle name="Hyperlink" xfId="8147" builtinId="8" hidden="1"/>
    <cellStyle name="Hyperlink" xfId="8149" builtinId="8" hidden="1"/>
    <cellStyle name="Hyperlink" xfId="8151" builtinId="8" hidden="1"/>
    <cellStyle name="Hyperlink" xfId="8153" builtinId="8" hidden="1"/>
    <cellStyle name="Hyperlink" xfId="8155" builtinId="8" hidden="1"/>
    <cellStyle name="Hyperlink" xfId="8157" builtinId="8" hidden="1"/>
    <cellStyle name="Hyperlink" xfId="8159" builtinId="8" hidden="1"/>
    <cellStyle name="Hyperlink" xfId="8161" builtinId="8" hidden="1"/>
    <cellStyle name="Hyperlink" xfId="8163" builtinId="8" hidden="1"/>
    <cellStyle name="Hyperlink" xfId="8165" builtinId="8" hidden="1"/>
    <cellStyle name="Hyperlink" xfId="8167" builtinId="8" hidden="1"/>
    <cellStyle name="Hyperlink" xfId="8169" builtinId="8" hidden="1"/>
    <cellStyle name="Hyperlink" xfId="8171" builtinId="8" hidden="1"/>
    <cellStyle name="Hyperlink" xfId="8173" builtinId="8" hidden="1"/>
    <cellStyle name="Hyperlink" xfId="8175" builtinId="8" hidden="1"/>
    <cellStyle name="Hyperlink" xfId="8177" builtinId="8" hidden="1"/>
    <cellStyle name="Hyperlink" xfId="8179" builtinId="8" hidden="1"/>
    <cellStyle name="Hyperlink" xfId="8181" builtinId="8" hidden="1"/>
    <cellStyle name="Hyperlink" xfId="8183" builtinId="8" hidden="1"/>
    <cellStyle name="Hyperlink" xfId="8185" builtinId="8" hidden="1"/>
    <cellStyle name="Hyperlink" xfId="8187" builtinId="8" hidden="1"/>
    <cellStyle name="Hyperlink" xfId="8189" builtinId="8" hidden="1"/>
    <cellStyle name="Hyperlink" xfId="8191" builtinId="8" hidden="1"/>
    <cellStyle name="Hyperlink" xfId="8193" builtinId="8" hidden="1"/>
    <cellStyle name="Hyperlink" xfId="8195" builtinId="8" hidden="1"/>
    <cellStyle name="Hyperlink" xfId="8197" builtinId="8" hidden="1"/>
    <cellStyle name="Hyperlink" xfId="8199" builtinId="8" hidden="1"/>
    <cellStyle name="Hyperlink" xfId="8201" builtinId="8" hidden="1"/>
    <cellStyle name="Hyperlink" xfId="8203" builtinId="8" hidden="1"/>
    <cellStyle name="Hyperlink" xfId="8205" builtinId="8" hidden="1"/>
    <cellStyle name="Hyperlink" xfId="8207" builtinId="8" hidden="1"/>
    <cellStyle name="Hyperlink" xfId="8209" builtinId="8" hidden="1"/>
    <cellStyle name="Hyperlink" xfId="8211" builtinId="8" hidden="1"/>
    <cellStyle name="Hyperlink" xfId="8213" builtinId="8" hidden="1"/>
    <cellStyle name="Hyperlink" xfId="8215" builtinId="8" hidden="1"/>
    <cellStyle name="Hyperlink" xfId="8217" builtinId="8" hidden="1"/>
    <cellStyle name="Hyperlink" xfId="8219" builtinId="8" hidden="1"/>
    <cellStyle name="Hyperlink" xfId="8221" builtinId="8" hidden="1"/>
    <cellStyle name="Hyperlink" xfId="8223" builtinId="8" hidden="1"/>
    <cellStyle name="Hyperlink" xfId="8225" builtinId="8" hidden="1"/>
    <cellStyle name="Hyperlink" xfId="8227" builtinId="8" hidden="1"/>
    <cellStyle name="Hyperlink" xfId="8229" builtinId="8" hidden="1"/>
    <cellStyle name="Hyperlink" xfId="8231" builtinId="8" hidden="1"/>
    <cellStyle name="Hyperlink" xfId="8233" builtinId="8" hidden="1"/>
    <cellStyle name="Hyperlink" xfId="8235" builtinId="8" hidden="1"/>
    <cellStyle name="Hyperlink" xfId="8237" builtinId="8" hidden="1"/>
    <cellStyle name="Hyperlink" xfId="8239" builtinId="8" hidden="1"/>
    <cellStyle name="Hyperlink" xfId="8241" builtinId="8" hidden="1"/>
    <cellStyle name="Hyperlink" xfId="8243" builtinId="8" hidden="1"/>
    <cellStyle name="Hyperlink" xfId="8245" builtinId="8" hidden="1"/>
    <cellStyle name="Hyperlink" xfId="8247" builtinId="8" hidden="1"/>
    <cellStyle name="Hyperlink" xfId="8249" builtinId="8" hidden="1"/>
    <cellStyle name="Hyperlink" xfId="8251" builtinId="8" hidden="1"/>
    <cellStyle name="Hyperlink" xfId="8253" builtinId="8" hidden="1"/>
    <cellStyle name="Hyperlink" xfId="8255" builtinId="8" hidden="1"/>
    <cellStyle name="Hyperlink" xfId="8257" builtinId="8" hidden="1"/>
    <cellStyle name="Hyperlink" xfId="8259" builtinId="8" hidden="1"/>
    <cellStyle name="Hyperlink" xfId="8261" builtinId="8" hidden="1"/>
    <cellStyle name="Hyperlink" xfId="8263" builtinId="8" hidden="1"/>
    <cellStyle name="Hyperlink" xfId="8265" builtinId="8" hidden="1"/>
    <cellStyle name="Hyperlink" xfId="8267" builtinId="8" hidden="1"/>
    <cellStyle name="Hyperlink" xfId="8269" builtinId="8" hidden="1"/>
    <cellStyle name="Hyperlink" xfId="8271" builtinId="8" hidden="1"/>
    <cellStyle name="Hyperlink" xfId="8273" builtinId="8" hidden="1"/>
    <cellStyle name="Hyperlink" xfId="8275" builtinId="8" hidden="1"/>
    <cellStyle name="Hyperlink" xfId="8277" builtinId="8" hidden="1"/>
    <cellStyle name="Hyperlink" xfId="8279" builtinId="8" hidden="1"/>
    <cellStyle name="Hyperlink" xfId="8281" builtinId="8" hidden="1"/>
    <cellStyle name="Hyperlink" xfId="8283" builtinId="8" hidden="1"/>
    <cellStyle name="Hyperlink" xfId="8285" builtinId="8" hidden="1"/>
    <cellStyle name="Hyperlink" xfId="8287" builtinId="8" hidden="1"/>
    <cellStyle name="Hyperlink" xfId="8289" builtinId="8" hidden="1"/>
    <cellStyle name="Hyperlink" xfId="8291" builtinId="8" hidden="1"/>
    <cellStyle name="Hyperlink" xfId="8293" builtinId="8" hidden="1"/>
    <cellStyle name="Hyperlink" xfId="8295" builtinId="8" hidden="1"/>
    <cellStyle name="Hyperlink" xfId="8297" builtinId="8" hidden="1"/>
    <cellStyle name="Hyperlink" xfId="8299" builtinId="8" hidden="1"/>
    <cellStyle name="Hyperlink" xfId="8301" builtinId="8" hidden="1"/>
    <cellStyle name="Hyperlink" xfId="8303" builtinId="8" hidden="1"/>
    <cellStyle name="Hyperlink" xfId="8305" builtinId="8" hidden="1"/>
    <cellStyle name="Hyperlink" xfId="8307" builtinId="8" hidden="1"/>
    <cellStyle name="Hyperlink" xfId="8309" builtinId="8" hidden="1"/>
    <cellStyle name="Hyperlink" xfId="8311" builtinId="8" hidden="1"/>
    <cellStyle name="Hyperlink" xfId="8313" builtinId="8" hidden="1"/>
    <cellStyle name="Hyperlink" xfId="8315" builtinId="8" hidden="1"/>
    <cellStyle name="Hyperlink" xfId="8317" builtinId="8" hidden="1"/>
    <cellStyle name="Hyperlink" xfId="8319" builtinId="8" hidden="1"/>
    <cellStyle name="Hyperlink" xfId="8321" builtinId="8" hidden="1"/>
    <cellStyle name="Hyperlink" xfId="8323" builtinId="8" hidden="1"/>
    <cellStyle name="Hyperlink" xfId="8325" builtinId="8" hidden="1"/>
    <cellStyle name="Hyperlink" xfId="8327" builtinId="8" hidden="1"/>
    <cellStyle name="Hyperlink" xfId="8329" builtinId="8" hidden="1"/>
    <cellStyle name="Hyperlink" xfId="8331" builtinId="8" hidden="1"/>
    <cellStyle name="Hyperlink" xfId="8333" builtinId="8" hidden="1"/>
    <cellStyle name="Hyperlink" xfId="8335" builtinId="8" hidden="1"/>
    <cellStyle name="Hyperlink" xfId="8337" builtinId="8" hidden="1"/>
    <cellStyle name="Hyperlink" xfId="8339" builtinId="8" hidden="1"/>
    <cellStyle name="Hyperlink" xfId="8341" builtinId="8" hidden="1"/>
    <cellStyle name="Hyperlink" xfId="8343" builtinId="8" hidden="1"/>
    <cellStyle name="Hyperlink" xfId="8345" builtinId="8" hidden="1"/>
    <cellStyle name="Hyperlink" xfId="8347" builtinId="8" hidden="1"/>
    <cellStyle name="Hyperlink" xfId="8349" builtinId="8" hidden="1"/>
    <cellStyle name="Hyperlink" xfId="8351" builtinId="8" hidden="1"/>
    <cellStyle name="Hyperlink" xfId="8353" builtinId="8" hidden="1"/>
    <cellStyle name="Hyperlink" xfId="8355" builtinId="8" hidden="1"/>
    <cellStyle name="Hyperlink" xfId="8357" builtinId="8" hidden="1"/>
    <cellStyle name="Hyperlink" xfId="8359" builtinId="8" hidden="1"/>
    <cellStyle name="Hyperlink" xfId="8361" builtinId="8" hidden="1"/>
    <cellStyle name="Hyperlink" xfId="8363" builtinId="8" hidden="1"/>
    <cellStyle name="Hyperlink" xfId="8365" builtinId="8" hidden="1"/>
    <cellStyle name="Hyperlink" xfId="8367" builtinId="8" hidden="1"/>
    <cellStyle name="Hyperlink" xfId="8369" builtinId="8" hidden="1"/>
    <cellStyle name="Hyperlink" xfId="8371" builtinId="8" hidden="1"/>
    <cellStyle name="Hyperlink" xfId="8373" builtinId="8" hidden="1"/>
    <cellStyle name="Hyperlink" xfId="8375" builtinId="8" hidden="1"/>
    <cellStyle name="Hyperlink" xfId="8377" builtinId="8" hidden="1"/>
    <cellStyle name="Hyperlink" xfId="8379" builtinId="8" hidden="1"/>
    <cellStyle name="Hyperlink" xfId="8381" builtinId="8" hidden="1"/>
    <cellStyle name="Hyperlink" xfId="8383" builtinId="8" hidden="1"/>
    <cellStyle name="Hyperlink" xfId="8385" builtinId="8" hidden="1"/>
    <cellStyle name="Hyperlink" xfId="8387" builtinId="8" hidden="1"/>
    <cellStyle name="Hyperlink" xfId="8389" builtinId="8" hidden="1"/>
    <cellStyle name="Hyperlink" xfId="8391" builtinId="8" hidden="1"/>
    <cellStyle name="Hyperlink" xfId="8393" builtinId="8" hidden="1"/>
    <cellStyle name="Hyperlink" xfId="8395" builtinId="8" hidden="1"/>
    <cellStyle name="Hyperlink" xfId="8397" builtinId="8" hidden="1"/>
    <cellStyle name="Hyperlink" xfId="8399" builtinId="8" hidden="1"/>
    <cellStyle name="Hyperlink" xfId="8401" builtinId="8" hidden="1"/>
    <cellStyle name="Hyperlink" xfId="8403" builtinId="8" hidden="1"/>
    <cellStyle name="Hyperlink" xfId="8405" builtinId="8" hidden="1"/>
    <cellStyle name="Hyperlink" xfId="8407" builtinId="8" hidden="1"/>
    <cellStyle name="Hyperlink" xfId="8409" builtinId="8" hidden="1"/>
    <cellStyle name="Hyperlink" xfId="8411" builtinId="8" hidden="1"/>
    <cellStyle name="Hyperlink" xfId="8413" builtinId="8" hidden="1"/>
    <cellStyle name="Hyperlink" xfId="8415" builtinId="8" hidden="1"/>
    <cellStyle name="Hyperlink" xfId="8417" builtinId="8" hidden="1"/>
    <cellStyle name="Hyperlink" xfId="8419" builtinId="8" hidden="1"/>
    <cellStyle name="Hyperlink" xfId="8421" builtinId="8" hidden="1"/>
    <cellStyle name="Hyperlink" xfId="8423" builtinId="8" hidden="1"/>
    <cellStyle name="Hyperlink" xfId="8425" builtinId="8" hidden="1"/>
    <cellStyle name="Hyperlink" xfId="8427" builtinId="8" hidden="1"/>
    <cellStyle name="Hyperlink" xfId="8429" builtinId="8" hidden="1"/>
    <cellStyle name="Hyperlink" xfId="8431" builtinId="8" hidden="1"/>
    <cellStyle name="Hyperlink" xfId="8433" builtinId="8" hidden="1"/>
    <cellStyle name="Hyperlink" xfId="8435" builtinId="8" hidden="1"/>
    <cellStyle name="Hyperlink" xfId="8437" builtinId="8" hidden="1"/>
    <cellStyle name="Hyperlink" xfId="8439" builtinId="8" hidden="1"/>
    <cellStyle name="Hyperlink" xfId="8441" builtinId="8" hidden="1"/>
    <cellStyle name="Hyperlink" xfId="8443" builtinId="8" hidden="1"/>
    <cellStyle name="Hyperlink" xfId="8445" builtinId="8" hidden="1"/>
    <cellStyle name="Hyperlink" xfId="8447" builtinId="8" hidden="1"/>
    <cellStyle name="Hyperlink" xfId="8449" builtinId="8" hidden="1"/>
    <cellStyle name="Hyperlink" xfId="8451" builtinId="8" hidden="1"/>
    <cellStyle name="Hyperlink" xfId="8453" builtinId="8" hidden="1"/>
    <cellStyle name="Hyperlink" xfId="8455" builtinId="8" hidden="1"/>
    <cellStyle name="Hyperlink" xfId="8457" builtinId="8" hidden="1"/>
    <cellStyle name="Hyperlink" xfId="8459" builtinId="8" hidden="1"/>
    <cellStyle name="Hyperlink" xfId="8461" builtinId="8" hidden="1"/>
    <cellStyle name="Hyperlink" xfId="8463" builtinId="8" hidden="1"/>
    <cellStyle name="Hyperlink" xfId="8465" builtinId="8" hidden="1"/>
    <cellStyle name="Hyperlink" xfId="8467" builtinId="8" hidden="1"/>
    <cellStyle name="Hyperlink" xfId="8469" builtinId="8" hidden="1"/>
    <cellStyle name="Hyperlink" xfId="8471" builtinId="8" hidden="1"/>
    <cellStyle name="Hyperlink" xfId="8473" builtinId="8" hidden="1"/>
    <cellStyle name="Hyperlink" xfId="8475" builtinId="8" hidden="1"/>
    <cellStyle name="Hyperlink" xfId="8477" builtinId="8" hidden="1"/>
    <cellStyle name="Hyperlink" xfId="8479" builtinId="8" hidden="1"/>
    <cellStyle name="Hyperlink" xfId="8481" builtinId="8" hidden="1"/>
    <cellStyle name="Hyperlink" xfId="8483" builtinId="8" hidden="1"/>
    <cellStyle name="Hyperlink" xfId="8485" builtinId="8" hidden="1"/>
    <cellStyle name="Hyperlink" xfId="8487" builtinId="8" hidden="1"/>
    <cellStyle name="Hyperlink" xfId="8489" builtinId="8" hidden="1"/>
    <cellStyle name="Hyperlink" xfId="8491" builtinId="8" hidden="1"/>
    <cellStyle name="Hyperlink" xfId="8493" builtinId="8" hidden="1"/>
    <cellStyle name="Hyperlink" xfId="8495" builtinId="8" hidden="1"/>
    <cellStyle name="Hyperlink" xfId="8497" builtinId="8" hidden="1"/>
    <cellStyle name="Hyperlink" xfId="8499" builtinId="8" hidden="1"/>
    <cellStyle name="Hyperlink" xfId="8501" builtinId="8" hidden="1"/>
    <cellStyle name="Hyperlink" xfId="8503" builtinId="8" hidden="1"/>
    <cellStyle name="Hyperlink" xfId="8505" builtinId="8" hidden="1"/>
    <cellStyle name="Hyperlink" xfId="8507" builtinId="8" hidden="1"/>
    <cellStyle name="Hyperlink" xfId="8509" builtinId="8" hidden="1"/>
    <cellStyle name="Hyperlink" xfId="8511" builtinId="8" hidden="1"/>
    <cellStyle name="Hyperlink" xfId="8513" builtinId="8" hidden="1"/>
    <cellStyle name="Hyperlink" xfId="8515" builtinId="8" hidden="1"/>
    <cellStyle name="Hyperlink" xfId="8517" builtinId="8" hidden="1"/>
    <cellStyle name="Hyperlink" xfId="8519" builtinId="8" hidden="1"/>
    <cellStyle name="Hyperlink" xfId="8521" builtinId="8" hidden="1"/>
    <cellStyle name="Hyperlink" xfId="8523" builtinId="8" hidden="1"/>
    <cellStyle name="Hyperlink" xfId="8525" builtinId="8" hidden="1"/>
    <cellStyle name="Hyperlink" xfId="8527" builtinId="8" hidden="1"/>
    <cellStyle name="Hyperlink" xfId="8529" builtinId="8" hidden="1"/>
    <cellStyle name="Hyperlink" xfId="8531" builtinId="8" hidden="1"/>
    <cellStyle name="Hyperlink" xfId="8533" builtinId="8" hidden="1"/>
    <cellStyle name="Hyperlink" xfId="8535" builtinId="8" hidden="1"/>
    <cellStyle name="Hyperlink" xfId="8537" builtinId="8" hidden="1"/>
    <cellStyle name="Hyperlink" xfId="8539" builtinId="8" hidden="1"/>
    <cellStyle name="Hyperlink" xfId="8541" builtinId="8" hidden="1"/>
    <cellStyle name="Hyperlink" xfId="8543" builtinId="8" hidden="1"/>
    <cellStyle name="Hyperlink" xfId="8545" builtinId="8" hidden="1"/>
    <cellStyle name="Hyperlink" xfId="8547" builtinId="8" hidden="1"/>
    <cellStyle name="Hyperlink" xfId="8549" builtinId="8" hidden="1"/>
    <cellStyle name="Hyperlink" xfId="8551" builtinId="8" hidden="1"/>
    <cellStyle name="Hyperlink" xfId="8553" builtinId="8" hidden="1"/>
    <cellStyle name="Hyperlink" xfId="8555" builtinId="8" hidden="1"/>
    <cellStyle name="Hyperlink" xfId="8557" builtinId="8" hidden="1"/>
    <cellStyle name="Hyperlink" xfId="8559" builtinId="8" hidden="1"/>
    <cellStyle name="Hyperlink" xfId="8561" builtinId="8" hidden="1"/>
    <cellStyle name="Hyperlink" xfId="8563" builtinId="8" hidden="1"/>
    <cellStyle name="Hyperlink" xfId="8565" builtinId="8" hidden="1"/>
    <cellStyle name="Hyperlink" xfId="8567" builtinId="8" hidden="1"/>
    <cellStyle name="Hyperlink" xfId="8569" builtinId="8" hidden="1"/>
    <cellStyle name="Hyperlink" xfId="8571" builtinId="8" hidden="1"/>
    <cellStyle name="Hyperlink" xfId="8573" builtinId="8" hidden="1"/>
    <cellStyle name="Hyperlink" xfId="8575" builtinId="8" hidden="1"/>
    <cellStyle name="Hyperlink" xfId="8577" builtinId="8" hidden="1"/>
    <cellStyle name="Hyperlink" xfId="8579" builtinId="8" hidden="1"/>
    <cellStyle name="Hyperlink" xfId="8581" builtinId="8" hidden="1"/>
    <cellStyle name="Hyperlink" xfId="8583" builtinId="8" hidden="1"/>
    <cellStyle name="Hyperlink" xfId="8585" builtinId="8" hidden="1"/>
    <cellStyle name="Hyperlink" xfId="8587" builtinId="8" hidden="1"/>
    <cellStyle name="Hyperlink" xfId="8589" builtinId="8" hidden="1"/>
    <cellStyle name="Hyperlink" xfId="8591" builtinId="8" hidden="1"/>
    <cellStyle name="Hyperlink" xfId="8593" builtinId="8" hidden="1"/>
    <cellStyle name="Hyperlink" xfId="8595" builtinId="8" hidden="1"/>
    <cellStyle name="Hyperlink" xfId="8597" builtinId="8" hidden="1"/>
    <cellStyle name="Hyperlink" xfId="8599" builtinId="8" hidden="1"/>
    <cellStyle name="Hyperlink" xfId="8601" builtinId="8" hidden="1"/>
    <cellStyle name="Hyperlink" xfId="8603" builtinId="8" hidden="1"/>
    <cellStyle name="Hyperlink" xfId="8605" builtinId="8" hidden="1"/>
    <cellStyle name="Hyperlink" xfId="8607" builtinId="8" hidden="1"/>
    <cellStyle name="Hyperlink" xfId="8609" builtinId="8" hidden="1"/>
    <cellStyle name="Hyperlink" xfId="8611" builtinId="8" hidden="1"/>
    <cellStyle name="Hyperlink" xfId="8613" builtinId="8" hidden="1"/>
    <cellStyle name="Hyperlink" xfId="8615" builtinId="8" hidden="1"/>
    <cellStyle name="Hyperlink" xfId="8617" builtinId="8" hidden="1"/>
    <cellStyle name="Hyperlink" xfId="8619" builtinId="8" hidden="1"/>
    <cellStyle name="Hyperlink" xfId="8621" builtinId="8" hidden="1"/>
    <cellStyle name="Hyperlink" xfId="8623" builtinId="8" hidden="1"/>
    <cellStyle name="Hyperlink" xfId="8625" builtinId="8" hidden="1"/>
    <cellStyle name="Hyperlink" xfId="8627" builtinId="8" hidden="1"/>
    <cellStyle name="Hyperlink" xfId="8629" builtinId="8" hidden="1"/>
    <cellStyle name="Hyperlink" xfId="8631" builtinId="8" hidden="1"/>
    <cellStyle name="Hyperlink" xfId="8633" builtinId="8" hidden="1"/>
    <cellStyle name="Hyperlink" xfId="8635" builtinId="8" hidden="1"/>
    <cellStyle name="Hyperlink" xfId="8637" builtinId="8" hidden="1"/>
    <cellStyle name="Hyperlink" xfId="8639" builtinId="8" hidden="1"/>
    <cellStyle name="Hyperlink" xfId="8641" builtinId="8" hidden="1"/>
    <cellStyle name="Hyperlink" xfId="8643" builtinId="8" hidden="1"/>
    <cellStyle name="Hyperlink" xfId="8645" builtinId="8" hidden="1"/>
    <cellStyle name="Hyperlink" xfId="8647" builtinId="8" hidden="1"/>
    <cellStyle name="Hyperlink" xfId="8649" builtinId="8" hidden="1"/>
    <cellStyle name="Hyperlink" xfId="8651" builtinId="8" hidden="1"/>
    <cellStyle name="Hyperlink" xfId="8653" builtinId="8" hidden="1"/>
    <cellStyle name="Hyperlink" xfId="8655" builtinId="8" hidden="1"/>
    <cellStyle name="Hyperlink" xfId="8657" builtinId="8" hidden="1"/>
    <cellStyle name="Hyperlink" xfId="8659" builtinId="8" hidden="1"/>
    <cellStyle name="Hyperlink" xfId="8661" builtinId="8" hidden="1"/>
    <cellStyle name="Hyperlink" xfId="8663" builtinId="8" hidden="1"/>
    <cellStyle name="Hyperlink" xfId="8665" builtinId="8" hidden="1"/>
    <cellStyle name="Hyperlink" xfId="8667" builtinId="8" hidden="1"/>
    <cellStyle name="Hyperlink" xfId="8669" builtinId="8" hidden="1"/>
    <cellStyle name="Hyperlink" xfId="8671" builtinId="8" hidden="1"/>
    <cellStyle name="Hyperlink" xfId="8673" builtinId="8" hidden="1"/>
    <cellStyle name="Hyperlink" xfId="8675" builtinId="8" hidden="1"/>
    <cellStyle name="Hyperlink" xfId="8677" builtinId="8" hidden="1"/>
    <cellStyle name="Hyperlink" xfId="8679" builtinId="8" hidden="1"/>
    <cellStyle name="Hyperlink" xfId="8681" builtinId="8" hidden="1"/>
    <cellStyle name="Hyperlink" xfId="8683" builtinId="8" hidden="1"/>
    <cellStyle name="Hyperlink" xfId="8685" builtinId="8" hidden="1"/>
    <cellStyle name="Hyperlink" xfId="8687" builtinId="8" hidden="1"/>
    <cellStyle name="Hyperlink" xfId="8689" builtinId="8" hidden="1"/>
    <cellStyle name="Hyperlink" xfId="8691" builtinId="8" hidden="1"/>
    <cellStyle name="Hyperlink" xfId="8693" builtinId="8" hidden="1"/>
    <cellStyle name="Hyperlink" xfId="8695" builtinId="8" hidden="1"/>
    <cellStyle name="Hyperlink" xfId="8697" builtinId="8" hidden="1"/>
    <cellStyle name="Hyperlink" xfId="8699" builtinId="8" hidden="1"/>
    <cellStyle name="Hyperlink" xfId="8701" builtinId="8" hidden="1"/>
    <cellStyle name="Hyperlink" xfId="8703" builtinId="8" hidden="1"/>
    <cellStyle name="Hyperlink" xfId="8705" builtinId="8" hidden="1"/>
    <cellStyle name="Hyperlink" xfId="8707" builtinId="8" hidden="1"/>
    <cellStyle name="Hyperlink" xfId="8709" builtinId="8" hidden="1"/>
    <cellStyle name="Hyperlink" xfId="8711" builtinId="8" hidden="1"/>
    <cellStyle name="Hyperlink" xfId="8713" builtinId="8" hidden="1"/>
    <cellStyle name="Hyperlink" xfId="8715" builtinId="8" hidden="1"/>
    <cellStyle name="Hyperlink" xfId="8717" builtinId="8" hidden="1"/>
    <cellStyle name="Hyperlink" xfId="8719" builtinId="8" hidden="1"/>
    <cellStyle name="Hyperlink" xfId="8721" builtinId="8" hidden="1"/>
    <cellStyle name="Hyperlink" xfId="8723" builtinId="8" hidden="1"/>
    <cellStyle name="Hyperlink" xfId="8725" builtinId="8" hidden="1"/>
    <cellStyle name="Hyperlink" xfId="8727" builtinId="8" hidden="1"/>
    <cellStyle name="Hyperlink" xfId="8729" builtinId="8" hidden="1"/>
    <cellStyle name="Hyperlink" xfId="8731" builtinId="8" hidden="1"/>
    <cellStyle name="Hyperlink" xfId="8733" builtinId="8" hidden="1"/>
    <cellStyle name="Hyperlink" xfId="8735" builtinId="8" hidden="1"/>
    <cellStyle name="Hyperlink" xfId="8737" builtinId="8" hidden="1"/>
    <cellStyle name="Hyperlink" xfId="8739" builtinId="8" hidden="1"/>
    <cellStyle name="Hyperlink" xfId="8741" builtinId="8" hidden="1"/>
    <cellStyle name="Hyperlink" xfId="8743" builtinId="8" hidden="1"/>
    <cellStyle name="Hyperlink" xfId="8745" builtinId="8" hidden="1"/>
    <cellStyle name="Hyperlink" xfId="8747" builtinId="8" hidden="1"/>
    <cellStyle name="Hyperlink" xfId="8749" builtinId="8" hidden="1"/>
    <cellStyle name="Hyperlink" xfId="8751" builtinId="8" hidden="1"/>
    <cellStyle name="Hyperlink" xfId="8753" builtinId="8" hidden="1"/>
    <cellStyle name="Hyperlink" xfId="8755" builtinId="8" hidden="1"/>
    <cellStyle name="Hyperlink" xfId="8757" builtinId="8" hidden="1"/>
    <cellStyle name="Hyperlink" xfId="8759" builtinId="8" hidden="1"/>
    <cellStyle name="Hyperlink" xfId="8761" builtinId="8" hidden="1"/>
    <cellStyle name="Hyperlink" xfId="8763" builtinId="8" hidden="1"/>
    <cellStyle name="Hyperlink" xfId="8765" builtinId="8" hidden="1"/>
    <cellStyle name="Hyperlink" xfId="8767" builtinId="8" hidden="1"/>
    <cellStyle name="Hyperlink" xfId="8769" builtinId="8" hidden="1"/>
    <cellStyle name="Hyperlink" xfId="8771" builtinId="8" hidden="1"/>
    <cellStyle name="Hyperlink" xfId="8773" builtinId="8" hidden="1"/>
    <cellStyle name="Hyperlink" xfId="8775" builtinId="8" hidden="1"/>
    <cellStyle name="Hyperlink" xfId="8777" builtinId="8" hidden="1"/>
    <cellStyle name="Hyperlink" xfId="8779" builtinId="8" hidden="1"/>
    <cellStyle name="Hyperlink" xfId="8781" builtinId="8" hidden="1"/>
    <cellStyle name="Hyperlink" xfId="8783" builtinId="8" hidden="1"/>
    <cellStyle name="Hyperlink" xfId="8785" builtinId="8" hidden="1"/>
    <cellStyle name="Hyperlink" xfId="8787" builtinId="8" hidden="1"/>
    <cellStyle name="Hyperlink" xfId="8789" builtinId="8" hidden="1"/>
    <cellStyle name="Hyperlink" xfId="8791" builtinId="8" hidden="1"/>
    <cellStyle name="Hyperlink" xfId="8793" builtinId="8" hidden="1"/>
    <cellStyle name="Hyperlink" xfId="8795" builtinId="8" hidden="1"/>
    <cellStyle name="Hyperlink" xfId="8797" builtinId="8" hidden="1"/>
    <cellStyle name="Hyperlink" xfId="8799" builtinId="8" hidden="1"/>
    <cellStyle name="Hyperlink" xfId="8801" builtinId="8" hidden="1"/>
    <cellStyle name="Hyperlink" xfId="8803" builtinId="8" hidden="1"/>
    <cellStyle name="Hyperlink" xfId="8805" builtinId="8" hidden="1"/>
    <cellStyle name="Hyperlink" xfId="8807" builtinId="8" hidden="1"/>
    <cellStyle name="Hyperlink" xfId="8809" builtinId="8" hidden="1"/>
    <cellStyle name="Hyperlink" xfId="8811" builtinId="8" hidden="1"/>
    <cellStyle name="Hyperlink" xfId="8813" builtinId="8" hidden="1"/>
    <cellStyle name="Hyperlink" xfId="8815" builtinId="8" hidden="1"/>
    <cellStyle name="Hyperlink" xfId="8817" builtinId="8" hidden="1"/>
    <cellStyle name="Hyperlink" xfId="8819" builtinId="8" hidden="1"/>
    <cellStyle name="Hyperlink" xfId="8821" builtinId="8" hidden="1"/>
    <cellStyle name="Hyperlink" xfId="8823" builtinId="8" hidden="1"/>
    <cellStyle name="Hyperlink" xfId="8825" builtinId="8" hidden="1"/>
    <cellStyle name="Hyperlink" xfId="8827" builtinId="8" hidden="1"/>
    <cellStyle name="Hyperlink" xfId="8829" builtinId="8" hidden="1"/>
    <cellStyle name="Hyperlink" xfId="8831" builtinId="8" hidden="1"/>
    <cellStyle name="Hyperlink" xfId="8833" builtinId="8" hidden="1"/>
    <cellStyle name="Hyperlink" xfId="8835" builtinId="8" hidden="1"/>
    <cellStyle name="Hyperlink" xfId="8837" builtinId="8" hidden="1"/>
    <cellStyle name="Hyperlink" xfId="8839" builtinId="8" hidden="1"/>
    <cellStyle name="Hyperlink" xfId="8841" builtinId="8" hidden="1"/>
    <cellStyle name="Hyperlink" xfId="8843" builtinId="8" hidden="1"/>
    <cellStyle name="Hyperlink" xfId="8845" builtinId="8" hidden="1"/>
    <cellStyle name="Hyperlink" xfId="8847" builtinId="8" hidden="1"/>
    <cellStyle name="Hyperlink" xfId="8849" builtinId="8" hidden="1"/>
    <cellStyle name="Hyperlink" xfId="8851" builtinId="8" hidden="1"/>
    <cellStyle name="Hyperlink" xfId="8853" builtinId="8" hidden="1"/>
    <cellStyle name="Hyperlink" xfId="8855" builtinId="8" hidden="1"/>
    <cellStyle name="Hyperlink" xfId="8857" builtinId="8" hidden="1"/>
    <cellStyle name="Hyperlink" xfId="8859" builtinId="8" hidden="1"/>
    <cellStyle name="Hyperlink" xfId="8861" builtinId="8" hidden="1"/>
    <cellStyle name="Hyperlink" xfId="8863" builtinId="8" hidden="1"/>
    <cellStyle name="Hyperlink" xfId="8865" builtinId="8" hidden="1"/>
    <cellStyle name="Hyperlink" xfId="8867" builtinId="8" hidden="1"/>
    <cellStyle name="Hyperlink" xfId="8869" builtinId="8" hidden="1"/>
    <cellStyle name="Hyperlink" xfId="8871" builtinId="8" hidden="1"/>
    <cellStyle name="Hyperlink" xfId="8873" builtinId="8" hidden="1"/>
    <cellStyle name="Hyperlink" xfId="8875" builtinId="8" hidden="1"/>
    <cellStyle name="Hyperlink" xfId="8877" builtinId="8" hidden="1"/>
    <cellStyle name="Hyperlink" xfId="8879" builtinId="8" hidden="1"/>
    <cellStyle name="Hyperlink" xfId="8881" builtinId="8" hidden="1"/>
    <cellStyle name="Hyperlink" xfId="8883" builtinId="8" hidden="1"/>
    <cellStyle name="Hyperlink" xfId="8885" builtinId="8" hidden="1"/>
    <cellStyle name="Hyperlink" xfId="8887" builtinId="8" hidden="1"/>
    <cellStyle name="Hyperlink" xfId="8889" builtinId="8" hidden="1"/>
    <cellStyle name="Hyperlink" xfId="8891" builtinId="8" hidden="1"/>
    <cellStyle name="Hyperlink" xfId="8893" builtinId="8" hidden="1"/>
    <cellStyle name="Hyperlink" xfId="8895" builtinId="8" hidden="1"/>
    <cellStyle name="Hyperlink" xfId="8897" builtinId="8" hidden="1"/>
    <cellStyle name="Hyperlink" xfId="8899" builtinId="8" hidden="1"/>
    <cellStyle name="Hyperlink" xfId="8901" builtinId="8" hidden="1"/>
    <cellStyle name="Hyperlink" xfId="8903" builtinId="8" hidden="1"/>
    <cellStyle name="Hyperlink" xfId="8905" builtinId="8" hidden="1"/>
    <cellStyle name="Hyperlink" xfId="8907" builtinId="8" hidden="1"/>
    <cellStyle name="Hyperlink" xfId="8909" builtinId="8" hidden="1"/>
    <cellStyle name="Hyperlink" xfId="8911" builtinId="8" hidden="1"/>
    <cellStyle name="Hyperlink" xfId="8913" builtinId="8" hidden="1"/>
    <cellStyle name="Hyperlink" xfId="8915" builtinId="8" hidden="1"/>
    <cellStyle name="Hyperlink" xfId="8917" builtinId="8" hidden="1"/>
    <cellStyle name="Hyperlink" xfId="8919" builtinId="8" hidden="1"/>
    <cellStyle name="Hyperlink" xfId="8921" builtinId="8" hidden="1"/>
    <cellStyle name="Hyperlink" xfId="8923" builtinId="8" hidden="1"/>
    <cellStyle name="Hyperlink" xfId="8925" builtinId="8" hidden="1"/>
    <cellStyle name="Hyperlink" xfId="8927" builtinId="8" hidden="1"/>
    <cellStyle name="Hyperlink" xfId="8929" builtinId="8" hidden="1"/>
    <cellStyle name="Hyperlink" xfId="8931" builtinId="8" hidden="1"/>
    <cellStyle name="Hyperlink" xfId="8933" builtinId="8" hidden="1"/>
    <cellStyle name="Hyperlink" xfId="8935" builtinId="8" hidden="1"/>
    <cellStyle name="Hyperlink" xfId="8937" builtinId="8" hidden="1"/>
    <cellStyle name="Hyperlink" xfId="8939" builtinId="8" hidden="1"/>
    <cellStyle name="Hyperlink" xfId="8941" builtinId="8" hidden="1"/>
    <cellStyle name="Hyperlink" xfId="8943" builtinId="8" hidden="1"/>
    <cellStyle name="Hyperlink" xfId="8945" builtinId="8" hidden="1"/>
    <cellStyle name="Hyperlink" xfId="8947" builtinId="8" hidden="1"/>
    <cellStyle name="Hyperlink" xfId="8949" builtinId="8" hidden="1"/>
    <cellStyle name="Hyperlink" xfId="8951" builtinId="8" hidden="1"/>
    <cellStyle name="Hyperlink" xfId="8953" builtinId="8" hidden="1"/>
    <cellStyle name="Hyperlink" xfId="8955" builtinId="8" hidden="1"/>
    <cellStyle name="Hyperlink" xfId="8957" builtinId="8" hidden="1"/>
    <cellStyle name="Hyperlink" xfId="8959" builtinId="8" hidden="1"/>
    <cellStyle name="Hyperlink" xfId="8961" builtinId="8" hidden="1"/>
    <cellStyle name="Hyperlink" xfId="8963" builtinId="8" hidden="1"/>
    <cellStyle name="Hyperlink" xfId="8965" builtinId="8" hidden="1"/>
    <cellStyle name="Hyperlink" xfId="8967" builtinId="8" hidden="1"/>
    <cellStyle name="Hyperlink" xfId="8969" builtinId="8" hidden="1"/>
    <cellStyle name="Hyperlink" xfId="8971" builtinId="8" hidden="1"/>
    <cellStyle name="Hyperlink" xfId="8973" builtinId="8" hidden="1"/>
    <cellStyle name="Hyperlink" xfId="8975" builtinId="8" hidden="1"/>
    <cellStyle name="Hyperlink" xfId="8977" builtinId="8" hidden="1"/>
    <cellStyle name="Hyperlink" xfId="8979" builtinId="8" hidden="1"/>
    <cellStyle name="Hyperlink" xfId="8981" builtinId="8" hidden="1"/>
    <cellStyle name="Hyperlink" xfId="8983" builtinId="8" hidden="1"/>
    <cellStyle name="Hyperlink" xfId="8985" builtinId="8" hidden="1"/>
    <cellStyle name="Hyperlink" xfId="8987" builtinId="8" hidden="1"/>
    <cellStyle name="Hyperlink" xfId="8989" builtinId="8" hidden="1"/>
    <cellStyle name="Hyperlink" xfId="8991" builtinId="8" hidden="1"/>
    <cellStyle name="Hyperlink" xfId="8993" builtinId="8" hidden="1"/>
    <cellStyle name="Hyperlink" xfId="8995" builtinId="8" hidden="1"/>
    <cellStyle name="Hyperlink" xfId="8997" builtinId="8" hidden="1"/>
    <cellStyle name="Hyperlink" xfId="8999" builtinId="8" hidden="1"/>
    <cellStyle name="Hyperlink" xfId="9001" builtinId="8" hidden="1"/>
    <cellStyle name="Hyperlink" xfId="9003" builtinId="8" hidden="1"/>
    <cellStyle name="Hyperlink" xfId="9005" builtinId="8" hidden="1"/>
    <cellStyle name="Hyperlink" xfId="9007" builtinId="8" hidden="1"/>
    <cellStyle name="Hyperlink" xfId="9009" builtinId="8" hidden="1"/>
    <cellStyle name="Hyperlink" xfId="9011" builtinId="8" hidden="1"/>
    <cellStyle name="Hyperlink" xfId="9013" builtinId="8" hidden="1"/>
    <cellStyle name="Hyperlink" xfId="9015" builtinId="8" hidden="1"/>
    <cellStyle name="Hyperlink" xfId="9017" builtinId="8" hidden="1"/>
    <cellStyle name="Hyperlink" xfId="9019" builtinId="8" hidden="1"/>
    <cellStyle name="Hyperlink" xfId="9021" builtinId="8" hidden="1"/>
    <cellStyle name="Hyperlink" xfId="9023" builtinId="8" hidden="1"/>
    <cellStyle name="Hyperlink" xfId="9025" builtinId="8" hidden="1"/>
    <cellStyle name="Hyperlink" xfId="9027" builtinId="8" hidden="1"/>
    <cellStyle name="Hyperlink" xfId="9029" builtinId="8" hidden="1"/>
    <cellStyle name="Hyperlink" xfId="9031" builtinId="8" hidden="1"/>
    <cellStyle name="Hyperlink" xfId="9033" builtinId="8" hidden="1"/>
    <cellStyle name="Hyperlink" xfId="9035" builtinId="8" hidden="1"/>
    <cellStyle name="Hyperlink" xfId="9037" builtinId="8" hidden="1"/>
    <cellStyle name="Hyperlink" xfId="9039" builtinId="8" hidden="1"/>
    <cellStyle name="Hyperlink" xfId="9041" builtinId="8" hidden="1"/>
    <cellStyle name="Hyperlink" xfId="9043" builtinId="8" hidden="1"/>
    <cellStyle name="Hyperlink" xfId="9045" builtinId="8" hidden="1"/>
    <cellStyle name="Hyperlink" xfId="9047" builtinId="8" hidden="1"/>
    <cellStyle name="Hyperlink" xfId="9049" builtinId="8" hidden="1"/>
    <cellStyle name="Hyperlink" xfId="9051" builtinId="8" hidden="1"/>
    <cellStyle name="Hyperlink" xfId="9053" builtinId="8" hidden="1"/>
    <cellStyle name="Hyperlink" xfId="9055" builtinId="8" hidden="1"/>
    <cellStyle name="Hyperlink" xfId="9057" builtinId="8" hidden="1"/>
    <cellStyle name="Hyperlink" xfId="9059" builtinId="8" hidden="1"/>
    <cellStyle name="Hyperlink" xfId="9061" builtinId="8" hidden="1"/>
    <cellStyle name="Hyperlink" xfId="9063" builtinId="8" hidden="1"/>
    <cellStyle name="Hyperlink" xfId="9065" builtinId="8" hidden="1"/>
    <cellStyle name="Hyperlink" xfId="9067" builtinId="8" hidden="1"/>
    <cellStyle name="Hyperlink" xfId="9069" builtinId="8" hidden="1"/>
    <cellStyle name="Hyperlink" xfId="9071" builtinId="8" hidden="1"/>
    <cellStyle name="Hyperlink" xfId="9073" builtinId="8" hidden="1"/>
    <cellStyle name="Hyperlink" xfId="9075" builtinId="8" hidden="1"/>
    <cellStyle name="Hyperlink" xfId="9077" builtinId="8" hidden="1"/>
    <cellStyle name="Hyperlink" xfId="9079" builtinId="8" hidden="1"/>
    <cellStyle name="Hyperlink" xfId="9081" builtinId="8" hidden="1"/>
    <cellStyle name="Hyperlink" xfId="9083" builtinId="8" hidden="1"/>
    <cellStyle name="Hyperlink" xfId="9085" builtinId="8" hidden="1"/>
    <cellStyle name="Hyperlink" xfId="9087" builtinId="8" hidden="1"/>
    <cellStyle name="Hyperlink" xfId="9089" builtinId="8" hidden="1"/>
    <cellStyle name="Hyperlink" xfId="9091" builtinId="8" hidden="1"/>
    <cellStyle name="Hyperlink" xfId="9093" builtinId="8" hidden="1"/>
    <cellStyle name="Hyperlink" xfId="9095" builtinId="8" hidden="1"/>
    <cellStyle name="Hyperlink" xfId="9097" builtinId="8" hidden="1"/>
    <cellStyle name="Hyperlink" xfId="9099" builtinId="8" hidden="1"/>
    <cellStyle name="Hyperlink" xfId="9101" builtinId="8" hidden="1"/>
    <cellStyle name="Hyperlink" xfId="9103" builtinId="8" hidden="1"/>
    <cellStyle name="Hyperlink" xfId="9105" builtinId="8" hidden="1"/>
    <cellStyle name="Hyperlink" xfId="9107" builtinId="8" hidden="1"/>
    <cellStyle name="Hyperlink" xfId="9109" builtinId="8" hidden="1"/>
    <cellStyle name="Hyperlink" xfId="9111" builtinId="8" hidden="1"/>
    <cellStyle name="Hyperlink" xfId="9113" builtinId="8" hidden="1"/>
    <cellStyle name="Hyperlink" xfId="9115" builtinId="8" hidden="1"/>
    <cellStyle name="Hyperlink" xfId="9117" builtinId="8" hidden="1"/>
    <cellStyle name="Hyperlink" xfId="9119" builtinId="8" hidden="1"/>
    <cellStyle name="Hyperlink" xfId="9121" builtinId="8" hidden="1"/>
    <cellStyle name="Hyperlink" xfId="9123" builtinId="8" hidden="1"/>
    <cellStyle name="Hyperlink" xfId="9125" builtinId="8" hidden="1"/>
    <cellStyle name="Hyperlink" xfId="9127" builtinId="8" hidden="1"/>
    <cellStyle name="Hyperlink" xfId="9129" builtinId="8" hidden="1"/>
    <cellStyle name="Hyperlink" xfId="9131" builtinId="8" hidden="1"/>
    <cellStyle name="Hyperlink" xfId="9133" builtinId="8" hidden="1"/>
    <cellStyle name="Hyperlink" xfId="9135" builtinId="8" hidden="1"/>
    <cellStyle name="Hyperlink" xfId="9142" builtinId="8" hidden="1"/>
    <cellStyle name="Hyperlink" xfId="9144" builtinId="8" hidden="1"/>
    <cellStyle name="Hyperlink" xfId="9146" builtinId="8" hidden="1"/>
    <cellStyle name="Hyperlink" xfId="9148" builtinId="8" hidden="1"/>
    <cellStyle name="Hyperlink" xfId="9150" builtinId="8" hidden="1"/>
    <cellStyle name="Hyperlink" xfId="9152" builtinId="8" hidden="1"/>
    <cellStyle name="Hyperlink" xfId="9154" builtinId="8" hidden="1"/>
    <cellStyle name="Hyperlink" xfId="9156" builtinId="8" hidden="1"/>
    <cellStyle name="Hyperlink" xfId="9158" builtinId="8" hidden="1"/>
    <cellStyle name="Hyperlink" xfId="9160" builtinId="8" hidden="1"/>
    <cellStyle name="Hyperlink" xfId="9162" builtinId="8" hidden="1"/>
    <cellStyle name="Hyperlink" xfId="9164" builtinId="8" hidden="1"/>
    <cellStyle name="Hyperlink" xfId="9166" builtinId="8" hidden="1"/>
    <cellStyle name="Hyperlink" xfId="9168" builtinId="8" hidden="1"/>
    <cellStyle name="Hyperlink" xfId="9170" builtinId="8" hidden="1"/>
    <cellStyle name="Hyperlink" xfId="9172" builtinId="8" hidden="1"/>
    <cellStyle name="Hyperlink" xfId="9174" builtinId="8" hidden="1"/>
    <cellStyle name="Hyperlink" xfId="9176" builtinId="8" hidden="1"/>
    <cellStyle name="Hyperlink" xfId="9178" builtinId="8" hidden="1"/>
    <cellStyle name="Hyperlink" xfId="9180" builtinId="8" hidden="1"/>
    <cellStyle name="Hyperlink" xfId="9182" builtinId="8" hidden="1"/>
    <cellStyle name="Hyperlink" xfId="9184" builtinId="8" hidden="1"/>
    <cellStyle name="Hyperlink" xfId="9186" builtinId="8" hidden="1"/>
    <cellStyle name="Hyperlink" xfId="9188" builtinId="8" hidden="1"/>
    <cellStyle name="Hyperlink" xfId="9190" builtinId="8" hidden="1"/>
    <cellStyle name="Hyperlink" xfId="9192" builtinId="8" hidden="1"/>
    <cellStyle name="Hyperlink" xfId="9194" builtinId="8" hidden="1"/>
    <cellStyle name="Hyperlink" xfId="9196" builtinId="8" hidden="1"/>
    <cellStyle name="Hyperlink" xfId="9198" builtinId="8" hidden="1"/>
    <cellStyle name="Hyperlink" xfId="9200" builtinId="8" hidden="1"/>
    <cellStyle name="Hyperlink" xfId="9202" builtinId="8" hidden="1"/>
    <cellStyle name="Hyperlink" xfId="9204" builtinId="8" hidden="1"/>
    <cellStyle name="Hyperlink" xfId="9211" builtinId="8" hidden="1"/>
    <cellStyle name="Hyperlink" xfId="9213" builtinId="8" hidden="1"/>
    <cellStyle name="Hyperlink" xfId="9215" builtinId="8" hidden="1"/>
    <cellStyle name="Hyperlink" xfId="9217" builtinId="8" hidden="1"/>
    <cellStyle name="Hyperlink" xfId="9219" builtinId="8" hidden="1"/>
    <cellStyle name="Hyperlink" xfId="9221" builtinId="8" hidden="1"/>
    <cellStyle name="Hyperlink" xfId="9223" builtinId="8" hidden="1"/>
    <cellStyle name="Hyperlink" xfId="9225" builtinId="8" hidden="1"/>
    <cellStyle name="Hyperlink" xfId="9227" builtinId="8" hidden="1"/>
    <cellStyle name="Hyperlink" xfId="9229" builtinId="8" hidden="1"/>
    <cellStyle name="Hyperlink" xfId="9231" builtinId="8" hidden="1"/>
    <cellStyle name="Hyperlink" xfId="9233" builtinId="8" hidden="1"/>
    <cellStyle name="Hyperlink" xfId="9235" builtinId="8" hidden="1"/>
    <cellStyle name="Hyperlink" xfId="9237" builtinId="8" hidden="1"/>
    <cellStyle name="Hyperlink" xfId="9239" builtinId="8" hidden="1"/>
    <cellStyle name="Hyperlink" xfId="9241" builtinId="8" hidden="1"/>
    <cellStyle name="Hyperlink" xfId="9243" builtinId="8" hidden="1"/>
    <cellStyle name="Hyperlink" xfId="9245" builtinId="8" hidden="1"/>
    <cellStyle name="Hyperlink" xfId="9247" builtinId="8" hidden="1"/>
    <cellStyle name="Hyperlink" xfId="9249" builtinId="8" hidden="1"/>
    <cellStyle name="Hyperlink" xfId="9251" builtinId="8" hidden="1"/>
    <cellStyle name="Hyperlink" xfId="9253" builtinId="8" hidden="1"/>
    <cellStyle name="Hyperlink 2" xfId="3842"/>
    <cellStyle name="Input 2" xfId="3843"/>
    <cellStyle name="Input 2 10" xfId="3844"/>
    <cellStyle name="Input 2 11" xfId="3845"/>
    <cellStyle name="Input 2 12" xfId="6293"/>
    <cellStyle name="Input 2 2" xfId="3846"/>
    <cellStyle name="Input 2 3" xfId="3847"/>
    <cellStyle name="Input 2 4" xfId="3848"/>
    <cellStyle name="Input 2 5" xfId="3849"/>
    <cellStyle name="Input 2 6" xfId="3850"/>
    <cellStyle name="Input 2 7" xfId="3851"/>
    <cellStyle name="Input 2 8" xfId="3852"/>
    <cellStyle name="Input 2 9" xfId="3853"/>
    <cellStyle name="Input 2_Blood_21months_EURO" xfId="3854"/>
    <cellStyle name="Input 3" xfId="3855"/>
    <cellStyle name="Input 3 2" xfId="3856"/>
    <cellStyle name="Input 3_GHRN GEO HIV_R10 Budgetlast" xfId="3857"/>
    <cellStyle name="Input 4" xfId="3858"/>
    <cellStyle name="Input 4 2" xfId="3859"/>
    <cellStyle name="Input 4_GHRN GEO HIV_R10 Budgetlast" xfId="3860"/>
    <cellStyle name="Input 5" xfId="3861"/>
    <cellStyle name="Input 6" xfId="6294"/>
    <cellStyle name="Input 7" xfId="6295"/>
    <cellStyle name="Input 8" xfId="6296"/>
    <cellStyle name="Linked Cell 2" xfId="3862"/>
    <cellStyle name="Linked Cell 2 10" xfId="3863"/>
    <cellStyle name="Linked Cell 2 11" xfId="3864"/>
    <cellStyle name="Linked Cell 2 12" xfId="6297"/>
    <cellStyle name="Linked Cell 2 2" xfId="3865"/>
    <cellStyle name="Linked Cell 2 3" xfId="3866"/>
    <cellStyle name="Linked Cell 2 4" xfId="3867"/>
    <cellStyle name="Linked Cell 2 5" xfId="3868"/>
    <cellStyle name="Linked Cell 2 6" xfId="3869"/>
    <cellStyle name="Linked Cell 2 7" xfId="3870"/>
    <cellStyle name="Linked Cell 2 8" xfId="3871"/>
    <cellStyle name="Linked Cell 2 9" xfId="3872"/>
    <cellStyle name="Linked Cell 2_Blood_21months_EURO" xfId="3873"/>
    <cellStyle name="Linked Cell 3" xfId="3874"/>
    <cellStyle name="Linked Cell 3 2" xfId="3875"/>
    <cellStyle name="Linked Cell 3_GHRN GEO HIV_R10 Budgetlast" xfId="3876"/>
    <cellStyle name="Linked Cell 4" xfId="3877"/>
    <cellStyle name="Linked Cell 4 2" xfId="3878"/>
    <cellStyle name="Linked Cell 4_GHRN GEO HIV_R10 Budgetlast" xfId="3879"/>
    <cellStyle name="Linked Cell 5" xfId="3880"/>
    <cellStyle name="Linked Cell 6" xfId="6298"/>
    <cellStyle name="Linked Cell 7" xfId="6299"/>
    <cellStyle name="Linked Cell 8" xfId="6300"/>
    <cellStyle name="Neutral 2" xfId="3881"/>
    <cellStyle name="Neutral 2 10" xfId="3882"/>
    <cellStyle name="Neutral 2 11" xfId="3883"/>
    <cellStyle name="Neutral 2 12" xfId="6301"/>
    <cellStyle name="Neutral 2 2" xfId="3884"/>
    <cellStyle name="Neutral 2 3" xfId="3885"/>
    <cellStyle name="Neutral 2 4" xfId="3886"/>
    <cellStyle name="Neutral 2 5" xfId="3887"/>
    <cellStyle name="Neutral 2 6" xfId="3888"/>
    <cellStyle name="Neutral 2 7" xfId="3889"/>
    <cellStyle name="Neutral 2 8" xfId="3890"/>
    <cellStyle name="Neutral 2 9" xfId="3891"/>
    <cellStyle name="Neutral 3" xfId="3892"/>
    <cellStyle name="Neutral 3 2" xfId="3893"/>
    <cellStyle name="Neutral 4" xfId="3894"/>
    <cellStyle name="Neutral 4 2" xfId="3895"/>
    <cellStyle name="Neutral 5" xfId="3896"/>
    <cellStyle name="Neutral 6" xfId="6302"/>
    <cellStyle name="Neutral 7" xfId="6303"/>
    <cellStyle name="Neutral 8" xfId="6304"/>
    <cellStyle name="Normal" xfId="0" builtinId="0"/>
    <cellStyle name="Normal 10" xfId="3897"/>
    <cellStyle name="Normal 10 10" xfId="3898"/>
    <cellStyle name="Normal 10 10 2" xfId="3899"/>
    <cellStyle name="Normal 10 10 3" xfId="7112"/>
    <cellStyle name="Normal 10 11" xfId="3900"/>
    <cellStyle name="Normal 10 12" xfId="6391"/>
    <cellStyle name="Normal 10 2" xfId="3901"/>
    <cellStyle name="Normal 10 2 2" xfId="3902"/>
    <cellStyle name="Normal 10 2 3" xfId="7113"/>
    <cellStyle name="Normal 10 3" xfId="3903"/>
    <cellStyle name="Normal 10 3 2" xfId="3904"/>
    <cellStyle name="Normal 10 3 3" xfId="7114"/>
    <cellStyle name="Normal 10 4" xfId="3905"/>
    <cellStyle name="Normal 10 4 2" xfId="3906"/>
    <cellStyle name="Normal 10 4 3" xfId="7115"/>
    <cellStyle name="Normal 10 5" xfId="3907"/>
    <cellStyle name="Normal 10 5 2" xfId="3908"/>
    <cellStyle name="Normal 10 5 3" xfId="7116"/>
    <cellStyle name="Normal 10 6" xfId="3909"/>
    <cellStyle name="Normal 10 6 2" xfId="3910"/>
    <cellStyle name="Normal 10 6 3" xfId="7117"/>
    <cellStyle name="Normal 10 7" xfId="3911"/>
    <cellStyle name="Normal 10 7 2" xfId="3912"/>
    <cellStyle name="Normal 10 7 3" xfId="7118"/>
    <cellStyle name="Normal 10 8" xfId="3913"/>
    <cellStyle name="Normal 10 8 2" xfId="3914"/>
    <cellStyle name="Normal 10 8 3" xfId="7119"/>
    <cellStyle name="Normal 10 9" xfId="3915"/>
    <cellStyle name="Normal 10 9 2" xfId="3916"/>
    <cellStyle name="Normal 10 9 3" xfId="7120"/>
    <cellStyle name="Normal 11" xfId="3917"/>
    <cellStyle name="Normal 11 10" xfId="3918"/>
    <cellStyle name="Normal 11 10 2" xfId="3919"/>
    <cellStyle name="Normal 11 10 3" xfId="7121"/>
    <cellStyle name="Normal 11 11" xfId="3920"/>
    <cellStyle name="Normal 11 11 2" xfId="3921"/>
    <cellStyle name="Normal 11 11 3" xfId="7122"/>
    <cellStyle name="Normal 11 12" xfId="3922"/>
    <cellStyle name="Normal 11 12 2" xfId="3923"/>
    <cellStyle name="Normal 11 12 3" xfId="7123"/>
    <cellStyle name="Normal 11 13" xfId="3924"/>
    <cellStyle name="Normal 11 14" xfId="6420"/>
    <cellStyle name="Normal 11 2" xfId="3925"/>
    <cellStyle name="Normal 11 2 2" xfId="3926"/>
    <cellStyle name="Normal 11 2 3" xfId="7124"/>
    <cellStyle name="Normal 11 3" xfId="3927"/>
    <cellStyle name="Normal 11 3 2" xfId="3928"/>
    <cellStyle name="Normal 11 3 3" xfId="7125"/>
    <cellStyle name="Normal 11 4" xfId="3929"/>
    <cellStyle name="Normal 11 4 2" xfId="3930"/>
    <cellStyle name="Normal 11 4 3" xfId="7126"/>
    <cellStyle name="Normal 11 5" xfId="3931"/>
    <cellStyle name="Normal 11 5 2" xfId="3932"/>
    <cellStyle name="Normal 11 5 3" xfId="7127"/>
    <cellStyle name="Normal 11 6" xfId="3933"/>
    <cellStyle name="Normal 11 6 2" xfId="3934"/>
    <cellStyle name="Normal 11 6 3" xfId="7128"/>
    <cellStyle name="Normal 11 7" xfId="3935"/>
    <cellStyle name="Normal 11 7 2" xfId="3936"/>
    <cellStyle name="Normal 11 7 3" xfId="7129"/>
    <cellStyle name="Normal 11 8" xfId="3937"/>
    <cellStyle name="Normal 11 8 2" xfId="3938"/>
    <cellStyle name="Normal 11 8 3" xfId="7130"/>
    <cellStyle name="Normal 11 9" xfId="3939"/>
    <cellStyle name="Normal 11 9 2" xfId="3940"/>
    <cellStyle name="Normal 11 9 3" xfId="7131"/>
    <cellStyle name="Normal 12" xfId="3941"/>
    <cellStyle name="Normal 12 10" xfId="3942"/>
    <cellStyle name="Normal 12 10 2" xfId="3943"/>
    <cellStyle name="Normal 12 10 3" xfId="7132"/>
    <cellStyle name="Normal 12 11" xfId="3944"/>
    <cellStyle name="Normal 12 11 2" xfId="3945"/>
    <cellStyle name="Normal 12 11 3" xfId="7133"/>
    <cellStyle name="Normal 12 2" xfId="3946"/>
    <cellStyle name="Normal 12 3" xfId="3947"/>
    <cellStyle name="Normal 12 4" xfId="3948"/>
    <cellStyle name="Normal 12 5" xfId="3949"/>
    <cellStyle name="Normal 12 6" xfId="3950"/>
    <cellStyle name="Normal 12 7" xfId="3951"/>
    <cellStyle name="Normal 12 8" xfId="3952"/>
    <cellStyle name="Normal 12 9" xfId="3953"/>
    <cellStyle name="Normal 13" xfId="3954"/>
    <cellStyle name="Normal 13 10" xfId="3955"/>
    <cellStyle name="Normal 13 11" xfId="3956"/>
    <cellStyle name="Normal 13 11 2" xfId="3957"/>
    <cellStyle name="Normal 13 11 3" xfId="7134"/>
    <cellStyle name="Normal 13 2" xfId="3958"/>
    <cellStyle name="Normal 13 2 2" xfId="3959"/>
    <cellStyle name="Normal 13 2 3" xfId="3960"/>
    <cellStyle name="Normal 13 2 4" xfId="3961"/>
    <cellStyle name="Normal 13 2 5" xfId="3962"/>
    <cellStyle name="Normal 13 2 6" xfId="3963"/>
    <cellStyle name="Normal 13 2 7" xfId="3964"/>
    <cellStyle name="Normal 13 2 8" xfId="3965"/>
    <cellStyle name="Normal 13 2 9" xfId="3966"/>
    <cellStyle name="Normal 13 3" xfId="3967"/>
    <cellStyle name="Normal 13 4" xfId="3968"/>
    <cellStyle name="Normal 13 5" xfId="3969"/>
    <cellStyle name="Normal 13 6" xfId="3970"/>
    <cellStyle name="Normal 13 7" xfId="3971"/>
    <cellStyle name="Normal 13 8" xfId="3972"/>
    <cellStyle name="Normal 13 9" xfId="3973"/>
    <cellStyle name="Normal 13_Budget incorporated 2011-2012 last101011" xfId="3974"/>
    <cellStyle name="Normal 14" xfId="3975"/>
    <cellStyle name="Normal 14 2" xfId="3976"/>
    <cellStyle name="Normal 14 3" xfId="3977"/>
    <cellStyle name="Normal 14 4" xfId="3978"/>
    <cellStyle name="Normal 14 5" xfId="3979"/>
    <cellStyle name="Normal 14 6" xfId="3980"/>
    <cellStyle name="Normal 14 7" xfId="3981"/>
    <cellStyle name="Normal 14 8" xfId="3982"/>
    <cellStyle name="Normal 14 9" xfId="3983"/>
    <cellStyle name="Normal 15" xfId="3984"/>
    <cellStyle name="Normal 15 2" xfId="3985"/>
    <cellStyle name="Normal 15 3" xfId="3986"/>
    <cellStyle name="Normal 15 4" xfId="3987"/>
    <cellStyle name="Normal 15 5" xfId="3988"/>
    <cellStyle name="Normal 15 6" xfId="3989"/>
    <cellStyle name="Normal 15 7" xfId="3990"/>
    <cellStyle name="Normal 15 8" xfId="3991"/>
    <cellStyle name="Normal 15 9" xfId="3992"/>
    <cellStyle name="Normal 16" xfId="3993"/>
    <cellStyle name="Normal 16 10" xfId="3994"/>
    <cellStyle name="Normal 16 2" xfId="3995"/>
    <cellStyle name="Normal 16 2 2" xfId="3996"/>
    <cellStyle name="Normal 16 2 3" xfId="3997"/>
    <cellStyle name="Normal 16 2 4" xfId="3998"/>
    <cellStyle name="Normal 16 2 5" xfId="3999"/>
    <cellStyle name="Normal 16 2 6" xfId="4000"/>
    <cellStyle name="Normal 16 2 7" xfId="4001"/>
    <cellStyle name="Normal 16 2 8" xfId="4002"/>
    <cellStyle name="Normal 16 2 9" xfId="4003"/>
    <cellStyle name="Normal 16 3" xfId="4004"/>
    <cellStyle name="Normal 16 4" xfId="4005"/>
    <cellStyle name="Normal 16 5" xfId="4006"/>
    <cellStyle name="Normal 16 6" xfId="4007"/>
    <cellStyle name="Normal 16 7" xfId="4008"/>
    <cellStyle name="Normal 16 8" xfId="4009"/>
    <cellStyle name="Normal 16 9" xfId="4010"/>
    <cellStyle name="Normal 16_Budget incorporated 2011-2012 last101011" xfId="4011"/>
    <cellStyle name="Normal 17" xfId="4012"/>
    <cellStyle name="Normal 17 2" xfId="4013"/>
    <cellStyle name="Normal 17 3" xfId="4014"/>
    <cellStyle name="Normal 17 4" xfId="4015"/>
    <cellStyle name="Normal 17 5" xfId="4016"/>
    <cellStyle name="Normal 17 6" xfId="4017"/>
    <cellStyle name="Normal 17 7" xfId="4018"/>
    <cellStyle name="Normal 17 8" xfId="4019"/>
    <cellStyle name="Normal 17 9" xfId="4020"/>
    <cellStyle name="Normal 18" xfId="4021"/>
    <cellStyle name="Normal 18 10" xfId="4022"/>
    <cellStyle name="Normal 18 2" xfId="4023"/>
    <cellStyle name="Normal 18 2 2" xfId="4024"/>
    <cellStyle name="Normal 18 2 3" xfId="4025"/>
    <cellStyle name="Normal 18 2 4" xfId="4026"/>
    <cellStyle name="Normal 18 2 5" xfId="4027"/>
    <cellStyle name="Normal 18 2 6" xfId="4028"/>
    <cellStyle name="Normal 18 2 7" xfId="4029"/>
    <cellStyle name="Normal 18 2 8" xfId="4030"/>
    <cellStyle name="Normal 18 2 9" xfId="4031"/>
    <cellStyle name="Normal 18 3" xfId="4032"/>
    <cellStyle name="Normal 18 4" xfId="4033"/>
    <cellStyle name="Normal 18 5" xfId="4034"/>
    <cellStyle name="Normal 18 6" xfId="4035"/>
    <cellStyle name="Normal 18 7" xfId="4036"/>
    <cellStyle name="Normal 18 8" xfId="4037"/>
    <cellStyle name="Normal 18 9" xfId="4038"/>
    <cellStyle name="Normal 19" xfId="4039"/>
    <cellStyle name="Normal 19 2" xfId="4040"/>
    <cellStyle name="Normal 19 2 2" xfId="4041"/>
    <cellStyle name="Normal 19 2 2 2" xfId="7281"/>
    <cellStyle name="Normal 19 2 3" xfId="6422"/>
    <cellStyle name="Normal 19 3" xfId="4042"/>
    <cellStyle name="Normal 19 3 2" xfId="4043"/>
    <cellStyle name="Normal 19 3 3" xfId="7135"/>
    <cellStyle name="Normal 19 4" xfId="4044"/>
    <cellStyle name="Normal 19 4 2" xfId="4045"/>
    <cellStyle name="Normal 19 4 3" xfId="7136"/>
    <cellStyle name="Normal 19 5" xfId="4046"/>
    <cellStyle name="Normal 19 5 2" xfId="4047"/>
    <cellStyle name="Normal 19 5 3" xfId="7137"/>
    <cellStyle name="Normal 19 6" xfId="4048"/>
    <cellStyle name="Normal 19 6 2" xfId="4049"/>
    <cellStyle name="Normal 19 6 3" xfId="7138"/>
    <cellStyle name="Normal 19 7" xfId="6421"/>
    <cellStyle name="Normal 2" xfId="7"/>
    <cellStyle name="Normal 2 10" xfId="4050"/>
    <cellStyle name="Normal 2 10 2" xfId="4051"/>
    <cellStyle name="Normal 2 10 3" xfId="4052"/>
    <cellStyle name="Normal 2 10 4" xfId="4053"/>
    <cellStyle name="Normal 2 10 5" xfId="4054"/>
    <cellStyle name="Normal 2 10 6" xfId="4055"/>
    <cellStyle name="Normal 2 10 7" xfId="4056"/>
    <cellStyle name="Normal 2 10 8" xfId="4057"/>
    <cellStyle name="Normal 2 10 9" xfId="4058"/>
    <cellStyle name="Normal 2 11" xfId="4059"/>
    <cellStyle name="Normal 2 11 2" xfId="4060"/>
    <cellStyle name="Normal 2 11 3" xfId="6462"/>
    <cellStyle name="Normal 2 12" xfId="4061"/>
    <cellStyle name="Normal 2 12 2" xfId="4062"/>
    <cellStyle name="Normal 2 12 3" xfId="6666"/>
    <cellStyle name="Normal 2 13" xfId="4063"/>
    <cellStyle name="Normal 2 13 2" xfId="4064"/>
    <cellStyle name="Normal 2 13 3" xfId="6667"/>
    <cellStyle name="Normal 2 14" xfId="4065"/>
    <cellStyle name="Normal 2 14 2" xfId="4066"/>
    <cellStyle name="Normal 2 14 3" xfId="6668"/>
    <cellStyle name="Normal 2 15" xfId="4067"/>
    <cellStyle name="Normal 2 15 2" xfId="4068"/>
    <cellStyle name="Normal 2 15 3" xfId="6669"/>
    <cellStyle name="Normal 2 16" xfId="4069"/>
    <cellStyle name="Normal 2 16 2" xfId="4070"/>
    <cellStyle name="Normal 2 16 3" xfId="6670"/>
    <cellStyle name="Normal 2 17" xfId="4071"/>
    <cellStyle name="Normal 2 17 2" xfId="4072"/>
    <cellStyle name="Normal 2 17 3" xfId="6671"/>
    <cellStyle name="Normal 2 18" xfId="4073"/>
    <cellStyle name="Normal 2 18 2" xfId="4074"/>
    <cellStyle name="Normal 2 18 3" xfId="6672"/>
    <cellStyle name="Normal 2 19" xfId="4075"/>
    <cellStyle name="Normal 2 19 2" xfId="4076"/>
    <cellStyle name="Normal 2 19 3" xfId="6673"/>
    <cellStyle name="Normal 2 2" xfId="4077"/>
    <cellStyle name="Normal 2 2 2" xfId="4078"/>
    <cellStyle name="Normal 2 2 2 10" xfId="4079"/>
    <cellStyle name="Normal 2 2 2 10 2" xfId="4080"/>
    <cellStyle name="Normal 2 2 2 10 3" xfId="6674"/>
    <cellStyle name="Normal 2 2 2 11" xfId="4081"/>
    <cellStyle name="Normal 2 2 2 11 2" xfId="4082"/>
    <cellStyle name="Normal 2 2 2 11 3" xfId="6675"/>
    <cellStyle name="Normal 2 2 2 12" xfId="4083"/>
    <cellStyle name="Normal 2 2 2 12 2" xfId="4084"/>
    <cellStyle name="Normal 2 2 2 12 3" xfId="6676"/>
    <cellStyle name="Normal 2 2 2 13" xfId="4085"/>
    <cellStyle name="Normal 2 2 2 13 2" xfId="4086"/>
    <cellStyle name="Normal 2 2 2 13 3" xfId="6677"/>
    <cellStyle name="Normal 2 2 2 14" xfId="4087"/>
    <cellStyle name="Normal 2 2 2 14 2" xfId="4088"/>
    <cellStyle name="Normal 2 2 2 14 3" xfId="6678"/>
    <cellStyle name="Normal 2 2 2 15" xfId="4089"/>
    <cellStyle name="Normal 2 2 2 15 2" xfId="4090"/>
    <cellStyle name="Normal 2 2 2 15 3" xfId="6679"/>
    <cellStyle name="Normal 2 2 2 16" xfId="4091"/>
    <cellStyle name="Normal 2 2 2 16 2" xfId="4092"/>
    <cellStyle name="Normal 2 2 2 16 3" xfId="6680"/>
    <cellStyle name="Normal 2 2 2 17" xfId="4093"/>
    <cellStyle name="Normal 2 2 2 17 2" xfId="4094"/>
    <cellStyle name="Normal 2 2 2 17 3" xfId="6681"/>
    <cellStyle name="Normal 2 2 2 18" xfId="4095"/>
    <cellStyle name="Normal 2 2 2 18 2" xfId="4096"/>
    <cellStyle name="Normal 2 2 2 18 3" xfId="6682"/>
    <cellStyle name="Normal 2 2 2 19" xfId="5"/>
    <cellStyle name="Normal 2 2 2 2" xfId="4097"/>
    <cellStyle name="Normal 2 2 2 2 2" xfId="4098"/>
    <cellStyle name="Normal 2 2 2 2 2 2" xfId="4099"/>
    <cellStyle name="Normal 2 2 2 2 2 3" xfId="6423"/>
    <cellStyle name="Normal 2 2 2 2 3" xfId="4100"/>
    <cellStyle name="Normal 2 2 2 2 3 2" xfId="4101"/>
    <cellStyle name="Normal 2 2 2 2 3 2 2" xfId="7355"/>
    <cellStyle name="Normal 2 2 2 2 4" xfId="6305"/>
    <cellStyle name="Normal 2 2 2 20" xfId="4102"/>
    <cellStyle name="Normal 2 2 2 21" xfId="4103"/>
    <cellStyle name="Normal 2 2 2 22" xfId="4104"/>
    <cellStyle name="Normal 2 2 2 23" xfId="4105"/>
    <cellStyle name="Normal 2 2 2 24" xfId="4106"/>
    <cellStyle name="Normal 2 2 2 25" xfId="4107"/>
    <cellStyle name="Normal 2 2 2 26" xfId="6390"/>
    <cellStyle name="Normal 2 2 2 3" xfId="4108"/>
    <cellStyle name="Normal 2 2 2 3 10" xfId="4109"/>
    <cellStyle name="Normal 2 2 2 3 2" xfId="4110"/>
    <cellStyle name="Normal 2 2 2 3 2 2" xfId="4111"/>
    <cellStyle name="Normal 2 2 2 3 2 3" xfId="6683"/>
    <cellStyle name="Normal 2 2 2 3 3" xfId="4112"/>
    <cellStyle name="Normal 2 2 2 3 3 2" xfId="4113"/>
    <cellStyle name="Normal 2 2 2 3 3 3" xfId="6930"/>
    <cellStyle name="Normal 2 2 2 3 4" xfId="4114"/>
    <cellStyle name="Normal 2 2 2 3 4 2" xfId="4115"/>
    <cellStyle name="Normal 2 2 2 3 4 3" xfId="6912"/>
    <cellStyle name="Normal 2 2 2 3 5" xfId="4116"/>
    <cellStyle name="Normal 2 2 2 3 5 2" xfId="4117"/>
    <cellStyle name="Normal 2 2 2 3 5 3" xfId="6920"/>
    <cellStyle name="Normal 2 2 2 3 6" xfId="4118"/>
    <cellStyle name="Normal 2 2 2 3 6 2" xfId="4119"/>
    <cellStyle name="Normal 2 2 2 3 6 3" xfId="6943"/>
    <cellStyle name="Normal 2 2 2 3 7" xfId="4120"/>
    <cellStyle name="Normal 2 2 2 3 7 2" xfId="4121"/>
    <cellStyle name="Normal 2 2 2 3 7 3" xfId="6905"/>
    <cellStyle name="Normal 2 2 2 3 8" xfId="4122"/>
    <cellStyle name="Normal 2 2 2 3 8 2" xfId="4123"/>
    <cellStyle name="Normal 2 2 2 3 8 3" xfId="6927"/>
    <cellStyle name="Normal 2 2 2 3 9" xfId="4124"/>
    <cellStyle name="Normal 2 2 2 3 9 2" xfId="4125"/>
    <cellStyle name="Normal 2 2 2 3 9 3" xfId="6914"/>
    <cellStyle name="Normal 2 2 2 4" xfId="4126"/>
    <cellStyle name="Normal 2 2 2 4 2" xfId="4127"/>
    <cellStyle name="Normal 2 2 2 4 3" xfId="6684"/>
    <cellStyle name="Normal 2 2 2 5" xfId="4128"/>
    <cellStyle name="Normal 2 2 2 5 2" xfId="4129"/>
    <cellStyle name="Normal 2 2 2 5 3" xfId="6685"/>
    <cellStyle name="Normal 2 2 2 6" xfId="4130"/>
    <cellStyle name="Normal 2 2 2 6 2" xfId="4131"/>
    <cellStyle name="Normal 2 2 2 6 3" xfId="6686"/>
    <cellStyle name="Normal 2 2 2 7" xfId="4132"/>
    <cellStyle name="Normal 2 2 2 7 2" xfId="4133"/>
    <cellStyle name="Normal 2 2 2 7 3" xfId="6687"/>
    <cellStyle name="Normal 2 2 2 8" xfId="4134"/>
    <cellStyle name="Normal 2 2 2 8 2" xfId="4135"/>
    <cellStyle name="Normal 2 2 2 8 3" xfId="6688"/>
    <cellStyle name="Normal 2 2 2 9" xfId="4136"/>
    <cellStyle name="Normal 2 2 2 9 2" xfId="4137"/>
    <cellStyle name="Normal 2 2 2 9 3" xfId="6689"/>
    <cellStyle name="Normal 2 2 3" xfId="4138"/>
    <cellStyle name="Normal 2 2 3 2" xfId="4139"/>
    <cellStyle name="Normal 2 2 3 3" xfId="6424"/>
    <cellStyle name="Normal 2 2 4" xfId="4140"/>
    <cellStyle name="Normal 2 2 4 2" xfId="4141"/>
    <cellStyle name="Normal 2 2 4 3" xfId="4142"/>
    <cellStyle name="Normal 2 2 4 4" xfId="4143"/>
    <cellStyle name="Normal 2 2 4 5" xfId="4144"/>
    <cellStyle name="Normal 2 2 4 6" xfId="4145"/>
    <cellStyle name="Normal 2 2 4 7" xfId="4146"/>
    <cellStyle name="Normal 2 2 4 8" xfId="4147"/>
    <cellStyle name="Normal 2 2 4 9" xfId="4148"/>
    <cellStyle name="Normal 2 2 5" xfId="4149"/>
    <cellStyle name="Normal 2 2 5 10" xfId="4150"/>
    <cellStyle name="Normal 2 2 5 2" xfId="4151"/>
    <cellStyle name="Normal 2 2 5 2 2" xfId="4152"/>
    <cellStyle name="Normal 2 2 5 2 3" xfId="4153"/>
    <cellStyle name="Normal 2 2 5 2 4" xfId="4154"/>
    <cellStyle name="Normal 2 2 5 2 5" xfId="4155"/>
    <cellStyle name="Normal 2 2 5 2 6" xfId="4156"/>
    <cellStyle name="Normal 2 2 5 2 7" xfId="4157"/>
    <cellStyle name="Normal 2 2 5 2 8" xfId="4158"/>
    <cellStyle name="Normal 2 2 5 2 9" xfId="4159"/>
    <cellStyle name="Normal 2 2 5 3" xfId="4160"/>
    <cellStyle name="Normal 2 2 5 4" xfId="4161"/>
    <cellStyle name="Normal 2 2 5 5" xfId="4162"/>
    <cellStyle name="Normal 2 2 5 6" xfId="4163"/>
    <cellStyle name="Normal 2 2 5 7" xfId="4164"/>
    <cellStyle name="Normal 2 2 5 8" xfId="4165"/>
    <cellStyle name="Normal 2 2 5 9" xfId="4166"/>
    <cellStyle name="Normal 2 2 5_Budget incorporated 2011-2012 last101011" xfId="4167"/>
    <cellStyle name="Normal 2 2 6" xfId="4168"/>
    <cellStyle name="Normal 2 2 6 2" xfId="4169"/>
    <cellStyle name="Normal 2 2 6 3" xfId="4170"/>
    <cellStyle name="Normal 2 2 6 4" xfId="4171"/>
    <cellStyle name="Normal 2 2 6 5" xfId="4172"/>
    <cellStyle name="Normal 2 2 7" xfId="4173"/>
    <cellStyle name="Normal 2 2 8" xfId="6306"/>
    <cellStyle name="Normal 2 2 9" xfId="6307"/>
    <cellStyle name="Normal 2 2_Abkh" xfId="4174"/>
    <cellStyle name="Normal 2 20" xfId="4175"/>
    <cellStyle name="Normal 2 20 2" xfId="4176"/>
    <cellStyle name="Normal 2 20 3" xfId="6690"/>
    <cellStyle name="Normal 2 21" xfId="4177"/>
    <cellStyle name="Normal 2 21 2" xfId="4178"/>
    <cellStyle name="Normal 2 21 3" xfId="6691"/>
    <cellStyle name="Normal 2 22" xfId="4179"/>
    <cellStyle name="Normal 2 22 2" xfId="4180"/>
    <cellStyle name="Normal 2 22 3" xfId="6692"/>
    <cellStyle name="Normal 2 23" xfId="4181"/>
    <cellStyle name="Normal 2 23 2" xfId="4182"/>
    <cellStyle name="Normal 2 23 3" xfId="6693"/>
    <cellStyle name="Normal 2 24" xfId="4183"/>
    <cellStyle name="Normal 2 24 2" xfId="4184"/>
    <cellStyle name="Normal 2 24 3" xfId="6694"/>
    <cellStyle name="Normal 2 25" xfId="4185"/>
    <cellStyle name="Normal 2 25 2" xfId="4186"/>
    <cellStyle name="Normal 2 25 3" xfId="6695"/>
    <cellStyle name="Normal 2 26" xfId="4187"/>
    <cellStyle name="Normal 2 26 2" xfId="4188"/>
    <cellStyle name="Normal 2 26 3" xfId="6696"/>
    <cellStyle name="Normal 2 27" xfId="4189"/>
    <cellStyle name="Normal 2 27 2" xfId="4190"/>
    <cellStyle name="Normal 2 27 3" xfId="6697"/>
    <cellStyle name="Normal 2 28" xfId="4191"/>
    <cellStyle name="Normal 2 28 2" xfId="4192"/>
    <cellStyle name="Normal 2 28 3" xfId="6475"/>
    <cellStyle name="Normal 2 29" xfId="4193"/>
    <cellStyle name="Normal 2 29 2" xfId="4194"/>
    <cellStyle name="Normal 2 29 3" xfId="6900"/>
    <cellStyle name="Normal 2 3" xfId="4195"/>
    <cellStyle name="Normal 2 3 10" xfId="4196"/>
    <cellStyle name="Normal 2 3 2" xfId="4197"/>
    <cellStyle name="Normal 2 3 2 2" xfId="4198"/>
    <cellStyle name="Normal 2 3 2 2 2" xfId="7282"/>
    <cellStyle name="Normal 2 3 2 3" xfId="6459"/>
    <cellStyle name="Normal 2 3 3" xfId="4199"/>
    <cellStyle name="Normal 2 3 4" xfId="4200"/>
    <cellStyle name="Normal 2 3 5" xfId="4201"/>
    <cellStyle name="Normal 2 3 6" xfId="4202"/>
    <cellStyle name="Normal 2 3 7" xfId="4203"/>
    <cellStyle name="Normal 2 3 8" xfId="4204"/>
    <cellStyle name="Normal 2 3 9" xfId="4205"/>
    <cellStyle name="Normal 2 3_new budget_25.05.11" xfId="4206"/>
    <cellStyle name="Normal 2 30" xfId="4207"/>
    <cellStyle name="Normal 2 30 2" xfId="4208"/>
    <cellStyle name="Normal 2 30 3" xfId="6933"/>
    <cellStyle name="Normal 2 31" xfId="4209"/>
    <cellStyle name="Normal 2 31 2" xfId="4210"/>
    <cellStyle name="Normal 2 31 3" xfId="6941"/>
    <cellStyle name="Normal 2 32" xfId="4211"/>
    <cellStyle name="Normal 2 32 2" xfId="4212"/>
    <cellStyle name="Normal 2 32 3" xfId="6907"/>
    <cellStyle name="Normal 2 33" xfId="4213"/>
    <cellStyle name="Normal 2 33 2" xfId="4214"/>
    <cellStyle name="Normal 2 33 3" xfId="6925"/>
    <cellStyle name="Normal 2 34" xfId="4215"/>
    <cellStyle name="Normal 2 34 2" xfId="4216"/>
    <cellStyle name="Normal 2 34 3" xfId="6915"/>
    <cellStyle name="Normal 2 35" xfId="4217"/>
    <cellStyle name="Normal 2 36" xfId="6386"/>
    <cellStyle name="Normal 2 4" xfId="4218"/>
    <cellStyle name="Normal 2 4 2" xfId="4219"/>
    <cellStyle name="Normal 2 4 2 10" xfId="4220"/>
    <cellStyle name="Normal 2 4 2 10 2" xfId="4221"/>
    <cellStyle name="Normal 2 4 2 10 3" xfId="6698"/>
    <cellStyle name="Normal 2 4 2 11" xfId="4222"/>
    <cellStyle name="Normal 2 4 2 11 2" xfId="4223"/>
    <cellStyle name="Normal 2 4 2 11 3" xfId="6699"/>
    <cellStyle name="Normal 2 4 2 12" xfId="4224"/>
    <cellStyle name="Normal 2 4 2 12 2" xfId="4225"/>
    <cellStyle name="Normal 2 4 2 12 3" xfId="6700"/>
    <cellStyle name="Normal 2 4 2 13" xfId="4226"/>
    <cellStyle name="Normal 2 4 2 13 2" xfId="4227"/>
    <cellStyle name="Normal 2 4 2 13 3" xfId="6701"/>
    <cellStyle name="Normal 2 4 2 14" xfId="4228"/>
    <cellStyle name="Normal 2 4 2 14 2" xfId="4229"/>
    <cellStyle name="Normal 2 4 2 14 3" xfId="6702"/>
    <cellStyle name="Normal 2 4 2 15" xfId="4230"/>
    <cellStyle name="Normal 2 4 2 15 2" xfId="4231"/>
    <cellStyle name="Normal 2 4 2 15 3" xfId="6703"/>
    <cellStyle name="Normal 2 4 2 16" xfId="4232"/>
    <cellStyle name="Normal 2 4 2 16 2" xfId="4233"/>
    <cellStyle name="Normal 2 4 2 16 3" xfId="6704"/>
    <cellStyle name="Normal 2 4 2 17" xfId="4234"/>
    <cellStyle name="Normal 2 4 2 17 2" xfId="4235"/>
    <cellStyle name="Normal 2 4 2 17 3" xfId="6705"/>
    <cellStyle name="Normal 2 4 2 18" xfId="4236"/>
    <cellStyle name="Normal 2 4 2 18 2" xfId="4237"/>
    <cellStyle name="Normal 2 4 2 18 3" xfId="6706"/>
    <cellStyle name="Normal 2 4 2 19" xfId="6308"/>
    <cellStyle name="Normal 2 4 2 2" xfId="4238"/>
    <cellStyle name="Normal 2 4 2 2 2" xfId="4239"/>
    <cellStyle name="Normal 2 4 2 2 3" xfId="6427"/>
    <cellStyle name="Normal 2 4 2 20" xfId="6309"/>
    <cellStyle name="Normal 2 4 2 21" xfId="6310"/>
    <cellStyle name="Normal 2 4 2 22" xfId="6426"/>
    <cellStyle name="Normal 2 4 2 3" xfId="4240"/>
    <cellStyle name="Normal 2 4 2 3 2" xfId="4241"/>
    <cellStyle name="Normal 2 4 2 3 3" xfId="6707"/>
    <cellStyle name="Normal 2 4 2 4" xfId="4242"/>
    <cellStyle name="Normal 2 4 2 4 2" xfId="4243"/>
    <cellStyle name="Normal 2 4 2 4 3" xfId="6708"/>
    <cellStyle name="Normal 2 4 2 5" xfId="4244"/>
    <cellStyle name="Normal 2 4 2 5 2" xfId="4245"/>
    <cellStyle name="Normal 2 4 2 5 3" xfId="6709"/>
    <cellStyle name="Normal 2 4 2 6" xfId="4246"/>
    <cellStyle name="Normal 2 4 2 6 2" xfId="4247"/>
    <cellStyle name="Normal 2 4 2 6 3" xfId="6710"/>
    <cellStyle name="Normal 2 4 2 7" xfId="4248"/>
    <cellStyle name="Normal 2 4 2 7 2" xfId="4249"/>
    <cellStyle name="Normal 2 4 2 7 3" xfId="6711"/>
    <cellStyle name="Normal 2 4 2 8" xfId="4250"/>
    <cellStyle name="Normal 2 4 2 8 2" xfId="4251"/>
    <cellStyle name="Normal 2 4 2 8 3" xfId="6712"/>
    <cellStyle name="Normal 2 4 2 9" xfId="4252"/>
    <cellStyle name="Normal 2 4 2 9 2" xfId="4253"/>
    <cellStyle name="Normal 2 4 2 9 3" xfId="6713"/>
    <cellStyle name="Normal 2 4 3" xfId="6425"/>
    <cellStyle name="Normal 2 4_Narc_ HIVDR_OI_21 Months_KLN" xfId="4254"/>
    <cellStyle name="Normal 2 5" xfId="4255"/>
    <cellStyle name="Normal 2 5 2" xfId="4256"/>
    <cellStyle name="Normal 2 5 2 2" xfId="7283"/>
    <cellStyle name="Normal 2 5 3" xfId="6428"/>
    <cellStyle name="Normal 2 6" xfId="4257"/>
    <cellStyle name="Normal 2 6 10" xfId="4258"/>
    <cellStyle name="Normal 2 6 10 2" xfId="4259"/>
    <cellStyle name="Normal 2 6 10 3" xfId="6714"/>
    <cellStyle name="Normal 2 6 11" xfId="4260"/>
    <cellStyle name="Normal 2 6 11 2" xfId="4261"/>
    <cellStyle name="Normal 2 6 11 3" xfId="6715"/>
    <cellStyle name="Normal 2 6 12" xfId="4262"/>
    <cellStyle name="Normal 2 6 12 2" xfId="4263"/>
    <cellStyle name="Normal 2 6 12 3" xfId="6716"/>
    <cellStyle name="Normal 2 6 13" xfId="4264"/>
    <cellStyle name="Normal 2 6 13 2" xfId="4265"/>
    <cellStyle name="Normal 2 6 13 3" xfId="6717"/>
    <cellStyle name="Normal 2 6 14" xfId="4266"/>
    <cellStyle name="Normal 2 6 14 2" xfId="4267"/>
    <cellStyle name="Normal 2 6 14 3" xfId="6718"/>
    <cellStyle name="Normal 2 6 15" xfId="4268"/>
    <cellStyle name="Normal 2 6 15 2" xfId="4269"/>
    <cellStyle name="Normal 2 6 15 3" xfId="6719"/>
    <cellStyle name="Normal 2 6 16" xfId="4270"/>
    <cellStyle name="Normal 2 6 16 2" xfId="4271"/>
    <cellStyle name="Normal 2 6 16 3" xfId="6720"/>
    <cellStyle name="Normal 2 6 17" xfId="4272"/>
    <cellStyle name="Normal 2 6 17 2" xfId="4273"/>
    <cellStyle name="Normal 2 6 17 3" xfId="6721"/>
    <cellStyle name="Normal 2 6 18" xfId="4274"/>
    <cellStyle name="Normal 2 6 18 2" xfId="4275"/>
    <cellStyle name="Normal 2 6 18 3" xfId="6722"/>
    <cellStyle name="Normal 2 6 19" xfId="4276"/>
    <cellStyle name="Normal 2 6 2" xfId="4277"/>
    <cellStyle name="Normal 2 6 2 10" xfId="4278"/>
    <cellStyle name="Normal 2 6 2 11" xfId="4279"/>
    <cellStyle name="Normal 2 6 2 2" xfId="4280"/>
    <cellStyle name="Normal 2 6 2 2 10" xfId="4281"/>
    <cellStyle name="Normal 2 6 2 2 2" xfId="4282"/>
    <cellStyle name="Normal 2 6 2 2 2 2" xfId="4283"/>
    <cellStyle name="Normal 2 6 2 2 2 3" xfId="4284"/>
    <cellStyle name="Normal 2 6 2 2 2 4" xfId="4285"/>
    <cellStyle name="Normal 2 6 2 2 2 5" xfId="4286"/>
    <cellStyle name="Normal 2 6 2 2 2 6" xfId="4287"/>
    <cellStyle name="Normal 2 6 2 2 2 7" xfId="4288"/>
    <cellStyle name="Normal 2 6 2 2 2 8" xfId="4289"/>
    <cellStyle name="Normal 2 6 2 2 2 9" xfId="4290"/>
    <cellStyle name="Normal 2 6 2 2 3" xfId="4291"/>
    <cellStyle name="Normal 2 6 2 2 4" xfId="4292"/>
    <cellStyle name="Normal 2 6 2 2 5" xfId="4293"/>
    <cellStyle name="Normal 2 6 2 2 6" xfId="4294"/>
    <cellStyle name="Normal 2 6 2 2 7" xfId="4295"/>
    <cellStyle name="Normal 2 6 2 2 8" xfId="4296"/>
    <cellStyle name="Normal 2 6 2 2 9" xfId="4297"/>
    <cellStyle name="Normal 2 6 2 2_Budget incorporated 2011-2012 last101011" xfId="4298"/>
    <cellStyle name="Normal 2 6 2 3" xfId="4299"/>
    <cellStyle name="Normal 2 6 2 3 10" xfId="4300"/>
    <cellStyle name="Normal 2 6 2 3 2" xfId="4301"/>
    <cellStyle name="Normal 2 6 2 3 2 2" xfId="4302"/>
    <cellStyle name="Normal 2 6 2 3 2 3" xfId="4303"/>
    <cellStyle name="Normal 2 6 2 3 2 4" xfId="4304"/>
    <cellStyle name="Normal 2 6 2 3 2 5" xfId="4305"/>
    <cellStyle name="Normal 2 6 2 3 2 6" xfId="4306"/>
    <cellStyle name="Normal 2 6 2 3 2 7" xfId="4307"/>
    <cellStyle name="Normal 2 6 2 3 2 8" xfId="4308"/>
    <cellStyle name="Normal 2 6 2 3 2 9" xfId="4309"/>
    <cellStyle name="Normal 2 6 2 3 3" xfId="4310"/>
    <cellStyle name="Normal 2 6 2 3 4" xfId="4311"/>
    <cellStyle name="Normal 2 6 2 3 5" xfId="4312"/>
    <cellStyle name="Normal 2 6 2 3 6" xfId="4313"/>
    <cellStyle name="Normal 2 6 2 3 7" xfId="4314"/>
    <cellStyle name="Normal 2 6 2 3 8" xfId="4315"/>
    <cellStyle name="Normal 2 6 2 3 9" xfId="4316"/>
    <cellStyle name="Normal 2 6 2 3_Budget incorporated 2011-2012 last101011" xfId="4317"/>
    <cellStyle name="Normal 2 6 2 4" xfId="4318"/>
    <cellStyle name="Normal 2 6 2 5" xfId="4319"/>
    <cellStyle name="Normal 2 6 2 6" xfId="4320"/>
    <cellStyle name="Normal 2 6 2 7" xfId="4321"/>
    <cellStyle name="Normal 2 6 2 8" xfId="4322"/>
    <cellStyle name="Normal 2 6 2 9" xfId="4323"/>
    <cellStyle name="Normal 2 6 2_Budget incorporated 2011-2012 last101011" xfId="4324"/>
    <cellStyle name="Normal 2 6 20" xfId="4325"/>
    <cellStyle name="Normal 2 6 21" xfId="4326"/>
    <cellStyle name="Normal 2 6 22" xfId="4327"/>
    <cellStyle name="Normal 2 6 23" xfId="6311"/>
    <cellStyle name="Normal 2 6 24" xfId="6312"/>
    <cellStyle name="Normal 2 6 25" xfId="6313"/>
    <cellStyle name="Normal 2 6 3" xfId="4328"/>
    <cellStyle name="Normal 2 6 3 2" xfId="4329"/>
    <cellStyle name="Normal 2 6 3 3" xfId="6723"/>
    <cellStyle name="Normal 2 6 4" xfId="4330"/>
    <cellStyle name="Normal 2 6 4 2" xfId="4331"/>
    <cellStyle name="Normal 2 6 4 3" xfId="6724"/>
    <cellStyle name="Normal 2 6 5" xfId="4332"/>
    <cellStyle name="Normal 2 6 5 2" xfId="4333"/>
    <cellStyle name="Normal 2 6 5 3" xfId="6725"/>
    <cellStyle name="Normal 2 6 6" xfId="4334"/>
    <cellStyle name="Normal 2 6 6 2" xfId="4335"/>
    <cellStyle name="Normal 2 6 6 3" xfId="6726"/>
    <cellStyle name="Normal 2 6 7" xfId="4336"/>
    <cellStyle name="Normal 2 6 7 2" xfId="4337"/>
    <cellStyle name="Normal 2 6 7 3" xfId="6727"/>
    <cellStyle name="Normal 2 6 8" xfId="4338"/>
    <cellStyle name="Normal 2 6 8 2" xfId="4339"/>
    <cellStyle name="Normal 2 6 8 3" xfId="6728"/>
    <cellStyle name="Normal 2 6 9" xfId="4340"/>
    <cellStyle name="Normal 2 6 9 2" xfId="4341"/>
    <cellStyle name="Normal 2 6 9 3" xfId="6729"/>
    <cellStyle name="Normal 2 6_new budget_25.05.11" xfId="4342"/>
    <cellStyle name="Normal 2 7" xfId="4343"/>
    <cellStyle name="Normal 2 7 2" xfId="4344"/>
    <cellStyle name="Normal 2 7 3" xfId="6429"/>
    <cellStyle name="Normal 2 8" xfId="4345"/>
    <cellStyle name="Normal 2 8 2" xfId="4346"/>
    <cellStyle name="Normal 2 8 3" xfId="6430"/>
    <cellStyle name="Normal 2 9" xfId="4347"/>
    <cellStyle name="Normal 2 9 2" xfId="4348"/>
    <cellStyle name="Normal 2 9 3" xfId="4349"/>
    <cellStyle name="Normal 2 9 4" xfId="4350"/>
    <cellStyle name="Normal 2 9 5" xfId="4351"/>
    <cellStyle name="Normal 2 9 6" xfId="4352"/>
    <cellStyle name="Normal 2 9 7" xfId="4353"/>
    <cellStyle name="Normal 2 9 8" xfId="4354"/>
    <cellStyle name="Normal 2 9 9" xfId="4355"/>
    <cellStyle name="Normal 2_Blood_21months_EURO" xfId="4356"/>
    <cellStyle name="Normal 20" xfId="4357"/>
    <cellStyle name="Normal 20 10" xfId="4358"/>
    <cellStyle name="Normal 20 10 2" xfId="4359"/>
    <cellStyle name="Normal 20 10 3" xfId="6840"/>
    <cellStyle name="Normal 20 11" xfId="4360"/>
    <cellStyle name="Normal 20 11 2" xfId="4361"/>
    <cellStyle name="Normal 20 11 3" xfId="6479"/>
    <cellStyle name="Normal 20 12" xfId="4362"/>
    <cellStyle name="Normal 20 13" xfId="6314"/>
    <cellStyle name="Normal 20 14" xfId="6315"/>
    <cellStyle name="Normal 20 15" xfId="6454"/>
    <cellStyle name="Normal 20 2" xfId="4363"/>
    <cellStyle name="Normal 20 2 2" xfId="4364"/>
    <cellStyle name="Normal 20 2 3" xfId="6730"/>
    <cellStyle name="Normal 20 3" xfId="4365"/>
    <cellStyle name="Normal 20 3 2" xfId="4366"/>
    <cellStyle name="Normal 20 3 3" xfId="6731"/>
    <cellStyle name="Normal 20 4" xfId="4367"/>
    <cellStyle name="Normal 20 4 2" xfId="4368"/>
    <cellStyle name="Normal 20 4 3" xfId="6732"/>
    <cellStyle name="Normal 20 5" xfId="4369"/>
    <cellStyle name="Normal 20 5 2" xfId="4370"/>
    <cellStyle name="Normal 20 5 3" xfId="6733"/>
    <cellStyle name="Normal 20 6" xfId="4371"/>
    <cellStyle name="Normal 20 6 2" xfId="4372"/>
    <cellStyle name="Normal 20 6 3" xfId="6734"/>
    <cellStyle name="Normal 20 7" xfId="4373"/>
    <cellStyle name="Normal 20 7 2" xfId="4374"/>
    <cellStyle name="Normal 20 7 3" xfId="6735"/>
    <cellStyle name="Normal 20 8" xfId="4375"/>
    <cellStyle name="Normal 20 8 2" xfId="4376"/>
    <cellStyle name="Normal 20 8 3" xfId="6736"/>
    <cellStyle name="Normal 20 9" xfId="4377"/>
    <cellStyle name="Normal 20 9 2" xfId="4378"/>
    <cellStyle name="Normal 20 9 3" xfId="6737"/>
    <cellStyle name="Normal 21" xfId="4379"/>
    <cellStyle name="Normal 21 10" xfId="4380"/>
    <cellStyle name="Normal 21 10 2" xfId="4381"/>
    <cellStyle name="Normal 21 10 2 2" xfId="7866"/>
    <cellStyle name="Normal 21 10 3" xfId="6947"/>
    <cellStyle name="Normal 21 11" xfId="4382"/>
    <cellStyle name="Normal 21 11 2" xfId="4383"/>
    <cellStyle name="Normal 21 11 2 2" xfId="7867"/>
    <cellStyle name="Normal 21 11 3" xfId="6956"/>
    <cellStyle name="Normal 21 12" xfId="4384"/>
    <cellStyle name="Normal 21 12 2" xfId="7868"/>
    <cellStyle name="Normal 21 13" xfId="4385"/>
    <cellStyle name="Normal 21 13 2" xfId="7869"/>
    <cellStyle name="Normal 21 14" xfId="4386"/>
    <cellStyle name="Normal 21 14 2" xfId="7870"/>
    <cellStyle name="Normal 21 15" xfId="4387"/>
    <cellStyle name="Normal 21 15 2" xfId="7871"/>
    <cellStyle name="Normal 21 16" xfId="4388"/>
    <cellStyle name="Normal 21 2" xfId="4389"/>
    <cellStyle name="Normal 21 2 10" xfId="4390"/>
    <cellStyle name="Normal 21 2 10 2" xfId="4391"/>
    <cellStyle name="Normal 21 2 10 3" xfId="4392"/>
    <cellStyle name="Normal 21 2 10 3 2" xfId="7872"/>
    <cellStyle name="Normal 21 2 10 4" xfId="6966"/>
    <cellStyle name="Normal 21 2 11" xfId="4393"/>
    <cellStyle name="Normal 21 2 11 2" xfId="4394"/>
    <cellStyle name="Normal 21 2 11 3" xfId="4395"/>
    <cellStyle name="Normal 21 2 11 3 2" xfId="7873"/>
    <cellStyle name="Normal 21 2 11 4" xfId="6971"/>
    <cellStyle name="Normal 21 2 12" xfId="4396"/>
    <cellStyle name="Normal 21 2 12 2" xfId="7874"/>
    <cellStyle name="Normal 21 2 13" xfId="4397"/>
    <cellStyle name="Normal 21 2 13 2" xfId="7875"/>
    <cellStyle name="Normal 21 2 14" xfId="4398"/>
    <cellStyle name="Normal 21 2 14 2" xfId="7876"/>
    <cellStyle name="Normal 21 2 15" xfId="4399"/>
    <cellStyle name="Normal 21 2 15 2" xfId="7877"/>
    <cellStyle name="Normal 21 2 2" xfId="4400"/>
    <cellStyle name="Normal 21 2 2 10" xfId="4401"/>
    <cellStyle name="Normal 21 2 2 10 2" xfId="7878"/>
    <cellStyle name="Normal 21 2 2 11" xfId="4402"/>
    <cellStyle name="Normal 21 2 2 11 2" xfId="7879"/>
    <cellStyle name="Normal 21 2 2 12" xfId="4403"/>
    <cellStyle name="Normal 21 2 2 12 2" xfId="7880"/>
    <cellStyle name="Normal 21 2 2 13" xfId="4404"/>
    <cellStyle name="Normal 21 2 2 13 2" xfId="7881"/>
    <cellStyle name="Normal 21 2 2 14" xfId="6476"/>
    <cellStyle name="Normal 21 2 2 2" xfId="4405"/>
    <cellStyle name="Normal 21 2 2 2 10" xfId="4406"/>
    <cellStyle name="Normal 21 2 2 2 10 2" xfId="4407"/>
    <cellStyle name="Normal 21 2 2 2 10 2 2" xfId="7882"/>
    <cellStyle name="Normal 21 2 2 2 11" xfId="4408"/>
    <cellStyle name="Normal 21 2 2 2 11 2" xfId="7883"/>
    <cellStyle name="Normal 21 2 2 2 12" xfId="4409"/>
    <cellStyle name="Normal 21 2 2 2 12 2" xfId="7884"/>
    <cellStyle name="Normal 21 2 2 2 13" xfId="4410"/>
    <cellStyle name="Normal 21 2 2 2 13 2" xfId="7885"/>
    <cellStyle name="Normal 21 2 2 2 14" xfId="6738"/>
    <cellStyle name="Normal 21 2 2 2 2" xfId="4411"/>
    <cellStyle name="Normal 21 2 2 2 2 10" xfId="4412"/>
    <cellStyle name="Normal 21 2 2 2 2 10 2" xfId="7284"/>
    <cellStyle name="Normal 21 2 2 2 2 11" xfId="6739"/>
    <cellStyle name="Normal 21 2 2 2 2 2" xfId="4413"/>
    <cellStyle name="Normal 21 2 2 2 2 2 2" xfId="4414"/>
    <cellStyle name="Normal 21 2 2 2 2 2 2 2" xfId="4415"/>
    <cellStyle name="Normal 21 2 2 2 2 2 2 2 2" xfId="7285"/>
    <cellStyle name="Normal 21 2 2 2 2 2 2 3" xfId="6888"/>
    <cellStyle name="Normal 21 2 2 2 2 2 3" xfId="4416"/>
    <cellStyle name="Normal 21 2 2 2 2 2 4" xfId="6887"/>
    <cellStyle name="Normal 21 2 2 2 2 3" xfId="4417"/>
    <cellStyle name="Normal 21 2 2 2 2 3 2" xfId="4418"/>
    <cellStyle name="Normal 21 2 2 2 2 3 2 2" xfId="7286"/>
    <cellStyle name="Normal 21 2 2 2 2 3 3" xfId="6952"/>
    <cellStyle name="Normal 21 2 2 2 2 4" xfId="4419"/>
    <cellStyle name="Normal 21 2 2 2 2 4 2" xfId="4420"/>
    <cellStyle name="Normal 21 2 2 2 2 4 2 2" xfId="7287"/>
    <cellStyle name="Normal 21 2 2 2 2 4 3" xfId="6959"/>
    <cellStyle name="Normal 21 2 2 2 2 5" xfId="4421"/>
    <cellStyle name="Normal 21 2 2 2 2 5 2" xfId="4422"/>
    <cellStyle name="Normal 21 2 2 2 2 5 2 2" xfId="7288"/>
    <cellStyle name="Normal 21 2 2 2 2 5 3" xfId="6965"/>
    <cellStyle name="Normal 21 2 2 2 2 6" xfId="4423"/>
    <cellStyle name="Normal 21 2 2 2 2 6 2" xfId="4424"/>
    <cellStyle name="Normal 21 2 2 2 2 6 2 2" xfId="7289"/>
    <cellStyle name="Normal 21 2 2 2 2 6 3" xfId="6970"/>
    <cellStyle name="Normal 21 2 2 2 2 7" xfId="4425"/>
    <cellStyle name="Normal 21 2 2 2 2 7 2" xfId="4426"/>
    <cellStyle name="Normal 21 2 2 2 2 7 2 2" xfId="7290"/>
    <cellStyle name="Normal 21 2 2 2 2 7 3" xfId="6974"/>
    <cellStyle name="Normal 21 2 2 2 2 8" xfId="4427"/>
    <cellStyle name="Normal 21 2 2 2 2 8 2" xfId="4428"/>
    <cellStyle name="Normal 21 2 2 2 2 8 2 2" xfId="7291"/>
    <cellStyle name="Normal 21 2 2 2 2 8 3" xfId="6977"/>
    <cellStyle name="Normal 21 2 2 2 2 9" xfId="4429"/>
    <cellStyle name="Normal 21 2 2 2 2 9 2" xfId="4430"/>
    <cellStyle name="Normal 21 2 2 2 2 9 2 2" xfId="7292"/>
    <cellStyle name="Normal 21 2 2 2 2 9 3" xfId="6979"/>
    <cellStyle name="Normal 21 2 2 2 3" xfId="4431"/>
    <cellStyle name="Normal 21 2 2 2 3 2" xfId="4432"/>
    <cellStyle name="Normal 21 2 2 2 3 3" xfId="4433"/>
    <cellStyle name="Normal 21 2 2 2 3 3 2" xfId="7886"/>
    <cellStyle name="Normal 21 2 2 2 3 4" xfId="6951"/>
    <cellStyle name="Normal 21 2 2 2 4" xfId="4434"/>
    <cellStyle name="Normal 21 2 2 2 4 2" xfId="4435"/>
    <cellStyle name="Normal 21 2 2 2 4 3" xfId="4436"/>
    <cellStyle name="Normal 21 2 2 2 4 3 2" xfId="7887"/>
    <cellStyle name="Normal 21 2 2 2 4 4" xfId="6958"/>
    <cellStyle name="Normal 21 2 2 2 5" xfId="4437"/>
    <cellStyle name="Normal 21 2 2 2 5 2" xfId="4438"/>
    <cellStyle name="Normal 21 2 2 2 5 3" xfId="4439"/>
    <cellStyle name="Normal 21 2 2 2 5 3 2" xfId="7888"/>
    <cellStyle name="Normal 21 2 2 2 5 4" xfId="6964"/>
    <cellStyle name="Normal 21 2 2 2 6" xfId="4440"/>
    <cellStyle name="Normal 21 2 2 2 6 2" xfId="4441"/>
    <cellStyle name="Normal 21 2 2 2 6 3" xfId="4442"/>
    <cellStyle name="Normal 21 2 2 2 6 3 2" xfId="7889"/>
    <cellStyle name="Normal 21 2 2 2 6 4" xfId="6969"/>
    <cellStyle name="Normal 21 2 2 2 7" xfId="4443"/>
    <cellStyle name="Normal 21 2 2 2 7 2" xfId="4444"/>
    <cellStyle name="Normal 21 2 2 2 7 3" xfId="4445"/>
    <cellStyle name="Normal 21 2 2 2 7 3 2" xfId="7890"/>
    <cellStyle name="Normal 21 2 2 2 7 4" xfId="6973"/>
    <cellStyle name="Normal 21 2 2 2 8" xfId="4446"/>
    <cellStyle name="Normal 21 2 2 2 8 2" xfId="4447"/>
    <cellStyle name="Normal 21 2 2 2 8 3" xfId="4448"/>
    <cellStyle name="Normal 21 2 2 2 8 3 2" xfId="7891"/>
    <cellStyle name="Normal 21 2 2 2 8 4" xfId="6976"/>
    <cellStyle name="Normal 21 2 2 2 9" xfId="4449"/>
    <cellStyle name="Normal 21 2 2 2 9 2" xfId="4450"/>
    <cellStyle name="Normal 21 2 2 2 9 3" xfId="4451"/>
    <cellStyle name="Normal 21 2 2 2 9 3 2" xfId="7892"/>
    <cellStyle name="Normal 21 2 2 2 9 4" xfId="6978"/>
    <cellStyle name="Normal 21 2 2 3" xfId="4452"/>
    <cellStyle name="Normal 21 2 2 3 2" xfId="4453"/>
    <cellStyle name="Normal 21 2 2 3 2 2" xfId="7293"/>
    <cellStyle name="Normal 21 2 2 3 3" xfId="4454"/>
    <cellStyle name="Normal 21 2 2 3 3 2" xfId="7893"/>
    <cellStyle name="Normal 21 2 2 3 4" xfId="6935"/>
    <cellStyle name="Normal 21 2 2 4" xfId="4455"/>
    <cellStyle name="Normal 21 2 2 4 2" xfId="4456"/>
    <cellStyle name="Normal 21 2 2 4 2 2" xfId="7294"/>
    <cellStyle name="Normal 21 2 2 4 3" xfId="4457"/>
    <cellStyle name="Normal 21 2 2 4 3 2" xfId="7894"/>
    <cellStyle name="Normal 21 2 2 4 4" xfId="6911"/>
    <cellStyle name="Normal 21 2 2 5" xfId="4458"/>
    <cellStyle name="Normal 21 2 2 5 2" xfId="4459"/>
    <cellStyle name="Normal 21 2 2 5 2 2" xfId="7295"/>
    <cellStyle name="Normal 21 2 2 5 3" xfId="4460"/>
    <cellStyle name="Normal 21 2 2 5 3 2" xfId="7895"/>
    <cellStyle name="Normal 21 2 2 5 4" xfId="6921"/>
    <cellStyle name="Normal 21 2 2 6" xfId="4461"/>
    <cellStyle name="Normal 21 2 2 6 2" xfId="4462"/>
    <cellStyle name="Normal 21 2 2 6 2 2" xfId="7296"/>
    <cellStyle name="Normal 21 2 2 6 3" xfId="4463"/>
    <cellStyle name="Normal 21 2 2 6 3 2" xfId="7896"/>
    <cellStyle name="Normal 21 2 2 6 4" xfId="6949"/>
    <cellStyle name="Normal 21 2 2 7" xfId="4464"/>
    <cellStyle name="Normal 21 2 2 7 2" xfId="4465"/>
    <cellStyle name="Normal 21 2 2 7 2 2" xfId="7297"/>
    <cellStyle name="Normal 21 2 2 7 3" xfId="4466"/>
    <cellStyle name="Normal 21 2 2 7 3 2" xfId="7897"/>
    <cellStyle name="Normal 21 2 2 7 4" xfId="6957"/>
    <cellStyle name="Normal 21 2 2 8" xfId="4467"/>
    <cellStyle name="Normal 21 2 2 8 2" xfId="4468"/>
    <cellStyle name="Normal 21 2 2 8 2 2" xfId="7298"/>
    <cellStyle name="Normal 21 2 2 8 3" xfId="4469"/>
    <cellStyle name="Normal 21 2 2 8 3 2" xfId="7898"/>
    <cellStyle name="Normal 21 2 2 8 4" xfId="6963"/>
    <cellStyle name="Normal 21 2 2 9" xfId="4470"/>
    <cellStyle name="Normal 21 2 2 9 2" xfId="4471"/>
    <cellStyle name="Normal 21 2 2 9 2 2" xfId="7299"/>
    <cellStyle name="Normal 21 2 2 9 3" xfId="4472"/>
    <cellStyle name="Normal 21 2 2 9 3 2" xfId="7899"/>
    <cellStyle name="Normal 21 2 2 9 4" xfId="6968"/>
    <cellStyle name="Normal 21 2 3" xfId="4473"/>
    <cellStyle name="Normal 21 2 3 2" xfId="4474"/>
    <cellStyle name="Normal 21 2 3 2 2" xfId="7300"/>
    <cellStyle name="Normal 21 2 3 3" xfId="6842"/>
    <cellStyle name="Normal 21 2 4" xfId="4475"/>
    <cellStyle name="Normal 21 2 4 2" xfId="4476"/>
    <cellStyle name="Normal 21 2 4 2 2" xfId="7301"/>
    <cellStyle name="Normal 21 2 4 3" xfId="6481"/>
    <cellStyle name="Normal 21 2 5" xfId="4477"/>
    <cellStyle name="Normal 21 2 5 2" xfId="4478"/>
    <cellStyle name="Normal 21 2 5 3" xfId="4479"/>
    <cellStyle name="Normal 21 2 5 3 2" xfId="7900"/>
    <cellStyle name="Normal 21 2 5 4" xfId="6934"/>
    <cellStyle name="Normal 21 2 6" xfId="4480"/>
    <cellStyle name="Normal 21 2 6 2" xfId="4481"/>
    <cellStyle name="Normal 21 2 6 3" xfId="4482"/>
    <cellStyle name="Normal 21 2 6 3 2" xfId="7901"/>
    <cellStyle name="Normal 21 2 6 4" xfId="6470"/>
    <cellStyle name="Normal 21 2 7" xfId="4483"/>
    <cellStyle name="Normal 21 2 7 2" xfId="4484"/>
    <cellStyle name="Normal 21 2 7 3" xfId="4485"/>
    <cellStyle name="Normal 21 2 7 3 2" xfId="7902"/>
    <cellStyle name="Normal 21 2 7 4" xfId="6465"/>
    <cellStyle name="Normal 21 2 8" xfId="4486"/>
    <cellStyle name="Normal 21 2 8 2" xfId="4487"/>
    <cellStyle name="Normal 21 2 8 3" xfId="4488"/>
    <cellStyle name="Normal 21 2 8 3 2" xfId="7903"/>
    <cellStyle name="Normal 21 2 8 4" xfId="6953"/>
    <cellStyle name="Normal 21 2 9" xfId="4489"/>
    <cellStyle name="Normal 21 2 9 2" xfId="4490"/>
    <cellStyle name="Normal 21 2 9 3" xfId="4491"/>
    <cellStyle name="Normal 21 2 9 3 2" xfId="7904"/>
    <cellStyle name="Normal 21 2 9 4" xfId="6960"/>
    <cellStyle name="Normal 21 3" xfId="4492"/>
    <cellStyle name="Normal 21 3 10" xfId="4493"/>
    <cellStyle name="Normal 21 3 11" xfId="4494"/>
    <cellStyle name="Normal 21 3 12" xfId="4495"/>
    <cellStyle name="Normal 21 3 13" xfId="4496"/>
    <cellStyle name="Normal 21 3 14" xfId="6841"/>
    <cellStyle name="Normal 21 3 2" xfId="4497"/>
    <cellStyle name="Normal 21 3 2 10" xfId="4498"/>
    <cellStyle name="Normal 21 3 2 10 2" xfId="7905"/>
    <cellStyle name="Normal 21 3 2 11" xfId="4499"/>
    <cellStyle name="Normal 21 3 2 11 2" xfId="7906"/>
    <cellStyle name="Normal 21 3 2 12" xfId="4500"/>
    <cellStyle name="Normal 21 3 2 12 2" xfId="7907"/>
    <cellStyle name="Normal 21 3 2 13" xfId="4501"/>
    <cellStyle name="Normal 21 3 2 13 2" xfId="7908"/>
    <cellStyle name="Normal 21 3 2 14" xfId="4502"/>
    <cellStyle name="Normal 21 3 2 15" xfId="6855"/>
    <cellStyle name="Normal 21 3 2 2" xfId="4503"/>
    <cellStyle name="Normal 21 3 2 2 2" xfId="4504"/>
    <cellStyle name="Normal 21 3 2 2 3" xfId="6898"/>
    <cellStyle name="Normal 21 3 2 3" xfId="4505"/>
    <cellStyle name="Normal 21 3 2 3 2" xfId="7909"/>
    <cellStyle name="Normal 21 3 2 4" xfId="4506"/>
    <cellStyle name="Normal 21 3 2 4 2" xfId="7910"/>
    <cellStyle name="Normal 21 3 2 5" xfId="4507"/>
    <cellStyle name="Normal 21 3 2 5 2" xfId="7911"/>
    <cellStyle name="Normal 21 3 2 6" xfId="4508"/>
    <cellStyle name="Normal 21 3 2 6 2" xfId="7912"/>
    <cellStyle name="Normal 21 3 2 7" xfId="4509"/>
    <cellStyle name="Normal 21 3 2 7 2" xfId="7913"/>
    <cellStyle name="Normal 21 3 2 8" xfId="4510"/>
    <cellStyle name="Normal 21 3 2 8 2" xfId="7914"/>
    <cellStyle name="Normal 21 3 2 9" xfId="4511"/>
    <cellStyle name="Normal 21 3 2 9 2" xfId="7915"/>
    <cellStyle name="Normal 21 3 3" xfId="4512"/>
    <cellStyle name="Normal 21 3 3 2" xfId="4513"/>
    <cellStyle name="Normal 21 3 4" xfId="4514"/>
    <cellStyle name="Normal 21 3 5" xfId="4515"/>
    <cellStyle name="Normal 21 3 6" xfId="4516"/>
    <cellStyle name="Normal 21 3 7" xfId="4517"/>
    <cellStyle name="Normal 21 3 8" xfId="4518"/>
    <cellStyle name="Normal 21 3 9" xfId="4519"/>
    <cellStyle name="Normal 21 4" xfId="4520"/>
    <cellStyle name="Normal 21 4 2" xfId="4521"/>
    <cellStyle name="Normal 21 4 3" xfId="6480"/>
    <cellStyle name="Normal 21 5" xfId="4522"/>
    <cellStyle name="Normal 21 5 2" xfId="4523"/>
    <cellStyle name="Normal 21 5 2 2" xfId="7916"/>
    <cellStyle name="Normal 21 5 3" xfId="6901"/>
    <cellStyle name="Normal 21 6" xfId="4524"/>
    <cellStyle name="Normal 21 6 2" xfId="4525"/>
    <cellStyle name="Normal 21 6 2 2" xfId="7917"/>
    <cellStyle name="Normal 21 6 3" xfId="6932"/>
    <cellStyle name="Normal 21 7" xfId="4526"/>
    <cellStyle name="Normal 21 7 2" xfId="4527"/>
    <cellStyle name="Normal 21 7 2 2" xfId="7918"/>
    <cellStyle name="Normal 21 7 3" xfId="6942"/>
    <cellStyle name="Normal 21 8" xfId="4528"/>
    <cellStyle name="Normal 21 8 2" xfId="4529"/>
    <cellStyle name="Normal 21 8 2 2" xfId="7919"/>
    <cellStyle name="Normal 21 8 3" xfId="6906"/>
    <cellStyle name="Normal 21 9" xfId="4530"/>
    <cellStyle name="Normal 21 9 2" xfId="4531"/>
    <cellStyle name="Normal 21 9 2 2" xfId="7920"/>
    <cellStyle name="Normal 21 9 3" xfId="6926"/>
    <cellStyle name="Normal 22" xfId="4532"/>
    <cellStyle name="Normal 22 10" xfId="7921"/>
    <cellStyle name="Normal 22 2" xfId="4533"/>
    <cellStyle name="Normal 22 2 2" xfId="4534"/>
    <cellStyle name="Normal 22 2 3" xfId="4535"/>
    <cellStyle name="Normal 22 2 3 2" xfId="7922"/>
    <cellStyle name="Normal 22 3" xfId="4536"/>
    <cellStyle name="Normal 22 3 2" xfId="4537"/>
    <cellStyle name="Normal 22 3 3" xfId="4538"/>
    <cellStyle name="Normal 22 3 3 2" xfId="7923"/>
    <cellStyle name="Normal 22 4" xfId="4539"/>
    <cellStyle name="Normal 22 4 2" xfId="4540"/>
    <cellStyle name="Normal 22 4 3" xfId="4541"/>
    <cellStyle name="Normal 22 4 3 2" xfId="7924"/>
    <cellStyle name="Normal 22 5" xfId="4542"/>
    <cellStyle name="Normal 22 5 2" xfId="4543"/>
    <cellStyle name="Normal 22 5 3" xfId="4544"/>
    <cellStyle name="Normal 22 5 3 2" xfId="7925"/>
    <cellStyle name="Normal 22 6" xfId="4545"/>
    <cellStyle name="Normal 22 6 2" xfId="4546"/>
    <cellStyle name="Normal 22 6 3" xfId="4547"/>
    <cellStyle name="Normal 22 6 3 2" xfId="7926"/>
    <cellStyle name="Normal 22 7" xfId="4548"/>
    <cellStyle name="Normal 22 7 2" xfId="4549"/>
    <cellStyle name="Normal 22 7 3" xfId="4550"/>
    <cellStyle name="Normal 22 7 3 2" xfId="7927"/>
    <cellStyle name="Normal 22 8" xfId="4551"/>
    <cellStyle name="Normal 22 8 2" xfId="4552"/>
    <cellStyle name="Normal 22 8 3" xfId="4553"/>
    <cellStyle name="Normal 22 8 3 2" xfId="7928"/>
    <cellStyle name="Normal 22 9" xfId="4554"/>
    <cellStyle name="Normal 22 9 2" xfId="4555"/>
    <cellStyle name="Normal 22 9 3" xfId="4556"/>
    <cellStyle name="Normal 22 9 3 2" xfId="7929"/>
    <cellStyle name="Normal 23" xfId="4557"/>
    <cellStyle name="Normal 23 2" xfId="4558"/>
    <cellStyle name="Normal 23 2 2" xfId="4559"/>
    <cellStyle name="Normal 23 2 3" xfId="7139"/>
    <cellStyle name="Normal 23 3" xfId="4560"/>
    <cellStyle name="Normal 23 3 2" xfId="4561"/>
    <cellStyle name="Normal 23 3 3" xfId="7140"/>
    <cellStyle name="Normal 23 4" xfId="4562"/>
    <cellStyle name="Normal 23 4 2" xfId="4563"/>
    <cellStyle name="Normal 23 4 3" xfId="7141"/>
    <cellStyle name="Normal 23 5" xfId="4564"/>
    <cellStyle name="Normal 23 6" xfId="4565"/>
    <cellStyle name="Normal 23 6 2" xfId="7930"/>
    <cellStyle name="Normal 24" xfId="4566"/>
    <cellStyle name="Normal 24 2" xfId="4567"/>
    <cellStyle name="Normal 24 3" xfId="4568"/>
    <cellStyle name="Normal 24 3 2" xfId="7931"/>
    <cellStyle name="Normal 25" xfId="4569"/>
    <cellStyle name="Normal 25 2" xfId="4570"/>
    <cellStyle name="Normal 25 3" xfId="4571"/>
    <cellStyle name="Normal 25 3 2" xfId="7932"/>
    <cellStyle name="Normal 26" xfId="4572"/>
    <cellStyle name="Normal 26 2" xfId="4573"/>
    <cellStyle name="Normal 26 3" xfId="4574"/>
    <cellStyle name="Normal 26 3 2" xfId="7933"/>
    <cellStyle name="Normal 27" xfId="4575"/>
    <cellStyle name="Normal 27 2" xfId="4576"/>
    <cellStyle name="Normal 27 3" xfId="4577"/>
    <cellStyle name="Normal 27 3 2" xfId="7934"/>
    <cellStyle name="Normal 28" xfId="4578"/>
    <cellStyle name="Normal 28 2" xfId="4579"/>
    <cellStyle name="Normal 28 3" xfId="4580"/>
    <cellStyle name="Normal 28 3 2" xfId="7935"/>
    <cellStyle name="Normal 29" xfId="4581"/>
    <cellStyle name="Normal 29 2" xfId="4582"/>
    <cellStyle name="Normal 29 3" xfId="4583"/>
    <cellStyle name="Normal 29 3 2" xfId="7936"/>
    <cellStyle name="Normal 3" xfId="10"/>
    <cellStyle name="Normal 3 10" xfId="4584"/>
    <cellStyle name="Normal 3 10 2" xfId="4585"/>
    <cellStyle name="Normal 3 10 3" xfId="6741"/>
    <cellStyle name="Normal 3 11" xfId="4586"/>
    <cellStyle name="Normal 3 11 2" xfId="4587"/>
    <cellStyle name="Normal 3 11 3" xfId="6742"/>
    <cellStyle name="Normal 3 12" xfId="4588"/>
    <cellStyle name="Normal 3 12 2" xfId="4589"/>
    <cellStyle name="Normal 3 12 3" xfId="6743"/>
    <cellStyle name="Normal 3 13" xfId="4590"/>
    <cellStyle name="Normal 3 13 2" xfId="4591"/>
    <cellStyle name="Normal 3 13 3" xfId="6744"/>
    <cellStyle name="Normal 3 14" xfId="4592"/>
    <cellStyle name="Normal 3 14 2" xfId="4593"/>
    <cellStyle name="Normal 3 14 3" xfId="6843"/>
    <cellStyle name="Normal 3 15" xfId="4594"/>
    <cellStyle name="Normal 3 15 2" xfId="4595"/>
    <cellStyle name="Normal 3 15 3" xfId="6482"/>
    <cellStyle name="Normal 3 16" xfId="4596"/>
    <cellStyle name="Normal 3 17" xfId="4597"/>
    <cellStyle name="Normal 3 18" xfId="4598"/>
    <cellStyle name="Normal 3 19" xfId="4599"/>
    <cellStyle name="Normal 3 19 2" xfId="4600"/>
    <cellStyle name="Normal 3 19 3" xfId="7142"/>
    <cellStyle name="Normal 3 2" xfId="4601"/>
    <cellStyle name="Normal 3 2 10" xfId="4602"/>
    <cellStyle name="Normal 3 2 10 2" xfId="4603"/>
    <cellStyle name="Normal 3 2 10 3" xfId="4604"/>
    <cellStyle name="Normal 3 2 11" xfId="4605"/>
    <cellStyle name="Normal 3 2 11 2" xfId="4606"/>
    <cellStyle name="Normal 3 2 11 3" xfId="4607"/>
    <cellStyle name="Normal 3 2 12" xfId="4608"/>
    <cellStyle name="Normal 3 2 12 2" xfId="4609"/>
    <cellStyle name="Normal 3 2 12 3" xfId="4610"/>
    <cellStyle name="Normal 3 2 13" xfId="4611"/>
    <cellStyle name="Normal 3 2 13 2" xfId="4612"/>
    <cellStyle name="Normal 3 2 13 3" xfId="4613"/>
    <cellStyle name="Normal 3 2 14" xfId="4614"/>
    <cellStyle name="Normal 3 2 14 2" xfId="4615"/>
    <cellStyle name="Normal 3 2 14 3" xfId="4616"/>
    <cellStyle name="Normal 3 2 15" xfId="4617"/>
    <cellStyle name="Normal 3 2 15 2" xfId="4618"/>
    <cellStyle name="Normal 3 2 15 3" xfId="4619"/>
    <cellStyle name="Normal 3 2 16" xfId="4620"/>
    <cellStyle name="Normal 3 2 16 2" xfId="4621"/>
    <cellStyle name="Normal 3 2 16 3" xfId="4622"/>
    <cellStyle name="Normal 3 2 17" xfId="4623"/>
    <cellStyle name="Normal 3 2 17 2" xfId="4624"/>
    <cellStyle name="Normal 3 2 17 3" xfId="4625"/>
    <cellStyle name="Normal 3 2 18" xfId="4626"/>
    <cellStyle name="Normal 3 2 18 2" xfId="4627"/>
    <cellStyle name="Normal 3 2 18 3" xfId="4628"/>
    <cellStyle name="Normal 3 2 19" xfId="4629"/>
    <cellStyle name="Normal 3 2 19 2" xfId="4630"/>
    <cellStyle name="Normal 3 2 19 3" xfId="4631"/>
    <cellStyle name="Normal 3 2 2" xfId="4632"/>
    <cellStyle name="Normal 3 2 2 10" xfId="4633"/>
    <cellStyle name="Normal 3 2 2 10 2" xfId="4634"/>
    <cellStyle name="Normal 3 2 2 10 3" xfId="7143"/>
    <cellStyle name="Normal 3 2 2 11" xfId="4635"/>
    <cellStyle name="Normal 3 2 2 11 2" xfId="4636"/>
    <cellStyle name="Normal 3 2 2 11 3" xfId="7144"/>
    <cellStyle name="Normal 3 2 2 12" xfId="4637"/>
    <cellStyle name="Normal 3 2 2 12 2" xfId="4638"/>
    <cellStyle name="Normal 3 2 2 12 3" xfId="7145"/>
    <cellStyle name="Normal 3 2 2 13" xfId="4639"/>
    <cellStyle name="Normal 3 2 2 13 2" xfId="4640"/>
    <cellStyle name="Normal 3 2 2 13 3" xfId="7146"/>
    <cellStyle name="Normal 3 2 2 14" xfId="4641"/>
    <cellStyle name="Normal 3 2 2 14 2" xfId="4642"/>
    <cellStyle name="Normal 3 2 2 14 3" xfId="7147"/>
    <cellStyle name="Normal 3 2 2 15" xfId="4643"/>
    <cellStyle name="Normal 3 2 2 15 2" xfId="4644"/>
    <cellStyle name="Normal 3 2 2 15 3" xfId="7148"/>
    <cellStyle name="Normal 3 2 2 16" xfId="4645"/>
    <cellStyle name="Normal 3 2 2 16 2" xfId="4646"/>
    <cellStyle name="Normal 3 2 2 16 3" xfId="7149"/>
    <cellStyle name="Normal 3 2 2 17" xfId="4647"/>
    <cellStyle name="Normal 3 2 2 18" xfId="4648"/>
    <cellStyle name="Normal 3 2 2 2" xfId="4649"/>
    <cellStyle name="Normal 3 2 2 2 10" xfId="4650"/>
    <cellStyle name="Normal 3 2 2 2 10 2" xfId="4651"/>
    <cellStyle name="Normal 3 2 2 2 10 3" xfId="4652"/>
    <cellStyle name="Normal 3 2 2 2 11" xfId="4653"/>
    <cellStyle name="Normal 3 2 2 2 11 2" xfId="4654"/>
    <cellStyle name="Normal 3 2 2 2 11 3" xfId="4655"/>
    <cellStyle name="Normal 3 2 2 2 12" xfId="4656"/>
    <cellStyle name="Normal 3 2 2 2 12 2" xfId="4657"/>
    <cellStyle name="Normal 3 2 2 2 12 3" xfId="4658"/>
    <cellStyle name="Normal 3 2 2 2 13" xfId="4659"/>
    <cellStyle name="Normal 3 2 2 2 13 2" xfId="4660"/>
    <cellStyle name="Normal 3 2 2 2 13 3" xfId="4661"/>
    <cellStyle name="Normal 3 2 2 2 14" xfId="4662"/>
    <cellStyle name="Normal 3 2 2 2 14 2" xfId="4663"/>
    <cellStyle name="Normal 3 2 2 2 14 3" xfId="4664"/>
    <cellStyle name="Normal 3 2 2 2 15" xfId="4665"/>
    <cellStyle name="Normal 3 2 2 2 15 2" xfId="4666"/>
    <cellStyle name="Normal 3 2 2 2 15 3" xfId="4667"/>
    <cellStyle name="Normal 3 2 2 2 2" xfId="4668"/>
    <cellStyle name="Normal 3 2 2 2 2 10" xfId="4669"/>
    <cellStyle name="Normal 3 2 2 2 2 10 2" xfId="4670"/>
    <cellStyle name="Normal 3 2 2 2 2 10 3" xfId="7150"/>
    <cellStyle name="Normal 3 2 2 2 2 11" xfId="4671"/>
    <cellStyle name="Normal 3 2 2 2 2 11 2" xfId="4672"/>
    <cellStyle name="Normal 3 2 2 2 2 11 3" xfId="7151"/>
    <cellStyle name="Normal 3 2 2 2 2 12" xfId="4673"/>
    <cellStyle name="Normal 3 2 2 2 2 12 2" xfId="4674"/>
    <cellStyle name="Normal 3 2 2 2 2 12 3" xfId="7152"/>
    <cellStyle name="Normal 3 2 2 2 2 13" xfId="4675"/>
    <cellStyle name="Normal 3 2 2 2 2 13 2" xfId="4676"/>
    <cellStyle name="Normal 3 2 2 2 2 13 3" xfId="7153"/>
    <cellStyle name="Normal 3 2 2 2 2 14" xfId="4677"/>
    <cellStyle name="Normal 3 2 2 2 2 14 2" xfId="4678"/>
    <cellStyle name="Normal 3 2 2 2 2 14 3" xfId="7154"/>
    <cellStyle name="Normal 3 2 2 2 2 15" xfId="4679"/>
    <cellStyle name="Normal 3 2 2 2 2 15 2" xfId="4680"/>
    <cellStyle name="Normal 3 2 2 2 2 15 3" xfId="7155"/>
    <cellStyle name="Normal 3 2 2 2 2 16" xfId="4681"/>
    <cellStyle name="Normal 3 2 2 2 2 17" xfId="4682"/>
    <cellStyle name="Normal 3 2 2 2 2 2" xfId="4683"/>
    <cellStyle name="Normal 3 2 2 2 2 2 2" xfId="4684"/>
    <cellStyle name="Normal 3 2 2 2 2 2 3" xfId="7156"/>
    <cellStyle name="Normal 3 2 2 2 2 3" xfId="4685"/>
    <cellStyle name="Normal 3 2 2 2 2 3 2" xfId="4686"/>
    <cellStyle name="Normal 3 2 2 2 2 3 3" xfId="7157"/>
    <cellStyle name="Normal 3 2 2 2 2 4" xfId="4687"/>
    <cellStyle name="Normal 3 2 2 2 2 4 2" xfId="4688"/>
    <cellStyle name="Normal 3 2 2 2 2 4 3" xfId="7158"/>
    <cellStyle name="Normal 3 2 2 2 2 5" xfId="4689"/>
    <cellStyle name="Normal 3 2 2 2 2 5 2" xfId="4690"/>
    <cellStyle name="Normal 3 2 2 2 2 5 3" xfId="7159"/>
    <cellStyle name="Normal 3 2 2 2 2 6" xfId="4691"/>
    <cellStyle name="Normal 3 2 2 2 2 6 2" xfId="4692"/>
    <cellStyle name="Normal 3 2 2 2 2 6 3" xfId="7160"/>
    <cellStyle name="Normal 3 2 2 2 2 7" xfId="4693"/>
    <cellStyle name="Normal 3 2 2 2 2 7 2" xfId="4694"/>
    <cellStyle name="Normal 3 2 2 2 2 7 3" xfId="7161"/>
    <cellStyle name="Normal 3 2 2 2 2 8" xfId="4695"/>
    <cellStyle name="Normal 3 2 2 2 2 8 2" xfId="4696"/>
    <cellStyle name="Normal 3 2 2 2 2 8 3" xfId="7162"/>
    <cellStyle name="Normal 3 2 2 2 2 9" xfId="4697"/>
    <cellStyle name="Normal 3 2 2 2 2 9 2" xfId="4698"/>
    <cellStyle name="Normal 3 2 2 2 2 9 3" xfId="7163"/>
    <cellStyle name="Normal 3 2 2 2 3" xfId="4699"/>
    <cellStyle name="Normal 3 2 2 2 3 2" xfId="4700"/>
    <cellStyle name="Normal 3 2 2 2 3 3" xfId="4701"/>
    <cellStyle name="Normal 3 2 2 2 4" xfId="4702"/>
    <cellStyle name="Normal 3 2 2 2 4 2" xfId="4703"/>
    <cellStyle name="Normal 3 2 2 2 4 3" xfId="4704"/>
    <cellStyle name="Normal 3 2 2 2 5" xfId="4705"/>
    <cellStyle name="Normal 3 2 2 2 5 2" xfId="4706"/>
    <cellStyle name="Normal 3 2 2 2 5 3" xfId="4707"/>
    <cellStyle name="Normal 3 2 2 2 6" xfId="4708"/>
    <cellStyle name="Normal 3 2 2 2 6 2" xfId="4709"/>
    <cellStyle name="Normal 3 2 2 2 6 3" xfId="4710"/>
    <cellStyle name="Normal 3 2 2 2 7" xfId="4711"/>
    <cellStyle name="Normal 3 2 2 2 7 2" xfId="4712"/>
    <cellStyle name="Normal 3 2 2 2 7 3" xfId="4713"/>
    <cellStyle name="Normal 3 2 2 2 8" xfId="4714"/>
    <cellStyle name="Normal 3 2 2 2 8 2" xfId="4715"/>
    <cellStyle name="Normal 3 2 2 2 8 3" xfId="4716"/>
    <cellStyle name="Normal 3 2 2 2 9" xfId="4717"/>
    <cellStyle name="Normal 3 2 2 2 9 2" xfId="4718"/>
    <cellStyle name="Normal 3 2 2 2 9 3" xfId="4719"/>
    <cellStyle name="Normal 3 2 2 3" xfId="4720"/>
    <cellStyle name="Normal 3 2 2 4" xfId="4721"/>
    <cellStyle name="Normal 3 2 2 5" xfId="4722"/>
    <cellStyle name="Normal 3 2 2 6" xfId="4723"/>
    <cellStyle name="Normal 3 2 2 7" xfId="4724"/>
    <cellStyle name="Normal 3 2 2 8" xfId="4725"/>
    <cellStyle name="Normal 3 2 2 9" xfId="4726"/>
    <cellStyle name="Normal 3 2 20" xfId="4727"/>
    <cellStyle name="Normal 3 2 20 2" xfId="4728"/>
    <cellStyle name="Normal 3 2 20 3" xfId="4729"/>
    <cellStyle name="Normal 3 2 21" xfId="4730"/>
    <cellStyle name="Normal 3 2 21 2" xfId="4731"/>
    <cellStyle name="Normal 3 2 21 3" xfId="4732"/>
    <cellStyle name="Normal 3 2 22" xfId="4733"/>
    <cellStyle name="Normal 3 2 22 2" xfId="4734"/>
    <cellStyle name="Normal 3 2 22 3" xfId="4735"/>
    <cellStyle name="Normal 3 2 23" xfId="4736"/>
    <cellStyle name="Normal 3 2 23 2" xfId="4737"/>
    <cellStyle name="Normal 3 2 23 3" xfId="4738"/>
    <cellStyle name="Normal 3 2 24" xfId="4739"/>
    <cellStyle name="Normal 3 2 25" xfId="4740"/>
    <cellStyle name="Normal 3 2 26" xfId="4741"/>
    <cellStyle name="Normal 3 2 27" xfId="4742"/>
    <cellStyle name="Normal 3 2 28" xfId="4743"/>
    <cellStyle name="Normal 3 2 29" xfId="4744"/>
    <cellStyle name="Normal 3 2 3" xfId="4745"/>
    <cellStyle name="Normal 3 2 3 10" xfId="4746"/>
    <cellStyle name="Normal 3 2 3 10 2" xfId="4747"/>
    <cellStyle name="Normal 3 2 3 10 3" xfId="7164"/>
    <cellStyle name="Normal 3 2 3 11" xfId="4748"/>
    <cellStyle name="Normal 3 2 3 11 2" xfId="4749"/>
    <cellStyle name="Normal 3 2 3 11 3" xfId="7165"/>
    <cellStyle name="Normal 3 2 3 12" xfId="4750"/>
    <cellStyle name="Normal 3 2 3 12 2" xfId="4751"/>
    <cellStyle name="Normal 3 2 3 12 3" xfId="7166"/>
    <cellStyle name="Normal 3 2 3 13" xfId="4752"/>
    <cellStyle name="Normal 3 2 3 13 2" xfId="4753"/>
    <cellStyle name="Normal 3 2 3 13 3" xfId="7167"/>
    <cellStyle name="Normal 3 2 3 14" xfId="4754"/>
    <cellStyle name="Normal 3 2 3 14 2" xfId="4755"/>
    <cellStyle name="Normal 3 2 3 14 3" xfId="7168"/>
    <cellStyle name="Normal 3 2 3 15" xfId="4756"/>
    <cellStyle name="Normal 3 2 3 15 2" xfId="4757"/>
    <cellStyle name="Normal 3 2 3 15 3" xfId="7169"/>
    <cellStyle name="Normal 3 2 3 16" xfId="4758"/>
    <cellStyle name="Normal 3 2 3 17" xfId="4759"/>
    <cellStyle name="Normal 3 2 3 2" xfId="4760"/>
    <cellStyle name="Normal 3 2 3 3" xfId="4761"/>
    <cellStyle name="Normal 3 2 3 4" xfId="4762"/>
    <cellStyle name="Normal 3 2 3 5" xfId="4763"/>
    <cellStyle name="Normal 3 2 3 6" xfId="4764"/>
    <cellStyle name="Normal 3 2 3 7" xfId="4765"/>
    <cellStyle name="Normal 3 2 3 8" xfId="4766"/>
    <cellStyle name="Normal 3 2 3 9" xfId="4767"/>
    <cellStyle name="Normal 3 2 30" xfId="4768"/>
    <cellStyle name="Normal 3 2 4" xfId="4769"/>
    <cellStyle name="Normal 3 2 4 2" xfId="4770"/>
    <cellStyle name="Normal 3 2 4 2 2" xfId="4771"/>
    <cellStyle name="Normal 3 2 4 2 3" xfId="4772"/>
    <cellStyle name="Normal 3 2 4 2 4" xfId="4773"/>
    <cellStyle name="Normal 3 2 4 2 5" xfId="4774"/>
    <cellStyle name="Normal 3 2 4 3" xfId="4775"/>
    <cellStyle name="Normal 3 2 4 3 2" xfId="4776"/>
    <cellStyle name="Normal 3 2 4 3 3" xfId="4777"/>
    <cellStyle name="Normal 3 2 4 3 4" xfId="4778"/>
    <cellStyle name="Normal 3 2 4 3 5" xfId="4779"/>
    <cellStyle name="Normal 3 2 4 4" xfId="4780"/>
    <cellStyle name="Normal 3 2 4 5" xfId="4781"/>
    <cellStyle name="Normal 3 2 4 6" xfId="4782"/>
    <cellStyle name="Normal 3 2 4 7" xfId="4783"/>
    <cellStyle name="Normal 3 2 5" xfId="4784"/>
    <cellStyle name="Normal 3 2 5 2" xfId="4785"/>
    <cellStyle name="Normal 3 2 5 3" xfId="4786"/>
    <cellStyle name="Normal 3 2 5 4" xfId="4787"/>
    <cellStyle name="Normal 3 2 5 5" xfId="4788"/>
    <cellStyle name="Normal 3 2 5 6" xfId="4789"/>
    <cellStyle name="Normal 3 2 5 7" xfId="4790"/>
    <cellStyle name="Normal 3 2 5 8" xfId="4791"/>
    <cellStyle name="Normal 3 2 5 9" xfId="4792"/>
    <cellStyle name="Normal 3 2 6" xfId="4793"/>
    <cellStyle name="Normal 3 2 6 2" xfId="4794"/>
    <cellStyle name="Normal 3 2 6 3" xfId="4795"/>
    <cellStyle name="Normal 3 2 6 4" xfId="4796"/>
    <cellStyle name="Normal 3 2 6 5" xfId="4797"/>
    <cellStyle name="Normal 3 2 6 6" xfId="4798"/>
    <cellStyle name="Normal 3 2 6 7" xfId="4799"/>
    <cellStyle name="Normal 3 2 6 8" xfId="4800"/>
    <cellStyle name="Normal 3 2 6 9" xfId="4801"/>
    <cellStyle name="Normal 3 2 7" xfId="4802"/>
    <cellStyle name="Normal 3 2 7 2" xfId="4803"/>
    <cellStyle name="Normal 3 2 7 3" xfId="4804"/>
    <cellStyle name="Normal 3 2 7 4" xfId="4805"/>
    <cellStyle name="Normal 3 2 7 5" xfId="4806"/>
    <cellStyle name="Normal 3 2 7 6" xfId="4807"/>
    <cellStyle name="Normal 3 2 7 7" xfId="4808"/>
    <cellStyle name="Normal 3 2 7 8" xfId="4809"/>
    <cellStyle name="Normal 3 2 7 9" xfId="4810"/>
    <cellStyle name="Normal 3 2 8" xfId="4811"/>
    <cellStyle name="Normal 3 2 8 10" xfId="4812"/>
    <cellStyle name="Normal 3 2 8 2" xfId="4813"/>
    <cellStyle name="Normal 3 2 8 3" xfId="4814"/>
    <cellStyle name="Normal 3 2 8 4" xfId="4815"/>
    <cellStyle name="Normal 3 2 8 5" xfId="4816"/>
    <cellStyle name="Normal 3 2 8 6" xfId="4817"/>
    <cellStyle name="Normal 3 2 8 7" xfId="4818"/>
    <cellStyle name="Normal 3 2 8 8" xfId="4819"/>
    <cellStyle name="Normal 3 2 8 9" xfId="4820"/>
    <cellStyle name="Normal 3 2 9" xfId="4821"/>
    <cellStyle name="Normal 3 2 9 2" xfId="4822"/>
    <cellStyle name="Normal 3 2 9 3" xfId="4823"/>
    <cellStyle name="Normal 3 2_Budget incorporated 2011-2012 last101011" xfId="4824"/>
    <cellStyle name="Normal 3 20" xfId="4825"/>
    <cellStyle name="Normal 3 20 2" xfId="4826"/>
    <cellStyle name="Normal 3 20 3" xfId="7170"/>
    <cellStyle name="Normal 3 21" xfId="4827"/>
    <cellStyle name="Normal 3 21 2" xfId="4828"/>
    <cellStyle name="Normal 3 21 3" xfId="7171"/>
    <cellStyle name="Normal 3 22" xfId="4829"/>
    <cellStyle name="Normal 3 23" xfId="6387"/>
    <cellStyle name="Normal 3 3" xfId="4830"/>
    <cellStyle name="Normal 3 3 2" xfId="4831"/>
    <cellStyle name="Normal 3 3 2 2" xfId="7302"/>
    <cellStyle name="Normal 3 3 3" xfId="6431"/>
    <cellStyle name="Normal 3 4" xfId="4832"/>
    <cellStyle name="Normal 3 4 2" xfId="4833"/>
    <cellStyle name="Normal 3 4 2 2" xfId="7303"/>
    <cellStyle name="Normal 3 4 3" xfId="6432"/>
    <cellStyle name="Normal 3 5" xfId="4834"/>
    <cellStyle name="Normal 3 5 2" xfId="4835"/>
    <cellStyle name="Normal 3 5 3" xfId="6460"/>
    <cellStyle name="Normal 3 6" xfId="4836"/>
    <cellStyle name="Normal 3 6 2" xfId="4837"/>
    <cellStyle name="Normal 3 6 3" xfId="6740"/>
    <cellStyle name="Normal 3 7" xfId="4838"/>
    <cellStyle name="Normal 3 7 2" xfId="4839"/>
    <cellStyle name="Normal 3 7 3" xfId="6745"/>
    <cellStyle name="Normal 3 8" xfId="4840"/>
    <cellStyle name="Normal 3 8 2" xfId="4841"/>
    <cellStyle name="Normal 3 8 3" xfId="6746"/>
    <cellStyle name="Normal 3 9" xfId="4842"/>
    <cellStyle name="Normal 3 9 2" xfId="4843"/>
    <cellStyle name="Normal 3 9 3" xfId="6747"/>
    <cellStyle name="Normal 3_new budget_25.05.11" xfId="4844"/>
    <cellStyle name="Normal 30" xfId="4845"/>
    <cellStyle name="Normal 30 2" xfId="4846"/>
    <cellStyle name="Normal 30 3" xfId="4847"/>
    <cellStyle name="Normal 30 3 2" xfId="7937"/>
    <cellStyle name="Normal 31" xfId="4848"/>
    <cellStyle name="Normal 31 2" xfId="4849"/>
    <cellStyle name="Normal 31 3" xfId="4850"/>
    <cellStyle name="Normal 31 3 2" xfId="7938"/>
    <cellStyle name="Normal 32" xfId="4851"/>
    <cellStyle name="Normal 33" xfId="6130"/>
    <cellStyle name="Normal 33 2" xfId="6316"/>
    <cellStyle name="Normal 34" xfId="6317"/>
    <cellStyle name="Normal 35" xfId="6318"/>
    <cellStyle name="Normal 35 2" xfId="6319"/>
    <cellStyle name="Normal 36" xfId="4852"/>
    <cellStyle name="Normal 36 2" xfId="4853"/>
    <cellStyle name="Normal 36 3" xfId="4854"/>
    <cellStyle name="Normal 36 3 2" xfId="7939"/>
    <cellStyle name="Normal 37" xfId="4855"/>
    <cellStyle name="Normal 37 2" xfId="4856"/>
    <cellStyle name="Normal 37 3" xfId="4857"/>
    <cellStyle name="Normal 37 3 2" xfId="7940"/>
    <cellStyle name="Normal 38" xfId="6320"/>
    <cellStyle name="Normal 39" xfId="8088"/>
    <cellStyle name="Normal 4" xfId="4858"/>
    <cellStyle name="Normal 4 10" xfId="4859"/>
    <cellStyle name="Normal 4 10 2" xfId="4860"/>
    <cellStyle name="Normal 4 10 2 2" xfId="7304"/>
    <cellStyle name="Normal 4 10 3" xfId="6748"/>
    <cellStyle name="Normal 4 11" xfId="4861"/>
    <cellStyle name="Normal 4 11 2" xfId="4862"/>
    <cellStyle name="Normal 4 11 2 2" xfId="7305"/>
    <cellStyle name="Normal 4 11 3" xfId="6749"/>
    <cellStyle name="Normal 4 12" xfId="4863"/>
    <cellStyle name="Normal 4 12 2" xfId="4864"/>
    <cellStyle name="Normal 4 12 2 2" xfId="7306"/>
    <cellStyle name="Normal 4 12 3" xfId="6750"/>
    <cellStyle name="Normal 4 13" xfId="4865"/>
    <cellStyle name="Normal 4 13 2" xfId="4866"/>
    <cellStyle name="Normal 4 13 2 2" xfId="7307"/>
    <cellStyle name="Normal 4 13 3" xfId="6751"/>
    <cellStyle name="Normal 4 14" xfId="4867"/>
    <cellStyle name="Normal 4 14 2" xfId="4868"/>
    <cellStyle name="Normal 4 14 2 2" xfId="7308"/>
    <cellStyle name="Normal 4 14 3" xfId="6752"/>
    <cellStyle name="Normal 4 15" xfId="4869"/>
    <cellStyle name="Normal 4 15 2" xfId="4870"/>
    <cellStyle name="Normal 4 15 2 2" xfId="7309"/>
    <cellStyle name="Normal 4 15 3" xfId="6753"/>
    <cellStyle name="Normal 4 16" xfId="4871"/>
    <cellStyle name="Normal 4 16 2" xfId="4872"/>
    <cellStyle name="Normal 4 16 2 2" xfId="7310"/>
    <cellStyle name="Normal 4 16 3" xfId="6754"/>
    <cellStyle name="Normal 4 17" xfId="4873"/>
    <cellStyle name="Normal 4 17 2" xfId="4874"/>
    <cellStyle name="Normal 4 17 2 2" xfId="7311"/>
    <cellStyle name="Normal 4 17 3" xfId="6755"/>
    <cellStyle name="Normal 4 18" xfId="4875"/>
    <cellStyle name="Normal 4 18 2" xfId="4876"/>
    <cellStyle name="Normal 4 18 2 2" xfId="7312"/>
    <cellStyle name="Normal 4 18 3" xfId="6756"/>
    <cellStyle name="Normal 4 19" xfId="4877"/>
    <cellStyle name="Normal 4 19 2" xfId="4878"/>
    <cellStyle name="Normal 4 19 3" xfId="7172"/>
    <cellStyle name="Normal 4 2" xfId="4879"/>
    <cellStyle name="Normal 4 2 2" xfId="4880"/>
    <cellStyle name="Normal 4 2 2 2" xfId="7313"/>
    <cellStyle name="Normal 4 2 3" xfId="6433"/>
    <cellStyle name="Normal 4 20" xfId="4881"/>
    <cellStyle name="Normal 4 21" xfId="6321"/>
    <cellStyle name="Normal 4 22" xfId="6396"/>
    <cellStyle name="Normal 4 3" xfId="4882"/>
    <cellStyle name="Normal 4 3 2" xfId="4883"/>
    <cellStyle name="Normal 4 3 2 2" xfId="7314"/>
    <cellStyle name="Normal 4 3 3" xfId="6757"/>
    <cellStyle name="Normal 4 4" xfId="4884"/>
    <cellStyle name="Normal 4 4 2" xfId="4885"/>
    <cellStyle name="Normal 4 4 2 2" xfId="7315"/>
    <cellStyle name="Normal 4 4 3" xfId="6758"/>
    <cellStyle name="Normal 4 5" xfId="4886"/>
    <cellStyle name="Normal 4 5 2" xfId="4887"/>
    <cellStyle name="Normal 4 5 2 2" xfId="7316"/>
    <cellStyle name="Normal 4 5 3" xfId="6759"/>
    <cellStyle name="Normal 4 6" xfId="4888"/>
    <cellStyle name="Normal 4 6 2" xfId="4889"/>
    <cellStyle name="Normal 4 6 2 2" xfId="7317"/>
    <cellStyle name="Normal 4 6 3" xfId="6760"/>
    <cellStyle name="Normal 4 7" xfId="4890"/>
    <cellStyle name="Normal 4 7 2" xfId="4891"/>
    <cellStyle name="Normal 4 7 2 2" xfId="7318"/>
    <cellStyle name="Normal 4 7 3" xfId="6761"/>
    <cellStyle name="Normal 4 8" xfId="4892"/>
    <cellStyle name="Normal 4 8 2" xfId="4893"/>
    <cellStyle name="Normal 4 8 2 2" xfId="7319"/>
    <cellStyle name="Normal 4 8 3" xfId="6762"/>
    <cellStyle name="Normal 4 9" xfId="4894"/>
    <cellStyle name="Normal 4 9 2" xfId="4895"/>
    <cellStyle name="Normal 4 9 2 2" xfId="7320"/>
    <cellStyle name="Normal 4 9 3" xfId="6763"/>
    <cellStyle name="Normal 40" xfId="9137"/>
    <cellStyle name="Normal 41" xfId="9139"/>
    <cellStyle name="Normal 42" xfId="9206"/>
    <cellStyle name="Normal 5" xfId="4896"/>
    <cellStyle name="Normal 5 10" xfId="4897"/>
    <cellStyle name="Normal 5 11" xfId="4898"/>
    <cellStyle name="Normal 5 12" xfId="4899"/>
    <cellStyle name="Normal 5 13" xfId="4900"/>
    <cellStyle name="Normal 5 14" xfId="4901"/>
    <cellStyle name="Normal 5 15" xfId="4902"/>
    <cellStyle name="Normal 5 16" xfId="4903"/>
    <cellStyle name="Normal 5 17" xfId="4904"/>
    <cellStyle name="Normal 5 18" xfId="4905"/>
    <cellStyle name="Normal 5 19" xfId="4906"/>
    <cellStyle name="Normal 5 19 2" xfId="7321"/>
    <cellStyle name="Normal 5 2" xfId="4907"/>
    <cellStyle name="Normal 5 2 2" xfId="4908"/>
    <cellStyle name="Normal 5 2 2 2" xfId="7322"/>
    <cellStyle name="Normal 5 2 3" xfId="6435"/>
    <cellStyle name="Normal 5 20" xfId="6322"/>
    <cellStyle name="Normal 5 21" xfId="6323"/>
    <cellStyle name="Normal 5 22" xfId="6434"/>
    <cellStyle name="Normal 5 3" xfId="4909"/>
    <cellStyle name="Normal 5 4" xfId="4910"/>
    <cellStyle name="Normal 5 5" xfId="4911"/>
    <cellStyle name="Normal 5 6" xfId="4912"/>
    <cellStyle name="Normal 5 7" xfId="4913"/>
    <cellStyle name="Normal 5 8" xfId="4914"/>
    <cellStyle name="Normal 5 9" xfId="4915"/>
    <cellStyle name="Normal 5_Budget incorporated 2011-2012 last101011" xfId="4916"/>
    <cellStyle name="Normal 6" xfId="4917"/>
    <cellStyle name="Normal 6 10" xfId="4918"/>
    <cellStyle name="Normal 6 10 2" xfId="4919"/>
    <cellStyle name="Normal 6 10 3" xfId="7173"/>
    <cellStyle name="Normal 6 11" xfId="4920"/>
    <cellStyle name="Normal 6 11 2" xfId="4921"/>
    <cellStyle name="Normal 6 11 3" xfId="7174"/>
    <cellStyle name="Normal 6 12" xfId="4922"/>
    <cellStyle name="Normal 6 12 2" xfId="4923"/>
    <cellStyle name="Normal 6 12 3" xfId="7175"/>
    <cellStyle name="Normal 6 13" xfId="4924"/>
    <cellStyle name="Normal 6 13 2" xfId="4925"/>
    <cellStyle name="Normal 6 13 3" xfId="7176"/>
    <cellStyle name="Normal 6 14" xfId="4926"/>
    <cellStyle name="Normal 6 14 2" xfId="4927"/>
    <cellStyle name="Normal 6 14 3" xfId="7177"/>
    <cellStyle name="Normal 6 15" xfId="4928"/>
    <cellStyle name="Normal 6 15 2" xfId="4929"/>
    <cellStyle name="Normal 6 15 3" xfId="7178"/>
    <cellStyle name="Normal 6 16" xfId="4930"/>
    <cellStyle name="Normal 6 16 2" xfId="4931"/>
    <cellStyle name="Normal 6 16 3" xfId="7179"/>
    <cellStyle name="Normal 6 17" xfId="4932"/>
    <cellStyle name="Normal 6 17 2" xfId="4933"/>
    <cellStyle name="Normal 6 17 3" xfId="7180"/>
    <cellStyle name="Normal 6 2" xfId="4934"/>
    <cellStyle name="Normal 6 2 10" xfId="6324"/>
    <cellStyle name="Normal 6 2 11" xfId="6325"/>
    <cellStyle name="Normal 6 2 2" xfId="4935"/>
    <cellStyle name="Normal 6 2 2 2" xfId="4936"/>
    <cellStyle name="Normal 6 2 2 3" xfId="4937"/>
    <cellStyle name="Normal 6 2 2 4" xfId="4938"/>
    <cellStyle name="Normal 6 2 2 5" xfId="4939"/>
    <cellStyle name="Normal 6 2 2 6" xfId="4940"/>
    <cellStyle name="Normal 6 2 2 7" xfId="4941"/>
    <cellStyle name="Normal 6 2 2 8" xfId="4942"/>
    <cellStyle name="Normal 6 2 2 9" xfId="4943"/>
    <cellStyle name="Normal 6 2 3" xfId="4944"/>
    <cellStyle name="Normal 6 2 3 10" xfId="4945"/>
    <cellStyle name="Normal 6 2 3 2" xfId="4946"/>
    <cellStyle name="Normal 6 2 3 2 2" xfId="4947"/>
    <cellStyle name="Normal 6 2 3 2 3" xfId="4948"/>
    <cellStyle name="Normal 6 2 3 2 4" xfId="4949"/>
    <cellStyle name="Normal 6 2 3 2 5" xfId="4950"/>
    <cellStyle name="Normal 6 2 3 2 6" xfId="4951"/>
    <cellStyle name="Normal 6 2 3 2 7" xfId="4952"/>
    <cellStyle name="Normal 6 2 3 2 8" xfId="4953"/>
    <cellStyle name="Normal 6 2 3 2 9" xfId="4954"/>
    <cellStyle name="Normal 6 2 3 3" xfId="4955"/>
    <cellStyle name="Normal 6 2 3 4" xfId="4956"/>
    <cellStyle name="Normal 6 2 3 5" xfId="4957"/>
    <cellStyle name="Normal 6 2 3 6" xfId="4958"/>
    <cellStyle name="Normal 6 2 3 7" xfId="4959"/>
    <cellStyle name="Normal 6 2 3 8" xfId="4960"/>
    <cellStyle name="Normal 6 2 3 9" xfId="4961"/>
    <cellStyle name="Normal 6 2 3_Budget incorporated 2011-2012 last101011" xfId="4962"/>
    <cellStyle name="Normal 6 2 4" xfId="4963"/>
    <cellStyle name="Normal 6 2 5" xfId="4964"/>
    <cellStyle name="Normal 6 2 6" xfId="4965"/>
    <cellStyle name="Normal 6 2 7" xfId="4966"/>
    <cellStyle name="Normal 6 2 8" xfId="4967"/>
    <cellStyle name="Normal 6 2 9" xfId="6326"/>
    <cellStyle name="Normal 6 2_Budget incorporated 2011-2012 last101011" xfId="4968"/>
    <cellStyle name="Normal 6 3" xfId="4969"/>
    <cellStyle name="Normal 6 4" xfId="4970"/>
    <cellStyle name="Normal 6 5" xfId="4971"/>
    <cellStyle name="Normal 6 6" xfId="4972"/>
    <cellStyle name="Normal 6 6 2" xfId="4973"/>
    <cellStyle name="Normal 6 6 3" xfId="7181"/>
    <cellStyle name="Normal 6 7" xfId="4974"/>
    <cellStyle name="Normal 6 7 2" xfId="4975"/>
    <cellStyle name="Normal 6 7 3" xfId="7182"/>
    <cellStyle name="Normal 6 8" xfId="4976"/>
    <cellStyle name="Normal 6 8 2" xfId="4977"/>
    <cellStyle name="Normal 6 8 3" xfId="7183"/>
    <cellStyle name="Normal 6 9" xfId="4978"/>
    <cellStyle name="Normal 6 9 2" xfId="4979"/>
    <cellStyle name="Normal 6 9 3" xfId="7184"/>
    <cellStyle name="Normal 6_Budget incorporated 2011-2012 last101011" xfId="4980"/>
    <cellStyle name="Normal 7" xfId="4981"/>
    <cellStyle name="Normal 7 10" xfId="4982"/>
    <cellStyle name="Normal 7 11" xfId="4983"/>
    <cellStyle name="Normal 7 11 2" xfId="4984"/>
    <cellStyle name="Normal 7 11 3" xfId="7185"/>
    <cellStyle name="Normal 7 12" xfId="4985"/>
    <cellStyle name="Normal 7 12 2" xfId="4986"/>
    <cellStyle name="Normal 7 12 3" xfId="7186"/>
    <cellStyle name="Normal 7 13" xfId="4987"/>
    <cellStyle name="Normal 7 13 2" xfId="4988"/>
    <cellStyle name="Normal 7 13 3" xfId="7187"/>
    <cellStyle name="Normal 7 14" xfId="4989"/>
    <cellStyle name="Normal 7 14 2" xfId="4990"/>
    <cellStyle name="Normal 7 14 3" xfId="7188"/>
    <cellStyle name="Normal 7 15" xfId="4991"/>
    <cellStyle name="Normal 7 15 2" xfId="4992"/>
    <cellStyle name="Normal 7 15 3" xfId="7189"/>
    <cellStyle name="Normal 7 16" xfId="4993"/>
    <cellStyle name="Normal 7 16 2" xfId="4994"/>
    <cellStyle name="Normal 7 16 3" xfId="7190"/>
    <cellStyle name="Normal 7 2" xfId="4995"/>
    <cellStyle name="Normal 7 2 2" xfId="4996"/>
    <cellStyle name="Normal 7 2 3" xfId="4997"/>
    <cellStyle name="Normal 7 2 4" xfId="4998"/>
    <cellStyle name="Normal 7 2 5" xfId="4999"/>
    <cellStyle name="Normal 7 2 6" xfId="5000"/>
    <cellStyle name="Normal 7 2 7" xfId="5001"/>
    <cellStyle name="Normal 7 2 8" xfId="5002"/>
    <cellStyle name="Normal 7 2 9" xfId="5003"/>
    <cellStyle name="Normal 7 3" xfId="5004"/>
    <cellStyle name="Normal 7 3 2" xfId="6327"/>
    <cellStyle name="Normal 7 3 3" xfId="6328"/>
    <cellStyle name="Normal 7 4" xfId="5005"/>
    <cellStyle name="Normal 7 5" xfId="5006"/>
    <cellStyle name="Normal 7 6" xfId="5007"/>
    <cellStyle name="Normal 7 7" xfId="5008"/>
    <cellStyle name="Normal 7 8" xfId="5009"/>
    <cellStyle name="Normal 7 9" xfId="5010"/>
    <cellStyle name="Normal 7_Budget incorporated 2011-2012 last101011" xfId="5011"/>
    <cellStyle name="Normal 8" xfId="5012"/>
    <cellStyle name="Normal 8 10" xfId="5013"/>
    <cellStyle name="Normal 8 10 2" xfId="5014"/>
    <cellStyle name="Normal 8 10 3" xfId="7191"/>
    <cellStyle name="Normal 8 11" xfId="5015"/>
    <cellStyle name="Normal 8 11 2" xfId="5016"/>
    <cellStyle name="Normal 8 11 3" xfId="7192"/>
    <cellStyle name="Normal 8 12" xfId="5017"/>
    <cellStyle name="Normal 8 12 2" xfId="5018"/>
    <cellStyle name="Normal 8 12 3" xfId="7193"/>
    <cellStyle name="Normal 8 13" xfId="5019"/>
    <cellStyle name="Normal 8 13 2" xfId="5020"/>
    <cellStyle name="Normal 8 13 3" xfId="7194"/>
    <cellStyle name="Normal 8 14" xfId="5021"/>
    <cellStyle name="Normal 8 14 2" xfId="5022"/>
    <cellStyle name="Normal 8 14 3" xfId="7195"/>
    <cellStyle name="Normal 8 15" xfId="5023"/>
    <cellStyle name="Normal 8 15 2" xfId="5024"/>
    <cellStyle name="Normal 8 15 3" xfId="7196"/>
    <cellStyle name="Normal 8 16" xfId="6436"/>
    <cellStyle name="Normal 8 2" xfId="5025"/>
    <cellStyle name="Normal 8 2 2" xfId="5026"/>
    <cellStyle name="Normal 8 2 3" xfId="7197"/>
    <cellStyle name="Normal 8 3" xfId="5027"/>
    <cellStyle name="Normal 8 3 2" xfId="5028"/>
    <cellStyle name="Normal 8 3 3" xfId="7198"/>
    <cellStyle name="Normal 8 4" xfId="5029"/>
    <cellStyle name="Normal 8 4 2" xfId="5030"/>
    <cellStyle name="Normal 8 4 3" xfId="7199"/>
    <cellStyle name="Normal 8 5" xfId="5031"/>
    <cellStyle name="Normal 8 5 2" xfId="5032"/>
    <cellStyle name="Normal 8 5 3" xfId="7200"/>
    <cellStyle name="Normal 8 6" xfId="5033"/>
    <cellStyle name="Normal 8 6 2" xfId="5034"/>
    <cellStyle name="Normal 8 6 3" xfId="7201"/>
    <cellStyle name="Normal 8 7" xfId="5035"/>
    <cellStyle name="Normal 8 7 2" xfId="5036"/>
    <cellStyle name="Normal 8 7 3" xfId="7202"/>
    <cellStyle name="Normal 8 8" xfId="5037"/>
    <cellStyle name="Normal 8 8 2" xfId="5038"/>
    <cellStyle name="Normal 8 8 3" xfId="7203"/>
    <cellStyle name="Normal 8 9" xfId="5039"/>
    <cellStyle name="Normal 8 9 2" xfId="5040"/>
    <cellStyle name="Normal 8 9 3" xfId="7204"/>
    <cellStyle name="Normal 9" xfId="5041"/>
    <cellStyle name="Normal 9 10" xfId="5042"/>
    <cellStyle name="Normal 9 10 2" xfId="5043"/>
    <cellStyle name="Normal 9 10 3" xfId="7205"/>
    <cellStyle name="Normal 9 11" xfId="5044"/>
    <cellStyle name="Normal 9 11 2" xfId="5045"/>
    <cellStyle name="Normal 9 11 3" xfId="7206"/>
    <cellStyle name="Normal 9 12" xfId="5046"/>
    <cellStyle name="Normal 9 12 2" xfId="5047"/>
    <cellStyle name="Normal 9 12 3" xfId="7207"/>
    <cellStyle name="Normal 9 13" xfId="5048"/>
    <cellStyle name="Normal 9 13 2" xfId="5049"/>
    <cellStyle name="Normal 9 13 3" xfId="7208"/>
    <cellStyle name="Normal 9 14" xfId="5050"/>
    <cellStyle name="Normal 9 14 2" xfId="5051"/>
    <cellStyle name="Normal 9 14 3" xfId="7209"/>
    <cellStyle name="Normal 9 15" xfId="6437"/>
    <cellStyle name="Normal 9 2" xfId="5052"/>
    <cellStyle name="Normal 9 2 2" xfId="5053"/>
    <cellStyle name="Normal 9 2 2 2" xfId="5054"/>
    <cellStyle name="Normal 9 2 2 2 2" xfId="7324"/>
    <cellStyle name="Normal 9 2 2 3" xfId="6439"/>
    <cellStyle name="Normal 9 2 3" xfId="5055"/>
    <cellStyle name="Normal 9 2 3 2" xfId="7323"/>
    <cellStyle name="Normal 9 2 4" xfId="6438"/>
    <cellStyle name="Normal 9 3" xfId="5056"/>
    <cellStyle name="Normal 9 3 2" xfId="5057"/>
    <cellStyle name="Normal 9 3 2 2" xfId="7325"/>
    <cellStyle name="Normal 9 3 3" xfId="6440"/>
    <cellStyle name="Normal 9 4" xfId="5058"/>
    <cellStyle name="Normal 9 4 2" xfId="5059"/>
    <cellStyle name="Normal 9 4 3" xfId="7210"/>
    <cellStyle name="Normal 9 5" xfId="5060"/>
    <cellStyle name="Normal 9 5 2" xfId="5061"/>
    <cellStyle name="Normal 9 5 3" xfId="7211"/>
    <cellStyle name="Normal 9 6" xfId="5062"/>
    <cellStyle name="Normal 9 6 2" xfId="5063"/>
    <cellStyle name="Normal 9 6 3" xfId="7212"/>
    <cellStyle name="Normal 9 7" xfId="5064"/>
    <cellStyle name="Normal 9 7 2" xfId="5065"/>
    <cellStyle name="Normal 9 7 3" xfId="7213"/>
    <cellStyle name="Normal 9 8" xfId="5066"/>
    <cellStyle name="Normal 9 8 2" xfId="5067"/>
    <cellStyle name="Normal 9 8 3" xfId="7214"/>
    <cellStyle name="Normal 9 9" xfId="5068"/>
    <cellStyle name="Normal 9 9 2" xfId="5069"/>
    <cellStyle name="Normal 9 9 3" xfId="7215"/>
    <cellStyle name="Normal 9_Budget_R6_IV_Lot_2010_23_12_09" xfId="5070"/>
    <cellStyle name="Normal_Total Budget - round 7_GEO" xfId="6132"/>
    <cellStyle name="Normal_შესყიდვები" xfId="6131"/>
    <cellStyle name="Note 10" xfId="6329"/>
    <cellStyle name="Note 11" xfId="6330"/>
    <cellStyle name="Note 12" xfId="6331"/>
    <cellStyle name="Note 2" xfId="5071"/>
    <cellStyle name="Note 2 10" xfId="5072"/>
    <cellStyle name="Note 2 10 2" xfId="5073"/>
    <cellStyle name="Note 2 10 3" xfId="5074"/>
    <cellStyle name="Note 2 11" xfId="5075"/>
    <cellStyle name="Note 2 11 2" xfId="5076"/>
    <cellStyle name="Note 2 11 3" xfId="5077"/>
    <cellStyle name="Note 2 12" xfId="5078"/>
    <cellStyle name="Note 2 12 2" xfId="5079"/>
    <cellStyle name="Note 2 12 3" xfId="5080"/>
    <cellStyle name="Note 2 13" xfId="5081"/>
    <cellStyle name="Note 2 13 2" xfId="5082"/>
    <cellStyle name="Note 2 13 3" xfId="5083"/>
    <cellStyle name="Note 2 14" xfId="5084"/>
    <cellStyle name="Note 2 14 2" xfId="5085"/>
    <cellStyle name="Note 2 14 3" xfId="5086"/>
    <cellStyle name="Note 2 15" xfId="5087"/>
    <cellStyle name="Note 2 15 2" xfId="5088"/>
    <cellStyle name="Note 2 15 3" xfId="5089"/>
    <cellStyle name="Note 2 16" xfId="5090"/>
    <cellStyle name="Note 2 16 2" xfId="5091"/>
    <cellStyle name="Note 2 16 3" xfId="5092"/>
    <cellStyle name="Note 2 17" xfId="5093"/>
    <cellStyle name="Note 2 17 2" xfId="5094"/>
    <cellStyle name="Note 2 17 3" xfId="5095"/>
    <cellStyle name="Note 2 18" xfId="5096"/>
    <cellStyle name="Note 2 18 2" xfId="5097"/>
    <cellStyle name="Note 2 18 3" xfId="5098"/>
    <cellStyle name="Note 2 19" xfId="5099"/>
    <cellStyle name="Note 2 19 2" xfId="5100"/>
    <cellStyle name="Note 2 19 3" xfId="6467"/>
    <cellStyle name="Note 2 2" xfId="5101"/>
    <cellStyle name="Note 2 2 2" xfId="5102"/>
    <cellStyle name="Note 2 2 3" xfId="5103"/>
    <cellStyle name="Note 2 2 4" xfId="5104"/>
    <cellStyle name="Note 2 2 5" xfId="5105"/>
    <cellStyle name="Note 2 20" xfId="5106"/>
    <cellStyle name="Note 2 20 2" xfId="5107"/>
    <cellStyle name="Note 2 20 3" xfId="6945"/>
    <cellStyle name="Note 2 21" xfId="5108"/>
    <cellStyle name="Note 2 21 2" xfId="5109"/>
    <cellStyle name="Note 2 21 3" xfId="6903"/>
    <cellStyle name="Note 2 22" xfId="5110"/>
    <cellStyle name="Note 2 22 2" xfId="5111"/>
    <cellStyle name="Note 2 22 3" xfId="6929"/>
    <cellStyle name="Note 2 23" xfId="5112"/>
    <cellStyle name="Note 2 23 2" xfId="5113"/>
    <cellStyle name="Note 2 23 3" xfId="6913"/>
    <cellStyle name="Note 2 24" xfId="5114"/>
    <cellStyle name="Note 2 24 2" xfId="5115"/>
    <cellStyle name="Note 2 24 3" xfId="6918"/>
    <cellStyle name="Note 2 25" xfId="5116"/>
    <cellStyle name="Note 2 25 2" xfId="5117"/>
    <cellStyle name="Note 2 25 3" xfId="6950"/>
    <cellStyle name="Note 2 26" xfId="5118"/>
    <cellStyle name="Note 2 27" xfId="5119"/>
    <cellStyle name="Note 2 3" xfId="5120"/>
    <cellStyle name="Note 2 3 10" xfId="5121"/>
    <cellStyle name="Note 2 3 11" xfId="6441"/>
    <cellStyle name="Note 2 3 2" xfId="5122"/>
    <cellStyle name="Note 2 3 3" xfId="5123"/>
    <cellStyle name="Note 2 3 4" xfId="5124"/>
    <cellStyle name="Note 2 3 5" xfId="5125"/>
    <cellStyle name="Note 2 3 6" xfId="5126"/>
    <cellStyle name="Note 2 3 7" xfId="5127"/>
    <cellStyle name="Note 2 3 8" xfId="5128"/>
    <cellStyle name="Note 2 3 9" xfId="5129"/>
    <cellStyle name="Note 2 4" xfId="5130"/>
    <cellStyle name="Note 2 4 10" xfId="5131"/>
    <cellStyle name="Note 2 4 11" xfId="5132"/>
    <cellStyle name="Note 2 4 2" xfId="5133"/>
    <cellStyle name="Note 2 4 2 2" xfId="5134"/>
    <cellStyle name="Note 2 4 2 3" xfId="5135"/>
    <cellStyle name="Note 2 4 3" xfId="5136"/>
    <cellStyle name="Note 2 4 4" xfId="5137"/>
    <cellStyle name="Note 2 4 5" xfId="5138"/>
    <cellStyle name="Note 2 4 6" xfId="5139"/>
    <cellStyle name="Note 2 4 7" xfId="5140"/>
    <cellStyle name="Note 2 4 8" xfId="5141"/>
    <cellStyle name="Note 2 4 9" xfId="5142"/>
    <cellStyle name="Note 2 5" xfId="5143"/>
    <cellStyle name="Note 2 5 10" xfId="5144"/>
    <cellStyle name="Note 2 5 11" xfId="5145"/>
    <cellStyle name="Note 2 5 2" xfId="5146"/>
    <cellStyle name="Note 2 5 2 2" xfId="5147"/>
    <cellStyle name="Note 2 5 2 3" xfId="6471"/>
    <cellStyle name="Note 2 5 3" xfId="5148"/>
    <cellStyle name="Note 2 5 4" xfId="5149"/>
    <cellStyle name="Note 2 5 5" xfId="5150"/>
    <cellStyle name="Note 2 5 6" xfId="5151"/>
    <cellStyle name="Note 2 5 7" xfId="5152"/>
    <cellStyle name="Note 2 5 8" xfId="5153"/>
    <cellStyle name="Note 2 5 9" xfId="5154"/>
    <cellStyle name="Note 2 6" xfId="5155"/>
    <cellStyle name="Note 2 6 2" xfId="5156"/>
    <cellStyle name="Note 2 6 3" xfId="5157"/>
    <cellStyle name="Note 2 7" xfId="5158"/>
    <cellStyle name="Note 2 7 2" xfId="5159"/>
    <cellStyle name="Note 2 7 3" xfId="5160"/>
    <cellStyle name="Note 2 8" xfId="5161"/>
    <cellStyle name="Note 2 8 2" xfId="5162"/>
    <cellStyle name="Note 2 8 3" xfId="5163"/>
    <cellStyle name="Note 2 9" xfId="5164"/>
    <cellStyle name="Note 2 9 2" xfId="5165"/>
    <cellStyle name="Note 2 9 3" xfId="5166"/>
    <cellStyle name="Note 2_Blood_21months_EURO" xfId="5167"/>
    <cellStyle name="Note 3" xfId="5168"/>
    <cellStyle name="Note 3 2" xfId="5169"/>
    <cellStyle name="Note 3 2 2" xfId="5170"/>
    <cellStyle name="Note 3 2 3" xfId="5171"/>
    <cellStyle name="Note 3 2 4" xfId="5172"/>
    <cellStyle name="Note 3 2 5" xfId="5173"/>
    <cellStyle name="Note 3 3" xfId="5174"/>
    <cellStyle name="Note 3 4" xfId="5175"/>
    <cellStyle name="Note 3 5" xfId="5176"/>
    <cellStyle name="Note 3 6" xfId="5177"/>
    <cellStyle name="Note 3_GHRN GEO HIV_R10 Budgetlast" xfId="5178"/>
    <cellStyle name="Note 4" xfId="5179"/>
    <cellStyle name="Note 4 2" xfId="5180"/>
    <cellStyle name="Note 4 2 2" xfId="5181"/>
    <cellStyle name="Note 4 2 3" xfId="5182"/>
    <cellStyle name="Note 4 2 4" xfId="5183"/>
    <cellStyle name="Note 4 2 5" xfId="5184"/>
    <cellStyle name="Note 4 3" xfId="5185"/>
    <cellStyle name="Note 4 4" xfId="5186"/>
    <cellStyle name="Note 4 5" xfId="5187"/>
    <cellStyle name="Note 4 6" xfId="5188"/>
    <cellStyle name="Note 4_GHRN GEO HIV_R10 Budgetlast" xfId="5189"/>
    <cellStyle name="Note 5" xfId="5190"/>
    <cellStyle name="Note 5 2" xfId="5191"/>
    <cellStyle name="Note 5 2 2" xfId="7326"/>
    <cellStyle name="Note 5 3" xfId="6442"/>
    <cellStyle name="Note 6" xfId="5192"/>
    <cellStyle name="Note 6 2" xfId="5193"/>
    <cellStyle name="Note 6 2 2" xfId="7327"/>
    <cellStyle name="Note 6 3" xfId="6443"/>
    <cellStyle name="Note 7" xfId="5194"/>
    <cellStyle name="Note 7 2" xfId="5195"/>
    <cellStyle name="Note 7 2 2" xfId="7328"/>
    <cellStyle name="Note 7 3" xfId="6444"/>
    <cellStyle name="Note 8" xfId="5196"/>
    <cellStyle name="Note 8 2" xfId="5197"/>
    <cellStyle name="Note 8 2 2" xfId="7329"/>
    <cellStyle name="Note 8 3" xfId="6445"/>
    <cellStyle name="Note 9" xfId="5198"/>
    <cellStyle name="Note 9 2" xfId="5199"/>
    <cellStyle name="Note 9 2 2" xfId="7330"/>
    <cellStyle name="Note 9 3" xfId="6446"/>
    <cellStyle name="Output 2" xfId="5200"/>
    <cellStyle name="Output 2 10" xfId="5201"/>
    <cellStyle name="Output 2 11" xfId="5202"/>
    <cellStyle name="Output 2 12" xfId="5203"/>
    <cellStyle name="Output 2 13" xfId="5204"/>
    <cellStyle name="Output 2 14" xfId="5205"/>
    <cellStyle name="Output 2 15" xfId="5206"/>
    <cellStyle name="Output 2 16" xfId="5207"/>
    <cellStyle name="Output 2 17" xfId="5208"/>
    <cellStyle name="Output 2 18" xfId="5209"/>
    <cellStyle name="Output 2 19" xfId="5210"/>
    <cellStyle name="Output 2 2" xfId="5211"/>
    <cellStyle name="Output 2 20" xfId="5212"/>
    <cellStyle name="Output 2 21" xfId="5213"/>
    <cellStyle name="Output 2 22" xfId="5214"/>
    <cellStyle name="Output 2 23" xfId="5215"/>
    <cellStyle name="Output 2 24" xfId="5216"/>
    <cellStyle name="Output 2 25" xfId="5217"/>
    <cellStyle name="Output 2 26" xfId="5218"/>
    <cellStyle name="Output 2 3" xfId="5219"/>
    <cellStyle name="Output 2 3 2" xfId="5220"/>
    <cellStyle name="Output 2 3 3" xfId="5221"/>
    <cellStyle name="Output 2 3 4" xfId="5222"/>
    <cellStyle name="Output 2 3 5" xfId="5223"/>
    <cellStyle name="Output 2 3 6" xfId="5224"/>
    <cellStyle name="Output 2 3 7" xfId="5225"/>
    <cellStyle name="Output 2 3 8" xfId="5226"/>
    <cellStyle name="Output 2 3 9" xfId="5227"/>
    <cellStyle name="Output 2 4" xfId="5228"/>
    <cellStyle name="Output 2 4 2" xfId="5229"/>
    <cellStyle name="Output 2 4 3" xfId="5230"/>
    <cellStyle name="Output 2 4 4" xfId="5231"/>
    <cellStyle name="Output 2 4 5" xfId="5232"/>
    <cellStyle name="Output 2 4 6" xfId="5233"/>
    <cellStyle name="Output 2 4 7" xfId="5234"/>
    <cellStyle name="Output 2 4 8" xfId="5235"/>
    <cellStyle name="Output 2 4 9" xfId="5236"/>
    <cellStyle name="Output 2 5" xfId="5237"/>
    <cellStyle name="Output 2 6" xfId="5238"/>
    <cellStyle name="Output 2 7" xfId="5239"/>
    <cellStyle name="Output 2 8" xfId="5240"/>
    <cellStyle name="Output 2 9" xfId="5241"/>
    <cellStyle name="Output 2_Blood_21months_EURO" xfId="5242"/>
    <cellStyle name="Output 3" xfId="5243"/>
    <cellStyle name="Output 3 2" xfId="5244"/>
    <cellStyle name="Output 3_GHRN GEO HIV_R10 Budgetlast" xfId="5245"/>
    <cellStyle name="Output 4" xfId="5246"/>
    <cellStyle name="Output 4 2" xfId="5247"/>
    <cellStyle name="Output 4_GHRN GEO HIV_R10 Budgetlast" xfId="5248"/>
    <cellStyle name="Output 5" xfId="5249"/>
    <cellStyle name="Output 6" xfId="6332"/>
    <cellStyle name="Output 7" xfId="6333"/>
    <cellStyle name="Output 8" xfId="6334"/>
    <cellStyle name="Percent" xfId="2" builtinId="5"/>
    <cellStyle name="Percent 2" xfId="9"/>
    <cellStyle name="Percent 2 10" xfId="5250"/>
    <cellStyle name="Percent 2 10 2" xfId="5251"/>
    <cellStyle name="Percent 2 10 2 2" xfId="7331"/>
    <cellStyle name="Percent 2 10 3" xfId="6764"/>
    <cellStyle name="Percent 2 11" xfId="5252"/>
    <cellStyle name="Percent 2 11 2" xfId="5253"/>
    <cellStyle name="Percent 2 11 2 2" xfId="7332"/>
    <cellStyle name="Percent 2 11 3" xfId="6765"/>
    <cellStyle name="Percent 2 12" xfId="5254"/>
    <cellStyle name="Percent 2 12 2" xfId="5255"/>
    <cellStyle name="Percent 2 12 2 2" xfId="7333"/>
    <cellStyle name="Percent 2 12 3" xfId="6766"/>
    <cellStyle name="Percent 2 13" xfId="5256"/>
    <cellStyle name="Percent 2 13 2" xfId="5257"/>
    <cellStyle name="Percent 2 13 2 2" xfId="7334"/>
    <cellStyle name="Percent 2 13 3" xfId="6767"/>
    <cellStyle name="Percent 2 14" xfId="5258"/>
    <cellStyle name="Percent 2 14 2" xfId="5259"/>
    <cellStyle name="Percent 2 14 2 2" xfId="7335"/>
    <cellStyle name="Percent 2 14 3" xfId="6768"/>
    <cellStyle name="Percent 2 15" xfId="5260"/>
    <cellStyle name="Percent 2 15 2" xfId="5261"/>
    <cellStyle name="Percent 2 15 2 2" xfId="7336"/>
    <cellStyle name="Percent 2 15 3" xfId="6769"/>
    <cellStyle name="Percent 2 16" xfId="5262"/>
    <cellStyle name="Percent 2 16 2" xfId="5263"/>
    <cellStyle name="Percent 2 16 2 2" xfId="7337"/>
    <cellStyle name="Percent 2 16 3" xfId="6770"/>
    <cellStyle name="Percent 2 17" xfId="5264"/>
    <cellStyle name="Percent 2 17 2" xfId="5265"/>
    <cellStyle name="Percent 2 17 2 2" xfId="7338"/>
    <cellStyle name="Percent 2 17 3" xfId="6771"/>
    <cellStyle name="Percent 2 18" xfId="5266"/>
    <cellStyle name="Percent 2 18 2" xfId="5267"/>
    <cellStyle name="Percent 2 18 2 2" xfId="7339"/>
    <cellStyle name="Percent 2 18 3" xfId="6772"/>
    <cellStyle name="Percent 2 19" xfId="5268"/>
    <cellStyle name="Percent 2 19 2" xfId="5269"/>
    <cellStyle name="Percent 2 19 2 2" xfId="7340"/>
    <cellStyle name="Percent 2 19 3" xfId="6773"/>
    <cellStyle name="Percent 2 2" xfId="5270"/>
    <cellStyle name="Percent 2 2 2" xfId="5271"/>
    <cellStyle name="Percent 2 2 2 2" xfId="5272"/>
    <cellStyle name="Percent 2 2 2 2 2" xfId="5273"/>
    <cellStyle name="Percent 2 2 2 2 3" xfId="6775"/>
    <cellStyle name="Percent 2 2 2 3" xfId="6774"/>
    <cellStyle name="Percent 2 2 3" xfId="5274"/>
    <cellStyle name="Percent 2 2 3 2" xfId="5275"/>
    <cellStyle name="Percent 2 2 3 3" xfId="6776"/>
    <cellStyle name="Percent 2 2 4" xfId="5276"/>
    <cellStyle name="Percent 2 2 5" xfId="6448"/>
    <cellStyle name="Percent 2 20" xfId="5277"/>
    <cellStyle name="Percent 2 20 2" xfId="5278"/>
    <cellStyle name="Percent 2 20 2 2" xfId="7341"/>
    <cellStyle name="Percent 2 20 3" xfId="6466"/>
    <cellStyle name="Percent 2 21" xfId="5279"/>
    <cellStyle name="Percent 2 21 2" xfId="5280"/>
    <cellStyle name="Percent 2 21 2 2" xfId="7342"/>
    <cellStyle name="Percent 2 21 3" xfId="6936"/>
    <cellStyle name="Percent 2 22" xfId="5281"/>
    <cellStyle name="Percent 2 22 2" xfId="5282"/>
    <cellStyle name="Percent 2 22 2 2" xfId="7343"/>
    <cellStyle name="Percent 2 22 3" xfId="6472"/>
    <cellStyle name="Percent 2 23" xfId="5283"/>
    <cellStyle name="Percent 2 23 2" xfId="5284"/>
    <cellStyle name="Percent 2 23 2 2" xfId="7344"/>
    <cellStyle name="Percent 2 23 3" xfId="6940"/>
    <cellStyle name="Percent 2 24" xfId="5285"/>
    <cellStyle name="Percent 2 24 2" xfId="5286"/>
    <cellStyle name="Percent 2 24 2 2" xfId="7345"/>
    <cellStyle name="Percent 2 24 3" xfId="6908"/>
    <cellStyle name="Percent 2 25" xfId="5287"/>
    <cellStyle name="Percent 2 25 2" xfId="5288"/>
    <cellStyle name="Percent 2 25 2 2" xfId="7346"/>
    <cellStyle name="Percent 2 25 3" xfId="6954"/>
    <cellStyle name="Percent 2 26" xfId="5289"/>
    <cellStyle name="Percent 2 26 2" xfId="5290"/>
    <cellStyle name="Percent 2 26 2 2" xfId="7347"/>
    <cellStyle name="Percent 2 26 3" xfId="6961"/>
    <cellStyle name="Percent 2 27" xfId="5291"/>
    <cellStyle name="Percent 2 27 2" xfId="5292"/>
    <cellStyle name="Percent 2 27 3" xfId="7216"/>
    <cellStyle name="Percent 2 28" xfId="5293"/>
    <cellStyle name="Percent 2 28 2" xfId="5294"/>
    <cellStyle name="Percent 2 28 3" xfId="7217"/>
    <cellStyle name="Percent 2 29" xfId="5295"/>
    <cellStyle name="Percent 2 29 2" xfId="5296"/>
    <cellStyle name="Percent 2 29 3" xfId="7218"/>
    <cellStyle name="Percent 2 3" xfId="5297"/>
    <cellStyle name="Percent 2 3 2" xfId="5298"/>
    <cellStyle name="Percent 2 3 2 2" xfId="7348"/>
    <cellStyle name="Percent 2 3 3" xfId="6447"/>
    <cellStyle name="Percent 2 30" xfId="5299"/>
    <cellStyle name="Percent 2 30 2" xfId="5300"/>
    <cellStyle name="Percent 2 30 3" xfId="7219"/>
    <cellStyle name="Percent 2 31" xfId="5301"/>
    <cellStyle name="Percent 2 31 2" xfId="5302"/>
    <cellStyle name="Percent 2 31 3" xfId="7220"/>
    <cellStyle name="Percent 2 32" xfId="5303"/>
    <cellStyle name="Percent 2 32 2" xfId="5304"/>
    <cellStyle name="Percent 2 32 3" xfId="7221"/>
    <cellStyle name="Percent 2 33" xfId="5305"/>
    <cellStyle name="Percent 2 33 2" xfId="5306"/>
    <cellStyle name="Percent 2 33 3" xfId="7222"/>
    <cellStyle name="Percent 2 34" xfId="5307"/>
    <cellStyle name="Percent 2 34 2" xfId="5308"/>
    <cellStyle name="Percent 2 34 3" xfId="7223"/>
    <cellStyle name="Percent 2 35" xfId="5309"/>
    <cellStyle name="Percent 2 35 2" xfId="5310"/>
    <cellStyle name="Percent 2 35 3" xfId="7224"/>
    <cellStyle name="Percent 2 36" xfId="6388"/>
    <cellStyle name="Percent 2 4" xfId="5311"/>
    <cellStyle name="Percent 2 4 2" xfId="5312"/>
    <cellStyle name="Percent 2 4 2 2" xfId="7349"/>
    <cellStyle name="Percent 2 4 3" xfId="6473"/>
    <cellStyle name="Percent 2 5" xfId="5313"/>
    <cellStyle name="Percent 2 5 2" xfId="5314"/>
    <cellStyle name="Percent 2 5 2 2" xfId="7350"/>
    <cellStyle name="Percent 2 5 3" xfId="6777"/>
    <cellStyle name="Percent 2 6" xfId="5315"/>
    <cellStyle name="Percent 2 6 2" xfId="5316"/>
    <cellStyle name="Percent 2 6 2 2" xfId="7351"/>
    <cellStyle name="Percent 2 6 3" xfId="6778"/>
    <cellStyle name="Percent 2 7" xfId="5317"/>
    <cellStyle name="Percent 2 7 2" xfId="5318"/>
    <cellStyle name="Percent 2 7 2 2" xfId="7352"/>
    <cellStyle name="Percent 2 7 3" xfId="6779"/>
    <cellStyle name="Percent 2 8" xfId="5319"/>
    <cellStyle name="Percent 2 8 2" xfId="5320"/>
    <cellStyle name="Percent 2 8 2 2" xfId="7353"/>
    <cellStyle name="Percent 2 8 3" xfId="6780"/>
    <cellStyle name="Percent 2 9" xfId="5321"/>
    <cellStyle name="Percent 2 9 2" xfId="5322"/>
    <cellStyle name="Percent 2 9 2 2" xfId="7354"/>
    <cellStyle name="Percent 2 9 3" xfId="6781"/>
    <cellStyle name="Percent 3" xfId="5323"/>
    <cellStyle name="Percent 3 2" xfId="5324"/>
    <cellStyle name="Percent 3 3" xfId="5325"/>
    <cellStyle name="Percent 3 4" xfId="5326"/>
    <cellStyle name="Percent 3 5" xfId="5327"/>
    <cellStyle name="Percent 4" xfId="5328"/>
    <cellStyle name="Percent 4 10" xfId="5329"/>
    <cellStyle name="Percent 4 10 2" xfId="5330"/>
    <cellStyle name="Percent 4 10 3" xfId="6844"/>
    <cellStyle name="Percent 4 11" xfId="5331"/>
    <cellStyle name="Percent 4 11 2" xfId="5332"/>
    <cellStyle name="Percent 4 11 3" xfId="6665"/>
    <cellStyle name="Percent 4 12" xfId="5333"/>
    <cellStyle name="Percent 4 13" xfId="6455"/>
    <cellStyle name="Percent 4 2" xfId="5334"/>
    <cellStyle name="Percent 4 2 2" xfId="5335"/>
    <cellStyle name="Percent 4 2 3" xfId="6782"/>
    <cellStyle name="Percent 4 3" xfId="5336"/>
    <cellStyle name="Percent 4 3 2" xfId="5337"/>
    <cellStyle name="Percent 4 3 3" xfId="6783"/>
    <cellStyle name="Percent 4 4" xfId="5338"/>
    <cellStyle name="Percent 4 4 2" xfId="5339"/>
    <cellStyle name="Percent 4 4 3" xfId="6784"/>
    <cellStyle name="Percent 4 5" xfId="5340"/>
    <cellStyle name="Percent 4 5 2" xfId="5341"/>
    <cellStyle name="Percent 4 5 3" xfId="6785"/>
    <cellStyle name="Percent 4 6" xfId="5342"/>
    <cellStyle name="Percent 4 6 2" xfId="5343"/>
    <cellStyle name="Percent 4 6 3" xfId="6786"/>
    <cellStyle name="Percent 4 7" xfId="5344"/>
    <cellStyle name="Percent 4 7 2" xfId="5345"/>
    <cellStyle name="Percent 4 7 3" xfId="6787"/>
    <cellStyle name="Percent 4 8" xfId="5346"/>
    <cellStyle name="Percent 4 8 2" xfId="5347"/>
    <cellStyle name="Percent 4 8 3" xfId="6788"/>
    <cellStyle name="Percent 4 9" xfId="5348"/>
    <cellStyle name="Percent 4 9 2" xfId="5349"/>
    <cellStyle name="Percent 4 9 3" xfId="6789"/>
    <cellStyle name="Percent 5" xfId="5350"/>
    <cellStyle name="Percent 5 2" xfId="5351"/>
    <cellStyle name="Percent 5 2 2" xfId="5352"/>
    <cellStyle name="Percent 5 3" xfId="5353"/>
    <cellStyle name="Percent 6" xfId="9140"/>
    <cellStyle name="Percent 7" xfId="9210"/>
    <cellStyle name="Style 1" xfId="5354"/>
    <cellStyle name="Title 2" xfId="5355"/>
    <cellStyle name="Title 2 10" xfId="5356"/>
    <cellStyle name="Title 2 11" xfId="5357"/>
    <cellStyle name="Title 2 12" xfId="5358"/>
    <cellStyle name="Title 2 13" xfId="5359"/>
    <cellStyle name="Title 2 14" xfId="5360"/>
    <cellStyle name="Title 2 15" xfId="5361"/>
    <cellStyle name="Title 2 16" xfId="5362"/>
    <cellStyle name="Title 2 17" xfId="5363"/>
    <cellStyle name="Title 2 18" xfId="5364"/>
    <cellStyle name="Title 2 19" xfId="5365"/>
    <cellStyle name="Title 2 2" xfId="5366"/>
    <cellStyle name="Title 2 20" xfId="5367"/>
    <cellStyle name="Title 2 21" xfId="5368"/>
    <cellStyle name="Title 2 22" xfId="5369"/>
    <cellStyle name="Title 2 23" xfId="5370"/>
    <cellStyle name="Title 2 24" xfId="5371"/>
    <cellStyle name="Title 2 25" xfId="5372"/>
    <cellStyle name="Title 2 26" xfId="5373"/>
    <cellStyle name="Title 2 3" xfId="5374"/>
    <cellStyle name="Title 2 3 2" xfId="5375"/>
    <cellStyle name="Title 2 3 3" xfId="5376"/>
    <cellStyle name="Title 2 3 4" xfId="5377"/>
    <cellStyle name="Title 2 3 5" xfId="5378"/>
    <cellStyle name="Title 2 3 6" xfId="5379"/>
    <cellStyle name="Title 2 3 7" xfId="5380"/>
    <cellStyle name="Title 2 3 8" xfId="5381"/>
    <cellStyle name="Title 2 3 9" xfId="5382"/>
    <cellStyle name="Title 2 4" xfId="5383"/>
    <cellStyle name="Title 2 4 2" xfId="5384"/>
    <cellStyle name="Title 2 4 3" xfId="5385"/>
    <cellStyle name="Title 2 4 4" xfId="5386"/>
    <cellStyle name="Title 2 4 5" xfId="5387"/>
    <cellStyle name="Title 2 4 6" xfId="5388"/>
    <cellStyle name="Title 2 4 7" xfId="5389"/>
    <cellStyle name="Title 2 4 8" xfId="5390"/>
    <cellStyle name="Title 2 4 9" xfId="5391"/>
    <cellStyle name="Title 2 5" xfId="5392"/>
    <cellStyle name="Title 2 6" xfId="5393"/>
    <cellStyle name="Title 2 7" xfId="5394"/>
    <cellStyle name="Title 2 8" xfId="5395"/>
    <cellStyle name="Title 2 9" xfId="5396"/>
    <cellStyle name="Title 2_Blood_21months_EURO" xfId="5397"/>
    <cellStyle name="Title 3" xfId="5398"/>
    <cellStyle name="Title 3 2" xfId="5399"/>
    <cellStyle name="Title 4" xfId="5400"/>
    <cellStyle name="Title 4 2" xfId="5401"/>
    <cellStyle name="Title 5" xfId="5402"/>
    <cellStyle name="Title 6" xfId="6335"/>
    <cellStyle name="Title 6 2" xfId="6382"/>
    <cellStyle name="Title 7" xfId="6336"/>
    <cellStyle name="Title 8" xfId="6337"/>
    <cellStyle name="Total" xfId="11" builtinId="25"/>
    <cellStyle name="Total 2" xfId="5403"/>
    <cellStyle name="Total 2 10" xfId="5404"/>
    <cellStyle name="Total 2 11" xfId="5405"/>
    <cellStyle name="Total 2 12" xfId="5406"/>
    <cellStyle name="Total 2 13" xfId="5407"/>
    <cellStyle name="Total 2 14" xfId="5408"/>
    <cellStyle name="Total 2 15" xfId="5409"/>
    <cellStyle name="Total 2 16" xfId="5410"/>
    <cellStyle name="Total 2 17" xfId="5411"/>
    <cellStyle name="Total 2 18" xfId="5412"/>
    <cellStyle name="Total 2 19" xfId="5413"/>
    <cellStyle name="Total 2 2" xfId="5414"/>
    <cellStyle name="Total 2 20" xfId="5415"/>
    <cellStyle name="Total 2 21" xfId="5416"/>
    <cellStyle name="Total 2 22" xfId="5417"/>
    <cellStyle name="Total 2 23" xfId="5418"/>
    <cellStyle name="Total 2 24" xfId="5419"/>
    <cellStyle name="Total 2 25" xfId="5420"/>
    <cellStyle name="Total 2 26" xfId="5421"/>
    <cellStyle name="Total 2 3" xfId="5422"/>
    <cellStyle name="Total 2 3 2" xfId="5423"/>
    <cellStyle name="Total 2 3 3" xfId="5424"/>
    <cellStyle name="Total 2 3 4" xfId="5425"/>
    <cellStyle name="Total 2 3 5" xfId="5426"/>
    <cellStyle name="Total 2 3 6" xfId="5427"/>
    <cellStyle name="Total 2 3 7" xfId="5428"/>
    <cellStyle name="Total 2 3 8" xfId="5429"/>
    <cellStyle name="Total 2 3 9" xfId="5430"/>
    <cellStyle name="Total 2 4" xfId="5431"/>
    <cellStyle name="Total 2 4 2" xfId="5432"/>
    <cellStyle name="Total 2 4 3" xfId="5433"/>
    <cellStyle name="Total 2 4 4" xfId="5434"/>
    <cellStyle name="Total 2 4 5" xfId="5435"/>
    <cellStyle name="Total 2 4 6" xfId="5436"/>
    <cellStyle name="Total 2 4 7" xfId="5437"/>
    <cellStyle name="Total 2 4 8" xfId="5438"/>
    <cellStyle name="Total 2 4 9" xfId="5439"/>
    <cellStyle name="Total 2 5" xfId="5440"/>
    <cellStyle name="Total 2 6" xfId="5441"/>
    <cellStyle name="Total 2 7" xfId="5442"/>
    <cellStyle name="Total 2 8" xfId="5443"/>
    <cellStyle name="Total 2 9" xfId="5444"/>
    <cellStyle name="Total 2_Blood_21months_EURO" xfId="5445"/>
    <cellStyle name="Total 3" xfId="5446"/>
    <cellStyle name="Total 3 2" xfId="5447"/>
    <cellStyle name="Total 3_GHRN GEO HIV_R10 Budgetlast" xfId="5448"/>
    <cellStyle name="Total 4" xfId="5449"/>
    <cellStyle name="Total 4 2" xfId="5450"/>
    <cellStyle name="Total 4_GHRN GEO HIV_R10 Budgetlast" xfId="5451"/>
    <cellStyle name="Total 5" xfId="5452"/>
    <cellStyle name="Total 6" xfId="6338"/>
    <cellStyle name="Total 6 2" xfId="6385"/>
    <cellStyle name="Total 7" xfId="6339"/>
    <cellStyle name="Total 8" xfId="6340"/>
    <cellStyle name="Warning Text 2" xfId="5453"/>
    <cellStyle name="Warning Text 2 10" xfId="5454"/>
    <cellStyle name="Warning Text 2 11" xfId="5455"/>
    <cellStyle name="Warning Text 2 12" xfId="6341"/>
    <cellStyle name="Warning Text 2 2" xfId="5456"/>
    <cellStyle name="Warning Text 2 3" xfId="5457"/>
    <cellStyle name="Warning Text 2 4" xfId="5458"/>
    <cellStyle name="Warning Text 2 5" xfId="5459"/>
    <cellStyle name="Warning Text 2 6" xfId="5460"/>
    <cellStyle name="Warning Text 2 7" xfId="5461"/>
    <cellStyle name="Warning Text 2 8" xfId="5462"/>
    <cellStyle name="Warning Text 2 9" xfId="5463"/>
    <cellStyle name="Warning Text 3" xfId="5464"/>
    <cellStyle name="Warning Text 3 2" xfId="5465"/>
    <cellStyle name="Warning Text 4" xfId="5466"/>
    <cellStyle name="Warning Text 4 2" xfId="5467"/>
    <cellStyle name="Warning Text 5" xfId="5468"/>
    <cellStyle name="Warning Text 6" xfId="6342"/>
    <cellStyle name="Warning Text 7" xfId="6343"/>
    <cellStyle name="Warning Text 8" xfId="6344"/>
    <cellStyle name="Акцент1" xfId="5469"/>
    <cellStyle name="Акцент1 10" xfId="5470"/>
    <cellStyle name="Акцент1 11" xfId="5471"/>
    <cellStyle name="Акцент1 12" xfId="5472"/>
    <cellStyle name="Акцент1 13" xfId="5473"/>
    <cellStyle name="Акцент1 14" xfId="5474"/>
    <cellStyle name="Акцент1 15" xfId="5475"/>
    <cellStyle name="Акцент1 16" xfId="5476"/>
    <cellStyle name="Акцент1 17" xfId="5477"/>
    <cellStyle name="Акцент1 18" xfId="5478"/>
    <cellStyle name="Акцент1 19" xfId="5479"/>
    <cellStyle name="Акцент1 2" xfId="5480"/>
    <cellStyle name="Акцент1 2 2" xfId="5481"/>
    <cellStyle name="Акцент1 2 3" xfId="5482"/>
    <cellStyle name="Акцент1 2 3 2" xfId="7941"/>
    <cellStyle name="Акцент1 20" xfId="6345"/>
    <cellStyle name="Акцент1 21" xfId="6346"/>
    <cellStyle name="Акцент1 22" xfId="6347"/>
    <cellStyle name="Акцент1 3" xfId="5483"/>
    <cellStyle name="Акцент1 4" xfId="5484"/>
    <cellStyle name="Акцент1 5" xfId="5485"/>
    <cellStyle name="Акцент1 6" xfId="5486"/>
    <cellStyle name="Акцент1 7" xfId="5487"/>
    <cellStyle name="Акцент1 8" xfId="5488"/>
    <cellStyle name="Акцент1 9" xfId="5489"/>
    <cellStyle name="Акцент1_Blood_21months_EURO" xfId="5490"/>
    <cellStyle name="Акцент2" xfId="5491"/>
    <cellStyle name="Акцент2 10" xfId="5492"/>
    <cellStyle name="Акцент2 11" xfId="5493"/>
    <cellStyle name="Акцент2 12" xfId="5494"/>
    <cellStyle name="Акцент2 13" xfId="5495"/>
    <cellStyle name="Акцент2 14" xfId="5496"/>
    <cellStyle name="Акцент2 15" xfId="5497"/>
    <cellStyle name="Акцент2 16" xfId="5498"/>
    <cellStyle name="Акцент2 17" xfId="5499"/>
    <cellStyle name="Акцент2 18" xfId="5500"/>
    <cellStyle name="Акцент2 19" xfId="5501"/>
    <cellStyle name="Акцент2 2" xfId="5502"/>
    <cellStyle name="Акцент2 2 2" xfId="5503"/>
    <cellStyle name="Акцент2 2 3" xfId="5504"/>
    <cellStyle name="Акцент2 2 3 2" xfId="7942"/>
    <cellStyle name="Акцент2 20" xfId="6348"/>
    <cellStyle name="Акцент2 21" xfId="6349"/>
    <cellStyle name="Акцент2 22" xfId="6350"/>
    <cellStyle name="Акцент2 3" xfId="5505"/>
    <cellStyle name="Акцент2 4" xfId="5506"/>
    <cellStyle name="Акцент2 5" xfId="5507"/>
    <cellStyle name="Акцент2 6" xfId="5508"/>
    <cellStyle name="Акцент2 7" xfId="5509"/>
    <cellStyle name="Акцент2 8" xfId="5510"/>
    <cellStyle name="Акцент2 9" xfId="5511"/>
    <cellStyle name="Акцент2_Blood_21months_EURO" xfId="5512"/>
    <cellStyle name="Акцент3" xfId="5513"/>
    <cellStyle name="Акцент3 10" xfId="5514"/>
    <cellStyle name="Акцент3 11" xfId="5515"/>
    <cellStyle name="Акцент3 12" xfId="5516"/>
    <cellStyle name="Акцент3 13" xfId="5517"/>
    <cellStyle name="Акцент3 14" xfId="5518"/>
    <cellStyle name="Акцент3 15" xfId="5519"/>
    <cellStyle name="Акцент3 16" xfId="5520"/>
    <cellStyle name="Акцент3 17" xfId="5521"/>
    <cellStyle name="Акцент3 18" xfId="5522"/>
    <cellStyle name="Акцент3 19" xfId="5523"/>
    <cellStyle name="Акцент3 2" xfId="5524"/>
    <cellStyle name="Акцент3 2 2" xfId="5525"/>
    <cellStyle name="Акцент3 2 3" xfId="5526"/>
    <cellStyle name="Акцент3 2 3 2" xfId="7943"/>
    <cellStyle name="Акцент3 20" xfId="6351"/>
    <cellStyle name="Акцент3 21" xfId="6352"/>
    <cellStyle name="Акцент3 22" xfId="6353"/>
    <cellStyle name="Акцент3 3" xfId="5527"/>
    <cellStyle name="Акцент3 4" xfId="5528"/>
    <cellStyle name="Акцент3 5" xfId="5529"/>
    <cellStyle name="Акцент3 6" xfId="5530"/>
    <cellStyle name="Акцент3 7" xfId="5531"/>
    <cellStyle name="Акцент3 8" xfId="5532"/>
    <cellStyle name="Акцент3 9" xfId="5533"/>
    <cellStyle name="Акцент3_Blood_21months_EURO" xfId="5534"/>
    <cellStyle name="Акцент4" xfId="5535"/>
    <cellStyle name="Акцент4 10" xfId="5536"/>
    <cellStyle name="Акцент4 11" xfId="5537"/>
    <cellStyle name="Акцент4 12" xfId="5538"/>
    <cellStyle name="Акцент4 13" xfId="5539"/>
    <cellStyle name="Акцент4 14" xfId="5540"/>
    <cellStyle name="Акцент4 15" xfId="5541"/>
    <cellStyle name="Акцент4 16" xfId="5542"/>
    <cellStyle name="Акцент4 17" xfId="5543"/>
    <cellStyle name="Акцент4 18" xfId="5544"/>
    <cellStyle name="Акцент4 19" xfId="5545"/>
    <cellStyle name="Акцент4 2" xfId="5546"/>
    <cellStyle name="Акцент4 2 2" xfId="5547"/>
    <cellStyle name="Акцент4 2 3" xfId="5548"/>
    <cellStyle name="Акцент4 2 3 2" xfId="7944"/>
    <cellStyle name="Акцент4 20" xfId="6354"/>
    <cellStyle name="Акцент4 21" xfId="6355"/>
    <cellStyle name="Акцент4 22" xfId="6356"/>
    <cellStyle name="Акцент4 3" xfId="5549"/>
    <cellStyle name="Акцент4 4" xfId="5550"/>
    <cellStyle name="Акцент4 5" xfId="5551"/>
    <cellStyle name="Акцент4 6" xfId="5552"/>
    <cellStyle name="Акцент4 7" xfId="5553"/>
    <cellStyle name="Акцент4 8" xfId="5554"/>
    <cellStyle name="Акцент4 9" xfId="5555"/>
    <cellStyle name="Акцент4_Blood_21months_EURO" xfId="5556"/>
    <cellStyle name="Акцент5" xfId="5557"/>
    <cellStyle name="Акцент5 2" xfId="5558"/>
    <cellStyle name="Акцент5 2 2" xfId="5559"/>
    <cellStyle name="Акцент5 2 3" xfId="5560"/>
    <cellStyle name="Акцент5 2 3 2" xfId="7945"/>
    <cellStyle name="Акцент5 3" xfId="5561"/>
    <cellStyle name="Акцент6" xfId="5562"/>
    <cellStyle name="Акцент6 2" xfId="5563"/>
    <cellStyle name="Акцент6 2 2" xfId="5564"/>
    <cellStyle name="Акцент6 2 3" xfId="5565"/>
    <cellStyle name="Акцент6 2 3 2" xfId="7946"/>
    <cellStyle name="Акцент6 3" xfId="5566"/>
    <cellStyle name="Ввод " xfId="5567"/>
    <cellStyle name="Ввод  2" xfId="5568"/>
    <cellStyle name="Ввод  2 2" xfId="5569"/>
    <cellStyle name="Ввод  2 3" xfId="5570"/>
    <cellStyle name="Ввод  2 3 2" xfId="7947"/>
    <cellStyle name="Ввод  3" xfId="5571"/>
    <cellStyle name="Ввод _Blood_21months_EURO" xfId="5572"/>
    <cellStyle name="Вывод" xfId="5573"/>
    <cellStyle name="Вывод 10" xfId="5574"/>
    <cellStyle name="Вывод 11" xfId="5575"/>
    <cellStyle name="Вывод 12" xfId="5576"/>
    <cellStyle name="Вывод 13" xfId="5577"/>
    <cellStyle name="Вывод 14" xfId="5578"/>
    <cellStyle name="Вывод 15" xfId="5579"/>
    <cellStyle name="Вывод 16" xfId="5580"/>
    <cellStyle name="Вывод 17" xfId="5581"/>
    <cellStyle name="Вывод 18" xfId="5582"/>
    <cellStyle name="Вывод 19" xfId="5583"/>
    <cellStyle name="Вывод 2" xfId="5584"/>
    <cellStyle name="Вывод 2 2" xfId="5585"/>
    <cellStyle name="Вывод 2 3" xfId="5586"/>
    <cellStyle name="Вывод 2 3 2" xfId="7948"/>
    <cellStyle name="Вывод 20" xfId="6357"/>
    <cellStyle name="Вывод 21" xfId="6358"/>
    <cellStyle name="Вывод 22" xfId="6359"/>
    <cellStyle name="Вывод 3" xfId="5587"/>
    <cellStyle name="Вывод 4" xfId="5588"/>
    <cellStyle name="Вывод 5" xfId="5589"/>
    <cellStyle name="Вывод 6" xfId="5590"/>
    <cellStyle name="Вывод 7" xfId="5591"/>
    <cellStyle name="Вывод 8" xfId="5592"/>
    <cellStyle name="Вывод 9" xfId="5593"/>
    <cellStyle name="Вывод_Blood_21months_EURO" xfId="5594"/>
    <cellStyle name="Вычисление" xfId="5595"/>
    <cellStyle name="Вычисление 10" xfId="5596"/>
    <cellStyle name="Вычисление 11" xfId="5597"/>
    <cellStyle name="Вычисление 12" xfId="5598"/>
    <cellStyle name="Вычисление 13" xfId="5599"/>
    <cellStyle name="Вычисление 14" xfId="5600"/>
    <cellStyle name="Вычисление 15" xfId="5601"/>
    <cellStyle name="Вычисление 16" xfId="5602"/>
    <cellStyle name="Вычисление 17" xfId="5603"/>
    <cellStyle name="Вычисление 18" xfId="5604"/>
    <cellStyle name="Вычисление 19" xfId="5605"/>
    <cellStyle name="Вычисление 2" xfId="5606"/>
    <cellStyle name="Вычисление 2 2" xfId="5607"/>
    <cellStyle name="Вычисление 2 3" xfId="5608"/>
    <cellStyle name="Вычисление 2 3 2" xfId="7949"/>
    <cellStyle name="Вычисление 20" xfId="6360"/>
    <cellStyle name="Вычисление 21" xfId="6361"/>
    <cellStyle name="Вычисление 22" xfId="6362"/>
    <cellStyle name="Вычисление 3" xfId="5609"/>
    <cellStyle name="Вычисление 4" xfId="5610"/>
    <cellStyle name="Вычисление 5" xfId="5611"/>
    <cellStyle name="Вычисление 6" xfId="5612"/>
    <cellStyle name="Вычисление 7" xfId="5613"/>
    <cellStyle name="Вычисление 8" xfId="5614"/>
    <cellStyle name="Вычисление 8 2" xfId="5615"/>
    <cellStyle name="Вычисление 9" xfId="5616"/>
    <cellStyle name="Вычисление 9 2" xfId="5617"/>
    <cellStyle name="Вычисление_Blood_21months_EURO" xfId="5618"/>
    <cellStyle name="Гиперссылка 2" xfId="5619"/>
    <cellStyle name="Гиперссылка 2 2" xfId="5620"/>
    <cellStyle name="Денежный_Лист1" xfId="5621"/>
    <cellStyle name="Заголовок 1" xfId="5622"/>
    <cellStyle name="Заголовок 1 10" xfId="5623"/>
    <cellStyle name="Заголовок 1 10 2" xfId="5624"/>
    <cellStyle name="Заголовок 1 11" xfId="5625"/>
    <cellStyle name="Заголовок 1 11 2" xfId="5626"/>
    <cellStyle name="Заголовок 1 12" xfId="5627"/>
    <cellStyle name="Заголовок 1 12 2" xfId="5628"/>
    <cellStyle name="Заголовок 1 13" xfId="5629"/>
    <cellStyle name="Заголовок 1 13 2" xfId="5630"/>
    <cellStyle name="Заголовок 1 14" xfId="5631"/>
    <cellStyle name="Заголовок 1 14 2" xfId="5632"/>
    <cellStyle name="Заголовок 1 15" xfId="5633"/>
    <cellStyle name="Заголовок 1 15 2" xfId="5634"/>
    <cellStyle name="Заголовок 1 16" xfId="5635"/>
    <cellStyle name="Заголовок 1 16 2" xfId="5636"/>
    <cellStyle name="Заголовок 1 17" xfId="5637"/>
    <cellStyle name="Заголовок 1 17 2" xfId="5638"/>
    <cellStyle name="Заголовок 1 18" xfId="5639"/>
    <cellStyle name="Заголовок 1 18 2" xfId="5640"/>
    <cellStyle name="Заголовок 1 19" xfId="5641"/>
    <cellStyle name="Заголовок 1 19 2" xfId="5642"/>
    <cellStyle name="Заголовок 1 2" xfId="5643"/>
    <cellStyle name="Заголовок 1 2 2" xfId="5644"/>
    <cellStyle name="Заголовок 1 2 3" xfId="5645"/>
    <cellStyle name="Заголовок 1 2 3 2" xfId="7950"/>
    <cellStyle name="Заголовок 1 20" xfId="5646"/>
    <cellStyle name="Заголовок 1 21" xfId="6363"/>
    <cellStyle name="Заголовок 1 22" xfId="6364"/>
    <cellStyle name="Заголовок 1 3" xfId="5647"/>
    <cellStyle name="Заголовок 1 3 2" xfId="5648"/>
    <cellStyle name="Заголовок 1 4" xfId="5649"/>
    <cellStyle name="Заголовок 1 4 2" xfId="5650"/>
    <cellStyle name="Заголовок 1 5" xfId="5651"/>
    <cellStyle name="Заголовок 1 5 2" xfId="5652"/>
    <cellStyle name="Заголовок 1 6" xfId="5653"/>
    <cellStyle name="Заголовок 1 6 2" xfId="5654"/>
    <cellStyle name="Заголовок 1 7" xfId="5655"/>
    <cellStyle name="Заголовок 1 7 2" xfId="5656"/>
    <cellStyle name="Заголовок 1 8" xfId="5657"/>
    <cellStyle name="Заголовок 1 8 2" xfId="5658"/>
    <cellStyle name="Заголовок 1 9" xfId="5659"/>
    <cellStyle name="Заголовок 1 9 2" xfId="5660"/>
    <cellStyle name="Заголовок 1_Blood_21months_EURO" xfId="5661"/>
    <cellStyle name="Заголовок 2" xfId="5662"/>
    <cellStyle name="Заголовок 2 10" xfId="5663"/>
    <cellStyle name="Заголовок 2 10 2" xfId="5664"/>
    <cellStyle name="Заголовок 2 11" xfId="5665"/>
    <cellStyle name="Заголовок 2 11 2" xfId="5666"/>
    <cellStyle name="Заголовок 2 12" xfId="5667"/>
    <cellStyle name="Заголовок 2 12 2" xfId="5668"/>
    <cellStyle name="Заголовок 2 13" xfId="5669"/>
    <cellStyle name="Заголовок 2 13 2" xfId="5670"/>
    <cellStyle name="Заголовок 2 14" xfId="5671"/>
    <cellStyle name="Заголовок 2 14 2" xfId="5672"/>
    <cellStyle name="Заголовок 2 15" xfId="5673"/>
    <cellStyle name="Заголовок 2 15 2" xfId="5674"/>
    <cellStyle name="Заголовок 2 16" xfId="5675"/>
    <cellStyle name="Заголовок 2 16 2" xfId="5676"/>
    <cellStyle name="Заголовок 2 17" xfId="5677"/>
    <cellStyle name="Заголовок 2 17 2" xfId="5678"/>
    <cellStyle name="Заголовок 2 18" xfId="5679"/>
    <cellStyle name="Заголовок 2 18 2" xfId="5680"/>
    <cellStyle name="Заголовок 2 19" xfId="5681"/>
    <cellStyle name="Заголовок 2 19 2" xfId="5682"/>
    <cellStyle name="Заголовок 2 2" xfId="5683"/>
    <cellStyle name="Заголовок 2 2 2" xfId="5684"/>
    <cellStyle name="Заголовок 2 2 3" xfId="5685"/>
    <cellStyle name="Заголовок 2 2 3 2" xfId="7951"/>
    <cellStyle name="Заголовок 2 20" xfId="5686"/>
    <cellStyle name="Заголовок 2 21" xfId="6365"/>
    <cellStyle name="Заголовок 2 22" xfId="6366"/>
    <cellStyle name="Заголовок 2 3" xfId="5687"/>
    <cellStyle name="Заголовок 2 3 2" xfId="5688"/>
    <cellStyle name="Заголовок 2 4" xfId="5689"/>
    <cellStyle name="Заголовок 2 4 2" xfId="5690"/>
    <cellStyle name="Заголовок 2 5" xfId="5691"/>
    <cellStyle name="Заголовок 2 5 2" xfId="5692"/>
    <cellStyle name="Заголовок 2 6" xfId="5693"/>
    <cellStyle name="Заголовок 2 6 2" xfId="5694"/>
    <cellStyle name="Заголовок 2 7" xfId="5695"/>
    <cellStyle name="Заголовок 2 7 2" xfId="5696"/>
    <cellStyle name="Заголовок 2 8" xfId="5697"/>
    <cellStyle name="Заголовок 2 8 2" xfId="5698"/>
    <cellStyle name="Заголовок 2 9" xfId="5699"/>
    <cellStyle name="Заголовок 2 9 2" xfId="5700"/>
    <cellStyle name="Заголовок 2_Blood_21months_EURO" xfId="5701"/>
    <cellStyle name="Заголовок 3" xfId="5702"/>
    <cellStyle name="Заголовок 3 10" xfId="5703"/>
    <cellStyle name="Заголовок 3 10 2" xfId="5704"/>
    <cellStyle name="Заголовок 3 11" xfId="5705"/>
    <cellStyle name="Заголовок 3 11 2" xfId="5706"/>
    <cellStyle name="Заголовок 3 12" xfId="5707"/>
    <cellStyle name="Заголовок 3 12 2" xfId="5708"/>
    <cellStyle name="Заголовок 3 13" xfId="5709"/>
    <cellStyle name="Заголовок 3 13 2" xfId="5710"/>
    <cellStyle name="Заголовок 3 14" xfId="5711"/>
    <cellStyle name="Заголовок 3 14 2" xfId="5712"/>
    <cellStyle name="Заголовок 3 15" xfId="5713"/>
    <cellStyle name="Заголовок 3 15 2" xfId="5714"/>
    <cellStyle name="Заголовок 3 16" xfId="5715"/>
    <cellStyle name="Заголовок 3 16 2" xfId="5716"/>
    <cellStyle name="Заголовок 3 17" xfId="5717"/>
    <cellStyle name="Заголовок 3 17 2" xfId="5718"/>
    <cellStyle name="Заголовок 3 18" xfId="5719"/>
    <cellStyle name="Заголовок 3 18 2" xfId="5720"/>
    <cellStyle name="Заголовок 3 19" xfId="5721"/>
    <cellStyle name="Заголовок 3 19 2" xfId="5722"/>
    <cellStyle name="Заголовок 3 2" xfId="5723"/>
    <cellStyle name="Заголовок 3 2 2" xfId="5724"/>
    <cellStyle name="Заголовок 3 2 3" xfId="5725"/>
    <cellStyle name="Заголовок 3 2 3 2" xfId="7952"/>
    <cellStyle name="Заголовок 3 20" xfId="5726"/>
    <cellStyle name="Заголовок 3 21" xfId="6367"/>
    <cellStyle name="Заголовок 3 22" xfId="6368"/>
    <cellStyle name="Заголовок 3 3" xfId="5727"/>
    <cellStyle name="Заголовок 3 3 2" xfId="5728"/>
    <cellStyle name="Заголовок 3 4" xfId="5729"/>
    <cellStyle name="Заголовок 3 4 2" xfId="5730"/>
    <cellStyle name="Заголовок 3 5" xfId="5731"/>
    <cellStyle name="Заголовок 3 5 2" xfId="5732"/>
    <cellStyle name="Заголовок 3 6" xfId="5733"/>
    <cellStyle name="Заголовок 3 6 2" xfId="5734"/>
    <cellStyle name="Заголовок 3 7" xfId="5735"/>
    <cellStyle name="Заголовок 3 7 2" xfId="5736"/>
    <cellStyle name="Заголовок 3 8" xfId="5737"/>
    <cellStyle name="Заголовок 3 8 2" xfId="5738"/>
    <cellStyle name="Заголовок 3 9" xfId="5739"/>
    <cellStyle name="Заголовок 3 9 2" xfId="5740"/>
    <cellStyle name="Заголовок 3_Blood_21months_EURO" xfId="5741"/>
    <cellStyle name="Заголовок 4" xfId="5742"/>
    <cellStyle name="Заголовок 4 10" xfId="5743"/>
    <cellStyle name="Заголовок 4 10 2" xfId="5744"/>
    <cellStyle name="Заголовок 4 11" xfId="5745"/>
    <cellStyle name="Заголовок 4 11 2" xfId="5746"/>
    <cellStyle name="Заголовок 4 12" xfId="5747"/>
    <cellStyle name="Заголовок 4 12 2" xfId="5748"/>
    <cellStyle name="Заголовок 4 13" xfId="5749"/>
    <cellStyle name="Заголовок 4 13 2" xfId="5750"/>
    <cellStyle name="Заголовок 4 14" xfId="5751"/>
    <cellStyle name="Заголовок 4 14 2" xfId="5752"/>
    <cellStyle name="Заголовок 4 15" xfId="5753"/>
    <cellStyle name="Заголовок 4 15 2" xfId="5754"/>
    <cellStyle name="Заголовок 4 16" xfId="5755"/>
    <cellStyle name="Заголовок 4 16 2" xfId="5756"/>
    <cellStyle name="Заголовок 4 17" xfId="5757"/>
    <cellStyle name="Заголовок 4 17 2" xfId="5758"/>
    <cellStyle name="Заголовок 4 18" xfId="5759"/>
    <cellStyle name="Заголовок 4 18 2" xfId="5760"/>
    <cellStyle name="Заголовок 4 19" xfId="5761"/>
    <cellStyle name="Заголовок 4 19 2" xfId="5762"/>
    <cellStyle name="Заголовок 4 2" xfId="5763"/>
    <cellStyle name="Заголовок 4 2 2" xfId="5764"/>
    <cellStyle name="Заголовок 4 2 3" xfId="5765"/>
    <cellStyle name="Заголовок 4 2 3 2" xfId="7953"/>
    <cellStyle name="Заголовок 4 20" xfId="5766"/>
    <cellStyle name="Заголовок 4 21" xfId="6369"/>
    <cellStyle name="Заголовок 4 22" xfId="6370"/>
    <cellStyle name="Заголовок 4 3" xfId="5767"/>
    <cellStyle name="Заголовок 4 3 2" xfId="5768"/>
    <cellStyle name="Заголовок 4 4" xfId="5769"/>
    <cellStyle name="Заголовок 4 4 2" xfId="5770"/>
    <cellStyle name="Заголовок 4 5" xfId="5771"/>
    <cellStyle name="Заголовок 4 5 2" xfId="5772"/>
    <cellStyle name="Заголовок 4 6" xfId="5773"/>
    <cellStyle name="Заголовок 4 6 2" xfId="5774"/>
    <cellStyle name="Заголовок 4 7" xfId="5775"/>
    <cellStyle name="Заголовок 4 7 2" xfId="5776"/>
    <cellStyle name="Заголовок 4 8" xfId="5777"/>
    <cellStyle name="Заголовок 4 8 2" xfId="5778"/>
    <cellStyle name="Заголовок 4 9" xfId="5779"/>
    <cellStyle name="Заголовок 4 9 2" xfId="5780"/>
    <cellStyle name="Заголовок 4_Blood_21months_EURO" xfId="5781"/>
    <cellStyle name="Итог" xfId="5782"/>
    <cellStyle name="Итог 10" xfId="5783"/>
    <cellStyle name="Итог 10 2" xfId="5784"/>
    <cellStyle name="Итог 11" xfId="5785"/>
    <cellStyle name="Итог 11 2" xfId="5786"/>
    <cellStyle name="Итог 12" xfId="5787"/>
    <cellStyle name="Итог 12 2" xfId="5788"/>
    <cellStyle name="Итог 13" xfId="5789"/>
    <cellStyle name="Итог 13 2" xfId="5790"/>
    <cellStyle name="Итог 14" xfId="5791"/>
    <cellStyle name="Итог 14 2" xfId="5792"/>
    <cellStyle name="Итог 15" xfId="5793"/>
    <cellStyle name="Итог 15 2" xfId="5794"/>
    <cellStyle name="Итог 16" xfId="5795"/>
    <cellStyle name="Итог 16 2" xfId="5796"/>
    <cellStyle name="Итог 17" xfId="5797"/>
    <cellStyle name="Итог 17 2" xfId="5798"/>
    <cellStyle name="Итог 18" xfId="5799"/>
    <cellStyle name="Итог 18 2" xfId="5800"/>
    <cellStyle name="Итог 19" xfId="5801"/>
    <cellStyle name="Итог 19 2" xfId="5802"/>
    <cellStyle name="Итог 2" xfId="5803"/>
    <cellStyle name="Итог 2 2" xfId="5804"/>
    <cellStyle name="Итог 2 3" xfId="5805"/>
    <cellStyle name="Итог 2 3 2" xfId="7954"/>
    <cellStyle name="Итог 20" xfId="5806"/>
    <cellStyle name="Итог 21" xfId="6371"/>
    <cellStyle name="Итог 22" xfId="6372"/>
    <cellStyle name="Итог 3" xfId="5807"/>
    <cellStyle name="Итог 3 2" xfId="5808"/>
    <cellStyle name="Итог 4" xfId="5809"/>
    <cellStyle name="Итог 4 2" xfId="5810"/>
    <cellStyle name="Итог 5" xfId="5811"/>
    <cellStyle name="Итог 5 2" xfId="5812"/>
    <cellStyle name="Итог 6" xfId="5813"/>
    <cellStyle name="Итог 6 2" xfId="5814"/>
    <cellStyle name="Итог 7" xfId="5815"/>
    <cellStyle name="Итог 7 2" xfId="5816"/>
    <cellStyle name="Итог 8" xfId="5817"/>
    <cellStyle name="Итог 8 2" xfId="5818"/>
    <cellStyle name="Итог 9" xfId="5819"/>
    <cellStyle name="Итог 9 2" xfId="5820"/>
    <cellStyle name="Итог_Blood_21months_EURO" xfId="5821"/>
    <cellStyle name="Контрольная ячейка" xfId="5822"/>
    <cellStyle name="Контрольная ячейка 2" xfId="5823"/>
    <cellStyle name="Контрольная ячейка 2 2" xfId="5824"/>
    <cellStyle name="Контрольная ячейка 2 3" xfId="5825"/>
    <cellStyle name="Контрольная ячейка 2 3 2" xfId="7955"/>
    <cellStyle name="Контрольная ячейка 3" xfId="5826"/>
    <cellStyle name="Контрольная ячейка 3 2" xfId="5827"/>
    <cellStyle name="Контрольная ячейка 4" xfId="5828"/>
    <cellStyle name="Контрольная ячейка_Blood_21months_EURO" xfId="5829"/>
    <cellStyle name="Название" xfId="5830"/>
    <cellStyle name="Название 10" xfId="5831"/>
    <cellStyle name="Название 10 2" xfId="5832"/>
    <cellStyle name="Название 11" xfId="5833"/>
    <cellStyle name="Название 11 2" xfId="5834"/>
    <cellStyle name="Название 12" xfId="5835"/>
    <cellStyle name="Название 12 2" xfId="5836"/>
    <cellStyle name="Название 13" xfId="5837"/>
    <cellStyle name="Название 13 2" xfId="5838"/>
    <cellStyle name="Название 14" xfId="5839"/>
    <cellStyle name="Название 14 2" xfId="5840"/>
    <cellStyle name="Название 15" xfId="5841"/>
    <cellStyle name="Название 15 2" xfId="5842"/>
    <cellStyle name="Название 16" xfId="5843"/>
    <cellStyle name="Название 16 2" xfId="5844"/>
    <cellStyle name="Название 17" xfId="5845"/>
    <cellStyle name="Название 17 2" xfId="5846"/>
    <cellStyle name="Название 18" xfId="5847"/>
    <cellStyle name="Название 18 2" xfId="5848"/>
    <cellStyle name="Название 19" xfId="5849"/>
    <cellStyle name="Название 19 2" xfId="5850"/>
    <cellStyle name="Название 2" xfId="5851"/>
    <cellStyle name="Название 2 2" xfId="5852"/>
    <cellStyle name="Название 2 3" xfId="5853"/>
    <cellStyle name="Название 2 3 2" xfId="7956"/>
    <cellStyle name="Название 20" xfId="5854"/>
    <cellStyle name="Название 21" xfId="6373"/>
    <cellStyle name="Название 22" xfId="6374"/>
    <cellStyle name="Название 3" xfId="5855"/>
    <cellStyle name="Название 3 2" xfId="5856"/>
    <cellStyle name="Название 4" xfId="5857"/>
    <cellStyle name="Название 4 2" xfId="5858"/>
    <cellStyle name="Название 5" xfId="5859"/>
    <cellStyle name="Название 5 2" xfId="5860"/>
    <cellStyle name="Название 6" xfId="5861"/>
    <cellStyle name="Название 6 2" xfId="5862"/>
    <cellStyle name="Название 7" xfId="5863"/>
    <cellStyle name="Название 7 2" xfId="5864"/>
    <cellStyle name="Название 8" xfId="5865"/>
    <cellStyle name="Название 8 2" xfId="5866"/>
    <cellStyle name="Название 9" xfId="5867"/>
    <cellStyle name="Название 9 2" xfId="5868"/>
    <cellStyle name="Название_Blood_21months_EURO" xfId="5869"/>
    <cellStyle name="Нейтральный" xfId="5870"/>
    <cellStyle name="Нейтральный 2" xfId="5871"/>
    <cellStyle name="Нейтральный 2 2" xfId="5872"/>
    <cellStyle name="Нейтральный 2 3" xfId="5873"/>
    <cellStyle name="Нейтральный 2 3 2" xfId="7957"/>
    <cellStyle name="Нейтральный 3" xfId="5874"/>
    <cellStyle name="Нейтральный 3 2" xfId="5875"/>
    <cellStyle name="Нейтральный 4" xfId="5876"/>
    <cellStyle name="Обычный 10" xfId="5877"/>
    <cellStyle name="Обычный 10 2" xfId="5878"/>
    <cellStyle name="Обычный 10 2 2" xfId="5879"/>
    <cellStyle name="Обычный 10 2 2 2" xfId="7250"/>
    <cellStyle name="Обычный 10 2 3" xfId="5880"/>
    <cellStyle name="Обычный 10 2 4" xfId="7240"/>
    <cellStyle name="Обычный 10 3" xfId="5881"/>
    <cellStyle name="Обычный 10 3 2" xfId="7245"/>
    <cellStyle name="Обычный 10 4" xfId="5882"/>
    <cellStyle name="Обычный 10 5" xfId="7225"/>
    <cellStyle name="Обычный 11" xfId="5883"/>
    <cellStyle name="Обычный 11 2" xfId="5884"/>
    <cellStyle name="Обычный 11 2 2" xfId="5885"/>
    <cellStyle name="Обычный 11 2 2 2" xfId="7251"/>
    <cellStyle name="Обычный 11 2 3" xfId="5886"/>
    <cellStyle name="Обычный 11 2 4" xfId="7241"/>
    <cellStyle name="Обычный 11 3" xfId="5887"/>
    <cellStyle name="Обычный 11 3 2" xfId="7246"/>
    <cellStyle name="Обычный 11 4" xfId="5888"/>
    <cellStyle name="Обычный 11 5" xfId="7226"/>
    <cellStyle name="Обычный 12" xfId="5889"/>
    <cellStyle name="Обычный 12 2" xfId="5890"/>
    <cellStyle name="Обычный 12 3" xfId="5891"/>
    <cellStyle name="Обычный 12 3 2" xfId="7358"/>
    <cellStyle name="Обычный 2" xfId="5892"/>
    <cellStyle name="Обычный 2 2" xfId="5893"/>
    <cellStyle name="Обычный 2 2 2" xfId="5894"/>
    <cellStyle name="Обычный 2 2 2 2" xfId="5895"/>
    <cellStyle name="Обычный 2 2 2 3" xfId="5896"/>
    <cellStyle name="Обычный 2 2 2 3 2" xfId="7959"/>
    <cellStyle name="Обычный 2 2 3" xfId="5897"/>
    <cellStyle name="Обычный 2 3" xfId="5898"/>
    <cellStyle name="Обычный 2 4" xfId="5899"/>
    <cellStyle name="Обычный 2 4 2" xfId="7958"/>
    <cellStyle name="Обычный 2 5" xfId="6449"/>
    <cellStyle name="Обычный 3" xfId="5900"/>
    <cellStyle name="Обычный 3 2" xfId="5901"/>
    <cellStyle name="Обычный 3 2 2" xfId="5902"/>
    <cellStyle name="Обычный 3 2 2 2" xfId="5903"/>
    <cellStyle name="Обычный 3 2 2 2 2" xfId="5904"/>
    <cellStyle name="Обычный 3 2 2 3" xfId="5905"/>
    <cellStyle name="Обычный 3 2 2 4" xfId="5906"/>
    <cellStyle name="Обычный 3 2 3" xfId="5907"/>
    <cellStyle name="Обычный 3 2 3 2" xfId="5908"/>
    <cellStyle name="Обычный 3 2 3 3" xfId="5909"/>
    <cellStyle name="Обычный 3 2 4" xfId="5910"/>
    <cellStyle name="Обычный 3 2 5" xfId="5911"/>
    <cellStyle name="Обычный 3 3" xfId="5912"/>
    <cellStyle name="Обычный 3 3 2" xfId="5913"/>
    <cellStyle name="Обычный 3 3 2 2" xfId="7248"/>
    <cellStyle name="Обычный 3 3 3" xfId="5914"/>
    <cellStyle name="Обычный 3 3 4" xfId="7238"/>
    <cellStyle name="Обычный 3 4" xfId="5915"/>
    <cellStyle name="Обычный 3 4 2" xfId="7243"/>
    <cellStyle name="Обычный 3 5" xfId="5916"/>
    <cellStyle name="Обычный 3 6" xfId="6981"/>
    <cellStyle name="Обычный 4" xfId="5917"/>
    <cellStyle name="Обычный 4 2" xfId="5918"/>
    <cellStyle name="Обычный 4 2 2" xfId="5919"/>
    <cellStyle name="Обычный 4 2 3" xfId="5920"/>
    <cellStyle name="Обычный 4 2 3 2" xfId="7960"/>
    <cellStyle name="Обычный 4 3" xfId="5921"/>
    <cellStyle name="Обычный 4 4" xfId="5922"/>
    <cellStyle name="Обычный 4 4 2" xfId="7357"/>
    <cellStyle name="Обычный 4 5" xfId="6980"/>
    <cellStyle name="Обычный 5" xfId="5923"/>
    <cellStyle name="Обычный 5 2" xfId="5924"/>
    <cellStyle name="Обычный 5 2 2" xfId="5925"/>
    <cellStyle name="Обычный 5 2 3" xfId="5926"/>
    <cellStyle name="Обычный 5 2 3 2" xfId="7962"/>
    <cellStyle name="Обычный 5 2 4" xfId="7228"/>
    <cellStyle name="Обычный 5 3" xfId="5927"/>
    <cellStyle name="Обычный 5 4" xfId="5928"/>
    <cellStyle name="Обычный 5 4 2" xfId="7961"/>
    <cellStyle name="Обычный 5 5" xfId="7227"/>
    <cellStyle name="Обычный 6" xfId="5929"/>
    <cellStyle name="Обычный 7" xfId="5930"/>
    <cellStyle name="Обычный 7 2" xfId="5931"/>
    <cellStyle name="Обычный 8" xfId="5932"/>
    <cellStyle name="Обычный 8 2" xfId="5933"/>
    <cellStyle name="Обычный 8 3" xfId="5934"/>
    <cellStyle name="Обычный 8 3 2" xfId="7963"/>
    <cellStyle name="Обычный 8 4" xfId="7229"/>
    <cellStyle name="Обычный 9" xfId="5935"/>
    <cellStyle name="Обычный 9 2" xfId="5936"/>
    <cellStyle name="Обычный 9 3" xfId="5937"/>
    <cellStyle name="Обычный 9 3 2" xfId="7964"/>
    <cellStyle name="Обычный_445-10012B" xfId="5938"/>
    <cellStyle name="Плохой" xfId="5939"/>
    <cellStyle name="Плохой 10" xfId="5940"/>
    <cellStyle name="Плохой 10 2" xfId="5941"/>
    <cellStyle name="Плохой 11" xfId="5942"/>
    <cellStyle name="Плохой 11 2" xfId="5943"/>
    <cellStyle name="Плохой 12" xfId="5944"/>
    <cellStyle name="Плохой 12 2" xfId="5945"/>
    <cellStyle name="Плохой 13" xfId="5946"/>
    <cellStyle name="Плохой 13 2" xfId="5947"/>
    <cellStyle name="Плохой 14" xfId="5948"/>
    <cellStyle name="Плохой 14 2" xfId="5949"/>
    <cellStyle name="Плохой 15" xfId="5950"/>
    <cellStyle name="Плохой 15 2" xfId="5951"/>
    <cellStyle name="Плохой 16" xfId="5952"/>
    <cellStyle name="Плохой 16 2" xfId="5953"/>
    <cellStyle name="Плохой 17" xfId="5954"/>
    <cellStyle name="Плохой 17 2" xfId="5955"/>
    <cellStyle name="Плохой 18" xfId="5956"/>
    <cellStyle name="Плохой 18 2" xfId="5957"/>
    <cellStyle name="Плохой 19" xfId="5958"/>
    <cellStyle name="Плохой 19 2" xfId="5959"/>
    <cellStyle name="Плохой 2" xfId="5960"/>
    <cellStyle name="Плохой 2 2" xfId="5961"/>
    <cellStyle name="Плохой 2 3" xfId="5962"/>
    <cellStyle name="Плохой 2 3 2" xfId="7965"/>
    <cellStyle name="Плохой 20" xfId="5963"/>
    <cellStyle name="Плохой 21" xfId="6375"/>
    <cellStyle name="Плохой 22" xfId="6376"/>
    <cellStyle name="Плохой 3" xfId="5964"/>
    <cellStyle name="Плохой 3 2" xfId="5965"/>
    <cellStyle name="Плохой 4" xfId="5966"/>
    <cellStyle name="Плохой 4 2" xfId="5967"/>
    <cellStyle name="Плохой 5" xfId="5968"/>
    <cellStyle name="Плохой 5 2" xfId="5969"/>
    <cellStyle name="Плохой 6" xfId="5970"/>
    <cellStyle name="Плохой 6 2" xfId="5971"/>
    <cellStyle name="Плохой 7" xfId="5972"/>
    <cellStyle name="Плохой 7 2" xfId="5973"/>
    <cellStyle name="Плохой 8" xfId="5974"/>
    <cellStyle name="Плохой 8 2" xfId="5975"/>
    <cellStyle name="Плохой 9" xfId="5976"/>
    <cellStyle name="Плохой 9 2" xfId="5977"/>
    <cellStyle name="Плохой_Blood_21months_EURO" xfId="5978"/>
    <cellStyle name="Пояснение" xfId="5979"/>
    <cellStyle name="Пояснение 2" xfId="5980"/>
    <cellStyle name="Пояснение 2 2" xfId="5981"/>
    <cellStyle name="Пояснение 2 3" xfId="5982"/>
    <cellStyle name="Пояснение 2 3 2" xfId="7966"/>
    <cellStyle name="Пояснение 3" xfId="5983"/>
    <cellStyle name="Пояснение 3 2" xfId="5984"/>
    <cellStyle name="Пояснение 4" xfId="5985"/>
    <cellStyle name="Примечание" xfId="5986"/>
    <cellStyle name="Примечание 10" xfId="5987"/>
    <cellStyle name="Примечание 10 2" xfId="5988"/>
    <cellStyle name="Примечание 10 3" xfId="5989"/>
    <cellStyle name="Примечание 10 3 2" xfId="7967"/>
    <cellStyle name="Примечание 10 4" xfId="6790"/>
    <cellStyle name="Примечание 11" xfId="5990"/>
    <cellStyle name="Примечание 11 2" xfId="5991"/>
    <cellStyle name="Примечание 11 3" xfId="5992"/>
    <cellStyle name="Примечание 11 3 2" xfId="7968"/>
    <cellStyle name="Примечание 11 4" xfId="6791"/>
    <cellStyle name="Примечание 12" xfId="5993"/>
    <cellStyle name="Примечание 12 2" xfId="5994"/>
    <cellStyle name="Примечание 12 3" xfId="5995"/>
    <cellStyle name="Примечание 12 3 2" xfId="7969"/>
    <cellStyle name="Примечание 12 4" xfId="6792"/>
    <cellStyle name="Примечание 13" xfId="5996"/>
    <cellStyle name="Примечание 13 2" xfId="5997"/>
    <cellStyle name="Примечание 13 3" xfId="5998"/>
    <cellStyle name="Примечание 13 3 2" xfId="7970"/>
    <cellStyle name="Примечание 13 4" xfId="6793"/>
    <cellStyle name="Примечание 14" xfId="5999"/>
    <cellStyle name="Примечание 14 2" xfId="6000"/>
    <cellStyle name="Примечание 14 3" xfId="6001"/>
    <cellStyle name="Примечание 14 3 2" xfId="7971"/>
    <cellStyle name="Примечание 14 4" xfId="6794"/>
    <cellStyle name="Примечание 15" xfId="6002"/>
    <cellStyle name="Примечание 15 2" xfId="6003"/>
    <cellStyle name="Примечание 15 3" xfId="6004"/>
    <cellStyle name="Примечание 15 3 2" xfId="7972"/>
    <cellStyle name="Примечание 15 4" xfId="6795"/>
    <cellStyle name="Примечание 16" xfId="6005"/>
    <cellStyle name="Примечание 16 2" xfId="6006"/>
    <cellStyle name="Примечание 16 3" xfId="6007"/>
    <cellStyle name="Примечание 16 3 2" xfId="7973"/>
    <cellStyle name="Примечание 16 4" xfId="6796"/>
    <cellStyle name="Примечание 17" xfId="6008"/>
    <cellStyle name="Примечание 17 2" xfId="6009"/>
    <cellStyle name="Примечание 17 3" xfId="6010"/>
    <cellStyle name="Примечание 17 3 2" xfId="7974"/>
    <cellStyle name="Примечание 17 4" xfId="6797"/>
    <cellStyle name="Примечание 18" xfId="6011"/>
    <cellStyle name="Примечание 18 2" xfId="6012"/>
    <cellStyle name="Примечание 18 3" xfId="6013"/>
    <cellStyle name="Примечание 18 3 2" xfId="7975"/>
    <cellStyle name="Примечание 18 4" xfId="6798"/>
    <cellStyle name="Примечание 19" xfId="6014"/>
    <cellStyle name="Примечание 19 2" xfId="6015"/>
    <cellStyle name="Примечание 19 3" xfId="6016"/>
    <cellStyle name="Примечание 19 3 2" xfId="7976"/>
    <cellStyle name="Примечание 19 4" xfId="6799"/>
    <cellStyle name="Примечание 2" xfId="6017"/>
    <cellStyle name="Примечание 2 2" xfId="6018"/>
    <cellStyle name="Примечание 2 3" xfId="6019"/>
    <cellStyle name="Примечание 2 3 2" xfId="7977"/>
    <cellStyle name="Примечание 2 4" xfId="6451"/>
    <cellStyle name="Примечание 20" xfId="6020"/>
    <cellStyle name="Примечание 21" xfId="6021"/>
    <cellStyle name="Примечание 22" xfId="6377"/>
    <cellStyle name="Примечание 23" xfId="6450"/>
    <cellStyle name="Примечание 3" xfId="6022"/>
    <cellStyle name="Примечание 3 2" xfId="6023"/>
    <cellStyle name="Примечание 3 3" xfId="6024"/>
    <cellStyle name="Примечание 3 4" xfId="6452"/>
    <cellStyle name="Примечание 4" xfId="6025"/>
    <cellStyle name="Примечание 4 2" xfId="6026"/>
    <cellStyle name="Примечание 4 3" xfId="6027"/>
    <cellStyle name="Примечание 4 3 2" xfId="7978"/>
    <cellStyle name="Примечание 4 4" xfId="6800"/>
    <cellStyle name="Примечание 5" xfId="6028"/>
    <cellStyle name="Примечание 5 2" xfId="6029"/>
    <cellStyle name="Примечание 5 3" xfId="6030"/>
    <cellStyle name="Примечание 5 3 2" xfId="7979"/>
    <cellStyle name="Примечание 5 4" xfId="6801"/>
    <cellStyle name="Примечание 6" xfId="6031"/>
    <cellStyle name="Примечание 6 2" xfId="6032"/>
    <cellStyle name="Примечание 6 3" xfId="6033"/>
    <cellStyle name="Примечание 6 3 2" xfId="7980"/>
    <cellStyle name="Примечание 6 4" xfId="6802"/>
    <cellStyle name="Примечание 7" xfId="6034"/>
    <cellStyle name="Примечание 7 2" xfId="6035"/>
    <cellStyle name="Примечание 7 3" xfId="6036"/>
    <cellStyle name="Примечание 7 3 2" xfId="7981"/>
    <cellStyle name="Примечание 7 4" xfId="6803"/>
    <cellStyle name="Примечание 8" xfId="6037"/>
    <cellStyle name="Примечание 8 2" xfId="6038"/>
    <cellStyle name="Примечание 8 3" xfId="6039"/>
    <cellStyle name="Примечание 8 3 2" xfId="7982"/>
    <cellStyle name="Примечание 8 4" xfId="6804"/>
    <cellStyle name="Примечание 9" xfId="6040"/>
    <cellStyle name="Примечание 9 2" xfId="6041"/>
    <cellStyle name="Примечание 9 3" xfId="6042"/>
    <cellStyle name="Примечание 9 3 2" xfId="7983"/>
    <cellStyle name="Примечание 9 4" xfId="6805"/>
    <cellStyle name="Примечание_Blood_21months_EURO" xfId="6043"/>
    <cellStyle name="Процентный 2" xfId="6044"/>
    <cellStyle name="Процентный 2 2" xfId="6045"/>
    <cellStyle name="Процентный 2 2 2" xfId="6046"/>
    <cellStyle name="Процентный 2 2 2 2" xfId="7249"/>
    <cellStyle name="Процентный 2 2 3" xfId="6047"/>
    <cellStyle name="Процентный 2 2 4" xfId="7239"/>
    <cellStyle name="Процентный 2 3" xfId="6048"/>
    <cellStyle name="Процентный 2 3 2" xfId="7244"/>
    <cellStyle name="Процентный 2 4" xfId="6049"/>
    <cellStyle name="Процентный 2 5" xfId="6982"/>
    <cellStyle name="Процентный 3" xfId="6050"/>
    <cellStyle name="Процентный 3 2" xfId="6051"/>
    <cellStyle name="Процентный 3 3" xfId="6052"/>
    <cellStyle name="Процентный 3 3 2" xfId="7984"/>
    <cellStyle name="Связанная ячейка" xfId="6053"/>
    <cellStyle name="Связанная ячейка 2" xfId="6054"/>
    <cellStyle name="Связанная ячейка 2 2" xfId="6055"/>
    <cellStyle name="Связанная ячейка 2 3" xfId="6056"/>
    <cellStyle name="Связанная ячейка 2 3 2" xfId="7985"/>
    <cellStyle name="Связанная ячейка 3" xfId="6057"/>
    <cellStyle name="Связанная ячейка 3 2" xfId="6058"/>
    <cellStyle name="Связанная ячейка 4" xfId="6059"/>
    <cellStyle name="Связанная ячейка_Blood_21months_EURO" xfId="6060"/>
    <cellStyle name="Стиль 1" xfId="6061"/>
    <cellStyle name="Стиль 1 2" xfId="6062"/>
    <cellStyle name="Стиль 1 2 2" xfId="6063"/>
    <cellStyle name="Стиль 1 2 3" xfId="6064"/>
    <cellStyle name="Стиль 1 2 3 2" xfId="7987"/>
    <cellStyle name="Стиль 1 2 4" xfId="7231"/>
    <cellStyle name="Стиль 1 3" xfId="6065"/>
    <cellStyle name="Стиль 1 4" xfId="6066"/>
    <cellStyle name="Стиль 1 4 2" xfId="7986"/>
    <cellStyle name="Стиль 1 5" xfId="7230"/>
    <cellStyle name="Текст предупреждения" xfId="6067"/>
    <cellStyle name="Текст предупреждения 2" xfId="6068"/>
    <cellStyle name="Текст предупреждения 2 2" xfId="6069"/>
    <cellStyle name="Текст предупреждения 2 3" xfId="6070"/>
    <cellStyle name="Текст предупреждения 2 3 2" xfId="7988"/>
    <cellStyle name="Текст предупреждения 3" xfId="6071"/>
    <cellStyle name="Текст предупреждения 3 2" xfId="6072"/>
    <cellStyle name="Текст предупреждения 4" xfId="6073"/>
    <cellStyle name="Финансовый 2" xfId="6074"/>
    <cellStyle name="Финансовый 2 2" xfId="6075"/>
    <cellStyle name="Финансовый 2 2 2" xfId="6076"/>
    <cellStyle name="Финансовый 2 2 3" xfId="7237"/>
    <cellStyle name="Финансовый 2 3" xfId="6077"/>
    <cellStyle name="Финансовый 2 4" xfId="6078"/>
    <cellStyle name="Финансовый 2 4 2" xfId="7989"/>
    <cellStyle name="Финансовый 2 5" xfId="6453"/>
    <cellStyle name="Финансовый 3" xfId="6079"/>
    <cellStyle name="Финансовый 3 2" xfId="6080"/>
    <cellStyle name="Финансовый 3 3" xfId="7232"/>
    <cellStyle name="Финансовый 4" xfId="6081"/>
    <cellStyle name="Финансовый 4 2" xfId="6082"/>
    <cellStyle name="Финансовый 5" xfId="6083"/>
    <cellStyle name="Финансовый 5 2" xfId="6084"/>
    <cellStyle name="Финансовый 5 2 2" xfId="6085"/>
    <cellStyle name="Финансовый 5 2 3" xfId="6086"/>
    <cellStyle name="Финансовый 5 2 3 2" xfId="7990"/>
    <cellStyle name="Финансовый 5 3" xfId="6087"/>
    <cellStyle name="Финансовый 6" xfId="6088"/>
    <cellStyle name="Финансовый 6 2" xfId="6089"/>
    <cellStyle name="Финансовый 6 3" xfId="6090"/>
    <cellStyle name="Финансовый 6 3 2" xfId="7991"/>
    <cellStyle name="Финансовый 6 4" xfId="7233"/>
    <cellStyle name="Финансовый 7" xfId="6091"/>
    <cellStyle name="Финансовый 7 2" xfId="6092"/>
    <cellStyle name="Финансовый 7 2 2" xfId="6093"/>
    <cellStyle name="Финансовый 7 2 3" xfId="6094"/>
    <cellStyle name="Финансовый 7 2 3 2" xfId="7992"/>
    <cellStyle name="Финансовый 7 2 4" xfId="7235"/>
    <cellStyle name="Финансовый 7 3" xfId="6095"/>
    <cellStyle name="Финансовый 7 4" xfId="7234"/>
    <cellStyle name="Финансовый 8" xfId="6096"/>
    <cellStyle name="Финансовый 8 2" xfId="6097"/>
    <cellStyle name="Финансовый 8 2 2" xfId="6098"/>
    <cellStyle name="Финансовый 8 2 2 2" xfId="7252"/>
    <cellStyle name="Финансовый 8 2 3" xfId="6099"/>
    <cellStyle name="Финансовый 8 2 4" xfId="7242"/>
    <cellStyle name="Финансовый 8 3" xfId="6100"/>
    <cellStyle name="Финансовый 8 3 2" xfId="7247"/>
    <cellStyle name="Финансовый 8 4" xfId="6101"/>
    <cellStyle name="Финансовый 8 5" xfId="7236"/>
    <cellStyle name="Финансовый_AZE budget templates 21 May" xfId="6102"/>
    <cellStyle name="Хороший" xfId="6103"/>
    <cellStyle name="Хороший 2" xfId="6104"/>
    <cellStyle name="Хороший 2 2" xfId="6105"/>
    <cellStyle name="Хороший 2 3" xfId="6106"/>
    <cellStyle name="Хороший 2 3 2" xfId="7993"/>
    <cellStyle name="Хороший 3" xfId="6107"/>
    <cellStyle name="Хороший 3 2" xfId="6108"/>
    <cellStyle name="Хороший 4" xfId="6109"/>
  </cellStyles>
  <dxfs count="377">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center" vertical="bottom" textRotation="0" wrapText="0" indent="0" justifyLastLine="0" shrinkToFit="0" readingOrder="0"/>
    </dxf>
    <dxf>
      <numFmt numFmtId="3" formatCode="#,##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strike val="0"/>
        <condense val="0"/>
        <extend val="0"/>
        <outline val="0"/>
        <shadow val="0"/>
        <u val="none"/>
        <vertAlign val="baseline"/>
        <sz val="10"/>
        <color theme="1"/>
        <name val="Calibri"/>
        <scheme val="minor"/>
      </font>
      <numFmt numFmtId="0" formatCode="General"/>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4" formatCode="_-* #,##0.00_-;\-* #,##0.00_-;_-* &quot;-&quot;??_-;_-@_-"/>
      <alignment horizontal="general" vertical="bottom" textRotation="0" wrapText="1" indent="0" justifyLastLine="0" shrinkToFit="0" readingOrder="0"/>
    </dxf>
    <dxf>
      <font>
        <b/>
      </font>
      <numFmt numFmtId="164" formatCode="_-* #,##0.00_-;\-* #,##0.00_-;_-* &quot;-&quot;??_-;_-@_-"/>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4" formatCode="_-* #,##0.00_-;\-* #,##0.00_-;_-* &quot;-&quot;??_-;_-@_-"/>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4" formatCode="_-* #,##0.00_-;\-* #,##0.00_-;_-* &quot;-&quot;??_-;_-@_-"/>
      <alignment horizontal="general" vertical="bottom" textRotation="0" wrapText="1" indent="0" justifyLastLine="0" shrinkToFit="0" readingOrder="0"/>
    </dxf>
    <dxf>
      <font>
        <b/>
        <i val="0"/>
        <strike val="0"/>
        <condense val="0"/>
        <extend val="0"/>
        <outline val="0"/>
        <shadow val="0"/>
        <u val="none"/>
        <vertAlign val="baseline"/>
        <sz val="11"/>
        <color rgb="FFFF0000"/>
        <name val="Calibri"/>
        <scheme val="minor"/>
      </font>
      <numFmt numFmtId="0" formatCode="General"/>
      <fill>
        <patternFill patternType="solid">
          <fgColor indexed="64"/>
          <bgColor rgb="FFFFCC99"/>
        </patternFill>
      </fill>
      <border diagonalUp="0" diagonalDown="0">
        <left style="thin">
          <color rgb="FF7F7F7F"/>
        </left>
        <right style="thin">
          <color rgb="FF7F7F7F"/>
        </right>
        <top style="thin">
          <color rgb="FF7F7F7F"/>
        </top>
        <bottom style="thin">
          <color rgb="FF7F7F7F"/>
        </bottom>
        <vertical/>
        <horizontal/>
      </border>
    </dxf>
    <dxf>
      <font>
        <b val="0"/>
        <i val="0"/>
        <strike val="0"/>
        <condense val="0"/>
        <extend val="0"/>
        <outline val="0"/>
        <shadow val="0"/>
        <u val="none"/>
        <vertAlign val="baseline"/>
        <sz val="11"/>
        <color theme="1"/>
        <name val="Calibri"/>
        <scheme val="minor"/>
      </font>
      <border diagonalUp="0" diagonalDown="0">
        <left style="thin">
          <color theme="8"/>
        </left>
        <right/>
        <top style="thin">
          <color theme="8"/>
        </top>
        <bottom/>
        <vertical/>
        <horizontal/>
      </border>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strike val="0"/>
        <outline val="0"/>
        <shadow val="0"/>
        <u val="none"/>
        <vertAlign val="baseline"/>
        <sz val="11"/>
        <color rgb="FFFF0000"/>
        <name val="Calibri"/>
        <scheme val="minor"/>
      </font>
      <numFmt numFmtId="0" formatCode="General"/>
    </dxf>
    <dxf>
      <font>
        <b/>
        <strike val="0"/>
        <outline val="0"/>
        <shadow val="0"/>
        <u val="none"/>
        <vertAlign val="baseline"/>
        <sz val="11"/>
        <color rgb="FFFF0000"/>
        <name val="Calibri"/>
        <scheme val="minor"/>
      </font>
    </dxf>
    <dxf>
      <font>
        <b/>
        <strike val="0"/>
        <outline val="0"/>
        <shadow val="0"/>
        <u val="none"/>
        <vertAlign val="baseline"/>
        <sz val="11"/>
        <color rgb="FFFF0000"/>
        <name val="Calibri"/>
        <scheme val="minor"/>
      </font>
    </dxf>
    <dxf>
      <numFmt numFmtId="13" formatCode="0%"/>
    </dxf>
    <dxf>
      <border outline="0">
        <bottom style="double">
          <color theme="4"/>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rgb="FFFF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alignment horizontal="center" vertical="bottom" textRotation="0" wrapText="1" indent="0" justifyLastLine="0" shrinkToFit="0" readingOrder="0"/>
    </dxf>
    <dxf>
      <font>
        <b val="0"/>
        <i/>
        <strike val="0"/>
        <condense val="0"/>
        <extend val="0"/>
        <outline val="0"/>
        <shadow val="0"/>
        <u val="none"/>
        <vertAlign val="baseline"/>
        <sz val="9"/>
        <color theme="1"/>
        <name val="Calibri"/>
        <scheme val="minor"/>
      </font>
      <alignment horizontal="right" vertical="bottom" textRotation="0" wrapText="0" indent="1" justifyLastLine="0" shrinkToFit="0" readingOrder="0"/>
    </dxf>
    <dxf>
      <border outline="0">
        <top style="thin">
          <color auto="1"/>
        </top>
      </border>
    </dxf>
    <dxf>
      <font>
        <b val="0"/>
        <i/>
        <strike val="0"/>
        <condense val="0"/>
        <extend val="0"/>
        <outline val="0"/>
        <shadow val="0"/>
        <u val="none"/>
        <vertAlign val="baseline"/>
        <sz val="9"/>
        <color theme="1"/>
        <name val="Calibri"/>
        <scheme val="minor"/>
      </font>
    </dxf>
    <dxf>
      <font>
        <strike val="0"/>
        <outline val="0"/>
        <shadow val="0"/>
        <u val="none"/>
        <vertAlign val="baseline"/>
        <sz val="9"/>
        <color theme="0"/>
      </font>
    </dxf>
    <dxf>
      <numFmt numFmtId="35" formatCode="_(* #,##0.00_);_(* \(#,##0.00\);_(* &quot;-&quot;??_);_(@_)"/>
    </dxf>
    <dxf>
      <numFmt numFmtId="169" formatCode="_-[$GEL]\ * #,##0.00_-;\-[$GEL]\ * #,##0.00_-;_-[$GEL]\ * &quot;-&quot;??_-;_-@_-"/>
    </dxf>
    <dxf>
      <numFmt numFmtId="169" formatCode="_-[$GEL]\ * #,##0.00_-;\-[$GEL]\ * #,##0.00_-;_-[$GEL]\ * &quot;-&quot;??_-;_-@_-"/>
    </dxf>
    <dxf>
      <numFmt numFmtId="183" formatCode="[$GEL]\ #,##0.00"/>
    </dxf>
    <dxf>
      <numFmt numFmtId="169" formatCode="_-[$GEL]\ * #,##0.00_-;\-[$GEL]\ * #,##0.00_-;_-[$GEL]\ * &quot;-&quot;??_-;_-@_-"/>
    </dxf>
    <dxf>
      <numFmt numFmtId="169" formatCode="_-[$GEL]\ * #,##0.00_-;\-[$GEL]\ * #,##0.00_-;_-[$GEL]\ * &quot;-&quot;??_-;_-@_-"/>
    </dxf>
    <dxf>
      <font>
        <b val="0"/>
        <i val="0"/>
        <strike val="0"/>
        <condense val="0"/>
        <extend val="0"/>
        <outline val="0"/>
        <shadow val="0"/>
        <u val="none"/>
        <vertAlign val="baseline"/>
        <sz val="11"/>
        <color theme="1"/>
        <name val="Menlo Bold"/>
        <scheme val="none"/>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fill>
        <patternFill patternType="none">
          <fgColor indexed="64"/>
          <bgColor indexed="65"/>
        </patternFill>
      </fill>
    </dxf>
    <dxf>
      <font>
        <strike val="0"/>
        <outline val="0"/>
        <shadow val="0"/>
        <u val="none"/>
        <vertAlign val="baseline"/>
        <sz val="9"/>
        <color theme="1"/>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35" formatCode="_(* #,##0.00_);_(* \(#,##0.00\);_(* &quot;-&quot;??_);_(@_)"/>
    </dxf>
    <dxf>
      <numFmt numFmtId="35" formatCode="_(* #,##0.00_);_(* \(#,##0.00\);_(* &quot;-&quot;??_);_(@_)"/>
    </dxf>
    <dxf>
      <numFmt numFmtId="35" formatCode="_(* #,##0.00_);_(* \(#,##0.00\);_(* &quot;-&quot;??_);_(@_)"/>
    </dxf>
    <dxf>
      <numFmt numFmtId="35" formatCode="_(* #,##0.00_);_(* \(#,##0.00\);_(* &quot;-&quot;??_);_(@_)"/>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Sylfaen"/>
        <scheme val="none"/>
      </font>
      <numFmt numFmtId="168" formatCode="_-* #,##0_-;\-* #,##0_-;_-* &quot;-&quot;??_-;_-@_-"/>
    </dxf>
    <dxf>
      <font>
        <b val="0"/>
        <i val="0"/>
        <strike val="0"/>
        <condense val="0"/>
        <extend val="0"/>
        <outline val="0"/>
        <shadow val="0"/>
        <u val="none"/>
        <vertAlign val="baseline"/>
        <sz val="11"/>
        <color theme="1"/>
        <name val="Sylfaen"/>
        <scheme val="none"/>
      </font>
      <numFmt numFmtId="168" formatCode="_-* #,##0_-;\-* #,##0_-;_-* &quot;-&quot;??_-;_-@_-"/>
    </dxf>
    <dxf>
      <font>
        <b val="0"/>
        <i val="0"/>
        <strike val="0"/>
        <condense val="0"/>
        <extend val="0"/>
        <outline val="0"/>
        <shadow val="0"/>
        <u val="none"/>
        <vertAlign val="baseline"/>
        <sz val="11"/>
        <color theme="1"/>
        <name val="Sylfaen"/>
        <scheme val="none"/>
      </font>
      <numFmt numFmtId="168" formatCode="_-* #,##0_-;\-* #,##0_-;_-* &quot;-&quot;??_-;_-@_-"/>
    </dxf>
    <dxf>
      <font>
        <b val="0"/>
        <i val="0"/>
        <strike val="0"/>
        <condense val="0"/>
        <extend val="0"/>
        <outline val="0"/>
        <shadow val="0"/>
        <u val="none"/>
        <vertAlign val="baseline"/>
        <sz val="11"/>
        <color theme="1"/>
        <name val="Sylfaen"/>
        <scheme val="none"/>
      </font>
      <numFmt numFmtId="168" formatCode="_-* #,##0_-;\-* #,##0_-;_-* &quot;-&quot;??_-;_-@_-"/>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9"/>
        <color theme="1"/>
        <name val="Sylfaen"/>
        <scheme val="none"/>
      </font>
      <numFmt numFmtId="168" formatCode="_-* #,##0_-;\-* #,##0_-;_-* &quot;-&quot;??_-;_-@_-"/>
      <border diagonalUp="0" diagonalDown="0" outline="0">
        <left style="thin">
          <color auto="1"/>
        </left>
        <right style="thin">
          <color auto="1"/>
        </right>
        <top style="thin">
          <color auto="1"/>
        </top>
        <bottom style="thin">
          <color auto="1"/>
        </bottom>
      </border>
    </dxf>
    <dxf>
      <font>
        <strike val="0"/>
        <outline val="0"/>
        <shadow val="0"/>
        <u val="none"/>
        <vertAlign val="baseline"/>
        <sz val="9"/>
        <color theme="1"/>
        <name val="Sylfaen"/>
        <scheme val="none"/>
      </font>
      <numFmt numFmtId="168" formatCode="_-* #,##0_-;\-* #,##0_-;_-* &quot;-&quot;??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numFmt numFmtId="168" formatCode="_-* #,##0_-;\-* #,##0_-;_-* &quot;-&quot;??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alignment horizontal="general" vertical="bottom" textRotation="0" wrapText="1" indent="0" justifyLastLine="0" shrinkToFit="0" readingOrder="0"/>
      <border diagonalUp="0" diagonalDown="0" outline="0">
        <left style="medium">
          <color indexed="64"/>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dxf>
    <dxf>
      <font>
        <strike val="0"/>
        <outline val="0"/>
        <shadow val="0"/>
        <u val="none"/>
        <vertAlign val="baseline"/>
        <sz val="9"/>
        <name val="Sylfaen"/>
        <scheme val="none"/>
      </font>
    </dxf>
    <dxf>
      <font>
        <strike val="0"/>
        <outline val="0"/>
        <shadow val="0"/>
        <u val="none"/>
        <vertAlign val="baseline"/>
        <sz val="9"/>
        <name val="Sylfaen"/>
        <scheme val="none"/>
      </font>
    </dxf>
    <dxf>
      <font>
        <strike val="0"/>
        <outline val="0"/>
        <shadow val="0"/>
        <u val="none"/>
        <vertAlign val="baseline"/>
        <sz val="9"/>
        <color theme="1"/>
        <name val="Sylfaen"/>
        <scheme val="none"/>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numFmt numFmtId="168" formatCode="_-* #,##0_-;\-* #,##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i val="0"/>
        <strike val="0"/>
        <condense val="0"/>
        <extend val="0"/>
        <outline val="0"/>
        <shadow val="0"/>
        <u val="none"/>
        <vertAlign val="baseline"/>
        <sz val="9"/>
        <color theme="1"/>
        <name val="Calibri"/>
        <scheme val="minor"/>
      </font>
      <border diagonalUp="0" diagonalDown="0" outline="0">
        <left/>
        <right style="thin">
          <color auto="1"/>
        </right>
        <top style="thin">
          <color auto="1"/>
        </top>
        <bottom style="thin">
          <color auto="1"/>
        </bottom>
      </border>
    </dxf>
    <dxf>
      <font>
        <strike val="0"/>
        <outline val="0"/>
        <shadow val="0"/>
        <u val="none"/>
        <vertAlign val="baseline"/>
        <sz val="9"/>
        <name val="Calibri"/>
        <scheme val="minor"/>
      </font>
    </dxf>
    <dxf>
      <font>
        <b/>
        <i val="0"/>
        <strike val="0"/>
        <condense val="0"/>
        <extend val="0"/>
        <outline val="0"/>
        <shadow val="0"/>
        <u val="none"/>
        <vertAlign val="baseline"/>
        <sz val="9"/>
        <color theme="1"/>
        <name val="Calibri"/>
        <scheme val="minor"/>
      </font>
      <numFmt numFmtId="13" formatCode="0%"/>
      <border diagonalUp="0" diagonalDown="0" outline="0">
        <left style="thin">
          <color auto="1"/>
        </left>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dxf>
    <dxf>
      <font>
        <b/>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dxf>
    <dxf>
      <font>
        <b/>
        <i val="0"/>
        <strike val="0"/>
        <condense val="0"/>
        <extend val="0"/>
        <outline val="0"/>
        <shadow val="0"/>
        <u val="none"/>
        <vertAlign val="baseline"/>
        <sz val="9"/>
        <color theme="1"/>
        <name val="Calibri"/>
        <scheme val="minor"/>
      </font>
      <numFmt numFmtId="0" formatCode="Genera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font>
        <strike val="0"/>
        <outline val="0"/>
        <shadow val="0"/>
        <u val="none"/>
        <vertAlign val="baseline"/>
        <sz val="9"/>
        <name val="Calibri"/>
        <scheme val="minor"/>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Calibri"/>
        <scheme val="minor"/>
      </font>
    </dxf>
    <dxf>
      <border>
        <bottom style="thin">
          <color indexed="64"/>
        </bottom>
      </border>
    </dxf>
    <dxf>
      <font>
        <strike val="0"/>
        <outline val="0"/>
        <shadow val="0"/>
        <u val="none"/>
        <vertAlign val="baseline"/>
        <sz val="9"/>
        <name val="Calibri"/>
        <scheme val="minor"/>
      </font>
      <border diagonalUp="0" diagonalDown="0" outline="0">
        <left style="thin">
          <color indexed="64"/>
        </left>
        <right style="thin">
          <color indexed="64"/>
        </right>
        <top/>
        <bottom/>
      </border>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numFmt numFmtId="164" formatCode="_-* #,##0.00_-;\-* #,##0.0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border diagonalUp="0" diagonalDown="0" outline="0">
        <left/>
        <right/>
        <top style="thin">
          <color auto="1"/>
        </top>
        <bottom/>
      </border>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numFmt numFmtId="13" formatCode="0%"/>
      <border diagonalUp="0" diagonalDown="0" outline="0">
        <left style="thin">
          <color auto="1"/>
        </left>
        <right/>
        <top style="thin">
          <color auto="1"/>
        </top>
        <bottom/>
      </border>
    </dxf>
    <dxf>
      <font>
        <strike val="0"/>
        <outline val="0"/>
        <shadow val="0"/>
        <u val="none"/>
        <vertAlign val="baseline"/>
        <sz val="9"/>
        <name val="Calibri"/>
        <scheme val="minor"/>
      </font>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64" formatCode="_-* #,##0.00_-;\-* #,##0.00_-;_-* &quot;-&quot;??_-;_-@_-"/>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64" formatCode="_-* #,##0.00_-;\-* #,##0.00_-;_-* &quot;-&quot;??_-;_-@_-"/>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rgb="FFFF0000"/>
        <name val="Calibri"/>
        <scheme val="minor"/>
      </font>
      <numFmt numFmtId="164"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rgb="FFFF0000"/>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rgb="FFFF0000"/>
        <name val="Calibri"/>
        <scheme val="minor"/>
      </font>
      <numFmt numFmtId="164"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rgb="FFFF0000"/>
        <name val="Calibri"/>
        <scheme val="minor"/>
      </font>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9"/>
        <color theme="1"/>
        <name val="Calibri"/>
        <scheme val="minor"/>
      </font>
      <numFmt numFmtId="164"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theme="1"/>
        <name val="Calibri"/>
        <scheme val="minor"/>
      </font>
      <numFmt numFmtId="164"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font>
        <strike val="0"/>
        <outline val="0"/>
        <shadow val="0"/>
        <u val="none"/>
        <vertAlign val="baseline"/>
        <sz val="9"/>
        <name val="Calibri"/>
        <scheme val="minor"/>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Calibri"/>
        <scheme val="minor"/>
      </font>
    </dxf>
    <dxf>
      <border>
        <bottom style="thin">
          <color indexed="64"/>
        </bottom>
      </border>
    </dxf>
    <dxf>
      <font>
        <strike val="0"/>
        <outline val="0"/>
        <shadow val="0"/>
        <u val="none"/>
        <vertAlign val="baseline"/>
        <sz val="9"/>
        <name val="Calibri"/>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rgb="FF000000"/>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right/>
        <top style="medium">
          <color auto="1"/>
        </top>
        <bottom/>
      </border>
      <protection locked="1" hidden="0"/>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left" vertical="bottom" textRotation="0" wrapText="0" indent="1" justifyLastLine="0" shrinkToFit="0" readingOrder="0"/>
      <border diagonalUp="0" diagonalDown="0">
        <left style="medium">
          <color auto="1"/>
        </left>
        <right style="medium">
          <color auto="1"/>
        </right>
        <top/>
        <bottom/>
        <vertical/>
        <horizontal/>
      </border>
    </dxf>
    <dxf>
      <font>
        <b val="0"/>
        <i val="0"/>
        <strike val="0"/>
        <condense val="0"/>
        <extend val="0"/>
        <outline val="0"/>
        <shadow val="0"/>
        <u val="none"/>
        <vertAlign val="baseline"/>
        <sz val="10"/>
        <color rgb="FF000000"/>
        <name val="Sylfaen"/>
        <scheme val="none"/>
      </font>
    </dxf>
    <dxf>
      <font>
        <b/>
        <i val="0"/>
        <strike val="0"/>
        <condense val="0"/>
        <extend val="0"/>
        <outline val="0"/>
        <shadow val="0"/>
        <u val="none"/>
        <vertAlign val="baseline"/>
        <sz val="10"/>
        <color theme="1"/>
        <name val="Sylfaen"/>
        <scheme val="none"/>
      </font>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rgb="FF000000"/>
        <name val="Sylfaen"/>
        <scheme val="none"/>
      </font>
    </dxf>
    <dxf>
      <font>
        <b/>
        <i val="0"/>
        <strike val="0"/>
        <condense val="0"/>
        <extend val="0"/>
        <outline val="0"/>
        <shadow val="0"/>
        <u val="none"/>
        <vertAlign val="baseline"/>
        <sz val="10"/>
        <color theme="1"/>
        <name val="Sylfaen"/>
        <scheme val="none"/>
      </font>
    </dxf>
    <dxf>
      <font>
        <strike val="0"/>
        <outline val="0"/>
        <shadow val="0"/>
        <vertAlign val="baseline"/>
        <sz val="10"/>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rgb="FF000000"/>
        <name val="Calibri"/>
        <scheme val="none"/>
      </font>
    </dxf>
    <dxf>
      <font>
        <strike val="0"/>
        <outline val="0"/>
        <shadow val="0"/>
        <u val="none"/>
        <vertAlign val="baseline"/>
        <sz val="10"/>
        <name val="Calibri"/>
        <scheme val="minor"/>
      </font>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rgb="FF000000"/>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right/>
        <top style="medium">
          <color auto="1"/>
        </top>
        <bottom/>
      </border>
      <protection locked="1" hidden="0"/>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left" vertical="bottom" textRotation="0" wrapText="0" indent="1" justifyLastLine="0" shrinkToFit="0" readingOrder="0"/>
      <border diagonalUp="0" diagonalDown="0">
        <left style="medium">
          <color auto="1"/>
        </left>
        <right style="medium">
          <color auto="1"/>
        </right>
        <top/>
        <bottom/>
        <vertical/>
        <horizontal/>
      </border>
    </dxf>
    <dxf>
      <font>
        <b val="0"/>
        <i val="0"/>
        <strike val="0"/>
        <condense val="0"/>
        <extend val="0"/>
        <outline val="0"/>
        <shadow val="0"/>
        <u val="none"/>
        <vertAlign val="baseline"/>
        <sz val="10"/>
        <color theme="1"/>
        <name val="Sylfaen"/>
        <scheme val="none"/>
      </font>
    </dxf>
    <dxf>
      <font>
        <b/>
        <i val="0"/>
        <strike val="0"/>
        <condense val="0"/>
        <extend val="0"/>
        <outline val="0"/>
        <shadow val="0"/>
        <u val="none"/>
        <vertAlign val="baseline"/>
        <sz val="10"/>
        <color theme="1"/>
        <name val="Sylfaen"/>
        <scheme val="none"/>
      </font>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numFmt numFmtId="168" formatCode="_-* #,##0_-;\-* #,##0_-;_-* &quot;-&quot;??_-;_-@_-"/>
    </dxf>
    <dxf>
      <font>
        <b val="0"/>
        <i val="0"/>
        <strike val="0"/>
        <condense val="0"/>
        <extend val="0"/>
        <outline val="0"/>
        <shadow val="0"/>
        <u val="none"/>
        <vertAlign val="baseline"/>
        <sz val="10"/>
        <color theme="1"/>
        <name val="Sylfaen"/>
        <scheme val="none"/>
      </font>
    </dxf>
    <dxf>
      <font>
        <b/>
        <i val="0"/>
        <strike val="0"/>
        <condense val="0"/>
        <extend val="0"/>
        <outline val="0"/>
        <shadow val="0"/>
        <u val="none"/>
        <vertAlign val="baseline"/>
        <sz val="10"/>
        <color theme="1"/>
        <name val="Sylfaen"/>
        <scheme val="none"/>
      </font>
    </dxf>
    <dxf>
      <font>
        <strike val="0"/>
        <outline val="0"/>
        <shadow val="0"/>
        <vertAlign val="baseline"/>
        <sz val="10"/>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name val="Calibri"/>
        <scheme val="minor"/>
      </font>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alignment horizontal="general" vertical="bottom" textRotation="0" wrapText="1" indent="0" justifyLastLine="0" shrinkToFit="0" readingOrder="0"/>
    </dxf>
    <dxf>
      <font>
        <b val="0"/>
        <i val="0"/>
        <strike val="0"/>
        <condense val="0"/>
        <extend val="0"/>
        <outline val="0"/>
        <shadow val="0"/>
        <u val="none"/>
        <vertAlign val="baseline"/>
        <sz val="8"/>
        <color theme="1"/>
        <name val="Sylfaen"/>
        <scheme val="none"/>
      </font>
      <alignment horizontal="general" vertical="bottom" textRotation="0" wrapText="1" indent="0" justifyLastLine="0" shrinkToFit="0" readingOrder="0"/>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rgb="FF000000"/>
        <name val="Calibri"/>
        <scheme val="none"/>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font>
        <strike val="0"/>
        <outline val="0"/>
        <shadow val="0"/>
        <u val="none"/>
        <vertAlign val="baseline"/>
        <sz val="9"/>
        <color theme="1"/>
        <name val="Calibri"/>
        <scheme val="minor"/>
      </font>
      <numFmt numFmtId="168" formatCode="_-* #,##0_-;\-* #,##0_-;_-* &quot;-&quot;??_-;_-@_-"/>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rgb="FF000000"/>
        <name val="Calibri"/>
        <scheme val="none"/>
      </font>
    </dxf>
    <dxf>
      <font>
        <strike val="0"/>
        <outline val="0"/>
        <shadow val="0"/>
        <u val="none"/>
        <vertAlign val="baseline"/>
        <sz val="9"/>
        <color theme="1"/>
        <name val="Calibri"/>
        <scheme val="minor"/>
      </font>
    </dxf>
  </dxfs>
  <tableStyles count="0" defaultTableStyle="TableStyleMedium2" defaultPivotStyle="PivotStyleLight16"/>
  <colors>
    <mruColors>
      <color rgb="FF08B9D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a:pPr>
            <a:r>
              <a:rPr lang="en-US" sz="1000"/>
              <a:t>NSP</a:t>
            </a:r>
            <a:r>
              <a:rPr lang="en-US" sz="1000" baseline="0"/>
              <a:t> Budget by Source (2019-2022)</a:t>
            </a:r>
            <a:endParaRPr lang="en-US" sz="1000"/>
          </a:p>
        </c:rich>
      </c:tx>
      <c:layout/>
      <c:overlay val="0"/>
    </c:title>
    <c:autoTitleDeleted val="0"/>
    <c:plotArea>
      <c:layout/>
      <c:pieChart>
        <c:varyColors val="1"/>
        <c:ser>
          <c:idx val="0"/>
          <c:order val="0"/>
          <c:dLbls>
            <c:spPr>
              <a:noFill/>
              <a:ln>
                <a:noFill/>
              </a:ln>
              <a:effectLst/>
            </c:spPr>
            <c:txPr>
              <a:bodyPr/>
              <a:lstStyle/>
              <a:p>
                <a:pPr>
                  <a:defRPr sz="1050" b="1"/>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'Budget Note'!$C$11:$E$11</c:f>
              <c:strCache>
                <c:ptCount val="3"/>
                <c:pt idx="0">
                  <c:v>State</c:v>
                </c:pt>
                <c:pt idx="1">
                  <c:v>GF</c:v>
                </c:pt>
                <c:pt idx="2">
                  <c:v>Undefined</c:v>
                </c:pt>
              </c:strCache>
            </c:strRef>
          </c:cat>
          <c:val>
            <c:numRef>
              <c:f>'Budget Note'!$C$16:$E$16</c:f>
              <c:numCache>
                <c:formatCode>_-* #,##0.00_-;\-* #,##0.00_-;_-* "-"??_-;_-@_-</c:formatCode>
                <c:ptCount val="3"/>
                <c:pt idx="0">
                  <c:v>142912991.15971094</c:v>
                </c:pt>
                <c:pt idx="1">
                  <c:v>28648277.997112889</c:v>
                </c:pt>
                <c:pt idx="2">
                  <c:v>4042894.0812499998</c:v>
                </c:pt>
              </c:numCache>
            </c:numRef>
          </c:val>
        </c:ser>
        <c:dLbls>
          <c:showLegendKey val="0"/>
          <c:showVal val="0"/>
          <c:showCatName val="0"/>
          <c:showSerName val="0"/>
          <c:showPercent val="1"/>
          <c:showBubbleSize val="0"/>
          <c:showLeaderLines val="1"/>
        </c:dLbls>
        <c:firstSliceAng val="0"/>
      </c:pieChart>
    </c:plotArea>
    <c:legend>
      <c:legendPos val="r"/>
      <c:layout/>
      <c:overlay val="0"/>
      <c:txPr>
        <a:bodyPr/>
        <a:lstStyle/>
        <a:p>
          <a:pPr rtl="0">
            <a:defRPr sz="800"/>
          </a:pPr>
          <a:endParaRPr lang="en-US"/>
        </a:p>
      </c:txPr>
    </c:legend>
    <c:plotVisOnly val="1"/>
    <c:dispBlanksAs val="gap"/>
    <c:showDLblsOverMax val="0"/>
  </c:chart>
  <c:printSettings>
    <c:headerFooter/>
    <c:pageMargins b="1" l="0.75" r="0.75" t="1" header="0.5" footer="0.5"/>
    <c:pageSetup paperSize="9"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'2018-2022 (by GARP)_28.02.2019'!$B$89</c:f>
              <c:strCache>
                <c:ptCount val="1"/>
                <c:pt idx="0">
                  <c:v> Prevention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GARP)_28.02.2019'!$C$89:$I$89</c:f>
              <c:numCache>
                <c:formatCode>_-* #,##0_-;\-* #,##0_-;_-* "-"??_-;_-@_-</c:formatCode>
                <c:ptCount val="7"/>
                <c:pt idx="0">
                  <c:v>11484106.139350152</c:v>
                </c:pt>
                <c:pt idx="1">
                  <c:v>11749144.144144144</c:v>
                </c:pt>
                <c:pt idx="2">
                  <c:v>15941439.881702887</c:v>
                </c:pt>
                <c:pt idx="3">
                  <c:v>9664537.2511858288</c:v>
                </c:pt>
                <c:pt idx="4">
                  <c:v>9754421.5144299585</c:v>
                </c:pt>
                <c:pt idx="5">
                  <c:v>9993870.0446789917</c:v>
                </c:pt>
                <c:pt idx="6">
                  <c:v>9524163.5158503</c:v>
                </c:pt>
              </c:numCache>
            </c:numRef>
          </c:val>
        </c:ser>
        <c:ser>
          <c:idx val="1"/>
          <c:order val="1"/>
          <c:tx>
            <c:strRef>
              <c:f>'2018-2022 (by GARP)_28.02.2019'!$B$90</c:f>
              <c:strCache>
                <c:ptCount val="1"/>
                <c:pt idx="0">
                  <c:v> Treatment, care and support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GARP)_28.02.2019'!$C$90:$I$90</c:f>
              <c:numCache>
                <c:formatCode>_-* #,##0_-;\-* #,##0_-;_-* "-"??_-;_-@_-</c:formatCode>
                <c:ptCount val="7"/>
                <c:pt idx="0">
                  <c:v>4923039.6754975282</c:v>
                </c:pt>
                <c:pt idx="1">
                  <c:v>5906499.2426054375</c:v>
                </c:pt>
                <c:pt idx="2">
                  <c:v>4722080</c:v>
                </c:pt>
                <c:pt idx="3">
                  <c:v>5068610.3087944668</c:v>
                </c:pt>
                <c:pt idx="4">
                  <c:v>5294062.8693609014</c:v>
                </c:pt>
                <c:pt idx="5">
                  <c:v>5824877.720864661</c:v>
                </c:pt>
                <c:pt idx="6">
                  <c:v>6557690.3308270676</c:v>
                </c:pt>
              </c:numCache>
            </c:numRef>
          </c:val>
        </c:ser>
        <c:ser>
          <c:idx val="2"/>
          <c:order val="2"/>
          <c:tx>
            <c:strRef>
              <c:f>'2018-2022 (by GARP)_28.02.2019'!$B$91</c:f>
              <c:strCache>
                <c:ptCount val="1"/>
                <c:pt idx="0">
                  <c:v> Governance and sustainability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GARP)_28.02.2019'!$C$91:$I$91</c:f>
              <c:numCache>
                <c:formatCode>_-* #,##0_-;\-* #,##0_-;_-* "-"??_-;_-@_-</c:formatCode>
                <c:ptCount val="7"/>
                <c:pt idx="0">
                  <c:v>1705714.2857142859</c:v>
                </c:pt>
                <c:pt idx="1">
                  <c:v>2110267.0812405329</c:v>
                </c:pt>
                <c:pt idx="2">
                  <c:v>1918000</c:v>
                </c:pt>
                <c:pt idx="3">
                  <c:v>634238.14229249011</c:v>
                </c:pt>
                <c:pt idx="4">
                  <c:v>331296.99248120299</c:v>
                </c:pt>
                <c:pt idx="5">
                  <c:v>310244.36090225563</c:v>
                </c:pt>
                <c:pt idx="6">
                  <c:v>293233.0827067669</c:v>
                </c:pt>
              </c:numCache>
            </c:numRef>
          </c:val>
        </c:ser>
        <c:ser>
          <c:idx val="3"/>
          <c:order val="3"/>
          <c:tx>
            <c:strRef>
              <c:f>'2018-2022 (by GARP)_28.02.2019'!$B$92</c:f>
              <c:strCache>
                <c:ptCount val="1"/>
                <c:pt idx="0">
                  <c:v> The rest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GARP)_28.02.2019'!$C$92:$I$92</c:f>
              <c:numCache>
                <c:formatCode>_-* #,##0_-;\-* #,##0_-;_-* "-"??_-;_-@_-</c:formatCode>
                <c:ptCount val="7"/>
                <c:pt idx="0">
                  <c:v>504738.24312333635</c:v>
                </c:pt>
                <c:pt idx="1">
                  <c:v>411703.34050865029</c:v>
                </c:pt>
                <c:pt idx="2">
                  <c:v>0</c:v>
                </c:pt>
                <c:pt idx="3">
                  <c:v>316205.53359683795</c:v>
                </c:pt>
                <c:pt idx="4">
                  <c:v>300751.87969924812</c:v>
                </c:pt>
                <c:pt idx="5">
                  <c:v>300751.87969924812</c:v>
                </c:pt>
                <c:pt idx="6">
                  <c:v>150375.93984962406</c:v>
                </c:pt>
              </c:numCache>
            </c:numRef>
          </c:val>
        </c:ser>
        <c:dLbls>
          <c:showLegendKey val="0"/>
          <c:showVal val="0"/>
          <c:showCatName val="0"/>
          <c:showSerName val="0"/>
          <c:showPercent val="0"/>
          <c:showBubbleSize val="0"/>
        </c:dLbls>
        <c:gapWidth val="150"/>
        <c:overlap val="100"/>
        <c:axId val="-2068455168"/>
        <c:axId val="-2068447008"/>
      </c:barChart>
      <c:catAx>
        <c:axId val="-2068455168"/>
        <c:scaling>
          <c:orientation val="minMax"/>
        </c:scaling>
        <c:delete val="0"/>
        <c:axPos val="b"/>
        <c:numFmt formatCode="General" sourceLinked="0"/>
        <c:majorTickMark val="out"/>
        <c:minorTickMark val="none"/>
        <c:tickLblPos val="nextTo"/>
        <c:crossAx val="-2068447008"/>
        <c:crosses val="autoZero"/>
        <c:auto val="1"/>
        <c:lblAlgn val="ctr"/>
        <c:lblOffset val="100"/>
        <c:noMultiLvlLbl val="0"/>
      </c:catAx>
      <c:valAx>
        <c:axId val="-2068447008"/>
        <c:scaling>
          <c:orientation val="minMax"/>
        </c:scaling>
        <c:delete val="0"/>
        <c:axPos val="l"/>
        <c:majorGridlines/>
        <c:numFmt formatCode="_-* #,##0_-;\-* #,##0_-;_-* &quot;-&quot;??_-;_-@_-" sourceLinked="1"/>
        <c:majorTickMark val="out"/>
        <c:minorTickMark val="none"/>
        <c:tickLblPos val="nextTo"/>
        <c:crossAx val="-2068455168"/>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'2018-2022 (by GARP)_28.02.2019'!$B$95</c:f>
              <c:strCache>
                <c:ptCount val="1"/>
                <c:pt idx="0">
                  <c:v>Public</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GARP)_28.02.2019'!$C$95:$I$95</c:f>
              <c:numCache>
                <c:formatCode>_-* #,##0_-;\-* #,##0_-;_-* "-"??_-;_-@_-</c:formatCode>
                <c:ptCount val="7"/>
                <c:pt idx="0">
                  <c:v>12854447.542992353</c:v>
                </c:pt>
                <c:pt idx="1">
                  <c:v>13579336.283185842</c:v>
                </c:pt>
                <c:pt idx="2">
                  <c:v>10039520</c:v>
                </c:pt>
                <c:pt idx="3">
                  <c:v>10923517.786561266</c:v>
                </c:pt>
                <c:pt idx="4">
                  <c:v>12446195.488721803</c:v>
                </c:pt>
                <c:pt idx="5">
                  <c:v>14022994.511278193</c:v>
                </c:pt>
                <c:pt idx="6">
                  <c:v>15563057.278947366</c:v>
                </c:pt>
              </c:numCache>
            </c:numRef>
          </c:val>
        </c:ser>
        <c:ser>
          <c:idx val="1"/>
          <c:order val="1"/>
          <c:tx>
            <c:strRef>
              <c:f>'2018-2022 (by GARP)_28.02.2019'!$B$96</c:f>
              <c:strCache>
                <c:ptCount val="1"/>
                <c:pt idx="0">
                  <c:v>International</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GARP)_28.02.2019'!$C$96:$I$96</c:f>
              <c:numCache>
                <c:formatCode>_-* #,##0_-;\-* #,##0_-;_-* "-"??_-;_-@_-</c:formatCode>
                <c:ptCount val="7"/>
                <c:pt idx="0">
                  <c:v>5240760.1301390128</c:v>
                </c:pt>
                <c:pt idx="1">
                  <c:v>6221985.1710117189</c:v>
                </c:pt>
                <c:pt idx="2">
                  <c:v>4890000</c:v>
                </c:pt>
                <c:pt idx="3">
                  <c:v>4665211.9061236866</c:v>
                </c:pt>
                <c:pt idx="4">
                  <c:v>3144112.3145212308</c:v>
                </c:pt>
                <c:pt idx="5">
                  <c:v>2316524.0421386855</c:v>
                </c:pt>
                <c:pt idx="6">
                  <c:v>872180.13755811495</c:v>
                </c:pt>
              </c:numCache>
            </c:numRef>
          </c:val>
        </c:ser>
        <c:ser>
          <c:idx val="2"/>
          <c:order val="2"/>
          <c:tx>
            <c:strRef>
              <c:f>'2018-2022 (by GARP)_28.02.2019'!$B$97</c:f>
              <c:strCache>
                <c:ptCount val="1"/>
                <c:pt idx="0">
                  <c:v>Private</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GARP)_28.02.2019'!$C$97:$I$97</c:f>
              <c:numCache>
                <c:formatCode>_-* #,##0_-;\-* #,##0_-;_-* "-"??_-;_-@_-</c:formatCode>
                <c:ptCount val="7"/>
                <c:pt idx="0">
                  <c:v>522390.67055393592</c:v>
                </c:pt>
                <c:pt idx="1">
                  <c:v>376292.35430120386</c:v>
                </c:pt>
                <c:pt idx="2">
                  <c:v>95999.881702886938</c:v>
                </c:pt>
                <c:pt idx="3">
                  <c:v>94861.543184670896</c:v>
                </c:pt>
                <c:pt idx="4">
                  <c:v>90225.452728277189</c:v>
                </c:pt>
                <c:pt idx="5">
                  <c:v>90225.452728277189</c:v>
                </c:pt>
                <c:pt idx="6">
                  <c:v>90225.452728277189</c:v>
                </c:pt>
              </c:numCache>
            </c:numRef>
          </c:val>
        </c:ser>
        <c:dLbls>
          <c:showLegendKey val="0"/>
          <c:showVal val="0"/>
          <c:showCatName val="0"/>
          <c:showSerName val="0"/>
          <c:showPercent val="0"/>
          <c:showBubbleSize val="0"/>
        </c:dLbls>
        <c:gapWidth val="150"/>
        <c:overlap val="100"/>
        <c:axId val="-2068454624"/>
        <c:axId val="-2068453536"/>
      </c:barChart>
      <c:catAx>
        <c:axId val="-2068454624"/>
        <c:scaling>
          <c:orientation val="minMax"/>
        </c:scaling>
        <c:delete val="0"/>
        <c:axPos val="b"/>
        <c:numFmt formatCode="General" sourceLinked="0"/>
        <c:majorTickMark val="out"/>
        <c:minorTickMark val="none"/>
        <c:tickLblPos val="nextTo"/>
        <c:crossAx val="-2068453536"/>
        <c:crosses val="autoZero"/>
        <c:auto val="1"/>
        <c:lblAlgn val="ctr"/>
        <c:lblOffset val="100"/>
        <c:noMultiLvlLbl val="0"/>
      </c:catAx>
      <c:valAx>
        <c:axId val="-2068453536"/>
        <c:scaling>
          <c:orientation val="minMax"/>
        </c:scaling>
        <c:delete val="0"/>
        <c:axPos val="l"/>
        <c:majorGridlines/>
        <c:numFmt formatCode="_-* #,##0_-;\-* #,##0_-;_-* &quot;-&quot;??_-;_-@_-" sourceLinked="1"/>
        <c:majorTickMark val="out"/>
        <c:minorTickMark val="none"/>
        <c:tickLblPos val="nextTo"/>
        <c:crossAx val="-2068454624"/>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
          <c:order val="0"/>
          <c:invertIfNegative val="0"/>
          <c:trendline>
            <c:trendlineType val="exp"/>
            <c:dispRSqr val="0"/>
            <c:dispEq val="0"/>
          </c:trendline>
          <c:cat>
            <c:numRef>
              <c:f>'Public Budget'!$B$69:$B$83</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2022</c:v>
                </c:pt>
                <c:pt idx="13">
                  <c:v>2021</c:v>
                </c:pt>
                <c:pt idx="14">
                  <c:v>2022</c:v>
                </c:pt>
              </c:numCache>
            </c:numRef>
          </c:cat>
          <c:val>
            <c:numRef>
              <c:f>'Public Budget'!$C$69:$C$83</c:f>
              <c:numCache>
                <c:formatCode>General</c:formatCode>
                <c:ptCount val="15"/>
                <c:pt idx="0">
                  <c:v>1000000</c:v>
                </c:pt>
                <c:pt idx="1">
                  <c:v>2000000</c:v>
                </c:pt>
                <c:pt idx="2">
                  <c:v>2500000</c:v>
                </c:pt>
                <c:pt idx="3">
                  <c:v>3150000</c:v>
                </c:pt>
                <c:pt idx="4">
                  <c:v>3112000</c:v>
                </c:pt>
                <c:pt idx="5">
                  <c:v>3461000</c:v>
                </c:pt>
                <c:pt idx="6">
                  <c:v>4079600</c:v>
                </c:pt>
                <c:pt idx="7">
                  <c:v>5892700</c:v>
                </c:pt>
                <c:pt idx="8">
                  <c:v>8424000</c:v>
                </c:pt>
                <c:pt idx="9">
                  <c:v>8600000</c:v>
                </c:pt>
                <c:pt idx="10">
                  <c:v>10030000</c:v>
                </c:pt>
                <c:pt idx="11">
                  <c:v>12635000</c:v>
                </c:pt>
                <c:pt idx="12">
                  <c:v>17057250</c:v>
                </c:pt>
                <c:pt idx="13">
                  <c:v>23027287.5</c:v>
                </c:pt>
                <c:pt idx="14">
                  <c:v>31086838.125000004</c:v>
                </c:pt>
              </c:numCache>
            </c:numRef>
          </c:val>
        </c:ser>
        <c:dLbls>
          <c:showLegendKey val="0"/>
          <c:showVal val="0"/>
          <c:showCatName val="0"/>
          <c:showSerName val="0"/>
          <c:showPercent val="0"/>
          <c:showBubbleSize val="0"/>
        </c:dLbls>
        <c:gapWidth val="150"/>
        <c:axId val="-2115033648"/>
        <c:axId val="-2115033104"/>
      </c:barChart>
      <c:catAx>
        <c:axId val="-2115033648"/>
        <c:scaling>
          <c:orientation val="minMax"/>
        </c:scaling>
        <c:delete val="0"/>
        <c:axPos val="b"/>
        <c:numFmt formatCode="General" sourceLinked="1"/>
        <c:majorTickMark val="out"/>
        <c:minorTickMark val="none"/>
        <c:tickLblPos val="nextTo"/>
        <c:txPr>
          <a:bodyPr/>
          <a:lstStyle/>
          <a:p>
            <a:pPr>
              <a:defRPr sz="800"/>
            </a:pPr>
            <a:endParaRPr lang="en-US"/>
          </a:p>
        </c:txPr>
        <c:crossAx val="-2115033104"/>
        <c:crosses val="autoZero"/>
        <c:auto val="1"/>
        <c:lblAlgn val="ctr"/>
        <c:lblOffset val="100"/>
        <c:noMultiLvlLbl val="0"/>
      </c:catAx>
      <c:valAx>
        <c:axId val="-2115033104"/>
        <c:scaling>
          <c:orientation val="minMax"/>
        </c:scaling>
        <c:delete val="1"/>
        <c:axPos val="l"/>
        <c:numFmt formatCode="General" sourceLinked="1"/>
        <c:majorTickMark val="out"/>
        <c:minorTickMark val="none"/>
        <c:tickLblPos val="nextTo"/>
        <c:crossAx val="-2115033648"/>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NSP</a:t>
            </a:r>
            <a:r>
              <a:rPr lang="en-US" sz="1100" baseline="0"/>
              <a:t> Budget by Strategic Objectives</a:t>
            </a:r>
            <a:endParaRPr lang="en-US" sz="1100"/>
          </a:p>
        </c:rich>
      </c:tx>
      <c:layout/>
      <c:overlay val="0"/>
    </c:title>
    <c:autoTitleDeleted val="0"/>
    <c:plotArea>
      <c:layout/>
      <c:pieChart>
        <c:varyColors val="1"/>
        <c:ser>
          <c:idx val="0"/>
          <c:order val="0"/>
          <c:tx>
            <c:strRef>
              <c:f>'Budget Note'!$B$11</c:f>
              <c:strCache>
                <c:ptCount val="1"/>
                <c:pt idx="0">
                  <c:v>Total</c:v>
                </c:pt>
              </c:strCache>
            </c:strRef>
          </c:tx>
          <c:dLbls>
            <c:spPr>
              <a:noFill/>
              <a:ln>
                <a:noFill/>
              </a:ln>
              <a:effectLst/>
            </c:spPr>
            <c:txPr>
              <a:bodyPr/>
              <a:lstStyle/>
              <a:p>
                <a:pPr>
                  <a:defRPr sz="1100" b="1"/>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'Budget Note'!$A$12:$A$14</c:f>
              <c:strCache>
                <c:ptCount val="3"/>
                <c:pt idx="0">
                  <c:v>Prevention</c:v>
                </c:pt>
                <c:pt idx="1">
                  <c:v>Care&amp;Treatment</c:v>
                </c:pt>
                <c:pt idx="2">
                  <c:v>Gov. Pol &amp; Evid. </c:v>
                </c:pt>
              </c:strCache>
            </c:strRef>
          </c:cat>
          <c:val>
            <c:numRef>
              <c:f>'Budget Note'!$B$12:$B$14</c:f>
              <c:numCache>
                <c:formatCode>_-* #,##0.00_-;\-* #,##0.00_-;_-* "-"??_-;_-@_-</c:formatCode>
                <c:ptCount val="3"/>
                <c:pt idx="0">
                  <c:v>89536863.288073838</c:v>
                </c:pt>
                <c:pt idx="1">
                  <c:v>78815982.450000003</c:v>
                </c:pt>
                <c:pt idx="2">
                  <c:v>3746317.5</c:v>
                </c:pt>
              </c:numCache>
            </c:numRef>
          </c:val>
        </c:ser>
        <c:dLbls>
          <c:showLegendKey val="0"/>
          <c:showVal val="0"/>
          <c:showCatName val="0"/>
          <c:showSerName val="0"/>
          <c:showPercent val="1"/>
          <c:showBubbleSize val="0"/>
          <c:showLeaderLines val="1"/>
        </c:dLbls>
        <c:firstSliceAng val="0"/>
      </c:pieChart>
    </c:plotArea>
    <c:legend>
      <c:legendPos val="r"/>
      <c:layout/>
      <c:overlay val="0"/>
      <c:txPr>
        <a:bodyPr/>
        <a:lstStyle/>
        <a:p>
          <a:pPr>
            <a:defRPr sz="700"/>
          </a:pPr>
          <a:endParaRPr lang="en-US"/>
        </a:p>
      </c:txPr>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pPr>
            <a:r>
              <a:rPr lang="en-US"/>
              <a:t>NSP Budget (esst.)</a:t>
            </a:r>
          </a:p>
        </c:rich>
      </c:tx>
      <c:layout/>
      <c:overlay val="0"/>
    </c:title>
    <c:autoTitleDeleted val="0"/>
    <c:plotArea>
      <c:layout/>
      <c:barChart>
        <c:barDir val="col"/>
        <c:grouping val="clustered"/>
        <c:varyColors val="0"/>
        <c:ser>
          <c:idx val="1"/>
          <c:order val="0"/>
          <c:tx>
            <c:strRef>
              <c:f>'Budget Note'!$B$55</c:f>
              <c:strCache>
                <c:ptCount val="1"/>
                <c:pt idx="0">
                  <c:v>NSP $ (esst.)</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exp"/>
            <c:dispRSqr val="0"/>
            <c:dispEq val="0"/>
          </c:trendline>
          <c:trendline>
            <c:spPr>
              <a:ln>
                <a:solidFill>
                  <a:srgbClr val="FF0000"/>
                </a:solidFill>
              </a:ln>
            </c:spPr>
            <c:trendlineType val="linear"/>
            <c:dispRSqr val="0"/>
            <c:dispEq val="0"/>
          </c:trendline>
          <c:cat>
            <c:numRef>
              <c:f>'Budget Note'!$A$56:$A$62</c:f>
              <c:numCache>
                <c:formatCode>General</c:formatCode>
                <c:ptCount val="7"/>
                <c:pt idx="0">
                  <c:v>2016</c:v>
                </c:pt>
                <c:pt idx="1">
                  <c:v>2017</c:v>
                </c:pt>
                <c:pt idx="2">
                  <c:v>2018</c:v>
                </c:pt>
                <c:pt idx="3">
                  <c:v>2019</c:v>
                </c:pt>
                <c:pt idx="4">
                  <c:v>2020</c:v>
                </c:pt>
                <c:pt idx="5">
                  <c:v>2021</c:v>
                </c:pt>
                <c:pt idx="6">
                  <c:v>2022</c:v>
                </c:pt>
              </c:numCache>
            </c:numRef>
          </c:cat>
          <c:val>
            <c:numRef>
              <c:f>'Budget Note'!$B$56:$B$62</c:f>
              <c:numCache>
                <c:formatCode>_-* #,##0.00_-;\-* #,##0.00_-;_-* "-"??_-;_-@_-</c:formatCode>
                <c:ptCount val="7"/>
                <c:pt idx="0">
                  <c:v>50212142.881945856</c:v>
                </c:pt>
                <c:pt idx="1">
                  <c:v>45390891.576628529</c:v>
                </c:pt>
                <c:pt idx="2">
                  <c:v>49969937.772843346</c:v>
                </c:pt>
                <c:pt idx="3">
                  <c:v>23968843.293749999</c:v>
                </c:pt>
                <c:pt idx="4">
                  <c:v>34335418.829764947</c:v>
                </c:pt>
                <c:pt idx="5">
                  <c:v>40129045.617442235</c:v>
                </c:pt>
                <c:pt idx="6">
                  <c:v>44479683.418753758</c:v>
                </c:pt>
              </c:numCache>
            </c:numRef>
          </c:val>
        </c:ser>
        <c:dLbls>
          <c:showLegendKey val="0"/>
          <c:showVal val="0"/>
          <c:showCatName val="0"/>
          <c:showSerName val="0"/>
          <c:showPercent val="0"/>
          <c:showBubbleSize val="0"/>
        </c:dLbls>
        <c:gapWidth val="150"/>
        <c:axId val="-1833936080"/>
        <c:axId val="-1833938800"/>
      </c:barChart>
      <c:catAx>
        <c:axId val="-1833936080"/>
        <c:scaling>
          <c:orientation val="minMax"/>
        </c:scaling>
        <c:delete val="0"/>
        <c:axPos val="b"/>
        <c:numFmt formatCode="General" sourceLinked="1"/>
        <c:majorTickMark val="out"/>
        <c:minorTickMark val="none"/>
        <c:tickLblPos val="nextTo"/>
        <c:crossAx val="-1833938800"/>
        <c:crosses val="autoZero"/>
        <c:auto val="1"/>
        <c:lblAlgn val="ctr"/>
        <c:lblOffset val="100"/>
        <c:noMultiLvlLbl val="0"/>
      </c:catAx>
      <c:valAx>
        <c:axId val="-1833938800"/>
        <c:scaling>
          <c:orientation val="minMax"/>
        </c:scaling>
        <c:delete val="1"/>
        <c:axPos val="l"/>
        <c:majorGridlines/>
        <c:numFmt formatCode="_-* #,##0.00_-;\-* #,##0.00_-;_-* &quot;-&quot;??_-;_-@_-" sourceLinked="1"/>
        <c:majorTickMark val="out"/>
        <c:minorTickMark val="none"/>
        <c:tickLblPos val="nextTo"/>
        <c:crossAx val="-1833936080"/>
        <c:crosses val="autoZero"/>
        <c:crossBetween val="between"/>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Funding</a:t>
            </a:r>
            <a:r>
              <a:rPr lang="en-US" sz="1600" baseline="0"/>
              <a:t> Gap </a:t>
            </a:r>
            <a:endParaRPr lang="en-US" sz="1600"/>
          </a:p>
        </c:rich>
      </c:tx>
      <c:layout/>
      <c:overlay val="0"/>
    </c:title>
    <c:autoTitleDeleted val="0"/>
    <c:plotArea>
      <c:layout/>
      <c:barChart>
        <c:barDir val="col"/>
        <c:grouping val="clustered"/>
        <c:varyColors val="0"/>
        <c:ser>
          <c:idx val="0"/>
          <c:order val="0"/>
          <c:tx>
            <c:strRef>
              <c:f>'Funding gap'!$D$11</c:f>
              <c:strCache>
                <c:ptCount val="1"/>
                <c:pt idx="0">
                  <c:v>Allocation ceiling </c:v>
                </c:pt>
              </c:strCache>
            </c:strRef>
          </c:tx>
          <c:invertIfNegative val="0"/>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gap'!$D$12:$D$15,'Funding gap'!$D$23:$D$27)</c:f>
              <c:numCache>
                <c:formatCode>_-* #,##0.00_-;\-* #,##0.00_-;_-* "-"??_-;_-@_-</c:formatCode>
                <c:ptCount val="9"/>
                <c:pt idx="0">
                  <c:v>68312199.861950323</c:v>
                </c:pt>
                <c:pt idx="1">
                  <c:v>67578303.050367966</c:v>
                </c:pt>
                <c:pt idx="2">
                  <c:v>67370623.019598529</c:v>
                </c:pt>
                <c:pt idx="3">
                  <c:v>64327393.752149276</c:v>
                </c:pt>
                <c:pt idx="4" formatCode="General">
                  <c:v>0</c:v>
                </c:pt>
                <c:pt idx="5">
                  <c:v>55844471.949243069</c:v>
                </c:pt>
                <c:pt idx="6">
                  <c:v>54935557.210883684</c:v>
                </c:pt>
                <c:pt idx="7">
                  <c:v>53415073.008435026</c:v>
                </c:pt>
                <c:pt idx="8">
                  <c:v>48827730.398066401</c:v>
                </c:pt>
              </c:numCache>
            </c:numRef>
          </c:val>
        </c:ser>
        <c:ser>
          <c:idx val="1"/>
          <c:order val="1"/>
          <c:tx>
            <c:strRef>
              <c:f>'Funding gap'!$E$11</c:f>
              <c:strCache>
                <c:ptCount val="1"/>
                <c:pt idx="0">
                  <c:v>NPS Budget</c:v>
                </c:pt>
              </c:strCache>
            </c:strRef>
          </c:tx>
          <c:invertIfNegative val="0"/>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gap'!$E$12:$E$15,'Funding gap'!$E$23:$E$27)</c:f>
              <c:numCache>
                <c:formatCode>_-* #,##0.00_-;\-* #,##0.00_-;_-* "-"??_-;_-@_-</c:formatCode>
                <c:ptCount val="9"/>
                <c:pt idx="0">
                  <c:v>36116789.416242927</c:v>
                </c:pt>
                <c:pt idx="1">
                  <c:v>43894326.586391419</c:v>
                </c:pt>
                <c:pt idx="2">
                  <c:v>47337543.569531143</c:v>
                </c:pt>
                <c:pt idx="3">
                  <c:v>48255503.665908352</c:v>
                </c:pt>
                <c:pt idx="4" formatCode="General">
                  <c:v>0</c:v>
                </c:pt>
                <c:pt idx="5">
                  <c:v>35846789.416242927</c:v>
                </c:pt>
                <c:pt idx="6">
                  <c:v>43459326.586391427</c:v>
                </c:pt>
                <c:pt idx="7">
                  <c:v>47337543.569531143</c:v>
                </c:pt>
                <c:pt idx="8">
                  <c:v>48255503.665908352</c:v>
                </c:pt>
              </c:numCache>
            </c:numRef>
          </c:val>
        </c:ser>
        <c:ser>
          <c:idx val="2"/>
          <c:order val="2"/>
          <c:tx>
            <c:strRef>
              <c:f>'Funding gap'!$F$11</c:f>
              <c:strCache>
                <c:ptCount val="1"/>
                <c:pt idx="0">
                  <c:v>Gap (GEL)</c:v>
                </c:pt>
              </c:strCache>
            </c:strRef>
          </c:tx>
          <c:invertIfNegative val="0"/>
          <c:dLbls>
            <c:dLbl>
              <c:idx val="3"/>
              <c:layout>
                <c:manualLayout>
                  <c:x val="-1.90274841437632E-2"/>
                  <c:y val="-5.08471907113305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6"/>
              <c:layout>
                <c:manualLayout>
                  <c:x val="-1.6913319238900701E-2"/>
                  <c:y val="-3.72881355932202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503696868963001E-16"/>
                  <c:y val="-5.4237288135593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7.1186440677966104E-2"/>
                </c:manualLayout>
              </c:layout>
              <c:showLegendKey val="0"/>
              <c:showVal val="1"/>
              <c:showCatName val="0"/>
              <c:showSerName val="0"/>
              <c:showPercent val="0"/>
              <c:showBubbleSize val="0"/>
              <c:extLst>
                <c:ext xmlns:c15="http://schemas.microsoft.com/office/drawing/2012/chart" uri="{CE6537A1-D6FC-4f65-9D91-7224C49458BB}">
                  <c15:layout/>
                </c:ext>
              </c:extLst>
            </c:dLbl>
            <c:spPr>
              <a:solidFill>
                <a:schemeClr val="accent6">
                  <a:lumMod val="40000"/>
                  <a:lumOff val="60000"/>
                </a:schemeClr>
              </a:solid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gap'!$F$12:$F$15,'Funding gap'!$F$23:$F$27)</c:f>
              <c:numCache>
                <c:formatCode>_-* #,##0.00_-;\-* #,##0.00_-;_-* "-"??_-;_-@_-</c:formatCode>
                <c:ptCount val="9"/>
                <c:pt idx="0">
                  <c:v>32195410.445707396</c:v>
                </c:pt>
                <c:pt idx="1">
                  <c:v>23683976.463976547</c:v>
                </c:pt>
                <c:pt idx="2">
                  <c:v>20033079.450067386</c:v>
                </c:pt>
                <c:pt idx="3">
                  <c:v>16071890.086240925</c:v>
                </c:pt>
                <c:pt idx="4" formatCode="General">
                  <c:v>0</c:v>
                </c:pt>
                <c:pt idx="5">
                  <c:v>8194696.410507217</c:v>
                </c:pt>
                <c:pt idx="6">
                  <c:v>3112891.867865786</c:v>
                </c:pt>
                <c:pt idx="7">
                  <c:v>-84424.513185024261</c:v>
                </c:pt>
                <c:pt idx="8">
                  <c:v>-1747772.4337465391</c:v>
                </c:pt>
              </c:numCache>
            </c:numRef>
          </c:val>
        </c:ser>
        <c:dLbls>
          <c:showLegendKey val="0"/>
          <c:showVal val="0"/>
          <c:showCatName val="0"/>
          <c:showSerName val="0"/>
          <c:showPercent val="0"/>
          <c:showBubbleSize val="0"/>
        </c:dLbls>
        <c:gapWidth val="75"/>
        <c:overlap val="-25"/>
        <c:axId val="-1833927376"/>
        <c:axId val="-1833934992"/>
      </c:barChart>
      <c:catAx>
        <c:axId val="-1833927376"/>
        <c:scaling>
          <c:orientation val="minMax"/>
        </c:scaling>
        <c:delete val="0"/>
        <c:axPos val="b"/>
        <c:numFmt formatCode="General" sourceLinked="1"/>
        <c:majorTickMark val="none"/>
        <c:minorTickMark val="none"/>
        <c:tickLblPos val="nextTo"/>
        <c:crossAx val="-1833934992"/>
        <c:crosses val="autoZero"/>
        <c:auto val="1"/>
        <c:lblAlgn val="ctr"/>
        <c:lblOffset val="100"/>
        <c:noMultiLvlLbl val="0"/>
      </c:catAx>
      <c:valAx>
        <c:axId val="-1833934992"/>
        <c:scaling>
          <c:orientation val="minMax"/>
        </c:scaling>
        <c:delete val="1"/>
        <c:axPos val="l"/>
        <c:numFmt formatCode="_-* #,##0.00_-;\-* #,##0.00_-;_-* &quot;-&quot;??_-;_-@_-" sourceLinked="1"/>
        <c:majorTickMark val="none"/>
        <c:minorTickMark val="none"/>
        <c:tickLblPos val="nextTo"/>
        <c:crossAx val="-1833927376"/>
        <c:crosses val="autoZero"/>
        <c:crossBetween val="between"/>
      </c:valAx>
      <c:spPr>
        <a:noFill/>
        <a:ln w="25400">
          <a:noFill/>
        </a:ln>
      </c:spPr>
    </c:plotArea>
    <c:legend>
      <c:legendPos val="b"/>
      <c:layout/>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dLbls>
            <c:dLbl>
              <c:idx val="0"/>
              <c:layout>
                <c:manualLayout>
                  <c:x val="5.6435823811497199E-2"/>
                  <c:y val="-6.3047060977842906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263039488485E-2"/>
                  <c:y val="-0.15338277482756499"/>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'Budget Note'!$D$57:$E$57</c:f>
              <c:strCache>
                <c:ptCount val="2"/>
                <c:pt idx="0">
                  <c:v>Previous NSP</c:v>
                </c:pt>
                <c:pt idx="1">
                  <c:v>New NSP</c:v>
                </c:pt>
              </c:strCache>
            </c:strRef>
          </c:cat>
          <c:val>
            <c:numRef>
              <c:f>'Budget Note'!$D$58:$E$58</c:f>
              <c:numCache>
                <c:formatCode>_-* #,##0.00_-;\-* #,##0.00_-;_-* "-"??_-;_-@_-</c:formatCode>
                <c:ptCount val="2"/>
                <c:pt idx="0">
                  <c:v>145572972.23141772</c:v>
                </c:pt>
                <c:pt idx="1">
                  <c:v>98433307.740957186</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Expenditures by Source</a:t>
            </a:r>
          </a:p>
        </c:rich>
      </c:tx>
      <c:layout/>
      <c:overlay val="0"/>
    </c:title>
    <c:autoTitleDeleted val="0"/>
    <c:plotArea>
      <c:layout/>
      <c:barChart>
        <c:barDir val="col"/>
        <c:grouping val="percentStacked"/>
        <c:varyColors val="0"/>
        <c:ser>
          <c:idx val="0"/>
          <c:order val="0"/>
          <c:tx>
            <c:v>Public</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Lit>
              <c:formatCode>General</c:formatCode>
              <c:ptCount val="3"/>
              <c:pt idx="0">
                <c:v>2016</c:v>
              </c:pt>
              <c:pt idx="1">
                <c:v>2018</c:v>
              </c:pt>
              <c:pt idx="2">
                <c:v>2021</c:v>
              </c:pt>
            </c:numLit>
          </c:cat>
          <c:val>
            <c:numLit>
              <c:formatCode>General</c:formatCode>
              <c:ptCount val="3"/>
              <c:pt idx="0">
                <c:v>0.690446066441879</c:v>
              </c:pt>
              <c:pt idx="1">
                <c:v>0.76408999502299402</c:v>
              </c:pt>
              <c:pt idx="2">
                <c:v>0.86224993449153897</c:v>
              </c:pt>
            </c:numLit>
          </c:val>
        </c:ser>
        <c:ser>
          <c:idx val="1"/>
          <c:order val="1"/>
          <c:tx>
            <c:v>Private </c:v>
          </c:tx>
          <c:invertIfNegative val="0"/>
          <c:dLbls>
            <c:dLbl>
              <c:idx val="0"/>
              <c:layout>
                <c:manualLayout>
                  <c:x val="0"/>
                  <c:y val="4.45269016697587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3.71057513914656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161290322580601E-3"/>
                  <c:y val="2.597402597402589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3"/>
              <c:pt idx="0">
                <c:v>2016</c:v>
              </c:pt>
              <c:pt idx="1">
                <c:v>2018</c:v>
              </c:pt>
              <c:pt idx="2">
                <c:v>2021</c:v>
              </c:pt>
            </c:numLit>
          </c:cat>
          <c:val>
            <c:numLit>
              <c:formatCode>General</c:formatCode>
              <c:ptCount val="3"/>
              <c:pt idx="0">
                <c:v>2.8058971995768699E-2</c:v>
              </c:pt>
              <c:pt idx="1">
                <c:v>1.10367124151712E-2</c:v>
              </c:pt>
              <c:pt idx="2">
                <c:v>1.1056848914189401E-2</c:v>
              </c:pt>
            </c:numLit>
          </c:val>
        </c:ser>
        <c:ser>
          <c:idx val="2"/>
          <c:order val="2"/>
          <c:tx>
            <c:v>International</c:v>
          </c:tx>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Lit>
              <c:formatCode>General</c:formatCode>
              <c:ptCount val="3"/>
              <c:pt idx="0">
                <c:v>2016</c:v>
              </c:pt>
              <c:pt idx="1">
                <c:v>2018</c:v>
              </c:pt>
              <c:pt idx="2">
                <c:v>2021</c:v>
              </c:pt>
            </c:numLit>
          </c:cat>
          <c:val>
            <c:numLit>
              <c:formatCode>General</c:formatCode>
              <c:ptCount val="3"/>
              <c:pt idx="0">
                <c:v>0.28149496156235299</c:v>
              </c:pt>
              <c:pt idx="1">
                <c:v>0.224873292561835</c:v>
              </c:pt>
              <c:pt idx="2">
                <c:v>0.12669321659427199</c:v>
              </c:pt>
            </c:numLit>
          </c:val>
        </c:ser>
        <c:dLbls>
          <c:showLegendKey val="0"/>
          <c:showVal val="0"/>
          <c:showCatName val="0"/>
          <c:showSerName val="0"/>
          <c:showPercent val="0"/>
          <c:showBubbleSize val="0"/>
        </c:dLbls>
        <c:gapWidth val="300"/>
        <c:axId val="-1833937168"/>
        <c:axId val="-1833934448"/>
      </c:barChart>
      <c:catAx>
        <c:axId val="-1833937168"/>
        <c:scaling>
          <c:orientation val="minMax"/>
        </c:scaling>
        <c:delete val="0"/>
        <c:axPos val="b"/>
        <c:numFmt formatCode="General" sourceLinked="1"/>
        <c:majorTickMark val="none"/>
        <c:minorTickMark val="none"/>
        <c:tickLblPos val="nextTo"/>
        <c:crossAx val="-1833934448"/>
        <c:crosses val="autoZero"/>
        <c:auto val="1"/>
        <c:lblAlgn val="ctr"/>
        <c:lblOffset val="100"/>
        <c:noMultiLvlLbl val="0"/>
      </c:catAx>
      <c:valAx>
        <c:axId val="-1833934448"/>
        <c:scaling>
          <c:orientation val="minMax"/>
        </c:scaling>
        <c:delete val="0"/>
        <c:axPos val="l"/>
        <c:numFmt formatCode="0%" sourceLinked="1"/>
        <c:majorTickMark val="none"/>
        <c:minorTickMark val="none"/>
        <c:tickLblPos val="nextTo"/>
        <c:crossAx val="-1833937168"/>
        <c:crosses val="autoZero"/>
        <c:crossBetween val="between"/>
      </c:valAx>
    </c:plotArea>
    <c:legend>
      <c:legendPos val="r"/>
      <c:layout/>
      <c:overlay val="0"/>
    </c:legend>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
          <c:order val="0"/>
          <c:invertIfNegative val="0"/>
          <c:trendline>
            <c:trendlineType val="exp"/>
            <c:dispRSqr val="0"/>
            <c:dispEq val="0"/>
          </c:trendline>
          <c:cat>
            <c:numRef>
              <c:f>'Public Budget'!$B$69:$B$83</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2022</c:v>
                </c:pt>
                <c:pt idx="13">
                  <c:v>2021</c:v>
                </c:pt>
                <c:pt idx="14">
                  <c:v>2022</c:v>
                </c:pt>
              </c:numCache>
            </c:numRef>
          </c:cat>
          <c:val>
            <c:numRef>
              <c:f>'Public Budget'!$C$69:$C$83</c:f>
              <c:numCache>
                <c:formatCode>General</c:formatCode>
                <c:ptCount val="15"/>
                <c:pt idx="0">
                  <c:v>1000000</c:v>
                </c:pt>
                <c:pt idx="1">
                  <c:v>2000000</c:v>
                </c:pt>
                <c:pt idx="2">
                  <c:v>2500000</c:v>
                </c:pt>
                <c:pt idx="3">
                  <c:v>3150000</c:v>
                </c:pt>
                <c:pt idx="4">
                  <c:v>3112000</c:v>
                </c:pt>
                <c:pt idx="5">
                  <c:v>3461000</c:v>
                </c:pt>
                <c:pt idx="6">
                  <c:v>4079600</c:v>
                </c:pt>
                <c:pt idx="7">
                  <c:v>5892700</c:v>
                </c:pt>
                <c:pt idx="8">
                  <c:v>8424000</c:v>
                </c:pt>
                <c:pt idx="9">
                  <c:v>8600000</c:v>
                </c:pt>
                <c:pt idx="10">
                  <c:v>10030000</c:v>
                </c:pt>
                <c:pt idx="11">
                  <c:v>12635000</c:v>
                </c:pt>
                <c:pt idx="12">
                  <c:v>17057250</c:v>
                </c:pt>
                <c:pt idx="13">
                  <c:v>23027287.5</c:v>
                </c:pt>
                <c:pt idx="14">
                  <c:v>31086838.125000004</c:v>
                </c:pt>
              </c:numCache>
            </c:numRef>
          </c:val>
        </c:ser>
        <c:dLbls>
          <c:showLegendKey val="0"/>
          <c:showVal val="0"/>
          <c:showCatName val="0"/>
          <c:showSerName val="0"/>
          <c:showPercent val="0"/>
          <c:showBubbleSize val="0"/>
        </c:dLbls>
        <c:gapWidth val="150"/>
        <c:axId val="-1833933904"/>
        <c:axId val="-1833932816"/>
      </c:barChart>
      <c:catAx>
        <c:axId val="-1833933904"/>
        <c:scaling>
          <c:orientation val="minMax"/>
        </c:scaling>
        <c:delete val="0"/>
        <c:axPos val="b"/>
        <c:numFmt formatCode="General" sourceLinked="1"/>
        <c:majorTickMark val="out"/>
        <c:minorTickMark val="none"/>
        <c:tickLblPos val="nextTo"/>
        <c:txPr>
          <a:bodyPr/>
          <a:lstStyle/>
          <a:p>
            <a:pPr>
              <a:defRPr sz="800"/>
            </a:pPr>
            <a:endParaRPr lang="en-US"/>
          </a:p>
        </c:txPr>
        <c:crossAx val="-1833932816"/>
        <c:crosses val="autoZero"/>
        <c:auto val="1"/>
        <c:lblAlgn val="ctr"/>
        <c:lblOffset val="100"/>
        <c:noMultiLvlLbl val="0"/>
      </c:catAx>
      <c:valAx>
        <c:axId val="-1833932816"/>
        <c:scaling>
          <c:orientation val="minMax"/>
        </c:scaling>
        <c:delete val="1"/>
        <c:axPos val="l"/>
        <c:numFmt formatCode="General" sourceLinked="1"/>
        <c:majorTickMark val="out"/>
        <c:minorTickMark val="none"/>
        <c:tickLblPos val="nextTo"/>
        <c:crossAx val="-1833933904"/>
        <c:crosses val="autoZero"/>
        <c:crossBetween val="between"/>
      </c:valAx>
    </c:plotArea>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'2018-2022 (by GARP)_mod'!$B$89</c:f>
              <c:strCache>
                <c:ptCount val="1"/>
                <c:pt idx="0">
                  <c:v> Prevention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GARP)_mod'!$C$89:$I$89</c:f>
              <c:numCache>
                <c:formatCode>_-* #,##0_-;\-* #,##0_-;_-* "-"??_-;_-@_-</c:formatCode>
                <c:ptCount val="7"/>
                <c:pt idx="0">
                  <c:v>11484106.139350152</c:v>
                </c:pt>
                <c:pt idx="1">
                  <c:v>11749144.144144144</c:v>
                </c:pt>
                <c:pt idx="2">
                  <c:v>15941439.881702887</c:v>
                </c:pt>
                <c:pt idx="3">
                  <c:v>17928511.698200058</c:v>
                </c:pt>
                <c:pt idx="4">
                  <c:v>18526704.491353478</c:v>
                </c:pt>
                <c:pt idx="5">
                  <c:v>18781477.727538452</c:v>
                </c:pt>
                <c:pt idx="6">
                  <c:v>18281709.980864722</c:v>
                </c:pt>
              </c:numCache>
            </c:numRef>
          </c:val>
        </c:ser>
        <c:ser>
          <c:idx val="1"/>
          <c:order val="1"/>
          <c:tx>
            <c:strRef>
              <c:f>'2018-2022 (by GARP)_mod'!$B$90</c:f>
              <c:strCache>
                <c:ptCount val="1"/>
                <c:pt idx="0">
                  <c:v> Treatment, care and support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GARP)_mod'!$C$90:$I$90</c:f>
              <c:numCache>
                <c:formatCode>_-* #,##0_-;\-* #,##0_-;_-* "-"??_-;_-@_-</c:formatCode>
                <c:ptCount val="7"/>
                <c:pt idx="0">
                  <c:v>4923039.6754975282</c:v>
                </c:pt>
                <c:pt idx="1">
                  <c:v>5906499.2426054375</c:v>
                </c:pt>
                <c:pt idx="2">
                  <c:v>4722080</c:v>
                </c:pt>
                <c:pt idx="3">
                  <c:v>5129433.6325000003</c:v>
                </c:pt>
                <c:pt idx="4">
                  <c:v>5632882.8930000002</c:v>
                </c:pt>
                <c:pt idx="5">
                  <c:v>6197669.8949999996</c:v>
                </c:pt>
                <c:pt idx="6">
                  <c:v>6977382.5120000001</c:v>
                </c:pt>
              </c:numCache>
            </c:numRef>
          </c:val>
        </c:ser>
        <c:ser>
          <c:idx val="2"/>
          <c:order val="2"/>
          <c:tx>
            <c:strRef>
              <c:f>'2018-2022 (by GARP)_mod'!$B$91</c:f>
              <c:strCache>
                <c:ptCount val="1"/>
                <c:pt idx="0">
                  <c:v> Governance and sustainability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GARP)_mod'!$C$91:$I$91</c:f>
              <c:numCache>
                <c:formatCode>_-* #,##0_-;\-* #,##0_-;_-* "-"??_-;_-@_-</c:formatCode>
                <c:ptCount val="7"/>
                <c:pt idx="0">
                  <c:v>1705714.2857142859</c:v>
                </c:pt>
                <c:pt idx="1">
                  <c:v>2110267.0812405329</c:v>
                </c:pt>
                <c:pt idx="2">
                  <c:v>1918000</c:v>
                </c:pt>
                <c:pt idx="3">
                  <c:v>641849</c:v>
                </c:pt>
                <c:pt idx="4">
                  <c:v>352500</c:v>
                </c:pt>
                <c:pt idx="5">
                  <c:v>330100</c:v>
                </c:pt>
                <c:pt idx="6">
                  <c:v>312000</c:v>
                </c:pt>
              </c:numCache>
            </c:numRef>
          </c:val>
        </c:ser>
        <c:ser>
          <c:idx val="3"/>
          <c:order val="3"/>
          <c:tx>
            <c:strRef>
              <c:f>'2018-2022 (by GARP)_mod'!$B$92</c:f>
              <c:strCache>
                <c:ptCount val="1"/>
                <c:pt idx="0">
                  <c:v> The rest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GARP)_mod'!$C$92:$I$92</c:f>
              <c:numCache>
                <c:formatCode>_-* #,##0_-;\-* #,##0_-;_-* "-"??_-;_-@_-</c:formatCode>
                <c:ptCount val="7"/>
                <c:pt idx="0">
                  <c:v>504738.24312333635</c:v>
                </c:pt>
                <c:pt idx="1">
                  <c:v>411703.34050865029</c:v>
                </c:pt>
                <c:pt idx="2">
                  <c:v>400000</c:v>
                </c:pt>
                <c:pt idx="3">
                  <c:v>720000</c:v>
                </c:pt>
                <c:pt idx="4">
                  <c:v>920000</c:v>
                </c:pt>
                <c:pt idx="5">
                  <c:v>1520000</c:v>
                </c:pt>
                <c:pt idx="6">
                  <c:v>1580000</c:v>
                </c:pt>
              </c:numCache>
            </c:numRef>
          </c:val>
        </c:ser>
        <c:dLbls>
          <c:showLegendKey val="0"/>
          <c:showVal val="0"/>
          <c:showCatName val="0"/>
          <c:showSerName val="0"/>
          <c:showPercent val="0"/>
          <c:showBubbleSize val="0"/>
        </c:dLbls>
        <c:gapWidth val="150"/>
        <c:overlap val="100"/>
        <c:axId val="-2068454080"/>
        <c:axId val="-2068456800"/>
      </c:barChart>
      <c:catAx>
        <c:axId val="-2068454080"/>
        <c:scaling>
          <c:orientation val="minMax"/>
        </c:scaling>
        <c:delete val="0"/>
        <c:axPos val="b"/>
        <c:numFmt formatCode="General" sourceLinked="0"/>
        <c:majorTickMark val="out"/>
        <c:minorTickMark val="none"/>
        <c:tickLblPos val="nextTo"/>
        <c:crossAx val="-2068456800"/>
        <c:crosses val="autoZero"/>
        <c:auto val="1"/>
        <c:lblAlgn val="ctr"/>
        <c:lblOffset val="100"/>
        <c:noMultiLvlLbl val="0"/>
      </c:catAx>
      <c:valAx>
        <c:axId val="-2068456800"/>
        <c:scaling>
          <c:orientation val="minMax"/>
        </c:scaling>
        <c:delete val="0"/>
        <c:axPos val="l"/>
        <c:majorGridlines/>
        <c:numFmt formatCode="_-* #,##0_-;\-* #,##0_-;_-* &quot;-&quot;??_-;_-@_-" sourceLinked="1"/>
        <c:majorTickMark val="out"/>
        <c:minorTickMark val="none"/>
        <c:tickLblPos val="nextTo"/>
        <c:crossAx val="-2068454080"/>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'2018-2022 (by GARP)_mod'!$B$95</c:f>
              <c:strCache>
                <c:ptCount val="1"/>
                <c:pt idx="0">
                  <c:v>Public</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GARP)_mod'!$C$95:$I$95</c:f>
              <c:numCache>
                <c:formatCode>_-* #,##0_-;\-* #,##0_-;_-* "-"??_-;_-@_-</c:formatCode>
                <c:ptCount val="7"/>
                <c:pt idx="0">
                  <c:v>12854447.542992353</c:v>
                </c:pt>
                <c:pt idx="1">
                  <c:v>13579336.283185842</c:v>
                </c:pt>
                <c:pt idx="2">
                  <c:v>16839520</c:v>
                </c:pt>
                <c:pt idx="3">
                  <c:v>19602600</c:v>
                </c:pt>
                <c:pt idx="4">
                  <c:v>21990752</c:v>
                </c:pt>
                <c:pt idx="5">
                  <c:v>24268466.16</c:v>
                </c:pt>
                <c:pt idx="6">
                  <c:v>26127092.944800001</c:v>
                </c:pt>
              </c:numCache>
            </c:numRef>
          </c:val>
        </c:ser>
        <c:ser>
          <c:idx val="1"/>
          <c:order val="1"/>
          <c:tx>
            <c:strRef>
              <c:f>'2018-2022 (by GARP)_mod'!$B$96</c:f>
              <c:strCache>
                <c:ptCount val="1"/>
                <c:pt idx="0">
                  <c:v>International</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GARP)_mod'!$C$96:$I$96</c:f>
              <c:numCache>
                <c:formatCode>_-* #,##0_-;\-* #,##0_-;_-* "-"??_-;_-@_-</c:formatCode>
                <c:ptCount val="7"/>
                <c:pt idx="0">
                  <c:v>5240760.1301390128</c:v>
                </c:pt>
                <c:pt idx="1">
                  <c:v>6221985.1710117189</c:v>
                </c:pt>
                <c:pt idx="2">
                  <c:v>4890000</c:v>
                </c:pt>
                <c:pt idx="3">
                  <c:v>4721194.4489971697</c:v>
                </c:pt>
                <c:pt idx="4">
                  <c:v>3345335.5026505901</c:v>
                </c:pt>
                <c:pt idx="5">
                  <c:v>2464781.5808355613</c:v>
                </c:pt>
                <c:pt idx="6">
                  <c:v>927999.66636183439</c:v>
                </c:pt>
              </c:numCache>
            </c:numRef>
          </c:val>
        </c:ser>
        <c:ser>
          <c:idx val="2"/>
          <c:order val="2"/>
          <c:tx>
            <c:strRef>
              <c:f>'2018-2022 (by GARP)_mod'!$B$97</c:f>
              <c:strCache>
                <c:ptCount val="1"/>
                <c:pt idx="0">
                  <c:v>Private</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GARP)_mod'!$C$97:$I$97</c:f>
              <c:numCache>
                <c:formatCode>_-* #,##0_-;\-* #,##0_-;_-* "-"??_-;_-@_-</c:formatCode>
                <c:ptCount val="7"/>
                <c:pt idx="0">
                  <c:v>522390.67055393592</c:v>
                </c:pt>
                <c:pt idx="1">
                  <c:v>376292.35430120386</c:v>
                </c:pt>
                <c:pt idx="2">
                  <c:v>95999.881702886938</c:v>
                </c:pt>
                <c:pt idx="3">
                  <c:v>95999.881702886938</c:v>
                </c:pt>
                <c:pt idx="4">
                  <c:v>95999.881702886938</c:v>
                </c:pt>
                <c:pt idx="5">
                  <c:v>95999.881702886938</c:v>
                </c:pt>
                <c:pt idx="6">
                  <c:v>95999.881702886938</c:v>
                </c:pt>
              </c:numCache>
            </c:numRef>
          </c:val>
        </c:ser>
        <c:dLbls>
          <c:showLegendKey val="0"/>
          <c:showVal val="0"/>
          <c:showCatName val="0"/>
          <c:showSerName val="0"/>
          <c:showPercent val="0"/>
          <c:showBubbleSize val="0"/>
        </c:dLbls>
        <c:gapWidth val="150"/>
        <c:overlap val="100"/>
        <c:axId val="-2068451904"/>
        <c:axId val="-2068449728"/>
      </c:barChart>
      <c:catAx>
        <c:axId val="-2068451904"/>
        <c:scaling>
          <c:orientation val="minMax"/>
        </c:scaling>
        <c:delete val="0"/>
        <c:axPos val="b"/>
        <c:numFmt formatCode="General" sourceLinked="0"/>
        <c:majorTickMark val="out"/>
        <c:minorTickMark val="none"/>
        <c:tickLblPos val="nextTo"/>
        <c:crossAx val="-2068449728"/>
        <c:crosses val="autoZero"/>
        <c:auto val="1"/>
        <c:lblAlgn val="ctr"/>
        <c:lblOffset val="100"/>
        <c:noMultiLvlLbl val="0"/>
      </c:catAx>
      <c:valAx>
        <c:axId val="-2068449728"/>
        <c:scaling>
          <c:orientation val="minMax"/>
        </c:scaling>
        <c:delete val="0"/>
        <c:axPos val="l"/>
        <c:majorGridlines/>
        <c:numFmt formatCode="_-* #,##0_-;\-* #,##0_-;_-* &quot;-&quot;??_-;_-@_-" sourceLinked="1"/>
        <c:majorTickMark val="out"/>
        <c:minorTickMark val="none"/>
        <c:tickLblPos val="nextTo"/>
        <c:crossAx val="-2068451904"/>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17</xdr:row>
      <xdr:rowOff>12700</xdr:rowOff>
    </xdr:from>
    <xdr:to>
      <xdr:col>5</xdr:col>
      <xdr:colOff>0</xdr:colOff>
      <xdr:row>29</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31750</xdr:rowOff>
    </xdr:from>
    <xdr:to>
      <xdr:col>4</xdr:col>
      <xdr:colOff>1130300</xdr:colOff>
      <xdr:row>45</xdr:row>
      <xdr:rowOff>190500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63</xdr:row>
      <xdr:rowOff>6350</xdr:rowOff>
    </xdr:from>
    <xdr:to>
      <xdr:col>4</xdr:col>
      <xdr:colOff>1130300</xdr:colOff>
      <xdr:row>77</xdr:row>
      <xdr:rowOff>12700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38100</xdr:colOff>
      <xdr:row>23</xdr:row>
      <xdr:rowOff>139700</xdr:rowOff>
    </xdr:from>
    <xdr:to>
      <xdr:col>9</xdr:col>
      <xdr:colOff>1079500</xdr:colOff>
      <xdr:row>46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12700</xdr:colOff>
      <xdr:row>53</xdr:row>
      <xdr:rowOff>190500</xdr:rowOff>
    </xdr:from>
    <xdr:to>
      <xdr:col>5</xdr:col>
      <xdr:colOff>0</xdr:colOff>
      <xdr:row>62</xdr:row>
      <xdr:rowOff>38100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79</xdr:row>
      <xdr:rowOff>25400</xdr:rowOff>
    </xdr:from>
    <xdr:to>
      <xdr:col>5</xdr:col>
      <xdr:colOff>0</xdr:colOff>
      <xdr:row>91</xdr:row>
      <xdr:rowOff>6350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571500</xdr:colOff>
      <xdr:row>100</xdr:row>
      <xdr:rowOff>50800</xdr:rowOff>
    </xdr:from>
    <xdr:to>
      <xdr:col>9</xdr:col>
      <xdr:colOff>469900</xdr:colOff>
      <xdr:row>113</xdr:row>
      <xdr:rowOff>177800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38106</xdr:colOff>
      <xdr:row>85</xdr:row>
      <xdr:rowOff>50800</xdr:rowOff>
    </xdr:from>
    <xdr:to>
      <xdr:col>22</xdr:col>
      <xdr:colOff>850900</xdr:colOff>
      <xdr:row>99</xdr:row>
      <xdr:rowOff>190500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444506</xdr:colOff>
      <xdr:row>101</xdr:row>
      <xdr:rowOff>63500</xdr:rowOff>
    </xdr:from>
    <xdr:to>
      <xdr:col>18</xdr:col>
      <xdr:colOff>101600</xdr:colOff>
      <xdr:row>117</xdr:row>
      <xdr:rowOff>177800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38106</xdr:colOff>
      <xdr:row>85</xdr:row>
      <xdr:rowOff>50800</xdr:rowOff>
    </xdr:from>
    <xdr:to>
      <xdr:col>22</xdr:col>
      <xdr:colOff>850900</xdr:colOff>
      <xdr:row>99</xdr:row>
      <xdr:rowOff>190500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444506</xdr:colOff>
      <xdr:row>101</xdr:row>
      <xdr:rowOff>63500</xdr:rowOff>
    </xdr:from>
    <xdr:to>
      <xdr:col>18</xdr:col>
      <xdr:colOff>101600</xdr:colOff>
      <xdr:row>117</xdr:row>
      <xdr:rowOff>177800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574040</xdr:colOff>
      <xdr:row>66</xdr:row>
      <xdr:rowOff>147320</xdr:rowOff>
    </xdr:from>
    <xdr:to>
      <xdr:col>8</xdr:col>
      <xdr:colOff>304800</xdr:colOff>
      <xdr:row>77</xdr:row>
      <xdr:rowOff>50800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104775</xdr:colOff>
      <xdr:row>16</xdr:row>
      <xdr:rowOff>152400</xdr:rowOff>
    </xdr:from>
    <xdr:to>
      <xdr:col>22</xdr:col>
      <xdr:colOff>314325</xdr:colOff>
      <xdr:row>51</xdr:row>
      <xdr:rowOff>47625</xdr:rowOff>
    </xdr:to>
    <xdr:pic>
      <xdr:nvPicPr>
        <xdr:cNvPr id="2" name="Picture 1"/>
        <xdr:cNvPicPr>
          <a:picLocks noChangeAspect="1" noChangeArrowheads="1"/>
          <a:extLst/>
        </xdr:cNvPicPr>
      </xdr:nvPicPr>
      <xdr:blipFill>
        <a:blip xmlns:r="http://schemas.openxmlformats.org/officeDocument/2006/relationships" r:embed="rId1"/>
        <a:srcRect/>
        <a:stretch>
          <a:fillRect/>
        </a:stretch>
      </xdr:blipFill>
      <xdr:spPr bwMode="auto">
        <a:xfrm>
          <a:off x="9696450" y="3257550"/>
          <a:ext cx="8267700" cy="65627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15</xdr:row>
          <xdr:rowOff>161925</xdr:rowOff>
        </xdr:from>
        <xdr:to>
          <xdr:col>10</xdr:col>
          <xdr:colOff>790575</xdr:colOff>
          <xdr:row>53</xdr:row>
          <xdr:rowOff>57150</xdr:rowOff>
        </xdr:to>
        <xdr:pic>
          <xdr:nvPicPr>
            <xdr:cNvPr id="4" name="Picture 3"/>
            <xdr:cNvPicPr>
              <a:picLocks noChangeAspect="1" noChangeArrowheads="1"/>
              <a:extLst>
                <a:ext uri="{84589F7E-364E-4C9E-8A38-B11213B215E9}">
                  <a14:cameraTool cellRange="[16]Comodities!$M$1:$V$37" spid="_x0000_s18616"/>
                </a:ext>
              </a:extLst>
            </xdr:cNvPicPr>
          </xdr:nvPicPr>
          <xdr:blipFill rotWithShape="1">
            <a:blip xmlns:r="http://schemas.openxmlformats.org/officeDocument/2006/relationships" r:embed="rId2"/>
            <a:srcRect l="7021" t="-267"/>
            <a:stretch>
              <a:fillRect/>
            </a:stretch>
          </xdr:blipFill>
          <xdr:spPr bwMode="auto">
            <a:xfrm>
              <a:off x="9525" y="3076575"/>
              <a:ext cx="8324850" cy="7134225"/>
            </a:xfrm>
            <a:prstGeom prst="rect">
              <a:avLst/>
            </a:prstGeom>
            <a:noFill/>
            <a:extLst>
              <a:ext uri="{909E8E84-426E-40dd-AFC4-6F175D3DCCD1}">
                <a14:hiddenFill xmlns="">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23</xdr:col>
      <xdr:colOff>476250</xdr:colOff>
      <xdr:row>50</xdr:row>
      <xdr:rowOff>171450</xdr:rowOff>
    </xdr:from>
    <xdr:to>
      <xdr:col>23</xdr:col>
      <xdr:colOff>476250</xdr:colOff>
      <xdr:row>51</xdr:row>
      <xdr:rowOff>0</xdr:rowOff>
    </xdr:to>
    <xdr:cxnSp macro="">
      <xdr:nvCxnSpPr>
        <xdr:cNvPr id="2" name="Straight Arrow Connector 1"/>
        <xdr:cNvCxnSpPr/>
      </xdr:nvCxnSpPr>
      <xdr:spPr>
        <a:xfrm>
          <a:off x="16278225" y="11449050"/>
          <a:ext cx="0" cy="19050"/>
        </a:xfrm>
        <a:prstGeom prst="straightConnector1">
          <a:avLst/>
        </a:prstGeom>
        <a:ln w="50800" cmpd="sng">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228600</xdr:colOff>
      <xdr:row>50</xdr:row>
      <xdr:rowOff>171450</xdr:rowOff>
    </xdr:from>
    <xdr:to>
      <xdr:col>28</xdr:col>
      <xdr:colOff>228600</xdr:colOff>
      <xdr:row>51</xdr:row>
      <xdr:rowOff>0</xdr:rowOff>
    </xdr:to>
    <xdr:cxnSp macro="">
      <xdr:nvCxnSpPr>
        <xdr:cNvPr id="3" name="Straight Arrow Connector 2"/>
        <xdr:cNvCxnSpPr/>
      </xdr:nvCxnSpPr>
      <xdr:spPr>
        <a:xfrm>
          <a:off x="18983325" y="11449050"/>
          <a:ext cx="0" cy="19050"/>
        </a:xfrm>
        <a:prstGeom prst="straightConnector1">
          <a:avLst/>
        </a:prstGeom>
        <a:ln w="50800" cmpd="sng">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317500</xdr:colOff>
      <xdr:row>1</xdr:row>
      <xdr:rowOff>47625</xdr:rowOff>
    </xdr:from>
    <xdr:to>
      <xdr:col>18</xdr:col>
      <xdr:colOff>542925</xdr:colOff>
      <xdr:row>20</xdr:row>
      <xdr:rowOff>141817</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1775" y="333375"/>
          <a:ext cx="5540375" cy="525674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241300</xdr:colOff>
      <xdr:row>25</xdr:row>
      <xdr:rowOff>25400</xdr:rowOff>
    </xdr:from>
    <xdr:to>
      <xdr:col>18</xdr:col>
      <xdr:colOff>423058</xdr:colOff>
      <xdr:row>58</xdr:row>
      <xdr:rowOff>159646</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5575" y="6540500"/>
          <a:ext cx="5496708" cy="64207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KGZ%20tb_budgeting_template"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New%20PUDR_Form_EN_SRv1.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4307;&#4304;&#4316;&#4304;&#4320;&#4311;&#4312;#2 &#4324;&#4317;&#4320;&#4315;&#4304;#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Malaria_Financial%20Reporting%20Template_Jun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TB_Financial%20Reporting%20Template_Jun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SB_GEO-T-GPIC_Finance%20signed%20off_4Jul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HIV%20Expenditures_July%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Harm%20Reduction%20Budget%20for%20NSP_Final%2015.06.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MDA%20tb%20budgeting%20template%20v3%20e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NSP%202019-2022%20Finals/GEO-H-GPIC_ME_P%202%20re-submission_Performance%20Framework"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Rnd4-Budget-COS_28012010(CCM)_ru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AIDS%20Center/GF%20R6%20Ph2%20budget%2001Apr09"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GEO_RCC_R4_TB%20Performance%20Framework%20FINAL%2026%20October%202010_GEO.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PF_SSF%20GEO-H-GPIC_Phase%201-%20MnE%20com%2015.07.2011_PR%20updated"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GSoselia/Desktop/NSP/HR%20budget/homedrive/Documents%20and%20Settings/Administrator/My%20Documents/RCC%202008/CCM%20RCC%20proposal%20sent%20to%20GF%2001%20April%202008/Bulgaria%20Proposal%20Form/BUL%20RCC%20Attachment%20A%20Indicators%20and%20Targets%20Tabl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PUDR%20New%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pop"/>
      <sheetName val="Welcome"/>
      <sheetName val="KGZ tb_budgeting_template"/>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lists-EFR"/>
      <sheetName val="Cover Sheet"/>
      <sheetName val="PR_Programmatic Progress_1A"/>
      <sheetName val="PR_Programmatic Progress_1B"/>
      <sheetName val="PR_Grant Management_2"/>
      <sheetName val="Sheet3"/>
      <sheetName val="EFR Malaria Financial Data_3B"/>
      <sheetName val="EFR TB Financial Data_3B"/>
      <sheetName val="EFR HIV AIDS Financial Data_3B"/>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Sheet1"/>
      <sheetName val="LFA_Overall Performance_6"/>
      <sheetName val="LFA_DisbursementRecommendation7"/>
      <sheetName val="LFA_Bank Details_7C"/>
      <sheetName val="LFA_Annex-SR Financials"/>
      <sheetName val="Annex for additional info"/>
      <sheetName val="Memo HIV"/>
      <sheetName val="Memo TB"/>
      <sheetName val="Memo Malaria"/>
      <sheetName val="Sheet2"/>
    </sheetNames>
    <sheetDataSet>
      <sheetData sheetId="0">
        <row r="1">
          <cell r="A1" t="str">
            <v>Please Select…</v>
          </cell>
        </row>
        <row r="2">
          <cell r="A2" t="str">
            <v>Prevention</v>
          </cell>
        </row>
        <row r="3">
          <cell r="A3" t="str">
            <v>Treatment</v>
          </cell>
        </row>
        <row r="4">
          <cell r="A4" t="str">
            <v>Care and Support</v>
          </cell>
        </row>
        <row r="5">
          <cell r="A5" t="str">
            <v>TB/HIV Collaborative Activities</v>
          </cell>
        </row>
        <row r="6">
          <cell r="A6" t="str">
            <v>Supportive Environment</v>
          </cell>
        </row>
        <row r="7">
          <cell r="A7" t="str">
            <v>Health System Strengthening (HSS)</v>
          </cell>
        </row>
        <row r="58">
          <cell r="A58" t="str">
            <v>Please Select…</v>
          </cell>
        </row>
        <row r="59">
          <cell r="A59" t="str">
            <v>FBO</v>
          </cell>
        </row>
        <row r="60">
          <cell r="A60" t="str">
            <v>NGO/CBO/Academic</v>
          </cell>
        </row>
        <row r="61">
          <cell r="A61" t="str">
            <v>Private Sector</v>
          </cell>
        </row>
        <row r="62">
          <cell r="A62" t="str">
            <v>Ministry Health (MoH)</v>
          </cell>
        </row>
        <row r="63">
          <cell r="A63" t="str">
            <v>Other Government</v>
          </cell>
        </row>
        <row r="64">
          <cell r="A64" t="str">
            <v>UNDP</v>
          </cell>
        </row>
        <row r="65">
          <cell r="A65" t="str">
            <v>Other Multilateral Organization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A2" t="str">
            <v>Please select…</v>
          </cell>
        </row>
      </sheetData>
      <sheetData sheetId="32"/>
      <sheetData sheetId="33"/>
      <sheetData sheetId="3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5"/>
      <sheetName val="კატეგორიების განმარტება"/>
      <sheetName val="Sheet2"/>
      <sheetName val="Sheet3"/>
    </sheetNames>
    <sheetDataSet>
      <sheetData sheetId="0" refreshError="1"/>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2018-2022 (by GARP)_mod"/>
      <sheetName val="2018-2021 (by MOH Programs)"/>
      <sheetName val="2018-2021 (by NSP)"/>
      <sheetName val="Summary Sheet"/>
      <sheetName val="Spending by component"/>
      <sheetName val="2017"/>
      <sheetName val="2016"/>
      <sheetName val="2015"/>
      <sheetName val="2014"/>
      <sheetName val="2013"/>
      <sheetName val="2012"/>
      <sheetName val="2011"/>
      <sheetName val="2018-2021"/>
    </sheetNames>
    <sheetDataSet>
      <sheetData sheetId="0"/>
      <sheetData sheetId="1">
        <row r="15">
          <cell r="K15">
            <v>2932400</v>
          </cell>
        </row>
        <row r="20">
          <cell r="K20">
            <v>2088000</v>
          </cell>
        </row>
        <row r="27">
          <cell r="K27">
            <v>13256400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oditi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s"/>
      <sheetName val="HIV"/>
      <sheetName val="HSS"/>
      <sheetName val="Malaria"/>
      <sheetName val="Performance Framework"/>
      <sheetName val="Definitions"/>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Заглавный лист"/>
      <sheetName val="Общие указания"/>
      <sheetName val="Общие допущения"/>
      <sheetName val="Детальные допущения"/>
      <sheetName val="Детальный бюджет на 1-й год"/>
      <sheetName val="Детальный бюджет на 2-й год"/>
      <sheetName val="Детальный бюджет на 3,4,5-й год"/>
      <sheetName val="Бюджет на 5 лет"/>
      <sheetName val="Краткий бюджет"/>
    </sheetNames>
    <sheetDataSet>
      <sheetData sheetId="0">
        <row r="3">
          <cell r="F3" t="str">
            <v>Кадровые ресурсы</v>
          </cell>
        </row>
        <row r="4">
          <cell r="F4" t="str">
            <v>Техническая и административная помощь</v>
          </cell>
        </row>
        <row r="5">
          <cell r="F5" t="str">
            <v>Обучение</v>
          </cell>
        </row>
        <row r="6">
          <cell r="F6" t="str">
            <v>Товары медицинского назначения и медицинское оборудование</v>
          </cell>
        </row>
        <row r="7">
          <cell r="F7" t="str">
            <v>Лекарственные препараты (медикаменты)</v>
          </cell>
        </row>
        <row r="8">
          <cell r="F8" t="str">
            <v xml:space="preserve">Расходы на управление закупками и снабжением </v>
          </cell>
        </row>
        <row r="9">
          <cell r="F9" t="str">
            <v>Инфраструктура и другое оборудование</v>
          </cell>
        </row>
        <row r="10">
          <cell r="F10" t="str">
            <v>Информационные материалы</v>
          </cell>
        </row>
        <row r="11">
          <cell r="F11" t="str">
            <v>Мониторинг и оценка</v>
          </cell>
        </row>
        <row r="12">
          <cell r="F12" t="str">
            <v>Поддержка жизни клиентов/целевых групп населения</v>
          </cell>
        </row>
        <row r="13">
          <cell r="F13" t="str">
            <v>Планирование и администрирование</v>
          </cell>
        </row>
        <row r="14">
          <cell r="F14" t="str">
            <v>Накладные расходы</v>
          </cell>
        </row>
        <row r="15">
          <cell r="F15" t="str">
            <v>Прочие</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sheetName val="PR Unit Costs"/>
      <sheetName val="OB1"/>
      <sheetName val="OB2"/>
      <sheetName val="OB4"/>
      <sheetName val="OB5"/>
      <sheetName val="SDA1"/>
      <sheetName val="SDA2"/>
      <sheetName val="SDA3"/>
      <sheetName val="SDA4"/>
      <sheetName val="SDA5"/>
      <sheetName val="SDA9"/>
      <sheetName val="SDA12"/>
      <sheetName val="SDA14"/>
      <sheetName val="SDA15"/>
      <sheetName val="DEFINITIONS"/>
    </sheetNames>
    <sheetDataSet>
      <sheetData sheetId="0" refreshError="1">
        <row r="214">
          <cell r="A214" t="str">
            <v>USD</v>
          </cell>
        </row>
        <row r="215">
          <cell r="A215" t="str">
            <v>EUR</v>
          </cell>
        </row>
        <row r="217">
          <cell r="A217" t="str">
            <v>Phase 1</v>
          </cell>
        </row>
        <row r="218">
          <cell r="A218" t="str">
            <v>Phase 2</v>
          </cell>
        </row>
        <row r="234">
          <cell r="A234" t="str">
            <v>PREVENTION</v>
          </cell>
        </row>
        <row r="235">
          <cell r="A235" t="str">
            <v>Treatment</v>
          </cell>
        </row>
        <row r="236">
          <cell r="A236" t="str">
            <v>Supportive Environment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CC Performance Framework"/>
      <sheetName val="HIV"/>
      <sheetName val="TB"/>
      <sheetName val="Malaria"/>
      <sheetName val="HSS"/>
    </sheetNames>
    <sheetDataSet>
      <sheetData sheetId="0" refreshError="1"/>
      <sheetData sheetId="1"/>
      <sheetData sheetId="2">
        <row r="2">
          <cell r="A2" t="str">
            <v>Please select…</v>
          </cell>
          <cell r="B2" t="str">
            <v>Please select…</v>
          </cell>
          <cell r="D2" t="str">
            <v>Please select…</v>
          </cell>
          <cell r="E2" t="str">
            <v>Please select…</v>
          </cell>
        </row>
        <row r="3">
          <cell r="B3" t="str">
            <v xml:space="preserve">% of young women and men aged 15-24 who are HIV infected </v>
          </cell>
          <cell r="D3" t="str">
            <v xml:space="preserve">% of women and men aged 15-49 who have had sexual intercourse with more than one partner in the last 12 months </v>
          </cell>
          <cell r="E3" t="str">
            <v>HMIS</v>
          </cell>
        </row>
        <row r="4">
          <cell r="B4" t="str">
            <v xml:space="preserve">% of adults and children with HIV known to be on treatment 12 months after initiation of antiretroviral therapy </v>
          </cell>
          <cell r="D4" t="str">
            <v>% of never married young men and women aged 15-24 who have never had sex</v>
          </cell>
          <cell r="E4" t="str">
            <v>Patient records</v>
          </cell>
        </row>
        <row r="5">
          <cell r="B5" t="str">
            <v xml:space="preserve">% of infants born to HIV infected mothers who are infected </v>
          </cell>
          <cell r="D5" t="str">
            <v xml:space="preserve">% of young women and men aged 15-24 who have had sexual intercourse before the age of 15 </v>
          </cell>
          <cell r="E5" t="str">
            <v>Training records</v>
          </cell>
        </row>
        <row r="6">
          <cell r="B6" t="str">
            <v xml:space="preserve">% of most-at-risk population(s) (sex workers, clients of sex workers, men who have sex with men, injecting drug users) who are HIV infected </v>
          </cell>
          <cell r="D6" t="str">
            <v xml:space="preserve">% of injecting drug users reporting the use of sterile injecting equipment the last time they injected </v>
          </cell>
          <cell r="E6" t="str">
            <v>MICS (Multiple Indicator Cluster Survey)</v>
          </cell>
        </row>
        <row r="7">
          <cell r="B7" t="str">
            <v>% of children under age 18 who are orphans</v>
          </cell>
          <cell r="D7" t="str">
            <v xml:space="preserve">% of injecting drug users reporting the use of a condom the last time they had sexual intercourse </v>
          </cell>
          <cell r="E7" t="str">
            <v>DHS/DHS+ (Demographic and Health
Survey)</v>
          </cell>
        </row>
        <row r="8">
          <cell r="D8" t="str">
            <v>Current school attendance among orphans and non-orphans</v>
          </cell>
          <cell r="E8" t="str">
            <v>AIS (AIDS Indicator Survey)</v>
          </cell>
        </row>
        <row r="9">
          <cell r="D9" t="str">
            <v>% of women and men aged 15-49 who have had more than one sexual partner in the past 12 months reporting the use of a condom during their last sexual intercourse</v>
          </cell>
          <cell r="E9" t="str">
            <v>BSS (Behavioral Surveillance Survey)</v>
          </cell>
        </row>
        <row r="10">
          <cell r="D10" t="str">
            <v xml:space="preserve">% of women and men aged 15-49 expressing accepting attitudes towards people with HIV </v>
          </cell>
          <cell r="E10" t="str">
            <v>Health Facility survey</v>
          </cell>
        </row>
        <row r="11">
          <cell r="D11" t="str">
            <v xml:space="preserve">% of female and male sex workers reporting the use of a condom with their most recent client </v>
          </cell>
          <cell r="E11" t="str">
            <v>SAMS (Service Availability Mapping
Survey)</v>
          </cell>
        </row>
        <row r="12">
          <cell r="D12" t="str">
            <v xml:space="preserve">% of men aged 15-49 reporting sex with a sex worker in the last 12 months who used a condom during last paid intercourse </v>
          </cell>
          <cell r="E12" t="str">
            <v>Households survey</v>
          </cell>
        </row>
        <row r="13">
          <cell r="D13" t="str">
            <v xml:space="preserve">% of men reporting the use of condom the last time they had anal sex with a male partner </v>
          </cell>
          <cell r="E13" t="str">
            <v>Specific surveys and research (specify)</v>
          </cell>
        </row>
        <row r="14">
          <cell r="E14" t="str">
            <v>Reports (specify)</v>
          </cell>
        </row>
        <row r="15">
          <cell r="E15" t="str">
            <v>Vital and disease-specific registry</v>
          </cell>
        </row>
        <row r="16">
          <cell r="E16" t="str">
            <v>Operational Research</v>
          </cell>
        </row>
        <row r="17">
          <cell r="E17" t="str">
            <v>Health Provider survey</v>
          </cell>
        </row>
        <row r="18">
          <cell r="E18" t="str">
            <v>National Health Account</v>
          </cell>
        </row>
        <row r="19">
          <cell r="E19" t="str">
            <v>Administrative records</v>
          </cell>
        </row>
      </sheetData>
      <sheetData sheetId="3">
        <row r="2">
          <cell r="A2" t="str">
            <v>Please select…</v>
          </cell>
          <cell r="B2" t="str">
            <v>Please select…</v>
          </cell>
          <cell r="D2" t="str">
            <v>Please select…</v>
          </cell>
          <cell r="E2" t="str">
            <v>Please select…</v>
          </cell>
        </row>
        <row r="3">
          <cell r="B3" t="str">
            <v>TB prevalence rate</v>
          </cell>
          <cell r="D3" t="str">
            <v>Case detection rate: new smear positive TB cases</v>
          </cell>
          <cell r="E3" t="str">
            <v>R&amp;R TB system, quarterly reports</v>
          </cell>
        </row>
        <row r="4">
          <cell r="B4" t="str">
            <v>TB incidence rate</v>
          </cell>
          <cell r="D4" t="str">
            <v>Treatment success rate: new smear positive TB cases</v>
          </cell>
          <cell r="E4" t="str">
            <v xml:space="preserve">R&amp;R TB system, yearly management report </v>
          </cell>
        </row>
        <row r="5">
          <cell r="B5" t="str">
            <v>TB mortality rate</v>
          </cell>
          <cell r="E5" t="str">
            <v>TB prevalence survey</v>
          </cell>
        </row>
        <row r="6">
          <cell r="E6" t="str">
            <v>TB patient register</v>
          </cell>
        </row>
        <row r="7">
          <cell r="E7" t="str">
            <v>TB laboratory register</v>
          </cell>
        </row>
        <row r="8">
          <cell r="E8" t="str">
            <v>TB treatment card</v>
          </cell>
        </row>
        <row r="9">
          <cell r="E9" t="str">
            <v>Training records</v>
          </cell>
        </row>
        <row r="10">
          <cell r="E10" t="str">
            <v>Specify- Reports, Surveys, Questionnaires etc.</v>
          </cell>
        </row>
        <row r="11">
          <cell r="E11" t="str">
            <v>Health Provider survey</v>
          </cell>
        </row>
        <row r="12">
          <cell r="E12" t="str">
            <v>Health Facility survey</v>
          </cell>
        </row>
        <row r="13">
          <cell r="E13" t="str">
            <v>National Health Account</v>
          </cell>
        </row>
        <row r="14">
          <cell r="E14" t="str">
            <v>Households survey</v>
          </cell>
        </row>
        <row r="15">
          <cell r="E15" t="str">
            <v>SAMS (Service Availability Mapping Survey)</v>
          </cell>
        </row>
        <row r="16">
          <cell r="E16" t="str">
            <v>Administrative records</v>
          </cell>
        </row>
      </sheetData>
      <sheetData sheetId="4">
        <row r="2">
          <cell r="A2" t="str">
            <v>Please select…</v>
          </cell>
          <cell r="B2" t="str">
            <v>Please select…</v>
          </cell>
          <cell r="D2" t="str">
            <v>Please select…</v>
          </cell>
          <cell r="E2" t="str">
            <v>Please select…</v>
          </cell>
        </row>
        <row r="3">
          <cell r="B3" t="str">
            <v xml:space="preserve">Death rates associated with Malaria: all-cause under-5 mortality rate in highly endemic areas </v>
          </cell>
          <cell r="D3" t="str">
            <v>% of U5 children (and other target groups) with malaria/fever receiving appropriate treatment within 24 hours (community/health facility)</v>
          </cell>
          <cell r="E3" t="str">
            <v>DHS/DHS+ (Demographic and Health Survey)</v>
          </cell>
        </row>
        <row r="4">
          <cell r="B4" t="str">
            <v xml:space="preserve">Incidence of clinical malaria cases (estimated and/or reported) </v>
          </cell>
          <cell r="D4" t="str">
            <v>% of U5 children (and other target group) with uncomplicated malaria correctly managed at health facilities</v>
          </cell>
          <cell r="E4" t="str">
            <v>MIS (Malaria Indicator Survey)</v>
          </cell>
        </row>
        <row r="5">
          <cell r="B5" t="str">
            <v>Anaemia prevalence in children under 5 years of age</v>
          </cell>
          <cell r="D5" t="str">
            <v>% of U5 children (and other target groups) admitted with severe malaria and correctly managed at health facilities</v>
          </cell>
          <cell r="E5" t="str">
            <v>MICS (Multiple Indicator Cluster Survey)</v>
          </cell>
        </row>
        <row r="6">
          <cell r="B6" t="str">
            <v xml:space="preserve">Prevalence of malaria parasite infection </v>
          </cell>
          <cell r="D6" t="str">
            <v>% of children U5 sleeping under an ITN</v>
          </cell>
          <cell r="E6" t="str">
            <v>Situation Analysis</v>
          </cell>
        </row>
        <row r="7">
          <cell r="B7" t="str">
            <v>Laboratory-confirmed malaria cases seen in heath facilities</v>
          </cell>
          <cell r="D7" t="str">
            <v>% of households with at least one ITN</v>
          </cell>
          <cell r="E7" t="str">
            <v>HMIS</v>
          </cell>
        </row>
        <row r="8">
          <cell r="B8" t="str">
            <v>Laboratory-confirmed malaria deaths seen in health facilities</v>
          </cell>
          <cell r="D8" t="str">
            <v>% of pregnant women (and other target groups) sleeping under an ITN</v>
          </cell>
          <cell r="E8" t="str">
            <v>Health Facility survey</v>
          </cell>
        </row>
        <row r="9">
          <cell r="B9" t="str">
            <v>Malaria-attributed deaths in sentinel demographic surveillance sites</v>
          </cell>
          <cell r="D9" t="str">
            <v>% of pregnant women on Intermittent preventive treatment (IPT) according to national policy (specific to Sub-Saharian Africa)</v>
          </cell>
          <cell r="E9" t="str">
            <v>Health Provider survey</v>
          </cell>
        </row>
        <row r="10">
          <cell r="B10" t="str">
            <v>API (Annual Parasite Index) (specific to Latin America and Asia)</v>
          </cell>
          <cell r="D10" t="str">
            <v>% of households in malaria areas protected by IRS</v>
          </cell>
          <cell r="E10" t="str">
            <v>Key informant survey</v>
          </cell>
        </row>
        <row r="11">
          <cell r="B11" t="str">
            <v xml:space="preserve">Incidence of confirmed malaria cases  </v>
          </cell>
          <cell r="D11" t="str">
            <v>% of households covered by ITN or IRS</v>
          </cell>
          <cell r="E11" t="str">
            <v>Households survey</v>
          </cell>
        </row>
        <row r="12">
          <cell r="E12" t="str">
            <v>Vital registration systems</v>
          </cell>
        </row>
        <row r="13">
          <cell r="E13" t="str">
            <v>Training records</v>
          </cell>
        </row>
        <row r="14">
          <cell r="E14" t="str">
            <v>Patients records</v>
          </cell>
        </row>
        <row r="15">
          <cell r="E15" t="str">
            <v>Surveillance systems</v>
          </cell>
        </row>
        <row r="16">
          <cell r="E16" t="str">
            <v>Other report, specify</v>
          </cell>
        </row>
        <row r="17">
          <cell r="E17" t="str">
            <v>National Health Account</v>
          </cell>
        </row>
        <row r="18">
          <cell r="E18" t="str">
            <v>SAMS (Service Availability Mapping Survey)</v>
          </cell>
        </row>
        <row r="19">
          <cell r="E19" t="str">
            <v>Other survey, specify</v>
          </cell>
        </row>
        <row r="20">
          <cell r="E20" t="str">
            <v>Administrative records</v>
          </cell>
        </row>
      </sheetData>
      <sheetData sheetId="5">
        <row r="2">
          <cell r="A2" t="str">
            <v>Please select…</v>
          </cell>
          <cell r="B2" t="str">
            <v>Please select…</v>
          </cell>
          <cell r="C2" t="str">
            <v>Please select…</v>
          </cell>
          <cell r="D2" t="str">
            <v>Please select…</v>
          </cell>
        </row>
        <row r="3">
          <cell r="B3" t="str">
            <v xml:space="preserve">All-cause mortality rate among children younger than five years </v>
          </cell>
          <cell r="C3" t="str">
            <v xml:space="preserve">% of women and men aged 15-49 who have had sexual intercourse with more than one partner in the last 12 months </v>
          </cell>
          <cell r="D3" t="str">
            <v>HMIS</v>
          </cell>
        </row>
        <row r="4">
          <cell r="B4" t="str">
            <v xml:space="preserve">% of young women and men aged 15-24 who are HIV infected </v>
          </cell>
          <cell r="C4" t="str">
            <v>% of never married young men and women aged 15-24 who have never had sex</v>
          </cell>
          <cell r="D4" t="str">
            <v>Patient records</v>
          </cell>
        </row>
        <row r="5">
          <cell r="B5" t="str">
            <v xml:space="preserve">% of adults and children with HIV known to be on treatment 12 months after initiation of antiretroviral therapy </v>
          </cell>
          <cell r="C5" t="str">
            <v xml:space="preserve">% of young women and men aged 15-24 who have had sexual intercourse before the age of 15 </v>
          </cell>
          <cell r="D5" t="str">
            <v>Training records</v>
          </cell>
        </row>
        <row r="6">
          <cell r="B6" t="str">
            <v xml:space="preserve">% of infants born to HIV infected mothers who are infected </v>
          </cell>
          <cell r="C6" t="str">
            <v xml:space="preserve">% of injecting drug users reporting the use of sterile injecting equipment the last time they injected </v>
          </cell>
          <cell r="D6" t="str">
            <v>MICS (Multiple Indicator Cluster Survey)</v>
          </cell>
        </row>
        <row r="7">
          <cell r="B7" t="str">
            <v xml:space="preserve">% of most-at-risk population(s) (sex workers, clients of sex workers, men who have sex with men, injecting drug users) who are HIV infected </v>
          </cell>
          <cell r="C7" t="str">
            <v xml:space="preserve">% of injecting drug users reporting the use of a condom the last time they had sexual intercourse </v>
          </cell>
          <cell r="D7" t="str">
            <v>DHS/DHS+ (Demographic and Health Survey)</v>
          </cell>
        </row>
        <row r="8">
          <cell r="B8" t="str">
            <v>% of children under age 18 who are orphans</v>
          </cell>
          <cell r="C8" t="str">
            <v>Current school attendance among orphans and non-orphans</v>
          </cell>
          <cell r="D8" t="str">
            <v>AIS (AIDS Indicator Survey)</v>
          </cell>
        </row>
        <row r="9">
          <cell r="B9" t="str">
            <v>TB prevalence rate</v>
          </cell>
          <cell r="C9" t="str">
            <v>% of women and men aged 15-49 who have had more than one sexual partner in the past 12 months reporting the use of a condom during their last sexual intercourse</v>
          </cell>
          <cell r="D9" t="str">
            <v>BSS (Behavioral Surveillance Survey)</v>
          </cell>
        </row>
        <row r="10">
          <cell r="B10" t="str">
            <v>TB incidence rate</v>
          </cell>
          <cell r="C10" t="str">
            <v xml:space="preserve">% of women and men aged 15-49 expressing accepting attitudes towards people with HIV </v>
          </cell>
          <cell r="D10" t="str">
            <v>Health Facility survey</v>
          </cell>
        </row>
        <row r="11">
          <cell r="B11" t="str">
            <v>TB mortality rate</v>
          </cell>
          <cell r="C11" t="str">
            <v xml:space="preserve">% of female and male sex workers reporting the use of a condom with their most recent client </v>
          </cell>
          <cell r="D11" t="str">
            <v>SAMS (Service Availability Mapping Survey)</v>
          </cell>
        </row>
        <row r="12">
          <cell r="B12" t="str">
            <v xml:space="preserve">Death rates associated with Malaria: all-cause under-5 mortality rate in highly endemic areas </v>
          </cell>
          <cell r="C12" t="str">
            <v xml:space="preserve">% of men aged 15-49 reporting sex with a sex worker in the last 12 months who used a condom during last paid intercourse </v>
          </cell>
          <cell r="D12" t="str">
            <v>Households survey</v>
          </cell>
        </row>
        <row r="13">
          <cell r="B13" t="str">
            <v xml:space="preserve">Incidence of clinical malaria cases (estimated and/or reported) </v>
          </cell>
          <cell r="C13" t="str">
            <v xml:space="preserve">% of men reporting the use of condom the last time they had anal sex with a male partner </v>
          </cell>
          <cell r="D13" t="str">
            <v>Specific surveys and research (specify)</v>
          </cell>
        </row>
        <row r="14">
          <cell r="B14" t="str">
            <v>Anaemia prevalence in children under 5 years of age</v>
          </cell>
          <cell r="C14" t="str">
            <v>Case detection rate: new smear positive TB cases</v>
          </cell>
          <cell r="D14" t="str">
            <v>Reports (specify)</v>
          </cell>
        </row>
        <row r="15">
          <cell r="B15" t="str">
            <v xml:space="preserve">Prevalence of malaria parasite infection </v>
          </cell>
          <cell r="C15" t="str">
            <v>Treatment success rate: new smear positive TB cases</v>
          </cell>
          <cell r="D15" t="str">
            <v>Vital and disease-specific registry</v>
          </cell>
        </row>
        <row r="16">
          <cell r="B16" t="str">
            <v>Laboratory-confirmed malaria cases seen in heath facilities</v>
          </cell>
          <cell r="C16" t="str">
            <v>% of U5 children (and other target groups) with malaria/fever receiving appropriate treatment within 24 hours (community/health facility)</v>
          </cell>
          <cell r="D16" t="str">
            <v>Operational Research</v>
          </cell>
        </row>
        <row r="17">
          <cell r="B17" t="str">
            <v>Laboratory-confirmed malaria deaths seen in health facilities</v>
          </cell>
          <cell r="C17" t="str">
            <v>% of U5 children (and other target group) with uncomplicated malaria correctly managed at health facilities</v>
          </cell>
          <cell r="D17" t="str">
            <v>Health Provider survey</v>
          </cell>
        </row>
        <row r="18">
          <cell r="B18" t="str">
            <v>Malaria-attributed deaths in sentinel demographic surveillance sites</v>
          </cell>
          <cell r="C18" t="str">
            <v>% of U5 children (and other target groups) admitted with severe malaria and correctly managed at health facilities</v>
          </cell>
          <cell r="D18" t="str">
            <v>National Health Account</v>
          </cell>
        </row>
        <row r="19">
          <cell r="B19" t="str">
            <v>API (Annual Parasite Index) (specific to Latin America and Asia)</v>
          </cell>
          <cell r="C19" t="str">
            <v>% of children U5 sleeping under an ITN</v>
          </cell>
          <cell r="D19" t="str">
            <v>Administrative records</v>
          </cell>
        </row>
        <row r="20">
          <cell r="B20" t="str">
            <v xml:space="preserve">Incidence of confirmed malaria cases  </v>
          </cell>
          <cell r="C20" t="str">
            <v>% of households with at least one ITN</v>
          </cell>
          <cell r="D20" t="str">
            <v>R&amp;R TB system, quarterly reports</v>
          </cell>
        </row>
        <row r="21">
          <cell r="C21" t="str">
            <v>% of pregnant women (and other target groups) sleeping under an ITN</v>
          </cell>
          <cell r="D21" t="str">
            <v xml:space="preserve">R&amp;R TB system, yearly management report </v>
          </cell>
        </row>
        <row r="22">
          <cell r="C22" t="str">
            <v>% of pregnant women on Intermittent preventive treatment (IPT) according to national policy (specific to Sub-Saharian Africa)</v>
          </cell>
          <cell r="D22" t="str">
            <v>TB prevalence survey</v>
          </cell>
        </row>
        <row r="23">
          <cell r="C23" t="str">
            <v>% of households in malaria areas protected by IRS</v>
          </cell>
          <cell r="D23" t="str">
            <v>TB patient register</v>
          </cell>
        </row>
        <row r="24">
          <cell r="C24" t="str">
            <v>% of households covered by ITN or IRS</v>
          </cell>
          <cell r="D24" t="str">
            <v>TB laboratory register</v>
          </cell>
        </row>
        <row r="25">
          <cell r="D25" t="str">
            <v>TB treatment card</v>
          </cell>
        </row>
        <row r="26">
          <cell r="D26" t="str">
            <v>MIS (Malaria Indicator Survey)</v>
          </cell>
        </row>
        <row r="27">
          <cell r="D27" t="str">
            <v>Situation Analysis</v>
          </cell>
        </row>
        <row r="28">
          <cell r="D28" t="str">
            <v>Key informant survey</v>
          </cell>
        </row>
        <row r="29">
          <cell r="D29" t="str">
            <v>Patients records</v>
          </cell>
        </row>
        <row r="30">
          <cell r="D30" t="str">
            <v>Surveillance systems</v>
          </cell>
        </row>
        <row r="31">
          <cell r="D31" t="str">
            <v>Specify- Reports, Surveys, Questionnaires etc.</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erformance Framework 1&amp;2"/>
      <sheetName val="HIV"/>
      <sheetName val="TB"/>
      <sheetName val="Malaria"/>
      <sheetName val="HSS"/>
    </sheetNames>
    <sheetDataSet>
      <sheetData sheetId="0"/>
      <sheetData sheetId="1"/>
      <sheetData sheetId="2">
        <row r="2">
          <cell r="A2" t="str">
            <v>Please select…</v>
          </cell>
        </row>
        <row r="3">
          <cell r="A3" t="str">
            <v>BCC - Mass media</v>
          </cell>
        </row>
        <row r="4">
          <cell r="A4" t="str">
            <v>BCC - community outreach and schools</v>
          </cell>
        </row>
        <row r="5">
          <cell r="A5" t="str">
            <v xml:space="preserve">Condom </v>
          </cell>
          <cell r="F5" t="str">
            <v>Please enter a SDA here…</v>
          </cell>
        </row>
        <row r="6">
          <cell r="A6" t="str">
            <v>Testing and Counseling</v>
          </cell>
        </row>
        <row r="7">
          <cell r="A7" t="str">
            <v>PMTCT</v>
          </cell>
        </row>
        <row r="8">
          <cell r="A8" t="str">
            <v>Post-exposure prophylaxis (PEP)</v>
          </cell>
        </row>
        <row r="9">
          <cell r="A9" t="str">
            <v>STI diagnosis and treatment</v>
          </cell>
        </row>
        <row r="10">
          <cell r="A10" t="str">
            <v>Blood safety and universal precaution</v>
          </cell>
        </row>
        <row r="11">
          <cell r="A11" t="str">
            <v>Antiretroviral treatment (ARV) and monitoring</v>
          </cell>
        </row>
        <row r="12">
          <cell r="A12" t="str">
            <v>Prophylaxis and treatment for opportunistic infections</v>
          </cell>
        </row>
        <row r="13">
          <cell r="A13" t="str">
            <v>Care and support for the chronically ill</v>
          </cell>
        </row>
        <row r="14">
          <cell r="A14" t="str">
            <v>Support for orphans and vulnerable children</v>
          </cell>
        </row>
        <row r="15">
          <cell r="A15" t="str">
            <v>TB/HIV</v>
          </cell>
        </row>
        <row r="16">
          <cell r="A16" t="str">
            <v>Policy development including workplace policy</v>
          </cell>
        </row>
        <row r="17">
          <cell r="A17" t="str">
            <v xml:space="preserve">Strengthening of civil society and institutional capacity building </v>
          </cell>
        </row>
        <row r="18">
          <cell r="A18" t="str">
            <v>Stigma reduction in all settings</v>
          </cell>
        </row>
        <row r="19">
          <cell r="A19" t="str">
            <v>HSS: Service delivery</v>
          </cell>
        </row>
        <row r="20">
          <cell r="A20" t="str">
            <v>HSS: Health Workforce</v>
          </cell>
        </row>
        <row r="21">
          <cell r="A21" t="str">
            <v>HSS: Medical Products, vaccines and technology</v>
          </cell>
        </row>
        <row r="22">
          <cell r="A22" t="str">
            <v>HSS: Financing</v>
          </cell>
        </row>
        <row r="23">
          <cell r="A23" t="str">
            <v>HSS: Leadership and Governance</v>
          </cell>
        </row>
        <row r="24">
          <cell r="A24" t="str">
            <v xml:space="preserve">HSS: Information system </v>
          </cell>
        </row>
      </sheetData>
      <sheetData sheetId="3">
        <row r="2">
          <cell r="A2" t="str">
            <v>Please select…</v>
          </cell>
        </row>
        <row r="3">
          <cell r="A3" t="str">
            <v>High Quality DOTS</v>
          </cell>
        </row>
        <row r="4">
          <cell r="A4" t="str">
            <v>Improving diagnosis</v>
          </cell>
        </row>
        <row r="5">
          <cell r="A5" t="str">
            <v xml:space="preserve">Patient support </v>
          </cell>
        </row>
        <row r="6">
          <cell r="A6" t="str">
            <v xml:space="preserve">Procurement and supply management (First line drugs) </v>
          </cell>
        </row>
        <row r="7">
          <cell r="A7" t="str">
            <v>M&amp;E</v>
          </cell>
        </row>
        <row r="8">
          <cell r="A8" t="str">
            <v>TB/HIV</v>
          </cell>
        </row>
        <row r="9">
          <cell r="A9" t="str">
            <v>MDR-TB</v>
          </cell>
        </row>
        <row r="10">
          <cell r="A10" t="str">
            <v xml:space="preserve">High-risk groups </v>
          </cell>
        </row>
        <row r="11">
          <cell r="A11" t="str">
            <v>PAL (Practical Approach to Lung Health)</v>
          </cell>
        </row>
        <row r="12">
          <cell r="A12" t="str">
            <v>All care providers (PPM / ISTC - Public-Public, Public-Private Mix (PPM) approaches and International standards for TB care)</v>
          </cell>
        </row>
        <row r="13">
          <cell r="A13" t="str">
            <v xml:space="preserve">ACSM (Advocacy, communication and social mobilization) </v>
          </cell>
        </row>
        <row r="14">
          <cell r="A14" t="str">
            <v xml:space="preserve">Community TB care </v>
          </cell>
        </row>
        <row r="15">
          <cell r="A15" t="str">
            <v>Operational Research</v>
          </cell>
        </row>
        <row r="16">
          <cell r="A16" t="str">
            <v>HSS: Service delivery</v>
          </cell>
        </row>
        <row r="17">
          <cell r="A17" t="str">
            <v>HSS:  Health Workforce</v>
          </cell>
        </row>
        <row r="18">
          <cell r="A18" t="str">
            <v>HSS:  Medical Products, Vaccines and Technology</v>
          </cell>
        </row>
        <row r="19">
          <cell r="A19" t="str">
            <v>HSS:  Financing</v>
          </cell>
        </row>
        <row r="20">
          <cell r="A20" t="str">
            <v>HSS:  Information System</v>
          </cell>
        </row>
        <row r="21">
          <cell r="A21" t="str">
            <v>HSS:  Leadership and Goverance</v>
          </cell>
        </row>
      </sheetData>
      <sheetData sheetId="4">
        <row r="2">
          <cell r="A2" t="str">
            <v>Please select…</v>
          </cell>
        </row>
        <row r="3">
          <cell r="A3" t="str">
            <v>BCC - Mass media</v>
          </cell>
        </row>
        <row r="4">
          <cell r="A4" t="str">
            <v>BCC - community outreach</v>
          </cell>
        </row>
        <row r="5">
          <cell r="A5" t="str">
            <v>Insecticide-treated nets (ITNs)</v>
          </cell>
        </row>
        <row r="6">
          <cell r="A6" t="str">
            <v>Malaria prevention during pregnancy</v>
          </cell>
        </row>
        <row r="7">
          <cell r="A7" t="str">
            <v>Indoor Residual Spraying</v>
          </cell>
        </row>
        <row r="8">
          <cell r="A8" t="str">
            <v>Prompt, effective anti-malarial treatment</v>
          </cell>
        </row>
        <row r="9">
          <cell r="A9" t="str">
            <v>Home based management of malaria</v>
          </cell>
        </row>
        <row r="10">
          <cell r="A10" t="str">
            <v>Diagnosis</v>
          </cell>
        </row>
        <row r="11">
          <cell r="A11" t="str">
            <v>Monitoring drug resistance</v>
          </cell>
        </row>
        <row r="12">
          <cell r="A12" t="str">
            <v>Monitoring insecticide resistance</v>
          </cell>
        </row>
        <row r="13">
          <cell r="A13" t="str">
            <v>Coordination and partnership development (national, community, public-private)</v>
          </cell>
        </row>
        <row r="14">
          <cell r="A14" t="str">
            <v>HSS: Service delivery</v>
          </cell>
        </row>
        <row r="15">
          <cell r="A15" t="str">
            <v xml:space="preserve">HSS: Health Workforce </v>
          </cell>
        </row>
        <row r="16">
          <cell r="A16" t="str">
            <v xml:space="preserve">HSS: Medical Products, Vaccines and Technology </v>
          </cell>
        </row>
        <row r="17">
          <cell r="A17" t="str">
            <v xml:space="preserve">HSS: Information system </v>
          </cell>
        </row>
        <row r="18">
          <cell r="A18" t="str">
            <v xml:space="preserve">HSS: Financing </v>
          </cell>
        </row>
        <row r="19">
          <cell r="A19" t="str">
            <v xml:space="preserve">HSS: Leadership and Goverance </v>
          </cell>
        </row>
      </sheetData>
      <sheetData sheetId="5">
        <row r="2">
          <cell r="A2" t="str">
            <v>Please select…</v>
          </cell>
        </row>
        <row r="3">
          <cell r="A3" t="str">
            <v>HSS: Service delivery</v>
          </cell>
        </row>
        <row r="4">
          <cell r="A4" t="str">
            <v>HSS: Health Workforce</v>
          </cell>
        </row>
        <row r="5">
          <cell r="A5" t="str">
            <v>HSS: Medical Products, vaccines and technology</v>
          </cell>
        </row>
        <row r="6">
          <cell r="A6" t="str">
            <v>HSS: Financing</v>
          </cell>
        </row>
        <row r="7">
          <cell r="A7" t="str">
            <v>HSS: Leadership and Governance</v>
          </cell>
        </row>
        <row r="8">
          <cell r="A8" t="str">
            <v xml:space="preserve">HSS: Information system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IV_AIDS Attachment "/>
      <sheetName val="SDAs_impact_datasources"/>
    </sheetNames>
    <sheetDataSet>
      <sheetData sheetId="0" refreshError="1"/>
      <sheetData sheetId="1" refreshError="1"/>
      <sheetData sheetId="2">
        <row r="2">
          <cell r="D2" t="str">
            <v>impact</v>
          </cell>
        </row>
        <row r="3">
          <cell r="D3" t="str">
            <v>outcome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FA_Programmatic Progress_1B"/>
      <sheetName val="Definitions-lists-EFR"/>
      <sheetName val="LFA_Programmatic Progress_1A"/>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id="27" name="Table28" displayName="Table28" ref="A11:E16" totalsRowShown="0" headerRowDxfId="153" dataDxfId="152">
  <autoFilter ref="A11:E16"/>
  <tableColumns count="5">
    <tableColumn id="1" name="Component" dataDxfId="151">
      <calculatedColumnFormula>'Detailed Budget'!AI79</calculatedColumnFormula>
    </tableColumn>
    <tableColumn id="2" name="Total" dataDxfId="150" dataCellStyle="Comma">
      <calculatedColumnFormula>'Detailed Budget'!AE79</calculatedColumnFormula>
    </tableColumn>
    <tableColumn id="3" name="State" dataDxfId="149" dataCellStyle="Comma">
      <calculatedColumnFormula>'Detailed Budget'!AF79</calculatedColumnFormula>
    </tableColumn>
    <tableColumn id="4" name="GF" dataDxfId="148" dataCellStyle="Comma">
      <calculatedColumnFormula>'Detailed Budget'!AG79</calculatedColumnFormula>
    </tableColumn>
    <tableColumn id="5" name="Undefined" dataDxfId="147" dataCellStyle="Comma">
      <calculatedColumnFormula>'Detailed Budget'!AH79</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id="38" name="Table38" displayName="Table38" ref="A3:G60" totalsRowShown="0" headerRowDxfId="354" dataDxfId="353">
  <autoFilter ref="A3:G60"/>
  <tableColumns count="7">
    <tableColumn id="1" name="#" dataDxfId="352">
      <calculatedColumnFormula>'Detailed Budget'!D10</calculatedColumnFormula>
    </tableColumn>
    <tableColumn id="2" name="Strategic Priority/ Activity area" dataDxfId="351" totalsRowDxfId="350">
      <calculatedColumnFormula>'Detailed Budget'!E10</calculatedColumnFormula>
    </tableColumn>
    <tableColumn id="3" name="2019" dataDxfId="349" dataCellStyle="Comma">
      <calculatedColumnFormula>'Detailed Budget'!N10</calculatedColumnFormula>
    </tableColumn>
    <tableColumn id="4" name="2020" dataDxfId="348" dataCellStyle="Comma">
      <calculatedColumnFormula>'Detailed Budget'!S10</calculatedColumnFormula>
    </tableColumn>
    <tableColumn id="5" name="2021" dataDxfId="347" dataCellStyle="Comma">
      <calculatedColumnFormula>'Detailed Budget'!W10</calculatedColumnFormula>
    </tableColumn>
    <tableColumn id="6" name="2022" dataDxfId="346" dataCellStyle="Comma">
      <calculatedColumnFormula>'Detailed Budget'!AA10</calculatedColumnFormula>
    </tableColumn>
    <tableColumn id="7" name="Total" dataDxfId="345" dataCellStyle="Comma">
      <calculatedColumnFormula>'Detailed Budget'!AE10</calculatedColumnFormula>
    </tableColumn>
  </tableColumns>
  <tableStyleInfo name="TableStyleLight9" showFirstColumn="0" showLastColumn="0" showRowStripes="1" showColumnStripes="1"/>
</table>
</file>

<file path=xl/tables/table11.xml><?xml version="1.0" encoding="utf-8"?>
<table xmlns="http://schemas.openxmlformats.org/spreadsheetml/2006/main" id="43" name="GARP_18_22" displayName="GARP_18_22" ref="A3:Q46" totalsRowShown="0" headerRowDxfId="344" dataDxfId="343" headerRowCellStyle="Heading 1" dataCellStyle="Comma">
  <autoFilter ref="A3:Q46"/>
  <tableColumns count="17">
    <tableColumn id="1" name="#" dataDxfId="342" dataCellStyle="Comma"/>
    <tableColumn id="2" name="Estimated HIV Expenditures" dataDxfId="341" dataCellStyle="Comma"/>
    <tableColumn id="4" name="2016" dataDxfId="340" dataCellStyle="Comma"/>
    <tableColumn id="5" name="Column1" dataDxfId="339" dataCellStyle="Comma"/>
    <tableColumn id="3" name="2017" dataDxfId="338" dataCellStyle="Comma"/>
    <tableColumn id="17" name="Column8" dataDxfId="337"/>
    <tableColumn id="9" name="2018" dataDxfId="336" dataCellStyle="Comma"/>
    <tableColumn id="6" name="Column2" dataDxfId="335" dataCellStyle="Comma"/>
    <tableColumn id="10" name="2019" dataDxfId="334" dataCellStyle="Comma"/>
    <tableColumn id="7" name="Column6" dataDxfId="333" dataCellStyle="Comma"/>
    <tableColumn id="11" name="2020" dataDxfId="332" dataCellStyle="Comma"/>
    <tableColumn id="8" name="Column7" dataDxfId="331"/>
    <tableColumn id="12" name="2021" dataDxfId="330" dataCellStyle="Comma"/>
    <tableColumn id="16" name="Column5" dataDxfId="329" dataCellStyle="Comma"/>
    <tableColumn id="13" name="2022" dataDxfId="328" dataCellStyle="Comma"/>
    <tableColumn id="14" name="Column4" dataDxfId="327"/>
    <tableColumn id="15" name="Column3" dataDxfId="326"/>
  </tableColumns>
  <tableStyleInfo showFirstColumn="0" showLastColumn="0" showRowStripes="1" showColumnStripes="0"/>
</table>
</file>

<file path=xl/tables/table12.xml><?xml version="1.0" encoding="utf-8"?>
<table xmlns="http://schemas.openxmlformats.org/spreadsheetml/2006/main" id="44" name="Table44" displayName="Table44" ref="B88:I92" totalsRowShown="0" headerRowDxfId="325" dataDxfId="324" headerRowCellStyle="Normal 42" dataCellStyle="Normal 42">
  <autoFilter ref="B88:I92"/>
  <tableColumns count="8">
    <tableColumn id="1" name="Total Expenditures by Priority" dataDxfId="323" dataCellStyle="Normal 42"/>
    <tableColumn id="2" name="2016" dataDxfId="322" dataCellStyle="Normal 42"/>
    <tableColumn id="3" name="2017" dataDxfId="321" dataCellStyle="Normal 42"/>
    <tableColumn id="4" name="2018" dataDxfId="320" dataCellStyle="Normal 42"/>
    <tableColumn id="5" name="2019" dataDxfId="319" dataCellStyle="Normal 42"/>
    <tableColumn id="6" name="2020" dataDxfId="318" dataCellStyle="Normal 42"/>
    <tableColumn id="7" name="2021" dataDxfId="317" dataCellStyle="Normal 42"/>
    <tableColumn id="8" name="2022" dataDxfId="316" dataCellStyle="Normal 42"/>
  </tableColumns>
  <tableStyleInfo name="TableStyleMedium2" showFirstColumn="0" showLastColumn="0" showRowStripes="1" showColumnStripes="0"/>
</table>
</file>

<file path=xl/tables/table13.xml><?xml version="1.0" encoding="utf-8"?>
<table xmlns="http://schemas.openxmlformats.org/spreadsheetml/2006/main" id="45" name="Table45" displayName="Table45" ref="B94:I98" totalsRowCount="1" headerRowDxfId="315" dataDxfId="314" headerRowCellStyle="Normal 42" dataCellStyle="Normal 42">
  <autoFilter ref="B94:I97"/>
  <tableColumns count="8">
    <tableColumn id="1" name="Total Expenditures by Source" dataDxfId="313" totalsRowDxfId="312" dataCellStyle="Normal 42"/>
    <tableColumn id="2" name="2016" totalsRowFunction="custom" dataDxfId="311" totalsRowDxfId="310" dataCellStyle="Normal 42">
      <calculatedColumnFormula>C75</calculatedColumnFormula>
      <totalsRowFormula>SUM(Table45[2016])</totalsRowFormula>
    </tableColumn>
    <tableColumn id="3" name="2017" totalsRowFunction="custom" dataDxfId="309" totalsRowDxfId="308" dataCellStyle="Normal 42">
      <calculatedColumnFormula>E75</calculatedColumnFormula>
      <totalsRowFormula>SUM(Table45[2017])</totalsRowFormula>
    </tableColumn>
    <tableColumn id="4" name="2018" totalsRowFunction="custom" dataDxfId="307" totalsRowDxfId="306" dataCellStyle="Normal 42">
      <calculatedColumnFormula>G75</calculatedColumnFormula>
      <totalsRowFormula>SUM(Table45[2018])</totalsRowFormula>
    </tableColumn>
    <tableColumn id="5" name="2019" totalsRowFunction="custom" dataDxfId="305" totalsRowDxfId="304" dataCellStyle="Normal 42">
      <calculatedColumnFormula>I75</calculatedColumnFormula>
      <totalsRowFormula>SUM(Table45[2019])</totalsRowFormula>
    </tableColumn>
    <tableColumn id="6" name="2020" totalsRowFunction="custom" dataDxfId="303" totalsRowDxfId="302" dataCellStyle="Normal 42">
      <calculatedColumnFormula>K75</calculatedColumnFormula>
      <totalsRowFormula>SUM(Table45[2020])</totalsRowFormula>
    </tableColumn>
    <tableColumn id="7" name="2021" totalsRowFunction="custom" dataDxfId="301" totalsRowDxfId="300" dataCellStyle="Normal 42">
      <calculatedColumnFormula>M75</calculatedColumnFormula>
      <totalsRowFormula>SUM(Table45[2021])</totalsRowFormula>
    </tableColumn>
    <tableColumn id="8" name="2022" totalsRowFunction="custom" dataDxfId="299" totalsRowDxfId="298" dataCellStyle="Normal 42">
      <calculatedColumnFormula>O75</calculatedColumnFormula>
      <totalsRowFormula>SUM(Table45[2022])</totalsRowFormula>
    </tableColumn>
  </tableColumns>
  <tableStyleInfo name="TableStyleMedium2" showFirstColumn="0" showLastColumn="0" showRowStripes="1" showColumnStripes="0"/>
</table>
</file>

<file path=xl/tables/table14.xml><?xml version="1.0" encoding="utf-8"?>
<table xmlns="http://schemas.openxmlformats.org/spreadsheetml/2006/main" id="48" name="GARP_18_2249" displayName="GARP_18_2249" ref="A3:Q46" totalsRowShown="0" headerRowDxfId="297" dataDxfId="296" headerRowCellStyle="Heading 1" dataCellStyle="Comma">
  <autoFilter ref="A3:Q46"/>
  <tableColumns count="17">
    <tableColumn id="1" name="#" dataDxfId="295" dataCellStyle="Comma"/>
    <tableColumn id="2" name="Estimated HIV Expenditures" dataDxfId="294" dataCellStyle="Comma"/>
    <tableColumn id="4" name="2016" dataDxfId="293" dataCellStyle="Comma"/>
    <tableColumn id="5" name="Column1" dataDxfId="292" dataCellStyle="Comma"/>
    <tableColumn id="3" name="2017" dataDxfId="291" dataCellStyle="Comma"/>
    <tableColumn id="17" name="Column8" dataDxfId="290"/>
    <tableColumn id="9" name="2018" dataDxfId="289" dataCellStyle="Comma"/>
    <tableColumn id="6" name="Column2" dataDxfId="288" dataCellStyle="Comma"/>
    <tableColumn id="10" name="2019" dataDxfId="287" dataCellStyle="Comma"/>
    <tableColumn id="7" name="Column6" dataDxfId="286" dataCellStyle="Comma"/>
    <tableColumn id="11" name="2020" dataDxfId="285" dataCellStyle="Comma"/>
    <tableColumn id="8" name="Column7" dataDxfId="284"/>
    <tableColumn id="12" name="2021" dataDxfId="283" dataCellStyle="Comma"/>
    <tableColumn id="16" name="Column5" dataDxfId="282" dataCellStyle="Comma"/>
    <tableColumn id="13" name="2022" dataDxfId="281" dataCellStyle="Comma"/>
    <tableColumn id="14" name="Column4" dataDxfId="280"/>
    <tableColumn id="15" name="Column3" dataDxfId="279"/>
  </tableColumns>
  <tableStyleInfo showFirstColumn="0" showLastColumn="0" showRowStripes="1" showColumnStripes="0"/>
</table>
</file>

<file path=xl/tables/table15.xml><?xml version="1.0" encoding="utf-8"?>
<table xmlns="http://schemas.openxmlformats.org/spreadsheetml/2006/main" id="49" name="Table4450" displayName="Table4450" ref="B88:I92" totalsRowShown="0" headerRowDxfId="278" dataDxfId="277" headerRowCellStyle="Normal 42" dataCellStyle="Normal 42">
  <autoFilter ref="B88:I92"/>
  <tableColumns count="8">
    <tableColumn id="1" name="Total Expenditures by Priority" dataDxfId="276" dataCellStyle="Normal 42"/>
    <tableColumn id="2" name="2016" dataDxfId="275" dataCellStyle="Normal 42"/>
    <tableColumn id="3" name="2017" dataDxfId="274" dataCellStyle="Normal 42"/>
    <tableColumn id="4" name="2018" dataDxfId="273" dataCellStyle="Normal 42"/>
    <tableColumn id="5" name="2019" dataDxfId="272" dataCellStyle="Normal 42"/>
    <tableColumn id="6" name="2020" dataDxfId="271" dataCellStyle="Normal 42"/>
    <tableColumn id="7" name="2021" dataDxfId="270" dataCellStyle="Normal 42"/>
    <tableColumn id="8" name="2022" dataDxfId="269" dataCellStyle="Normal 42"/>
  </tableColumns>
  <tableStyleInfo name="TableStyleMedium2" showFirstColumn="0" showLastColumn="0" showRowStripes="1" showColumnStripes="0"/>
</table>
</file>

<file path=xl/tables/table16.xml><?xml version="1.0" encoding="utf-8"?>
<table xmlns="http://schemas.openxmlformats.org/spreadsheetml/2006/main" id="50" name="Table4551" displayName="Table4551" ref="B94:I98" totalsRowCount="1" headerRowDxfId="268" dataDxfId="267" headerRowCellStyle="Normal 42" dataCellStyle="Normal 42">
  <autoFilter ref="B94:I97"/>
  <tableColumns count="8">
    <tableColumn id="1" name="Total Expenditures by Source" dataDxfId="266" totalsRowDxfId="265" dataCellStyle="Normal 42"/>
    <tableColumn id="2" name="2016" totalsRowFunction="custom" dataDxfId="264" totalsRowDxfId="263" dataCellStyle="Normal 42">
      <calculatedColumnFormula>C75</calculatedColumnFormula>
      <totalsRowFormula>SUM(Table4551[2016])</totalsRowFormula>
    </tableColumn>
    <tableColumn id="3" name="2017" totalsRowFunction="custom" dataDxfId="262" totalsRowDxfId="261" dataCellStyle="Normal 42">
      <calculatedColumnFormula>E75</calculatedColumnFormula>
      <totalsRowFormula>SUM(Table4551[2017])</totalsRowFormula>
    </tableColumn>
    <tableColumn id="4" name="2018" totalsRowFunction="custom" dataDxfId="260" totalsRowDxfId="259" dataCellStyle="Normal 42">
      <calculatedColumnFormula>G75</calculatedColumnFormula>
      <totalsRowFormula>SUM(Table4551[2018])</totalsRowFormula>
    </tableColumn>
    <tableColumn id="5" name="2019" totalsRowFunction="custom" dataDxfId="258" totalsRowDxfId="257" dataCellStyle="Normal 42">
      <calculatedColumnFormula>I75</calculatedColumnFormula>
      <totalsRowFormula>SUM(Table4551[2019])</totalsRowFormula>
    </tableColumn>
    <tableColumn id="6" name="2020" totalsRowFunction="custom" dataDxfId="256" totalsRowDxfId="255" dataCellStyle="Normal 42">
      <calculatedColumnFormula>K75</calculatedColumnFormula>
      <totalsRowFormula>SUM(Table4551[2020])</totalsRowFormula>
    </tableColumn>
    <tableColumn id="7" name="2021" totalsRowFunction="custom" dataDxfId="254" totalsRowDxfId="253" dataCellStyle="Normal 42">
      <calculatedColumnFormula>M75</calculatedColumnFormula>
      <totalsRowFormula>SUM(Table4551[2021])</totalsRowFormula>
    </tableColumn>
    <tableColumn id="8" name="2022" totalsRowFunction="custom" dataDxfId="252" totalsRowDxfId="251" dataCellStyle="Normal 42">
      <calculatedColumnFormula>O75</calculatedColumnFormula>
      <totalsRowFormula>SUM(Table4551[2022])</totalsRowFormula>
    </tableColumn>
  </tableColumns>
  <tableStyleInfo name="TableStyleMedium2" showFirstColumn="0" showLastColumn="0" showRowStripes="1" showColumnStripes="0"/>
</table>
</file>

<file path=xl/tables/table17.xml><?xml version="1.0" encoding="utf-8"?>
<table xmlns="http://schemas.openxmlformats.org/spreadsheetml/2006/main" id="16" name="Table16" displayName="Table16" ref="A23:H28" totalsRowCount="1" headerRowDxfId="250" dataDxfId="248" totalsRowDxfId="246" headerRowBorderDxfId="249" tableBorderDxfId="247" totalsRowBorderDxfId="245">
  <autoFilter ref="A23:H27"/>
  <tableColumns count="8">
    <tableColumn id="1" name="Year" dataDxfId="244" totalsRowDxfId="243" dataCellStyle="Normal 2"/>
    <tableColumn id="7" name="Total Allocation (from BDD file) - HCV" totalsRowFunction="custom" dataDxfId="242" totalsRowDxfId="241" dataCellStyle="Comma">
      <totalsRowFormula>SUM(Table16[Total Allocation (from BDD file) - HCV])</totalsRowFormula>
    </tableColumn>
    <tableColumn id="8" name="GF Projected Funding" totalsRowFunction="custom" dataDxfId="240" totalsRowDxfId="239" dataCellStyle="Comma">
      <totalsRowFormula>SUM(Table16[GF Projected Funding])</totalsRowFormula>
    </tableColumn>
    <tableColumn id="2" name="Allocation ceiling" totalsRowFunction="custom" dataDxfId="238" totalsRowDxfId="237" dataCellStyle="Comma">
      <calculatedColumnFormula>Table16[[#This Row],[GF Projected Funding]]+Table16[[#This Row],[Total Allocation (from BDD file) - HCV]]</calculatedColumnFormula>
      <totalsRowFormula>SUM(Table16[Allocation ceiling])</totalsRowFormula>
    </tableColumn>
    <tableColumn id="3" name="NPS Budget" totalsRowFunction="sum" dataDxfId="236" totalsRowDxfId="235" dataCellStyle="Comma"/>
    <tableColumn id="4" name="Gap (GEL)" totalsRowFunction="custom" dataDxfId="234" totalsRowDxfId="233" dataCellStyle="Comma">
      <calculatedColumnFormula>Table16[[#This Row],[Total Allocation (from BDD file) - HCV]]-Table16[[#This Row],[NPS Budget]]</calculatedColumnFormula>
      <totalsRowFormula>SUM(Table16[Gap (GEL)])</totalsRowFormula>
    </tableColumn>
    <tableColumn id="5" name="Gap %" dataDxfId="232" totalsRowDxfId="231" dataCellStyle="Percent">
      <calculatedColumnFormula>F24/D24</calculatedColumnFormula>
    </tableColumn>
    <tableColumn id="6" name="Growth Rate" dataDxfId="230" totalsRowDxfId="229"/>
  </tableColumns>
  <tableStyleInfo name="TableStyleLight9" showFirstColumn="0" showLastColumn="0" showRowStripes="1" showColumnStripes="0"/>
</table>
</file>

<file path=xl/tables/table18.xml><?xml version="1.0" encoding="utf-8"?>
<table xmlns="http://schemas.openxmlformats.org/spreadsheetml/2006/main" id="17" name="Table17" displayName="Table17" ref="A33:H38" totalsRowShown="0" headerRowDxfId="228" dataDxfId="227">
  <autoFilter ref="A33:H38"/>
  <tableColumns count="8">
    <tableColumn id="1" name="Column1" dataDxfId="226"/>
    <tableColumn id="2" name="2019" dataDxfId="225"/>
    <tableColumn id="3" name="2020" dataDxfId="224"/>
    <tableColumn id="4" name="2021" dataDxfId="223"/>
    <tableColumn id="5" name="2022" dataDxfId="222"/>
    <tableColumn id="6" name="Total" dataDxfId="221">
      <calculatedColumnFormula>SUM(Table17[[#This Row],[2019]:[2022]])</calculatedColumnFormula>
    </tableColumn>
    <tableColumn id="7" name="Share" dataDxfId="220" dataCellStyle="Percent">
      <calculatedColumnFormula>Table17[[#This Row],[Total]]/$F$38</calculatedColumnFormula>
    </tableColumn>
    <tableColumn id="8" name="Share 2019" dataDxfId="219" dataCellStyle="Percent">
      <calculatedColumnFormula>Table17[[#This Row],[2019]]/$B$38</calculatedColumnFormula>
    </tableColumn>
  </tableColumns>
  <tableStyleInfo name="TableStyleLight9" showFirstColumn="0" showLastColumn="0" showRowStripes="1" showColumnStripes="0"/>
</table>
</file>

<file path=xl/tables/table19.xml><?xml version="1.0" encoding="utf-8"?>
<table xmlns="http://schemas.openxmlformats.org/spreadsheetml/2006/main" id="18" name="Table18" displayName="Table18" ref="A44:B48" totalsRowShown="0" headerRowDxfId="218" dataDxfId="217">
  <autoFilter ref="A44:B48"/>
  <tableColumns count="2">
    <tableColumn id="1" name="Source" dataDxfId="216"/>
    <tableColumn id="2" name="3-year Budget" dataDxfId="215"/>
  </tableColumns>
  <tableStyleInfo name="TableStyleLight9" showFirstColumn="0" showLastColumn="0" showRowStripes="1" showColumnStripes="0"/>
</table>
</file>

<file path=xl/tables/table2.xml><?xml version="1.0" encoding="utf-8"?>
<table xmlns="http://schemas.openxmlformats.org/spreadsheetml/2006/main" id="28" name="Table29" displayName="Table29" ref="A55:B62" totalsRowShown="0" headerRowDxfId="146">
  <autoFilter ref="A55:B62"/>
  <tableColumns count="2">
    <tableColumn id="1" name="Year" dataDxfId="145"/>
    <tableColumn id="2" name="NSP $ (esst.)" dataCellStyle="Comma"/>
  </tableColumns>
  <tableStyleInfo name="TableStyleMedium2" showFirstColumn="0" showLastColumn="0" showRowStripes="1" showColumnStripes="0"/>
</table>
</file>

<file path=xl/tables/table20.xml><?xml version="1.0" encoding="utf-8"?>
<table xmlns="http://schemas.openxmlformats.org/spreadsheetml/2006/main" id="25" name="Table1626" displayName="Table1626" ref="A11:H17" totalsRowCount="1" headerRowDxfId="214" dataDxfId="212" totalsRowDxfId="210" headerRowBorderDxfId="213" tableBorderDxfId="211" totalsRowBorderDxfId="209">
  <autoFilter ref="A11:H16"/>
  <tableColumns count="8">
    <tableColumn id="1" name="Year" totalsRowLabel="USD" dataDxfId="208" totalsRowDxfId="207" dataCellStyle="Normal 2"/>
    <tableColumn id="7" name="Public allocation" totalsRowFunction="custom" dataDxfId="206" totalsRowDxfId="205" dataCellStyle="Comma">
      <totalsRowFormula>B16/2.5</totalsRowFormula>
    </tableColumn>
    <tableColumn id="8" name="GF Projected Funding" totalsRowFunction="custom" dataDxfId="204" totalsRowDxfId="203" dataCellStyle="Comma">
      <totalsRowFormula>C16/2.5</totalsRowFormula>
    </tableColumn>
    <tableColumn id="2" name="Allocation ceiling " totalsRowFunction="custom" dataDxfId="202" totalsRowDxfId="201" dataCellStyle="Comma">
      <calculatedColumnFormula>N13</calculatedColumnFormula>
      <totalsRowFormula>D16/2.5</totalsRowFormula>
    </tableColumn>
    <tableColumn id="3" name="NPS Budget" totalsRowFunction="custom" dataDxfId="200" totalsRowDxfId="199" dataCellStyle="Comma">
      <calculatedColumnFormula>E24</calculatedColumnFormula>
      <totalsRowFormula>E16/2.5</totalsRowFormula>
    </tableColumn>
    <tableColumn id="4" name="Gap (GEL)" totalsRowFunction="custom" dataDxfId="198" totalsRowDxfId="197" dataCellStyle="Comma">
      <calculatedColumnFormula>D12-#REF!</calculatedColumnFormula>
      <totalsRowFormula>F16/2.5</totalsRowFormula>
    </tableColumn>
    <tableColumn id="5" name="Gap %" dataDxfId="196" totalsRowDxfId="195" dataCellStyle="Percent">
      <calculatedColumnFormula>F12/D12</calculatedColumnFormula>
    </tableColumn>
    <tableColumn id="6" name="Growth Rate" dataDxfId="194" totalsRowDxfId="193"/>
  </tableColumns>
  <tableStyleInfo name="TableStyleLight9" showFirstColumn="0" showLastColumn="0" showRowStripes="1" showColumnStripes="0"/>
</table>
</file>

<file path=xl/tables/table21.xml><?xml version="1.0" encoding="utf-8"?>
<table xmlns="http://schemas.openxmlformats.org/spreadsheetml/2006/main" id="41" name="Table41" displayName="Table41" ref="A107:D112" totalsRowShown="0" headerRowDxfId="192" dataDxfId="191">
  <autoFilter ref="A107:D112"/>
  <tableColumns count="4">
    <tableColumn id="1" name="Year" dataDxfId="190"/>
    <tableColumn id="2" name="Total Allocation (from BDD file) - HCV" dataDxfId="189"/>
    <tableColumn id="3" name="NPS Budget" dataDxfId="188"/>
    <tableColumn id="4" name="Gap (USD)"/>
  </tableColumns>
  <tableStyleInfo name="TableStyleMedium2" showFirstColumn="0" showLastColumn="0" showRowStripes="1" showColumnStripes="0"/>
</table>
</file>

<file path=xl/tables/table22.xml><?xml version="1.0" encoding="utf-8"?>
<table xmlns="http://schemas.openxmlformats.org/spreadsheetml/2006/main" id="23" name="Table23" displayName="Table23" ref="B4:G10" totalsRowShown="0" headerRowDxfId="187" dataDxfId="186">
  <autoFilter ref="B4:G10"/>
  <tableColumns count="6">
    <tableColumn id="1" name="Component" dataDxfId="185">
      <calculatedColumnFormula>B16</calculatedColumnFormula>
    </tableColumn>
    <tableColumn id="2" name="2019" dataDxfId="184" dataCellStyle="Comma"/>
    <tableColumn id="3" name="GF 2019 Acctual" dataDxfId="183" dataCellStyle="Comma"/>
    <tableColumn id="4" name="2020" dataDxfId="182" dataCellStyle="Comma"/>
    <tableColumn id="5" name="2021" dataDxfId="181" dataCellStyle="Comma"/>
    <tableColumn id="6" name="2022" dataDxfId="180" dataCellStyle="Comma"/>
  </tableColumns>
  <tableStyleInfo name="TableStyleLight9" showFirstColumn="0" showLastColumn="0" showRowStripes="1" showColumnStripes="0"/>
</table>
</file>

<file path=xl/tables/table23.xml><?xml version="1.0" encoding="utf-8"?>
<table xmlns="http://schemas.openxmlformats.org/spreadsheetml/2006/main" id="24" name="Table26" displayName="Table26" ref="B15:G21" totalsRowShown="0" headerRowDxfId="179" dataDxfId="178">
  <autoFilter ref="B15:G21"/>
  <tableColumns count="6">
    <tableColumn id="1" name="Component" dataDxfId="177"/>
    <tableColumn id="2" name="2019" dataDxfId="176" dataCellStyle="Comma"/>
    <tableColumn id="3" name=" GF 2019 Acctual " dataDxfId="175" dataCellStyle="Comma"/>
    <tableColumn id="4" name="2020" dataDxfId="174" dataCellStyle="Comma"/>
    <tableColumn id="5" name="2021" dataDxfId="173" dataCellStyle="Comma"/>
    <tableColumn id="6" name="2022" dataDxfId="172" dataCellStyle="Comma"/>
  </tableColumns>
  <tableStyleInfo name="TableStyleMedium2" showFirstColumn="0" showLastColumn="0" showRowStripes="1" showColumnStripes="0"/>
</table>
</file>

<file path=xl/tables/table24.xml><?xml version="1.0" encoding="utf-8"?>
<table xmlns="http://schemas.openxmlformats.org/spreadsheetml/2006/main" id="19" name="Table19" displayName="Table19" ref="K3:N8" totalsRowShown="0" headerRowDxfId="171" dataDxfId="170" dataCellStyle="Comma">
  <autoFilter ref="K3:N8"/>
  <tableColumns count="4">
    <tableColumn id="1" name="2019" dataDxfId="169" dataCellStyle="Comma">
      <calculatedColumnFormula>'Detailed Budget'!AE89</calculatedColumnFormula>
    </tableColumn>
    <tableColumn id="2" name="2020" dataDxfId="168" dataCellStyle="Comma">
      <calculatedColumnFormula>'Detailed Budget'!AF89</calculatedColumnFormula>
    </tableColumn>
    <tableColumn id="3" name="2021" dataDxfId="167" dataCellStyle="Comma">
      <calculatedColumnFormula>'Detailed Budget'!AG89</calculatedColumnFormula>
    </tableColumn>
    <tableColumn id="4" name="2022" dataDxfId="166" dataCellStyle="Comma">
      <calculatedColumnFormula>'Detailed Budget'!AH89</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id="39" name="Table39" displayName="Table39" ref="B68:D83" totalsRowShown="0" dataDxfId="165">
  <autoFilter ref="B68:D83"/>
  <tableColumns count="3">
    <tableColumn id="1" name="Year" dataDxfId="164"/>
    <tableColumn id="2" name="HIV program budget" dataDxfId="163"/>
    <tableColumn id="3" name="% of growth" dataDxfId="162" dataCellStyle="Percent">
      <calculatedColumnFormula>(C69-C68)/C68</calculatedColumnFormula>
    </tableColumn>
  </tableColumns>
  <tableStyleInfo name="TableStyleLight9" showFirstColumn="0" showLastColumn="0" showRowStripes="1" showColumnStripes="0"/>
</table>
</file>

<file path=xl/tables/table26.xml><?xml version="1.0" encoding="utf-8"?>
<table xmlns="http://schemas.openxmlformats.org/spreadsheetml/2006/main" id="21" name="Table1922" displayName="Table1922" ref="A6:F19" totalsRowShown="0" headerRowDxfId="161" dataDxfId="160">
  <autoFilter ref="A6:F19"/>
  <tableColumns count="6">
    <tableColumn id="1" name="Column1" dataDxfId="159"/>
    <tableColumn id="8" name="Column2" dataDxfId="158"/>
    <tableColumn id="2" name="კომპონენტები" dataDxfId="157"/>
    <tableColumn id="3" name="დაგეგმილი  (ცვლილებებით)*" dataDxfId="156" dataCellStyle="Comma"/>
    <tableColumn id="5" name="NSP" dataDxfId="155" dataCellStyle="Comma"/>
    <tableColumn id="6" name="სხვაობა გეგმასთან" dataDxfId="154" dataCellStyle="Comma"/>
  </tableColumns>
  <tableStyleInfo name="TableStyleLight9" showFirstColumn="0" showLastColumn="0" showRowStripes="1" showColumnStripes="0"/>
</table>
</file>

<file path=xl/tables/table27.xml><?xml version="1.0" encoding="utf-8"?>
<table xmlns="http://schemas.openxmlformats.org/spreadsheetml/2006/main" id="47" name="Table47" displayName="Table47" ref="K33:P42" totalsRowCount="1" headerRowDxfId="109">
  <autoFilter ref="K33:P41"/>
  <tableColumns count="6">
    <tableColumn id="1" name="Category"/>
    <tableColumn id="6" name="Base/Unit cost"/>
    <tableColumn id="2" name="2019" totalsRowFunction="custom" totalsRowDxfId="108">
      <totalsRowFormula>M41-E37</totalsRowFormula>
    </tableColumn>
    <tableColumn id="3" name="2020" totalsRowFunction="custom" totalsRowDxfId="107">
      <totalsRowFormula>N41-F37</totalsRowFormula>
    </tableColumn>
    <tableColumn id="4" name="2021" totalsRowFunction="custom" totalsRowDxfId="106">
      <totalsRowFormula>O41-G37</totalsRowFormula>
    </tableColumn>
    <tableColumn id="5" name="2022" totalsRowFunction="custom" totalsRowDxfId="105">
      <totalsRowFormula>P41-H37</totalsRowFormula>
    </tableColumn>
  </tableColumns>
  <tableStyleInfo name="TableStyleLight9" showFirstColumn="0" showLastColumn="0" showRowStripes="1" showColumnStripes="0"/>
</table>
</file>

<file path=xl/tables/table28.xml><?xml version="1.0" encoding="utf-8"?>
<table xmlns="http://schemas.openxmlformats.org/spreadsheetml/2006/main" id="7" name="Table148" displayName="Table148" ref="A7:E11" totalsRowShown="0" headerRowDxfId="104">
  <autoFilter ref="A7:E11"/>
  <tableColumns count="5">
    <tableColumn id="1" name="Summary (GEL)" dataDxfId="103"/>
    <tableColumn id="2" name="2019" dataCellStyle="Comma">
      <calculatedColumnFormula>E47</calculatedColumnFormula>
    </tableColumn>
    <tableColumn id="3" name="2020" dataDxfId="102" dataCellStyle="Comma">
      <calculatedColumnFormula>E47</calculatedColumnFormula>
    </tableColumn>
    <tableColumn id="4" name="2021" dataDxfId="101" dataCellStyle="Comma">
      <calculatedColumnFormula>E47</calculatedColumnFormula>
    </tableColumn>
    <tableColumn id="5" name="2022" dataDxfId="100" dataCellStyle="Comma">
      <calculatedColumnFormula>E47</calculatedColumnFormula>
    </tableColumn>
  </tableColumns>
  <tableStyleInfo name="TableStyleLight9" showFirstColumn="0" showLastColumn="0" showRowStripes="1" showColumnStripes="0"/>
</table>
</file>

<file path=xl/tables/table29.xml><?xml version="1.0" encoding="utf-8"?>
<table xmlns="http://schemas.openxmlformats.org/spreadsheetml/2006/main" id="8" name="Table259" displayName="Table259" ref="A16:E21" totalsRowCount="1" headerRowDxfId="99" dataDxfId="98" dataCellStyle="Comma">
  <autoFilter ref="A16:E20"/>
  <tableColumns count="5">
    <tableColumn id="1" name="Old Budget" dataDxfId="97" totalsRowDxfId="96"/>
    <tableColumn id="2" name="2019" totalsRowFunction="custom" dataDxfId="95" totalsRowDxfId="94" dataCellStyle="Comma">
      <totalsRowFormula>B20-B11</totalsRowFormula>
    </tableColumn>
    <tableColumn id="3" name="2020" totalsRowFunction="custom" dataDxfId="93" totalsRowDxfId="92" dataCellStyle="Comma">
      <totalsRowFormula>C20-C11</totalsRowFormula>
    </tableColumn>
    <tableColumn id="4" name="2021" totalsRowFunction="custom" dataDxfId="91" totalsRowDxfId="90" dataCellStyle="Comma">
      <totalsRowFormula>D20-D11</totalsRowFormula>
    </tableColumn>
    <tableColumn id="5" name="2022" totalsRowFunction="custom" dataDxfId="89" totalsRowDxfId="88" dataCellStyle="Comma">
      <totalsRowFormula>E20-E11</totalsRowFormula>
    </tableColumn>
  </tableColumns>
  <tableStyleInfo name="TableStyleLight9" showFirstColumn="0" showLastColumn="0" showRowStripes="1" showColumnStripes="0"/>
</table>
</file>

<file path=xl/tables/table3.xml><?xml version="1.0" encoding="utf-8"?>
<table xmlns="http://schemas.openxmlformats.org/spreadsheetml/2006/main" id="29" name="Table30" displayName="Table30" ref="F54:J58" totalsRowShown="0" headerRowDxfId="144" dataDxfId="143">
  <autoFilter ref="F54:J58"/>
  <tableColumns count="5">
    <tableColumn id="1" name="Source" dataDxfId="142">
      <calculatedColumnFormula>'Public Budget'!B20</calculatedColumnFormula>
    </tableColumn>
    <tableColumn id="2" name="2019" dataDxfId="141">
      <calculatedColumnFormula>'Public Budget'!C20</calculatedColumnFormula>
    </tableColumn>
    <tableColumn id="3" name="2020" dataDxfId="140">
      <calculatedColumnFormula>'Public Budget'!D20</calculatedColumnFormula>
    </tableColumn>
    <tableColumn id="4" name="2021" dataDxfId="139">
      <calculatedColumnFormula>'Public Budget'!E20</calculatedColumnFormula>
    </tableColumn>
    <tableColumn id="5" name="2022" dataDxfId="138">
      <calculatedColumnFormula>'Public Budget'!F20</calculatedColumnFormula>
    </tableColumn>
  </tableColumns>
  <tableStyleInfo name="TableStyleMedium2" showFirstColumn="0" showLastColumn="0" showRowStripes="1" showColumnStripes="0"/>
</table>
</file>

<file path=xl/tables/table30.xml><?xml version="1.0" encoding="utf-8"?>
<table xmlns="http://schemas.openxmlformats.org/spreadsheetml/2006/main" id="1" name="Table1" displayName="Table1" ref="B7:F13" totalsRowShown="0" headerRowDxfId="87" dataDxfId="86">
  <autoFilter ref="B7:F13"/>
  <tableColumns count="5">
    <tableColumn id="1" name="Summary" dataDxfId="85"/>
    <tableColumn id="2" name="2019" dataDxfId="84"/>
    <tableColumn id="3" name="2020" dataDxfId="83"/>
    <tableColumn id="4" name="2021" dataDxfId="82"/>
    <tableColumn id="5" name="2022" dataDxfId="81"/>
  </tableColumns>
  <tableStyleInfo name="TableStyleLight9" showFirstColumn="0" showLastColumn="0" showRowStripes="1" showColumnStripes="0"/>
</table>
</file>

<file path=xl/tables/table31.xml><?xml version="1.0" encoding="utf-8"?>
<table xmlns="http://schemas.openxmlformats.org/spreadsheetml/2006/main" id="2" name="Table2" displayName="Table2" ref="B15:F21" totalsRowShown="0" headerRowDxfId="80" dataDxfId="79">
  <autoFilter ref="B15:F21"/>
  <tableColumns count="5">
    <tableColumn id="1" name="Modified Budget" dataDxfId="78"/>
    <tableColumn id="2" name="2019" dataDxfId="77" dataCellStyle="Comma"/>
    <tableColumn id="3" name="2020" dataDxfId="76" dataCellStyle="Comma"/>
    <tableColumn id="4" name="2021" dataDxfId="75" dataCellStyle="Comma"/>
    <tableColumn id="5" name="2022" dataDxfId="74" dataCellStyle="Comma"/>
  </tableColumns>
  <tableStyleInfo name="TableStyleLight9" showFirstColumn="0" showLastColumn="0" showRowStripes="1" showColumnStripes="0"/>
</table>
</file>

<file path=xl/tables/table32.xml><?xml version="1.0" encoding="utf-8"?>
<table xmlns="http://schemas.openxmlformats.org/spreadsheetml/2006/main" id="22" name="Table22" displayName="Table22" ref="A17:E19" totalsRowShown="0">
  <autoFilter ref="A17:E19"/>
  <tableColumns count="5">
    <tableColumn id="1" name="Column1" dataDxfId="73"/>
    <tableColumn id="2" name="2019" dataCellStyle="Comma">
      <calculatedColumnFormula>D5*2.5</calculatedColumnFormula>
    </tableColumn>
    <tableColumn id="3" name="2020" dataCellStyle="Comma">
      <calculatedColumnFormula>F5*2.5</calculatedColumnFormula>
    </tableColumn>
    <tableColumn id="4" name="2021" dataCellStyle="Comma">
      <calculatedColumnFormula>H5*2.5</calculatedColumnFormula>
    </tableColumn>
    <tableColumn id="5" name="2022" dataCellStyle="Comma">
      <calculatedColumnFormula>J5*2.5</calculatedColumnFormula>
    </tableColumn>
  </tableColumns>
  <tableStyleInfo name="TableStyleMedium2" showFirstColumn="0" showLastColumn="0" showRowStripes="1" showColumnStripes="0"/>
</table>
</file>

<file path=xl/tables/table33.xml><?xml version="1.0" encoding="utf-8"?>
<table xmlns="http://schemas.openxmlformats.org/spreadsheetml/2006/main" id="26" name="Harm_Reduction" displayName="Harm_Reduction" ref="M8:P12" totalsRowShown="0">
  <autoFilter ref="M8:P12"/>
  <tableColumns count="4">
    <tableColumn id="1" name="Year"/>
    <tableColumn id="2" name="Services" dataDxfId="72"/>
    <tableColumn id="3" name="Comodities" dataDxfId="71"/>
    <tableColumn id="4" name="Total" dataDxfId="70">
      <calculatedColumnFormula>SUM(Harm_Reduction[[#This Row],[Services]:[Comodities]])</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42" name="Table42" displayName="Table42" ref="A8:D13" totalsRowShown="0">
  <autoFilter ref="A8:D13"/>
  <tableColumns count="4">
    <tableColumn id="1" name="Year"/>
    <tableColumn id="2" name="Services" dataDxfId="69"/>
    <tableColumn id="3" name="Comodities" dataDxfId="68"/>
    <tableColumn id="4" name="Total" dataDxfId="67"/>
  </tableColumns>
  <tableStyleInfo name="TableStyleLight9" showFirstColumn="0" showLastColumn="0" showRowStripes="1" showColumnStripes="0"/>
</table>
</file>

<file path=xl/tables/table35.xml><?xml version="1.0" encoding="utf-8"?>
<table xmlns="http://schemas.openxmlformats.org/spreadsheetml/2006/main" id="36" name="OST" displayName="OST" ref="A2:G8" totalsRowShown="0" headerRowDxfId="66" dataDxfId="65" tableBorderDxfId="64" headerRowCellStyle="Heading 1" dataCellStyle="Comma 21">
  <autoFilter ref="A2:G8"/>
  <tableColumns count="7">
    <tableColumn id="1" name="N" dataDxfId="63" dataCellStyle="Normal 40"/>
    <tableColumn id="2" name="Component" dataDxfId="62" dataCellStyle="Normal 40"/>
    <tableColumn id="3" name="2018" dataDxfId="61" dataCellStyle="Comma 21"/>
    <tableColumn id="4" name="2019" dataDxfId="60" dataCellStyle="Comma 21"/>
    <tableColumn id="5" name="2020" dataDxfId="59" dataCellStyle="Comma 21"/>
    <tableColumn id="6" name="2021" dataDxfId="58" dataCellStyle="Comma 21"/>
    <tableColumn id="7" name="2022" dataDxfId="57" dataCellStyle="Comma 21"/>
  </tableColumns>
  <tableStyleInfo name="TableStyleLight9" showFirstColumn="0" showLastColumn="0" showRowStripes="1" showColumnStripes="0"/>
</table>
</file>

<file path=xl/tables/table36.xml><?xml version="1.0" encoding="utf-8"?>
<table xmlns="http://schemas.openxmlformats.org/spreadsheetml/2006/main" id="35" name="Table11" displayName="Table11" ref="A34:K43" totalsRowShown="0" headerRowDxfId="56" dataDxfId="55" dataCellStyle="Comma">
  <autoFilter ref="A34:K43"/>
  <tableColumns count="11">
    <tableColumn id="1" name="Category"/>
    <tableColumn id="2" name="Unit Type"/>
    <tableColumn id="3" name="Unit cost" dataDxfId="54" dataCellStyle="Percent"/>
    <tableColumn id="4" name="N of units (annual, Y1)"/>
    <tableColumn id="5" name="Total (Y1)" dataDxfId="53" dataCellStyle="Comma"/>
    <tableColumn id="6" name="N of units (annual, Y2)"/>
    <tableColumn id="7" name="Total (Y2)" dataDxfId="52" dataCellStyle="Comma"/>
    <tableColumn id="8" name="N of units (annual, Y3)"/>
    <tableColumn id="9" name="Total (Y3)" dataDxfId="51" dataCellStyle="Comma"/>
    <tableColumn id="10" name="N of units (annual, Y4)"/>
    <tableColumn id="11" name="Total (Y4)" dataDxfId="50" dataCellStyle="Comma"/>
  </tableColumns>
  <tableStyleInfo name="TableStyleLight9" showFirstColumn="0" showLastColumn="0" showRowStripes="1" showColumnStripes="0"/>
</table>
</file>

<file path=xl/tables/table37.xml><?xml version="1.0" encoding="utf-8"?>
<table xmlns="http://schemas.openxmlformats.org/spreadsheetml/2006/main" id="30" name="Table31" displayName="Table31" ref="A4:D8" totalsRowShown="0" dataDxfId="49" dataCellStyle="Normal 41">
  <autoFilter ref="A4:D8"/>
  <tableColumns count="4">
    <tableColumn id="1" name="Year" dataDxfId="48" dataCellStyle="Normal 41"/>
    <tableColumn id="2" name="Budget" dataDxfId="47" dataCellStyle="Normal 41"/>
    <tableColumn id="3" name="Average" dataDxfId="46" dataCellStyle="Normal 41"/>
    <tableColumn id="4" name="Round" dataDxfId="45" dataCellStyle="Normal 41"/>
  </tableColumns>
  <tableStyleInfo name="TableStyleLight9" showFirstColumn="0" showLastColumn="0" showRowStripes="1" showColumnStripes="0"/>
</table>
</file>

<file path=xl/tables/table38.xml><?xml version="1.0" encoding="utf-8"?>
<table xmlns="http://schemas.openxmlformats.org/spreadsheetml/2006/main" id="37" name="Table37" displayName="Table37" ref="A13:E18" totalsRowShown="0" headerRowDxfId="44" headerRowCellStyle="Normal 41">
  <autoFilter ref="A13:E18"/>
  <tableColumns count="5">
    <tableColumn id="1" name="Column1" dataDxfId="43" dataCellStyle="Normal 41"/>
    <tableColumn id="2" name="Demoninator Population*"/>
    <tableColumn id="3" name="Esstimated % who will opt in for Self testing**" dataDxfId="42" dataCellStyle="Percent 6"/>
    <tableColumn id="4" name="Target Population" dataDxfId="41" dataCellStyle="Normal 41"/>
    <tableColumn id="5" name="Notes:" dataDxfId="40" dataCellStyle="Normal 41"/>
  </tableColumns>
  <tableStyleInfo name="TableStyleLight9" showFirstColumn="0" showLastColumn="0" showRowStripes="1" showColumnStripes="0"/>
</table>
</file>

<file path=xl/tables/table39.xml><?xml version="1.0" encoding="utf-8"?>
<table xmlns="http://schemas.openxmlformats.org/spreadsheetml/2006/main" id="3" name="Table14" displayName="Table14" ref="B7:F8" totalsRowShown="0" headerRowDxfId="39">
  <autoFilter ref="B7:F8"/>
  <tableColumns count="5">
    <tableColumn id="1" name="Summary" dataDxfId="38"/>
    <tableColumn id="2" name="2019">
      <calculatedColumnFormula>E39</calculatedColumnFormula>
    </tableColumn>
    <tableColumn id="3" name="2020" dataDxfId="37">
      <calculatedColumnFormula>E39</calculatedColumnFormula>
    </tableColumn>
    <tableColumn id="4" name="2021" dataDxfId="36">
      <calculatedColumnFormula>E39</calculatedColumnFormula>
    </tableColumn>
    <tableColumn id="5" name="2022" dataDxfId="35">
      <calculatedColumnFormula>E39</calculatedColumnFormula>
    </tableColumn>
  </tableColumns>
  <tableStyleInfo name="TableStyleLight9" showFirstColumn="0" showLastColumn="0" showRowStripes="1" showColumnStripes="0"/>
</table>
</file>

<file path=xl/tables/table4.xml><?xml version="1.0" encoding="utf-8"?>
<table xmlns="http://schemas.openxmlformats.org/spreadsheetml/2006/main" id="31" name="Table32" displayName="Table32" ref="A97:E102" totalsRowShown="0" headerRowDxfId="137" dataDxfId="136">
  <autoFilter ref="A97:E102"/>
  <tableColumns count="5">
    <tableColumn id="1" name="Component" dataDxfId="135">
      <calculatedColumnFormula>'Detailed Budget'!AJ133</calculatedColumnFormula>
    </tableColumn>
    <tableColumn id="2" name="2019" dataDxfId="134" dataCellStyle="Comma">
      <calculatedColumnFormula>'Detailed Budget'!AE133</calculatedColumnFormula>
    </tableColumn>
    <tableColumn id="3" name="2020" dataDxfId="133" dataCellStyle="Comma">
      <calculatedColumnFormula>'Detailed Budget'!AF133</calculatedColumnFormula>
    </tableColumn>
    <tableColumn id="4" name="2021" dataDxfId="132" dataCellStyle="Comma">
      <calculatedColumnFormula>'Detailed Budget'!AG133</calculatedColumnFormula>
    </tableColumn>
    <tableColumn id="5" name="2022" dataDxfId="131" dataCellStyle="Comma">
      <calculatedColumnFormula>'Detailed Budget'!AH133</calculatedColumnFormula>
    </tableColumn>
  </tableColumns>
  <tableStyleInfo name="TableStyleMedium2" showFirstColumn="0" showLastColumn="0" showRowStripes="1" showColumnStripes="0"/>
</table>
</file>

<file path=xl/tables/table40.xml><?xml version="1.0" encoding="utf-8"?>
<table xmlns="http://schemas.openxmlformats.org/spreadsheetml/2006/main" id="4" name="Table25" displayName="Table25" ref="B11:F12" totalsRowShown="0" headerRowDxfId="34" dataDxfId="33">
  <autoFilter ref="B11:F12"/>
  <tableColumns count="5">
    <tableColumn id="1" name="Modified Budget" dataDxfId="32"/>
    <tableColumn id="2" name="2019" dataDxfId="31">
      <calculatedColumnFormula>G27+G36</calculatedColumnFormula>
    </tableColumn>
    <tableColumn id="3" name="2020" dataDxfId="30">
      <calculatedColumnFormula>G27+G36</calculatedColumnFormula>
    </tableColumn>
    <tableColumn id="4" name="2021" dataDxfId="29">
      <calculatedColumnFormula>G27+G36</calculatedColumnFormula>
    </tableColumn>
    <tableColumn id="5" name="2022" dataDxfId="28">
      <calculatedColumnFormula>G27+G36</calculatedColumnFormula>
    </tableColumn>
  </tableColumns>
  <tableStyleInfo name="TableStyleLight9" showFirstColumn="0" showLastColumn="0" showRowStripes="1" showColumnStripes="0"/>
</table>
</file>

<file path=xl/tables/table41.xml><?xml version="1.0" encoding="utf-8"?>
<table xmlns="http://schemas.openxmlformats.org/spreadsheetml/2006/main" id="9" name="Table1410" displayName="Table1410" ref="A15:C19" totalsRowShown="0" tableBorderDxfId="27">
  <autoFilter ref="A15:C19"/>
  <tableColumns count="3">
    <tableColumn id="1" name="KAP"/>
    <tableColumn id="2" name="No Reached by testing*"/>
    <tableColumn id="3" name="No estimated (0.5%)"/>
  </tableColumns>
  <tableStyleInfo name="TableStyleLight13" showFirstColumn="0" showLastColumn="0" showRowStripes="1" showColumnStripes="0"/>
</table>
</file>

<file path=xl/tables/table42.xml><?xml version="1.0" encoding="utf-8"?>
<table xmlns="http://schemas.openxmlformats.org/spreadsheetml/2006/main" id="10" name="Table2511" displayName="Table2511" ref="E15:G20" totalsRowShown="0">
  <autoFilter ref="E15:G20"/>
  <tableColumns count="3">
    <tableColumn id="1" name="Year"/>
    <tableColumn id="2" name="Uptake rate (% total eligible population among KAPs)" dataDxfId="26"/>
    <tableColumn id="3" name="N of cases" dataDxfId="25"/>
  </tableColumns>
  <tableStyleInfo name="TableStyleLight13" showFirstColumn="0" showLastColumn="0" showRowStripes="1" showColumnStripes="0"/>
</table>
</file>

<file path=xl/tables/table43.xml><?xml version="1.0" encoding="utf-8"?>
<table xmlns="http://schemas.openxmlformats.org/spreadsheetml/2006/main" id="11" name="Table24" displayName="Table24" ref="A33:B37" totalsRowShown="0">
  <autoFilter ref="A33:B37"/>
  <tableColumns count="2">
    <tableColumn id="1" name="Year"/>
    <tableColumn id="3" name="N of cases" dataDxfId="24">
      <calculatedColumnFormula>G16+$B$24+$B$27+$B$30</calculatedColumnFormula>
    </tableColumn>
  </tableColumns>
  <tableStyleInfo name="TableStyleLight13" showFirstColumn="0" showLastColumn="0" showRowStripes="1" showColumnStripes="0"/>
</table>
</file>

<file path=xl/tables/table44.xml><?xml version="1.0" encoding="utf-8"?>
<table xmlns="http://schemas.openxmlformats.org/spreadsheetml/2006/main" id="12" name="Table245" displayName="Table245" ref="E49:G53" totalsRowShown="0">
  <autoFilter ref="E49:G53"/>
  <tableColumns count="3">
    <tableColumn id="1" name="Year"/>
    <tableColumn id="3" name="N of cases" dataDxfId="23">
      <calculatedColumnFormula>B34</calculatedColumnFormula>
    </tableColumn>
    <tableColumn id="7" name="Cost of drugs" dataCellStyle="Comma">
      <calculatedColumnFormula>$H$48*Table245[[#This Row],[N of cases]]</calculatedColumnFormula>
    </tableColumn>
  </tableColumns>
  <tableStyleInfo name="TableStyleLight13" showFirstColumn="0" showLastColumn="0" showRowStripes="1" showColumnStripes="0"/>
</table>
</file>

<file path=xl/tables/table45.xml><?xml version="1.0" encoding="utf-8"?>
<table xmlns="http://schemas.openxmlformats.org/spreadsheetml/2006/main" id="13" name="Table10" displayName="Table10" ref="E45:H48" totalsRowShown="0">
  <autoFilter ref="E45:H48"/>
  <tableColumns count="4">
    <tableColumn id="1" name="Regiment"/>
    <tableColumn id="2" name="Unit cost"/>
    <tableColumn id="3" name="% on the treatment"/>
    <tableColumn id="4" name="Weighted price"/>
  </tableColumns>
  <tableStyleInfo name="TableStyleLight13" showFirstColumn="0" showLastColumn="0" showRowStripes="1" showColumnStripes="0"/>
</table>
</file>

<file path=xl/tables/table46.xml><?xml version="1.0" encoding="utf-8"?>
<table xmlns="http://schemas.openxmlformats.org/spreadsheetml/2006/main" id="14" name="Table5" displayName="Table5" ref="A61:I78" totalsRowShown="0">
  <autoFilter ref="A61:I78"/>
  <tableColumns count="9">
    <tableColumn id="1" name="Initiation"/>
    <tableColumn id="2" name="Baseline"/>
    <tableColumn id="3" name="4-6  Weeks "/>
    <tableColumn id="4" name="3 month"/>
    <tableColumn id="5" name="6 month"/>
    <tableColumn id="6" name="No of units/weighted"/>
    <tableColumn id="7" name="Unit Price"/>
    <tableColumn id="8" name="Total price"/>
    <tableColumn id="9" name="Notes"/>
  </tableColumns>
  <tableStyleInfo name="TableStyleMedium6" showFirstColumn="0" showLastColumn="0" showRowStripes="1" showColumnStripes="0"/>
</table>
</file>

<file path=xl/tables/table47.xml><?xml version="1.0" encoding="utf-8"?>
<table xmlns="http://schemas.openxmlformats.org/spreadsheetml/2006/main" id="15" name="Table6" displayName="Table6" ref="A4:H8" totalsRowShown="0" headerRowDxfId="22" dataDxfId="21">
  <autoFilter ref="A4:H8"/>
  <tableColumns count="8">
    <tableColumn id="1" name="Year" dataDxfId="20"/>
    <tableColumn id="2" name="N of cases" dataDxfId="19">
      <calculatedColumnFormula>B34</calculatedColumnFormula>
    </tableColumn>
    <tableColumn id="3" name="Drugs" dataDxfId="18">
      <calculatedColumnFormula>B5*$H$4</calculatedColumnFormula>
    </tableColumn>
    <tableColumn id="4" name="Labs" dataDxfId="17">
      <calculatedColumnFormula>B5*$H$5</calculatedColumnFormula>
    </tableColumn>
    <tableColumn id="5" name="Adm, M&amp;E, misc.. " dataDxfId="16" dataCellStyle="Comma">
      <calculatedColumnFormula>$F$86+(Table6[[#This Row],[Drugs]]+Table6[[#This Row],[Labs]])*0.15</calculatedColumnFormula>
    </tableColumn>
    <tableColumn id="6" name="Total (without drugs)" dataDxfId="15">
      <calculatedColumnFormula>SUM(D5:E5)</calculatedColumnFormula>
    </tableColumn>
    <tableColumn id="7" name="Drugs_unit price" dataDxfId="14"/>
    <tableColumn id="8" name="33.8825" dataDxfId="13">
      <calculatedColumnFormula>H78</calculatedColumnFormula>
    </tableColumn>
  </tableColumns>
  <tableStyleInfo name="TableStyleLight13" showFirstColumn="0" showLastColumn="0" showRowStripes="1" showColumnStripes="0"/>
</table>
</file>

<file path=xl/tables/table48.xml><?xml version="1.0" encoding="utf-8"?>
<table xmlns="http://schemas.openxmlformats.org/spreadsheetml/2006/main" id="5" name="Table146" displayName="Table146" ref="B8:F13" totalsRowShown="0" headerRowDxfId="12">
  <autoFilter ref="B8:F13"/>
  <tableColumns count="5">
    <tableColumn id="1" name="Summary" dataDxfId="11"/>
    <tableColumn id="2" name="2019" dataDxfId="10">
      <calculatedColumnFormula>E59+E66</calculatedColumnFormula>
    </tableColumn>
    <tableColumn id="3" name="2020" dataDxfId="9">
      <calculatedColumnFormula>E54</calculatedColumnFormula>
    </tableColumn>
    <tableColumn id="4" name="2021" dataDxfId="8">
      <calculatedColumnFormula>E54</calculatedColumnFormula>
    </tableColumn>
    <tableColumn id="5" name="2022" dataDxfId="7">
      <calculatedColumnFormula>E54</calculatedColumnFormula>
    </tableColumn>
  </tableColumns>
  <tableStyleInfo name="TableStyleLight9" showFirstColumn="0" showLastColumn="0" showRowStripes="1" showColumnStripes="0"/>
</table>
</file>

<file path=xl/tables/table49.xml><?xml version="1.0" encoding="utf-8"?>
<table xmlns="http://schemas.openxmlformats.org/spreadsheetml/2006/main" id="6" name="Table257" displayName="Table257" ref="B15:F18" totalsRowShown="0" headerRowDxfId="6" dataDxfId="5">
  <autoFilter ref="B15:F18"/>
  <tableColumns count="5">
    <tableColumn id="1" name="Modified Budget" dataDxfId="4"/>
    <tableColumn id="2" name="2019" dataDxfId="3">
      <calculatedColumnFormula>G32+G41</calculatedColumnFormula>
    </tableColumn>
    <tableColumn id="3" name="2020" dataDxfId="2">
      <calculatedColumnFormula>G32+G41</calculatedColumnFormula>
    </tableColumn>
    <tableColumn id="4" name="2021" dataDxfId="1">
      <calculatedColumnFormula>G32+G41</calculatedColumnFormula>
    </tableColumn>
    <tableColumn id="5" name="2022" dataDxfId="0">
      <calculatedColumnFormula>G32+G41</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32" name="Table33" displayName="Table33" ref="A107:E112" totalsRowShown="0" headerRowDxfId="130" dataDxfId="129">
  <autoFilter ref="A107:E112"/>
  <tableColumns count="5">
    <tableColumn id="1" name="Component" dataDxfId="128">
      <calculatedColumnFormula>'Detailed Budget'!AJ89</calculatedColumnFormula>
    </tableColumn>
    <tableColumn id="2" name="2019" dataDxfId="127" dataCellStyle="Comma">
      <calculatedColumnFormula>'Detailed Budget'!AE89</calculatedColumnFormula>
    </tableColumn>
    <tableColumn id="3" name="2020" dataDxfId="126" dataCellStyle="Comma">
      <calculatedColumnFormula>'Detailed Budget'!AF89</calculatedColumnFormula>
    </tableColumn>
    <tableColumn id="4" name="2021" dataDxfId="125" dataCellStyle="Comma">
      <calculatedColumnFormula>'Detailed Budget'!AG89</calculatedColumnFormula>
    </tableColumn>
    <tableColumn id="5" name="2022" dataDxfId="124" dataCellStyle="Comma">
      <calculatedColumnFormula>'Detailed Budget'!AH89</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33" name="Table34" displayName="Table34" ref="A116:E122" totalsRowShown="0" headerRowDxfId="123" dataDxfId="122">
  <autoFilter ref="A116:E122"/>
  <tableColumns count="5">
    <tableColumn id="1" name="Component" dataDxfId="121">
      <calculatedColumnFormula>'Detailed Budget'!AJ100</calculatedColumnFormula>
    </tableColumn>
    <tableColumn id="2" name="2019" dataDxfId="120" dataCellStyle="Comma">
      <calculatedColumnFormula>'Detailed Budget'!AE100</calculatedColumnFormula>
    </tableColumn>
    <tableColumn id="3" name="2020" dataDxfId="119" dataCellStyle="Comma">
      <calculatedColumnFormula>'Detailed Budget'!AF100</calculatedColumnFormula>
    </tableColumn>
    <tableColumn id="4" name="2021" dataDxfId="118" dataCellStyle="Comma">
      <calculatedColumnFormula>'Detailed Budget'!AG100</calculatedColumnFormula>
    </tableColumn>
    <tableColumn id="5" name="2022" dataDxfId="117" dataCellStyle="Comma">
      <calculatedColumnFormula>'Detailed Budget'!AH100</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34" name="Table35" displayName="Table35" ref="A125:E130" totalsRowShown="0" headerRowDxfId="116" dataDxfId="115">
  <autoFilter ref="A125:E130"/>
  <tableColumns count="5">
    <tableColumn id="1" name="0" dataDxfId="114">
      <calculatedColumnFormula>'Detailed Budget'!AJ123</calculatedColumnFormula>
    </tableColumn>
    <tableColumn id="2" name="2019" dataDxfId="113" dataCellStyle="Comma">
      <calculatedColumnFormula>'Detailed Budget'!AE123</calculatedColumnFormula>
    </tableColumn>
    <tableColumn id="3" name="2020" dataDxfId="112" dataCellStyle="Comma">
      <calculatedColumnFormula>'Detailed Budget'!AF123</calculatedColumnFormula>
    </tableColumn>
    <tableColumn id="4" name="2021" dataDxfId="111" dataCellStyle="Comma">
      <calculatedColumnFormula>'Detailed Budget'!AG123</calculatedColumnFormula>
    </tableColumn>
    <tableColumn id="5" name="2022" dataDxfId="110" dataCellStyle="Comma">
      <calculatedColumnFormula>'Detailed Budget'!AH123</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46" name="Table3847" displayName="Table3847" ref="A3:G60" totalsRowShown="0" headerRowDxfId="376" dataDxfId="375">
  <autoFilter ref="A3:G60"/>
  <tableColumns count="7">
    <tableColumn id="1" name="#" dataDxfId="374">
      <calculatedColumnFormula>'Detailed Budget'!D10</calculatedColumnFormula>
    </tableColumn>
    <tableColumn id="2" name="Strategic Priority/ Activity area" dataDxfId="373" totalsRowDxfId="372">
      <calculatedColumnFormula>'Detailed Budget'!E10</calculatedColumnFormula>
    </tableColumn>
    <tableColumn id="3" name="2019" dataDxfId="371" dataCellStyle="Comma"/>
    <tableColumn id="4" name="2020" dataDxfId="370" dataCellStyle="Comma"/>
    <tableColumn id="5" name="2021" dataDxfId="369" dataCellStyle="Comma"/>
    <tableColumn id="6" name="2022" dataDxfId="368" dataCellStyle="Comma"/>
    <tableColumn id="7" name="Total" dataDxfId="367" dataCellStyle="Comma"/>
  </tableColumns>
  <tableStyleInfo name="TableStyleLight9" showFirstColumn="0" showLastColumn="0" showRowStripes="1" showColumnStripes="1"/>
</table>
</file>

<file path=xl/tables/table9.xml><?xml version="1.0" encoding="utf-8"?>
<table xmlns="http://schemas.openxmlformats.org/spreadsheetml/2006/main" id="40" name="Table3841" displayName="Table3841" ref="A3:H60" totalsRowShown="0" headerRowDxfId="366" dataDxfId="365">
  <autoFilter ref="A3:H60"/>
  <tableColumns count="8">
    <tableColumn id="1" name="#" dataDxfId="364">
      <calculatedColumnFormula>'Detailed Budget'!D10</calculatedColumnFormula>
    </tableColumn>
    <tableColumn id="2" name="Strategic Priority/ Activity area" dataDxfId="363" totalsRowDxfId="362">
      <calculatedColumnFormula>'Detailed Budget'!E10</calculatedColumnFormula>
    </tableColumn>
    <tableColumn id="8" name="სტრატეგიული პრიორიტეტი/ღონისძიება" dataDxfId="361" totalsRowDxfId="360"/>
    <tableColumn id="3" name="2019" dataDxfId="359" dataCellStyle="Comma"/>
    <tableColumn id="4" name="2020" dataDxfId="358" dataCellStyle="Comma"/>
    <tableColumn id="5" name="2021" dataDxfId="357" dataCellStyle="Comma"/>
    <tableColumn id="6" name="2022" dataDxfId="356" dataCellStyle="Comma"/>
    <tableColumn id="7" name="Total" dataDxfId="355" dataCellStyle="Comma"/>
  </tableColumns>
  <tableStyleInfo name="TableStyleLight9" showFirstColumn="0" showLastColumn="0" showRowStripes="1" showColumnStripes="1"/>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table" Target="../tables/table30.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vmlDrawing" Target="../drawings/vmlDrawing2.vml"/><Relationship Id="rId1" Type="http://schemas.openxmlformats.org/officeDocument/2006/relationships/drawing" Target="../drawings/drawing5.xml"/><Relationship Id="rId4" Type="http://schemas.openxmlformats.org/officeDocument/2006/relationships/table" Target="../tables/table34.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table" Target="../tables/table37.xml"/><Relationship Id="rId1" Type="http://schemas.openxmlformats.org/officeDocument/2006/relationships/table" Target="../tables/table36.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table" Target="../tables/table39.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46.xml"/><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6.xml"/><Relationship Id="rId1" Type="http://schemas.openxmlformats.org/officeDocument/2006/relationships/printerSettings" Target="../printerSettings/printerSettings1.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 Id="rId9" Type="http://schemas.openxmlformats.org/officeDocument/2006/relationships/table" Target="../tables/table47.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table" Target="../tables/table48.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drawing" Target="../drawings/drawing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drawing" Target="../drawings/drawing2.xml"/><Relationship Id="rId4" Type="http://schemas.openxmlformats.org/officeDocument/2006/relationships/table" Target="../tables/table13.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drawing" Target="../drawings/drawing3.xml"/><Relationship Id="rId4" Type="http://schemas.openxmlformats.org/officeDocument/2006/relationships/table" Target="../tables/table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PX109"/>
  <sheetViews>
    <sheetView topLeftCell="A86" workbookViewId="0">
      <selection activeCell="C117" sqref="C117"/>
    </sheetView>
  </sheetViews>
  <sheetFormatPr defaultColWidth="8.85546875" defaultRowHeight="15"/>
  <cols>
    <col min="1" max="1" width="28.28515625" style="4" customWidth="1"/>
    <col min="2" max="2" width="10.140625" style="3" customWidth="1"/>
    <col min="3" max="4" width="11.85546875" style="3" customWidth="1"/>
    <col min="5" max="5" width="12.28515625" style="3" customWidth="1"/>
    <col min="6" max="6" width="9.85546875" style="3" customWidth="1"/>
    <col min="7" max="7" width="9.140625" style="4" customWidth="1"/>
    <col min="8" max="8" width="9.42578125" style="3" bestFit="1" customWidth="1"/>
    <col min="9" max="9" width="9.140625" style="4" customWidth="1"/>
    <col min="10" max="10" width="9.42578125" style="3" bestFit="1" customWidth="1"/>
    <col min="11" max="12" width="9.140625" style="4" customWidth="1"/>
    <col min="13" max="14" width="8.85546875" style="4"/>
    <col min="15" max="596" width="9.140625" style="4" hidden="1" customWidth="1"/>
    <col min="597" max="15310" width="0" style="4" hidden="1" customWidth="1"/>
    <col min="15311" max="16384" width="8.85546875" style="4"/>
  </cols>
  <sheetData>
    <row r="1" spans="1:15312">
      <c r="A1" s="2" t="s">
        <v>606</v>
      </c>
    </row>
    <row r="3" spans="1:15312">
      <c r="A3" s="2" t="s">
        <v>605</v>
      </c>
      <c r="B3" s="299"/>
    </row>
    <row r="4" spans="1:15312">
      <c r="A4" s="2"/>
      <c r="B4" s="299"/>
    </row>
    <row r="5" spans="1:15312">
      <c r="A5" s="317" t="s">
        <v>604</v>
      </c>
      <c r="B5" s="324">
        <v>2019</v>
      </c>
      <c r="C5" s="324">
        <v>2020</v>
      </c>
      <c r="D5" s="324">
        <v>2021</v>
      </c>
      <c r="E5" s="324">
        <v>2022</v>
      </c>
    </row>
    <row r="6" spans="1:15312">
      <c r="A6" s="317" t="s">
        <v>603</v>
      </c>
      <c r="B6" s="302"/>
      <c r="C6" s="302"/>
      <c r="D6" s="302"/>
      <c r="E6" s="302"/>
    </row>
    <row r="7" spans="1:15312">
      <c r="A7" s="313" t="s">
        <v>598</v>
      </c>
      <c r="B7" s="302">
        <v>2500</v>
      </c>
      <c r="C7" s="302">
        <v>2400</v>
      </c>
      <c r="D7" s="302">
        <v>2300</v>
      </c>
      <c r="E7" s="302">
        <v>2200</v>
      </c>
      <c r="K7" s="323"/>
      <c r="L7" s="323"/>
    </row>
    <row r="8" spans="1:15312">
      <c r="A8" s="313" t="s">
        <v>602</v>
      </c>
      <c r="B8" s="302">
        <v>300</v>
      </c>
      <c r="C8" s="302">
        <v>250</v>
      </c>
      <c r="D8" s="302">
        <v>200</v>
      </c>
      <c r="E8" s="302">
        <v>150</v>
      </c>
    </row>
    <row r="9" spans="1:15312">
      <c r="A9" s="313" t="s">
        <v>588</v>
      </c>
      <c r="B9" s="302">
        <v>1320</v>
      </c>
      <c r="C9" s="302">
        <v>2230</v>
      </c>
      <c r="D9" s="302">
        <v>2990</v>
      </c>
      <c r="E9" s="302">
        <v>3800</v>
      </c>
    </row>
    <row r="10" spans="1:15312">
      <c r="A10" s="313" t="s">
        <v>600</v>
      </c>
      <c r="B10" s="302">
        <v>300</v>
      </c>
      <c r="C10" s="302">
        <v>250</v>
      </c>
      <c r="D10" s="302">
        <v>200</v>
      </c>
      <c r="E10" s="302">
        <v>150</v>
      </c>
    </row>
    <row r="11" spans="1:15312">
      <c r="A11" s="313" t="s">
        <v>599</v>
      </c>
      <c r="B11" s="302">
        <v>80</v>
      </c>
      <c r="C11" s="302">
        <v>70</v>
      </c>
      <c r="D11" s="302">
        <v>60</v>
      </c>
      <c r="E11" s="302">
        <v>50</v>
      </c>
      <c r="K11" s="322"/>
      <c r="L11" s="322"/>
    </row>
    <row r="12" spans="1:15312">
      <c r="A12" s="313" t="s">
        <v>597</v>
      </c>
      <c r="B12" s="302">
        <v>100</v>
      </c>
      <c r="C12" s="302">
        <v>100</v>
      </c>
      <c r="D12" s="302">
        <v>100</v>
      </c>
      <c r="E12" s="302">
        <v>100</v>
      </c>
    </row>
    <row r="13" spans="1:15312">
      <c r="A13" s="313" t="s">
        <v>581</v>
      </c>
      <c r="B13" s="302">
        <v>150</v>
      </c>
      <c r="C13" s="302">
        <v>350</v>
      </c>
      <c r="D13" s="302">
        <v>600</v>
      </c>
      <c r="E13" s="302">
        <v>900</v>
      </c>
      <c r="K13" s="318"/>
      <c r="L13" s="318"/>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1"/>
      <c r="DL13" s="321"/>
      <c r="DM13" s="321"/>
      <c r="DN13" s="321"/>
      <c r="DO13" s="321"/>
      <c r="DP13" s="321"/>
      <c r="DQ13" s="321"/>
      <c r="DR13" s="321"/>
      <c r="DS13" s="321"/>
      <c r="DT13" s="321"/>
      <c r="DU13" s="321"/>
      <c r="DV13" s="321"/>
      <c r="DW13" s="321"/>
      <c r="DX13" s="321"/>
      <c r="DY13" s="321"/>
      <c r="DZ13" s="321"/>
      <c r="EA13" s="321"/>
      <c r="EB13" s="321"/>
      <c r="EC13" s="321"/>
      <c r="ED13" s="321"/>
      <c r="EE13" s="321"/>
      <c r="EF13" s="321"/>
      <c r="EG13" s="321"/>
      <c r="EH13" s="321"/>
      <c r="EI13" s="321"/>
      <c r="EJ13" s="321"/>
      <c r="EK13" s="321"/>
      <c r="EL13" s="321"/>
      <c r="EM13" s="321"/>
      <c r="EN13" s="321"/>
      <c r="EO13" s="321"/>
      <c r="EP13" s="321"/>
      <c r="EQ13" s="321"/>
      <c r="ER13" s="321"/>
      <c r="ES13" s="321"/>
      <c r="ET13" s="321"/>
      <c r="EU13" s="321"/>
      <c r="EV13" s="321"/>
      <c r="EW13" s="321"/>
      <c r="EX13" s="321"/>
      <c r="EY13" s="321"/>
      <c r="EZ13" s="321"/>
      <c r="FA13" s="321"/>
      <c r="FB13" s="321"/>
      <c r="FC13" s="321"/>
      <c r="FD13" s="321"/>
      <c r="FE13" s="321"/>
      <c r="FF13" s="321"/>
      <c r="FG13" s="321"/>
      <c r="FH13" s="321"/>
      <c r="FI13" s="321"/>
      <c r="FJ13" s="321"/>
      <c r="FK13" s="321"/>
      <c r="FL13" s="321"/>
      <c r="FM13" s="321"/>
      <c r="FN13" s="321"/>
      <c r="FO13" s="321"/>
      <c r="FP13" s="321"/>
      <c r="FQ13" s="321"/>
      <c r="FR13" s="321"/>
      <c r="FS13" s="321"/>
      <c r="FT13" s="321"/>
      <c r="FU13" s="321"/>
      <c r="FV13" s="321"/>
      <c r="FW13" s="321"/>
      <c r="FX13" s="321"/>
      <c r="FY13" s="321"/>
      <c r="FZ13" s="321"/>
      <c r="GA13" s="321"/>
      <c r="GB13" s="321"/>
      <c r="GC13" s="321"/>
      <c r="GD13" s="321"/>
      <c r="GE13" s="321"/>
      <c r="GF13" s="321"/>
      <c r="GG13" s="321"/>
      <c r="GH13" s="321"/>
      <c r="GI13" s="321"/>
      <c r="GJ13" s="321"/>
      <c r="GK13" s="321"/>
      <c r="GL13" s="321"/>
      <c r="GM13" s="321"/>
      <c r="GN13" s="321"/>
      <c r="GO13" s="321"/>
      <c r="GP13" s="321"/>
      <c r="GQ13" s="321"/>
      <c r="GR13" s="321"/>
      <c r="GS13" s="321"/>
      <c r="GT13" s="321"/>
      <c r="GU13" s="321"/>
      <c r="GV13" s="321"/>
      <c r="GW13" s="321"/>
      <c r="GX13" s="321"/>
      <c r="GY13" s="321"/>
      <c r="GZ13" s="321"/>
      <c r="HA13" s="321"/>
      <c r="HB13" s="321"/>
      <c r="HC13" s="321"/>
      <c r="HD13" s="321"/>
      <c r="HE13" s="321"/>
      <c r="HF13" s="321"/>
      <c r="HG13" s="321"/>
      <c r="HH13" s="321"/>
      <c r="HI13" s="321"/>
      <c r="HJ13" s="321"/>
      <c r="HK13" s="321"/>
      <c r="HL13" s="321"/>
      <c r="HM13" s="321"/>
      <c r="HN13" s="321"/>
      <c r="HO13" s="321"/>
      <c r="HP13" s="321"/>
      <c r="HQ13" s="321"/>
      <c r="HR13" s="321"/>
      <c r="HS13" s="321"/>
      <c r="HT13" s="321"/>
      <c r="HU13" s="321"/>
      <c r="HV13" s="321"/>
      <c r="HW13" s="321"/>
      <c r="HX13" s="321"/>
      <c r="HY13" s="321"/>
      <c r="HZ13" s="321"/>
      <c r="IA13" s="321"/>
      <c r="IB13" s="321"/>
      <c r="IC13" s="321"/>
      <c r="ID13" s="321"/>
      <c r="IE13" s="321"/>
      <c r="IF13" s="321"/>
      <c r="IG13" s="321"/>
      <c r="IH13" s="321"/>
      <c r="II13" s="321"/>
      <c r="IJ13" s="321"/>
      <c r="IK13" s="321"/>
      <c r="IL13" s="321"/>
      <c r="IM13" s="321"/>
      <c r="IN13" s="321"/>
      <c r="IO13" s="321"/>
      <c r="IP13" s="321"/>
      <c r="IQ13" s="321"/>
      <c r="IR13" s="321"/>
      <c r="IS13" s="321"/>
      <c r="IT13" s="321"/>
      <c r="IU13" s="321"/>
      <c r="IV13" s="321"/>
      <c r="IW13" s="321"/>
      <c r="IX13" s="321"/>
      <c r="IY13" s="321"/>
      <c r="IZ13" s="321"/>
      <c r="JA13" s="321"/>
      <c r="JB13" s="321"/>
      <c r="JC13" s="321"/>
      <c r="JD13" s="321"/>
      <c r="JE13" s="321"/>
      <c r="JF13" s="321"/>
      <c r="JG13" s="321"/>
      <c r="JH13" s="321"/>
      <c r="JI13" s="321"/>
      <c r="JJ13" s="321"/>
      <c r="JK13" s="321"/>
      <c r="JL13" s="321"/>
      <c r="JM13" s="321"/>
      <c r="JN13" s="321"/>
      <c r="JO13" s="321"/>
      <c r="JP13" s="321"/>
      <c r="JQ13" s="321"/>
      <c r="JR13" s="321"/>
      <c r="JS13" s="321"/>
      <c r="JT13" s="321"/>
      <c r="JU13" s="321"/>
      <c r="JV13" s="321"/>
      <c r="JW13" s="321"/>
      <c r="JX13" s="321"/>
      <c r="JY13" s="321"/>
      <c r="JZ13" s="321"/>
      <c r="KA13" s="321"/>
      <c r="KB13" s="321"/>
      <c r="KC13" s="321"/>
      <c r="KD13" s="321"/>
      <c r="KE13" s="321"/>
      <c r="KF13" s="321"/>
      <c r="KG13" s="321"/>
      <c r="KH13" s="321"/>
      <c r="KI13" s="321"/>
      <c r="KJ13" s="321"/>
      <c r="KK13" s="321"/>
      <c r="KL13" s="321"/>
      <c r="KM13" s="321"/>
      <c r="KN13" s="321"/>
      <c r="KO13" s="321"/>
      <c r="KP13" s="321"/>
      <c r="KQ13" s="321"/>
      <c r="KR13" s="321"/>
      <c r="KS13" s="321"/>
      <c r="KT13" s="321"/>
      <c r="KU13" s="321"/>
      <c r="KV13" s="321"/>
      <c r="KW13" s="321"/>
      <c r="KX13" s="321"/>
      <c r="KY13" s="321"/>
      <c r="KZ13" s="321"/>
      <c r="LA13" s="321"/>
      <c r="LB13" s="321"/>
      <c r="LC13" s="321"/>
      <c r="LD13" s="321"/>
      <c r="LE13" s="321"/>
      <c r="LF13" s="321"/>
      <c r="LG13" s="321"/>
      <c r="LH13" s="321"/>
      <c r="LI13" s="321"/>
      <c r="LJ13" s="321"/>
      <c r="LK13" s="321"/>
      <c r="LL13" s="321"/>
      <c r="LM13" s="321"/>
      <c r="LN13" s="321"/>
      <c r="LO13" s="321"/>
      <c r="LP13" s="321"/>
      <c r="LQ13" s="321"/>
      <c r="LR13" s="321"/>
      <c r="LS13" s="321"/>
      <c r="LT13" s="321"/>
      <c r="LU13" s="321"/>
      <c r="LV13" s="321"/>
      <c r="LW13" s="321"/>
      <c r="LX13" s="321"/>
      <c r="LY13" s="321"/>
      <c r="LZ13" s="321"/>
      <c r="MA13" s="321"/>
      <c r="MB13" s="321"/>
      <c r="MC13" s="321"/>
      <c r="MD13" s="321"/>
      <c r="ME13" s="321"/>
      <c r="MF13" s="321"/>
      <c r="MG13" s="321"/>
      <c r="MH13" s="321"/>
      <c r="MI13" s="321"/>
      <c r="MJ13" s="321"/>
      <c r="MK13" s="321"/>
      <c r="ML13" s="321"/>
      <c r="MM13" s="321"/>
      <c r="MN13" s="321"/>
      <c r="MO13" s="321"/>
      <c r="MP13" s="321"/>
      <c r="MQ13" s="321"/>
      <c r="MR13" s="321"/>
      <c r="MS13" s="321"/>
      <c r="MT13" s="321"/>
      <c r="MU13" s="321"/>
      <c r="MV13" s="321"/>
      <c r="MW13" s="321"/>
      <c r="MX13" s="321"/>
      <c r="MY13" s="321"/>
      <c r="MZ13" s="321"/>
      <c r="NA13" s="321"/>
      <c r="NB13" s="321"/>
      <c r="NC13" s="321"/>
      <c r="ND13" s="321"/>
      <c r="NE13" s="321"/>
      <c r="NF13" s="321"/>
      <c r="NG13" s="321"/>
      <c r="NH13" s="321"/>
      <c r="NI13" s="321"/>
      <c r="NJ13" s="321"/>
      <c r="NK13" s="321"/>
      <c r="NL13" s="321"/>
      <c r="NM13" s="321"/>
      <c r="NN13" s="321"/>
      <c r="NO13" s="321"/>
      <c r="NP13" s="321"/>
      <c r="NQ13" s="321"/>
      <c r="NR13" s="321"/>
      <c r="NS13" s="321"/>
      <c r="NT13" s="321"/>
      <c r="NU13" s="321"/>
      <c r="NV13" s="321"/>
      <c r="NW13" s="321"/>
      <c r="NX13" s="321"/>
      <c r="NY13" s="321"/>
      <c r="NZ13" s="321"/>
      <c r="OA13" s="321"/>
      <c r="OB13" s="321"/>
      <c r="OC13" s="321"/>
      <c r="OD13" s="321"/>
      <c r="OE13" s="321"/>
      <c r="OF13" s="321"/>
      <c r="OG13" s="321"/>
      <c r="OH13" s="321"/>
      <c r="OI13" s="321"/>
      <c r="OJ13" s="321"/>
      <c r="OK13" s="321"/>
      <c r="OL13" s="321"/>
      <c r="OM13" s="321"/>
      <c r="ON13" s="321"/>
      <c r="OO13" s="321"/>
      <c r="OP13" s="321"/>
      <c r="OQ13" s="321"/>
      <c r="OR13" s="321"/>
      <c r="OS13" s="321"/>
      <c r="OT13" s="321"/>
      <c r="OU13" s="321"/>
      <c r="OV13" s="321"/>
      <c r="OW13" s="321"/>
      <c r="OX13" s="321"/>
      <c r="OY13" s="321"/>
      <c r="OZ13" s="321"/>
      <c r="PA13" s="321"/>
      <c r="PB13" s="321"/>
      <c r="PC13" s="321"/>
      <c r="PD13" s="321"/>
      <c r="PE13" s="321"/>
      <c r="PF13" s="321"/>
      <c r="PG13" s="321"/>
      <c r="PH13" s="321"/>
      <c r="PI13" s="321"/>
      <c r="PJ13" s="321"/>
      <c r="PK13" s="321"/>
      <c r="PL13" s="321"/>
      <c r="PM13" s="321"/>
      <c r="PN13" s="321"/>
      <c r="PO13" s="321"/>
      <c r="PP13" s="321"/>
      <c r="PQ13" s="321"/>
      <c r="PR13" s="321"/>
      <c r="PS13" s="321"/>
      <c r="PT13" s="321"/>
      <c r="PU13" s="321"/>
      <c r="PV13" s="321"/>
      <c r="PW13" s="321"/>
      <c r="PX13" s="321"/>
      <c r="PY13" s="321"/>
      <c r="PZ13" s="321"/>
      <c r="QA13" s="321"/>
      <c r="QB13" s="321"/>
      <c r="QC13" s="321"/>
      <c r="QD13" s="321"/>
      <c r="QE13" s="321"/>
      <c r="QF13" s="321"/>
      <c r="QG13" s="321"/>
      <c r="QH13" s="321"/>
      <c r="QI13" s="321"/>
      <c r="QJ13" s="321"/>
      <c r="QK13" s="321"/>
      <c r="QL13" s="321"/>
      <c r="QM13" s="321"/>
      <c r="QN13" s="321"/>
      <c r="QO13" s="321"/>
      <c r="QP13" s="321"/>
      <c r="QQ13" s="321"/>
      <c r="QR13" s="321"/>
      <c r="QS13" s="321"/>
      <c r="QT13" s="321"/>
      <c r="QU13" s="321"/>
      <c r="QV13" s="321"/>
      <c r="QW13" s="321"/>
      <c r="QX13" s="321"/>
      <c r="QY13" s="321"/>
      <c r="QZ13" s="321"/>
      <c r="RA13" s="321"/>
      <c r="RB13" s="321"/>
      <c r="RC13" s="321"/>
      <c r="RD13" s="321"/>
      <c r="RE13" s="321"/>
      <c r="RF13" s="321"/>
      <c r="RG13" s="321"/>
      <c r="RH13" s="321"/>
      <c r="RI13" s="321"/>
      <c r="RJ13" s="321"/>
      <c r="RK13" s="321"/>
      <c r="RL13" s="321"/>
      <c r="RM13" s="321"/>
      <c r="RN13" s="321"/>
      <c r="RO13" s="321"/>
      <c r="RP13" s="321"/>
      <c r="RQ13" s="321"/>
      <c r="RR13" s="321"/>
      <c r="RS13" s="321"/>
      <c r="RT13" s="321"/>
      <c r="RU13" s="321"/>
      <c r="RV13" s="321"/>
      <c r="RW13" s="321"/>
      <c r="RX13" s="321"/>
      <c r="RY13" s="321"/>
      <c r="RZ13" s="321"/>
      <c r="SA13" s="321"/>
      <c r="SB13" s="321"/>
      <c r="SC13" s="321"/>
      <c r="SD13" s="321"/>
      <c r="SE13" s="321"/>
      <c r="SF13" s="321"/>
      <c r="SG13" s="321"/>
      <c r="SH13" s="321"/>
      <c r="SI13" s="321"/>
      <c r="SJ13" s="321"/>
      <c r="SK13" s="321"/>
      <c r="SL13" s="321"/>
      <c r="SM13" s="321"/>
      <c r="SN13" s="321"/>
      <c r="SO13" s="321"/>
      <c r="SP13" s="321"/>
      <c r="SQ13" s="321"/>
      <c r="SR13" s="321"/>
      <c r="SS13" s="321"/>
      <c r="ST13" s="321"/>
      <c r="SU13" s="321"/>
      <c r="SV13" s="321"/>
      <c r="SW13" s="321"/>
      <c r="SX13" s="321"/>
      <c r="SY13" s="321"/>
      <c r="SZ13" s="321"/>
      <c r="TA13" s="321"/>
      <c r="TB13" s="321"/>
      <c r="TC13" s="321"/>
      <c r="TD13" s="321"/>
      <c r="TE13" s="321"/>
      <c r="TF13" s="321"/>
      <c r="TG13" s="321"/>
      <c r="TH13" s="321"/>
      <c r="TI13" s="321"/>
      <c r="TJ13" s="321"/>
      <c r="TK13" s="321"/>
      <c r="TL13" s="321"/>
      <c r="TM13" s="321"/>
      <c r="TN13" s="321"/>
      <c r="TO13" s="321"/>
      <c r="TP13" s="321"/>
      <c r="TQ13" s="321"/>
      <c r="TR13" s="321"/>
      <c r="TS13" s="321"/>
      <c r="TT13" s="321"/>
      <c r="TU13" s="321"/>
      <c r="TV13" s="321"/>
      <c r="TW13" s="321"/>
      <c r="TX13" s="321"/>
      <c r="TY13" s="321"/>
      <c r="TZ13" s="321"/>
      <c r="UA13" s="321"/>
      <c r="UB13" s="321"/>
      <c r="UC13" s="321"/>
      <c r="UD13" s="321"/>
      <c r="UE13" s="321"/>
      <c r="UF13" s="321"/>
      <c r="UG13" s="321"/>
      <c r="UH13" s="321"/>
      <c r="UI13" s="321"/>
      <c r="UJ13" s="321"/>
      <c r="UK13" s="321"/>
      <c r="UL13" s="321"/>
      <c r="UM13" s="321"/>
      <c r="UN13" s="321"/>
      <c r="UO13" s="321"/>
      <c r="UP13" s="321"/>
      <c r="UQ13" s="321"/>
      <c r="UR13" s="321"/>
      <c r="US13" s="321"/>
      <c r="UT13" s="321"/>
      <c r="UU13" s="321"/>
      <c r="UV13" s="321"/>
      <c r="UW13" s="321"/>
      <c r="UX13" s="321"/>
      <c r="UY13" s="321"/>
      <c r="UZ13" s="321"/>
      <c r="VA13" s="321"/>
      <c r="VB13" s="321"/>
      <c r="VC13" s="321"/>
      <c r="VD13" s="321"/>
      <c r="VE13" s="321"/>
      <c r="VF13" s="321"/>
      <c r="VG13" s="321"/>
      <c r="VH13" s="321"/>
      <c r="VI13" s="321"/>
      <c r="VJ13" s="321"/>
      <c r="VK13" s="321"/>
      <c r="VL13" s="321"/>
      <c r="VM13" s="321"/>
      <c r="VN13" s="321"/>
      <c r="VO13" s="321"/>
      <c r="VP13" s="321"/>
      <c r="VQ13" s="321"/>
      <c r="VR13" s="321"/>
      <c r="VS13" s="321"/>
      <c r="VT13" s="321"/>
      <c r="VU13" s="321"/>
      <c r="VV13" s="321"/>
      <c r="VW13" s="321"/>
      <c r="VX13" s="321"/>
      <c r="VY13" s="321"/>
      <c r="VZ13" s="321"/>
      <c r="WA13" s="321"/>
      <c r="WB13" s="321"/>
      <c r="WC13" s="321"/>
      <c r="WD13" s="321"/>
      <c r="WE13" s="321"/>
      <c r="WF13" s="321"/>
      <c r="WG13" s="321"/>
      <c r="WH13" s="321"/>
      <c r="WI13" s="321"/>
      <c r="WJ13" s="321"/>
      <c r="WK13" s="321"/>
      <c r="WL13" s="321"/>
      <c r="WM13" s="321"/>
      <c r="WN13" s="321"/>
      <c r="WO13" s="321"/>
      <c r="WP13" s="321"/>
      <c r="WQ13" s="321"/>
      <c r="WR13" s="321"/>
      <c r="WS13" s="321"/>
      <c r="WT13" s="321"/>
      <c r="WU13" s="321"/>
      <c r="WV13" s="321"/>
      <c r="WW13" s="321"/>
      <c r="WX13" s="321"/>
      <c r="WY13" s="321"/>
      <c r="WZ13" s="321"/>
      <c r="XA13" s="321"/>
      <c r="XB13" s="321"/>
      <c r="XC13" s="321"/>
      <c r="XD13" s="321"/>
      <c r="XE13" s="321"/>
      <c r="XF13" s="321"/>
      <c r="XG13" s="321"/>
      <c r="XH13" s="321"/>
      <c r="XI13" s="321"/>
      <c r="XJ13" s="321"/>
      <c r="XK13" s="321"/>
      <c r="XL13" s="321"/>
      <c r="XM13" s="321"/>
      <c r="XN13" s="321"/>
      <c r="XO13" s="321"/>
      <c r="XP13" s="321"/>
      <c r="XQ13" s="321"/>
      <c r="XR13" s="321"/>
      <c r="XS13" s="321"/>
      <c r="XT13" s="321"/>
      <c r="XU13" s="321"/>
      <c r="XV13" s="321"/>
      <c r="XW13" s="321"/>
      <c r="XX13" s="321"/>
      <c r="XY13" s="321"/>
      <c r="XZ13" s="321"/>
      <c r="YA13" s="321"/>
      <c r="YB13" s="321"/>
      <c r="YC13" s="321"/>
      <c r="YD13" s="321"/>
      <c r="YE13" s="321"/>
      <c r="YF13" s="321"/>
      <c r="YG13" s="321"/>
      <c r="YH13" s="321"/>
      <c r="YI13" s="321"/>
      <c r="YJ13" s="321"/>
      <c r="YK13" s="321"/>
      <c r="YL13" s="321"/>
      <c r="YM13" s="321"/>
      <c r="YN13" s="321"/>
      <c r="YO13" s="321"/>
      <c r="YP13" s="321"/>
      <c r="YQ13" s="321"/>
      <c r="YR13" s="321"/>
      <c r="YS13" s="321"/>
      <c r="YT13" s="321"/>
      <c r="YU13" s="321"/>
      <c r="YV13" s="321"/>
      <c r="YW13" s="321"/>
      <c r="YX13" s="321"/>
      <c r="YY13" s="321"/>
      <c r="YZ13" s="321"/>
      <c r="ZA13" s="321"/>
      <c r="ZB13" s="321"/>
      <c r="ZC13" s="321"/>
      <c r="ZD13" s="321"/>
      <c r="ZE13" s="321"/>
      <c r="ZF13" s="321"/>
      <c r="ZG13" s="321"/>
      <c r="ZH13" s="321"/>
      <c r="ZI13" s="321"/>
      <c r="ZJ13" s="321"/>
      <c r="ZK13" s="321"/>
      <c r="ZL13" s="321"/>
      <c r="ZM13" s="321"/>
      <c r="ZN13" s="321"/>
      <c r="ZO13" s="321"/>
      <c r="ZP13" s="321"/>
      <c r="ZQ13" s="321"/>
      <c r="ZR13" s="321"/>
      <c r="ZS13" s="321"/>
      <c r="ZT13" s="321"/>
      <c r="ZU13" s="321"/>
      <c r="ZV13" s="321"/>
      <c r="ZW13" s="321"/>
      <c r="ZX13" s="321"/>
      <c r="ZY13" s="321"/>
      <c r="ZZ13" s="321"/>
      <c r="AAA13" s="321"/>
      <c r="AAB13" s="321"/>
      <c r="AAC13" s="321"/>
      <c r="AAD13" s="321"/>
      <c r="AAE13" s="321"/>
      <c r="AAF13" s="321"/>
      <c r="AAG13" s="321"/>
      <c r="AAH13" s="321"/>
      <c r="AAI13" s="321"/>
      <c r="AAJ13" s="321"/>
      <c r="AAK13" s="321"/>
      <c r="AAL13" s="321"/>
      <c r="AAM13" s="321"/>
      <c r="AAN13" s="321"/>
      <c r="AAO13" s="321"/>
      <c r="AAP13" s="321"/>
      <c r="AAQ13" s="321"/>
      <c r="AAR13" s="321"/>
      <c r="AAS13" s="321"/>
      <c r="AAT13" s="321"/>
      <c r="AAU13" s="321"/>
      <c r="AAV13" s="321"/>
      <c r="AAW13" s="321"/>
      <c r="AAX13" s="321"/>
      <c r="AAY13" s="321"/>
      <c r="AAZ13" s="321"/>
      <c r="ABA13" s="321"/>
      <c r="ABB13" s="321"/>
      <c r="ABC13" s="321"/>
      <c r="ABD13" s="321"/>
      <c r="ABE13" s="321"/>
      <c r="ABF13" s="321"/>
      <c r="ABG13" s="321"/>
      <c r="ABH13" s="321"/>
      <c r="ABI13" s="321"/>
      <c r="ABJ13" s="321"/>
      <c r="ABK13" s="321"/>
      <c r="ABL13" s="321"/>
      <c r="ABM13" s="321"/>
      <c r="ABN13" s="321"/>
      <c r="ABO13" s="321"/>
      <c r="ABP13" s="321"/>
      <c r="ABQ13" s="321"/>
      <c r="ABR13" s="321"/>
      <c r="ABS13" s="321"/>
      <c r="ABT13" s="321"/>
      <c r="ABU13" s="321"/>
      <c r="ABV13" s="321"/>
      <c r="ABW13" s="321"/>
      <c r="ABX13" s="321"/>
      <c r="ABY13" s="321"/>
      <c r="ABZ13" s="321"/>
      <c r="ACA13" s="321"/>
      <c r="ACB13" s="321"/>
      <c r="ACC13" s="321"/>
      <c r="ACD13" s="321"/>
      <c r="ACE13" s="321"/>
      <c r="ACF13" s="321"/>
      <c r="ACG13" s="321"/>
      <c r="ACH13" s="321"/>
      <c r="ACI13" s="321"/>
      <c r="ACJ13" s="321"/>
      <c r="ACK13" s="321"/>
      <c r="ACL13" s="321"/>
      <c r="ACM13" s="321"/>
      <c r="ACN13" s="321"/>
      <c r="ACO13" s="321"/>
      <c r="ACP13" s="321"/>
      <c r="ACQ13" s="321"/>
      <c r="ACR13" s="321"/>
      <c r="ACS13" s="321"/>
      <c r="ACT13" s="321"/>
      <c r="ACU13" s="321"/>
      <c r="ACV13" s="321"/>
      <c r="ACW13" s="321"/>
      <c r="ACX13" s="321"/>
      <c r="ACY13" s="321"/>
      <c r="ACZ13" s="321"/>
      <c r="ADA13" s="321"/>
      <c r="ADB13" s="321"/>
      <c r="ADC13" s="321"/>
      <c r="ADD13" s="321"/>
      <c r="ADE13" s="321"/>
      <c r="ADF13" s="321"/>
      <c r="ADG13" s="321"/>
      <c r="ADH13" s="321"/>
      <c r="ADI13" s="321"/>
      <c r="ADJ13" s="321"/>
      <c r="ADK13" s="321"/>
      <c r="ADL13" s="321"/>
      <c r="ADM13" s="321"/>
      <c r="ADN13" s="321"/>
      <c r="ADO13" s="321"/>
      <c r="ADP13" s="321"/>
      <c r="ADQ13" s="321"/>
      <c r="ADR13" s="321"/>
      <c r="ADS13" s="321"/>
      <c r="ADT13" s="321"/>
      <c r="ADU13" s="321"/>
      <c r="ADV13" s="321"/>
      <c r="ADW13" s="321"/>
      <c r="ADX13" s="321"/>
      <c r="ADY13" s="321"/>
      <c r="ADZ13" s="321"/>
      <c r="AEA13" s="321"/>
      <c r="AEB13" s="321"/>
      <c r="AEC13" s="321"/>
      <c r="AED13" s="321"/>
      <c r="AEE13" s="321"/>
      <c r="AEF13" s="321"/>
      <c r="AEG13" s="321"/>
      <c r="AEH13" s="321"/>
      <c r="AEI13" s="321"/>
      <c r="AEJ13" s="321"/>
      <c r="AEK13" s="321"/>
      <c r="AEL13" s="321"/>
      <c r="AEM13" s="321"/>
      <c r="AEN13" s="321"/>
      <c r="AEO13" s="321"/>
      <c r="AEP13" s="321"/>
      <c r="AEQ13" s="321"/>
      <c r="AER13" s="321"/>
      <c r="AES13" s="321"/>
      <c r="AET13" s="321"/>
      <c r="AEU13" s="321"/>
      <c r="AEV13" s="321"/>
      <c r="AEW13" s="321"/>
      <c r="AEX13" s="321"/>
      <c r="AEY13" s="321"/>
      <c r="AEZ13" s="321"/>
      <c r="AFA13" s="321"/>
      <c r="AFB13" s="321"/>
      <c r="AFC13" s="321"/>
      <c r="AFD13" s="321"/>
      <c r="AFE13" s="321"/>
      <c r="AFF13" s="321"/>
      <c r="AFG13" s="321"/>
      <c r="AFH13" s="321"/>
      <c r="AFI13" s="321"/>
      <c r="AFJ13" s="321"/>
      <c r="AFK13" s="321"/>
      <c r="AFL13" s="321"/>
      <c r="AFM13" s="321"/>
      <c r="AFN13" s="321"/>
      <c r="AFO13" s="321"/>
      <c r="AFP13" s="321"/>
      <c r="AFQ13" s="321"/>
      <c r="AFR13" s="321"/>
      <c r="AFS13" s="321"/>
      <c r="AFT13" s="321"/>
      <c r="AFU13" s="321"/>
      <c r="AFV13" s="321"/>
      <c r="AFW13" s="321"/>
      <c r="AFX13" s="321"/>
      <c r="AFY13" s="321"/>
      <c r="AFZ13" s="321"/>
      <c r="AGA13" s="321"/>
      <c r="AGB13" s="321"/>
      <c r="AGC13" s="321"/>
      <c r="AGD13" s="321"/>
      <c r="AGE13" s="321"/>
      <c r="AGF13" s="321"/>
      <c r="AGG13" s="321"/>
      <c r="AGH13" s="321"/>
      <c r="AGI13" s="321"/>
      <c r="AGJ13" s="321"/>
      <c r="AGK13" s="321"/>
      <c r="AGL13" s="321"/>
      <c r="AGM13" s="321"/>
      <c r="AGN13" s="321"/>
      <c r="AGO13" s="321"/>
      <c r="AGP13" s="321"/>
      <c r="AGQ13" s="321"/>
      <c r="AGR13" s="321"/>
      <c r="AGS13" s="321"/>
      <c r="AGT13" s="321"/>
      <c r="AGU13" s="321"/>
      <c r="AGV13" s="321"/>
      <c r="AGW13" s="321"/>
      <c r="AGX13" s="321"/>
      <c r="AGY13" s="321"/>
      <c r="AGZ13" s="321"/>
      <c r="AHA13" s="321"/>
      <c r="AHB13" s="321"/>
      <c r="AHC13" s="321"/>
      <c r="AHD13" s="321"/>
      <c r="AHE13" s="321"/>
      <c r="AHF13" s="321"/>
      <c r="AHG13" s="321"/>
      <c r="AHH13" s="321"/>
      <c r="AHI13" s="321"/>
      <c r="AHJ13" s="321"/>
      <c r="AHK13" s="321"/>
      <c r="AHL13" s="321"/>
      <c r="AHM13" s="321"/>
      <c r="AHN13" s="321"/>
      <c r="AHO13" s="321"/>
      <c r="AHP13" s="321"/>
      <c r="AHQ13" s="321"/>
      <c r="AHR13" s="321"/>
      <c r="AHS13" s="321"/>
      <c r="AHT13" s="321"/>
      <c r="AHU13" s="321"/>
      <c r="AHV13" s="321"/>
      <c r="AHW13" s="321"/>
      <c r="AHX13" s="321"/>
      <c r="AHY13" s="321"/>
      <c r="AHZ13" s="321"/>
      <c r="AIA13" s="321"/>
      <c r="AIB13" s="321"/>
      <c r="AIC13" s="321"/>
      <c r="AID13" s="321"/>
      <c r="AIE13" s="321"/>
      <c r="AIF13" s="321"/>
      <c r="AIG13" s="321"/>
      <c r="AIH13" s="321"/>
      <c r="AII13" s="321"/>
      <c r="AIJ13" s="321"/>
      <c r="AIK13" s="321"/>
      <c r="AIL13" s="321"/>
      <c r="AIM13" s="321"/>
      <c r="AIN13" s="321"/>
      <c r="AIO13" s="321"/>
      <c r="AIP13" s="321"/>
      <c r="AIQ13" s="321"/>
      <c r="AIR13" s="321"/>
      <c r="AIS13" s="321"/>
      <c r="AIT13" s="321"/>
      <c r="AIU13" s="321"/>
      <c r="AIV13" s="321"/>
      <c r="AIW13" s="321"/>
      <c r="AIX13" s="321"/>
      <c r="AIY13" s="321"/>
      <c r="AIZ13" s="321"/>
      <c r="AJA13" s="321"/>
      <c r="AJB13" s="321"/>
      <c r="AJC13" s="321"/>
      <c r="AJD13" s="321"/>
      <c r="AJE13" s="321"/>
      <c r="AJF13" s="321"/>
      <c r="AJG13" s="321"/>
      <c r="AJH13" s="321"/>
      <c r="AJI13" s="321"/>
      <c r="AJJ13" s="321"/>
      <c r="AJK13" s="321"/>
      <c r="AJL13" s="321"/>
      <c r="AJM13" s="321"/>
      <c r="AJN13" s="321"/>
      <c r="AJO13" s="321"/>
      <c r="AJP13" s="321"/>
      <c r="AJQ13" s="321"/>
      <c r="AJR13" s="321"/>
      <c r="AJS13" s="321"/>
      <c r="AJT13" s="321"/>
      <c r="AJU13" s="321"/>
      <c r="AJV13" s="321"/>
      <c r="AJW13" s="321"/>
      <c r="AJX13" s="321"/>
      <c r="AJY13" s="321"/>
      <c r="AJZ13" s="321"/>
      <c r="AKA13" s="321"/>
      <c r="AKB13" s="321"/>
      <c r="AKC13" s="321"/>
      <c r="AKD13" s="321"/>
      <c r="AKE13" s="321"/>
      <c r="AKF13" s="321"/>
      <c r="AKG13" s="321"/>
      <c r="AKH13" s="321"/>
      <c r="AKI13" s="321"/>
      <c r="AKJ13" s="321"/>
      <c r="AKK13" s="321"/>
      <c r="AKL13" s="321"/>
      <c r="AKM13" s="321"/>
      <c r="AKN13" s="321"/>
      <c r="AKO13" s="321"/>
      <c r="AKP13" s="321"/>
      <c r="AKQ13" s="321"/>
      <c r="AKR13" s="321"/>
      <c r="AKS13" s="321"/>
      <c r="AKT13" s="321"/>
      <c r="AKU13" s="321"/>
      <c r="AKV13" s="321"/>
      <c r="AKW13" s="321"/>
      <c r="AKX13" s="321"/>
      <c r="AKY13" s="321"/>
      <c r="AKZ13" s="321"/>
      <c r="ALA13" s="321"/>
      <c r="ALB13" s="321"/>
      <c r="ALC13" s="321"/>
      <c r="ALD13" s="321"/>
      <c r="ALE13" s="321"/>
      <c r="ALF13" s="321"/>
      <c r="ALG13" s="321"/>
      <c r="ALH13" s="321"/>
      <c r="ALI13" s="321"/>
      <c r="ALJ13" s="321"/>
      <c r="ALK13" s="321"/>
      <c r="ALL13" s="321"/>
      <c r="ALM13" s="321"/>
      <c r="ALN13" s="321"/>
      <c r="ALO13" s="321"/>
      <c r="ALP13" s="321"/>
      <c r="ALQ13" s="321"/>
      <c r="ALR13" s="321"/>
      <c r="ALS13" s="321"/>
      <c r="ALT13" s="321"/>
      <c r="ALU13" s="321"/>
      <c r="ALV13" s="321"/>
      <c r="ALW13" s="321"/>
      <c r="ALX13" s="321"/>
      <c r="ALY13" s="321"/>
      <c r="ALZ13" s="321"/>
      <c r="AMA13" s="321"/>
      <c r="AMB13" s="321"/>
      <c r="AMC13" s="321"/>
      <c r="AMD13" s="321"/>
      <c r="AME13" s="321"/>
      <c r="AMF13" s="321"/>
      <c r="AMG13" s="321"/>
      <c r="AMH13" s="321"/>
      <c r="AMI13" s="321"/>
      <c r="AMJ13" s="321"/>
      <c r="AMK13" s="321"/>
      <c r="AML13" s="321"/>
      <c r="AMM13" s="321"/>
      <c r="AMN13" s="321"/>
      <c r="AMO13" s="321"/>
      <c r="AMP13" s="321"/>
      <c r="AMQ13" s="321"/>
      <c r="AMR13" s="321"/>
      <c r="AMS13" s="321"/>
      <c r="AMT13" s="321"/>
      <c r="AMU13" s="321"/>
      <c r="AMV13" s="321"/>
      <c r="AMW13" s="321"/>
      <c r="AMX13" s="321"/>
      <c r="AMY13" s="321"/>
      <c r="AMZ13" s="321"/>
      <c r="ANA13" s="321"/>
      <c r="ANB13" s="321"/>
      <c r="ANC13" s="321"/>
      <c r="AND13" s="321"/>
      <c r="ANE13" s="321"/>
      <c r="ANF13" s="321"/>
      <c r="ANG13" s="321"/>
      <c r="ANH13" s="321"/>
      <c r="ANI13" s="321"/>
      <c r="ANJ13" s="321"/>
      <c r="ANK13" s="321"/>
      <c r="ANL13" s="321"/>
      <c r="ANM13" s="321"/>
      <c r="ANN13" s="321"/>
      <c r="ANO13" s="321"/>
      <c r="ANP13" s="321"/>
      <c r="ANQ13" s="321"/>
      <c r="ANR13" s="321"/>
      <c r="ANS13" s="321"/>
      <c r="ANT13" s="321"/>
      <c r="ANU13" s="321"/>
      <c r="ANV13" s="321"/>
      <c r="ANW13" s="321"/>
      <c r="ANX13" s="321"/>
      <c r="ANY13" s="321"/>
      <c r="ANZ13" s="321"/>
      <c r="AOA13" s="321"/>
      <c r="AOB13" s="321"/>
      <c r="AOC13" s="321"/>
      <c r="AOD13" s="321"/>
      <c r="AOE13" s="321"/>
      <c r="AOF13" s="321"/>
      <c r="AOG13" s="321"/>
      <c r="AOH13" s="321"/>
      <c r="AOI13" s="321"/>
      <c r="AOJ13" s="321"/>
      <c r="AOK13" s="321"/>
      <c r="AOL13" s="321"/>
      <c r="AOM13" s="321"/>
      <c r="AON13" s="321"/>
      <c r="AOO13" s="321"/>
      <c r="AOP13" s="321"/>
      <c r="AOQ13" s="321"/>
      <c r="AOR13" s="321"/>
      <c r="AOS13" s="321"/>
      <c r="AOT13" s="321"/>
      <c r="AOU13" s="321"/>
      <c r="AOV13" s="321"/>
      <c r="AOW13" s="321"/>
      <c r="AOX13" s="321"/>
      <c r="AOY13" s="321"/>
      <c r="AOZ13" s="321"/>
      <c r="APA13" s="321"/>
      <c r="APB13" s="321"/>
      <c r="APC13" s="321"/>
      <c r="APD13" s="321"/>
      <c r="APE13" s="321"/>
      <c r="APF13" s="321"/>
      <c r="APG13" s="321"/>
      <c r="APH13" s="321"/>
      <c r="API13" s="321"/>
      <c r="APJ13" s="321"/>
      <c r="APK13" s="321"/>
      <c r="APL13" s="321"/>
      <c r="APM13" s="321"/>
      <c r="APN13" s="321"/>
      <c r="APO13" s="321"/>
      <c r="APP13" s="321"/>
      <c r="APQ13" s="321"/>
      <c r="APR13" s="321"/>
      <c r="APS13" s="321"/>
      <c r="APT13" s="321"/>
      <c r="APU13" s="321"/>
      <c r="APV13" s="321"/>
      <c r="APW13" s="321"/>
      <c r="APX13" s="321"/>
      <c r="APY13" s="321"/>
      <c r="APZ13" s="321"/>
      <c r="AQA13" s="321"/>
      <c r="AQB13" s="321"/>
      <c r="AQC13" s="321"/>
      <c r="AQD13" s="321"/>
      <c r="AQE13" s="321"/>
      <c r="AQF13" s="321"/>
      <c r="AQG13" s="321"/>
      <c r="AQH13" s="321"/>
      <c r="AQI13" s="321"/>
      <c r="AQJ13" s="321"/>
      <c r="AQK13" s="321"/>
      <c r="AQL13" s="321"/>
      <c r="AQM13" s="321"/>
      <c r="AQN13" s="321"/>
      <c r="AQO13" s="321"/>
      <c r="AQP13" s="321"/>
      <c r="AQQ13" s="321"/>
      <c r="AQR13" s="321"/>
      <c r="AQS13" s="321"/>
      <c r="AQT13" s="321"/>
      <c r="AQU13" s="321"/>
      <c r="AQV13" s="321"/>
      <c r="AQW13" s="321"/>
      <c r="AQX13" s="321"/>
      <c r="AQY13" s="321"/>
      <c r="AQZ13" s="321"/>
      <c r="ARA13" s="321"/>
      <c r="ARB13" s="321"/>
      <c r="ARC13" s="321"/>
      <c r="ARD13" s="321"/>
      <c r="ARE13" s="321"/>
      <c r="ARF13" s="321"/>
      <c r="ARG13" s="321"/>
      <c r="ARH13" s="321"/>
      <c r="ARI13" s="321"/>
      <c r="ARJ13" s="321"/>
      <c r="ARK13" s="321"/>
      <c r="ARL13" s="321"/>
      <c r="ARM13" s="321"/>
      <c r="ARN13" s="321"/>
      <c r="ARO13" s="321"/>
      <c r="ARP13" s="321"/>
      <c r="ARQ13" s="321"/>
      <c r="ARR13" s="321"/>
      <c r="ARS13" s="321"/>
      <c r="ART13" s="321"/>
      <c r="ARU13" s="321"/>
      <c r="ARV13" s="321"/>
      <c r="ARW13" s="321"/>
      <c r="ARX13" s="321"/>
      <c r="ARY13" s="321"/>
      <c r="ARZ13" s="321"/>
      <c r="ASA13" s="321"/>
      <c r="ASB13" s="321"/>
      <c r="ASC13" s="321"/>
      <c r="ASD13" s="321"/>
      <c r="ASE13" s="321"/>
      <c r="ASF13" s="321"/>
      <c r="ASG13" s="321"/>
      <c r="ASH13" s="321"/>
      <c r="ASI13" s="321"/>
      <c r="ASJ13" s="321"/>
      <c r="ASK13" s="321"/>
      <c r="ASL13" s="321"/>
      <c r="ASM13" s="321"/>
      <c r="ASN13" s="321"/>
      <c r="ASO13" s="321"/>
      <c r="ASP13" s="321"/>
      <c r="ASQ13" s="321"/>
      <c r="ASR13" s="321"/>
      <c r="ASS13" s="321"/>
      <c r="AST13" s="321"/>
      <c r="ASU13" s="321"/>
      <c r="ASV13" s="321"/>
      <c r="ASW13" s="321"/>
      <c r="ASX13" s="321"/>
      <c r="ASY13" s="321"/>
      <c r="ASZ13" s="321"/>
      <c r="ATA13" s="321"/>
      <c r="ATB13" s="321"/>
      <c r="ATC13" s="321"/>
      <c r="ATD13" s="321"/>
      <c r="ATE13" s="321"/>
      <c r="ATF13" s="321"/>
      <c r="ATG13" s="321"/>
      <c r="ATH13" s="321"/>
      <c r="ATI13" s="321"/>
      <c r="ATJ13" s="321"/>
      <c r="ATK13" s="321"/>
      <c r="ATL13" s="321"/>
      <c r="ATM13" s="321"/>
      <c r="ATN13" s="321"/>
      <c r="ATO13" s="321"/>
      <c r="ATP13" s="321"/>
      <c r="ATQ13" s="321"/>
      <c r="ATR13" s="321"/>
      <c r="ATS13" s="321"/>
      <c r="ATT13" s="321"/>
      <c r="ATU13" s="321"/>
      <c r="ATV13" s="321"/>
      <c r="ATW13" s="321"/>
      <c r="ATX13" s="321"/>
      <c r="ATY13" s="321"/>
      <c r="ATZ13" s="321"/>
      <c r="AUA13" s="321"/>
      <c r="AUB13" s="321"/>
      <c r="AUC13" s="321"/>
      <c r="AUD13" s="321"/>
      <c r="AUE13" s="321"/>
      <c r="AUF13" s="321"/>
      <c r="AUG13" s="321"/>
      <c r="AUH13" s="321"/>
      <c r="AUI13" s="321"/>
      <c r="AUJ13" s="321"/>
      <c r="AUK13" s="321"/>
      <c r="AUL13" s="321"/>
      <c r="AUM13" s="321"/>
      <c r="AUN13" s="321"/>
      <c r="AUO13" s="321"/>
      <c r="AUP13" s="321"/>
      <c r="AUQ13" s="321"/>
      <c r="AUR13" s="321"/>
      <c r="AUS13" s="321"/>
      <c r="AUT13" s="321"/>
      <c r="AUU13" s="321"/>
      <c r="AUV13" s="321"/>
      <c r="AUW13" s="321"/>
      <c r="AUX13" s="321"/>
      <c r="AUY13" s="321"/>
      <c r="AUZ13" s="321"/>
      <c r="AVA13" s="321"/>
      <c r="AVB13" s="321"/>
      <c r="AVC13" s="321"/>
      <c r="AVD13" s="321"/>
      <c r="AVE13" s="321"/>
      <c r="AVF13" s="321"/>
      <c r="AVG13" s="321"/>
      <c r="AVH13" s="321"/>
      <c r="AVI13" s="321"/>
      <c r="AVJ13" s="321"/>
      <c r="AVK13" s="321"/>
      <c r="AVL13" s="321"/>
      <c r="AVM13" s="321"/>
      <c r="AVN13" s="321"/>
      <c r="AVO13" s="321"/>
      <c r="AVP13" s="321"/>
      <c r="AVQ13" s="321"/>
      <c r="AVR13" s="321"/>
      <c r="AVS13" s="321"/>
      <c r="AVT13" s="321"/>
      <c r="AVU13" s="321"/>
      <c r="AVV13" s="321"/>
      <c r="AVW13" s="321"/>
      <c r="AVX13" s="321"/>
      <c r="AVY13" s="321"/>
      <c r="AVZ13" s="321"/>
      <c r="AWA13" s="321"/>
      <c r="AWB13" s="321"/>
      <c r="AWC13" s="321"/>
      <c r="AWD13" s="321"/>
      <c r="AWE13" s="321"/>
      <c r="AWF13" s="321"/>
      <c r="AWG13" s="321"/>
      <c r="AWH13" s="321"/>
      <c r="AWI13" s="321"/>
      <c r="AWJ13" s="321"/>
      <c r="AWK13" s="321"/>
      <c r="AWL13" s="321"/>
      <c r="AWM13" s="321"/>
      <c r="AWN13" s="321"/>
      <c r="AWO13" s="321"/>
      <c r="AWP13" s="321"/>
      <c r="AWQ13" s="321"/>
      <c r="AWR13" s="321"/>
      <c r="AWS13" s="321"/>
      <c r="AWT13" s="321"/>
      <c r="AWU13" s="321"/>
      <c r="AWV13" s="321"/>
      <c r="AWW13" s="321"/>
      <c r="AWX13" s="321"/>
      <c r="AWY13" s="321"/>
      <c r="AWZ13" s="321"/>
      <c r="AXA13" s="321"/>
      <c r="AXB13" s="321"/>
      <c r="AXC13" s="321"/>
      <c r="AXD13" s="321"/>
      <c r="AXE13" s="321"/>
      <c r="AXF13" s="321"/>
      <c r="AXG13" s="321"/>
      <c r="AXH13" s="321"/>
      <c r="AXI13" s="321"/>
      <c r="AXJ13" s="321"/>
      <c r="AXK13" s="321"/>
      <c r="AXL13" s="321"/>
      <c r="AXM13" s="321"/>
      <c r="AXN13" s="321"/>
      <c r="AXO13" s="321"/>
      <c r="AXP13" s="321"/>
      <c r="AXQ13" s="321"/>
      <c r="AXR13" s="321"/>
      <c r="AXS13" s="321"/>
      <c r="AXT13" s="321"/>
      <c r="AXU13" s="321"/>
      <c r="AXV13" s="321"/>
      <c r="AXW13" s="321"/>
      <c r="AXX13" s="321"/>
      <c r="AXY13" s="321"/>
      <c r="AXZ13" s="321"/>
      <c r="AYA13" s="321"/>
      <c r="AYB13" s="321"/>
      <c r="AYC13" s="321"/>
      <c r="AYD13" s="321"/>
      <c r="AYE13" s="321"/>
      <c r="AYF13" s="321"/>
      <c r="AYG13" s="321"/>
      <c r="AYH13" s="321"/>
      <c r="AYI13" s="321"/>
      <c r="AYJ13" s="321"/>
      <c r="AYK13" s="321"/>
      <c r="AYL13" s="321"/>
      <c r="AYM13" s="321"/>
      <c r="AYN13" s="321"/>
      <c r="AYO13" s="321"/>
      <c r="AYP13" s="321"/>
      <c r="AYQ13" s="321"/>
      <c r="AYR13" s="321"/>
      <c r="AYS13" s="321"/>
      <c r="AYT13" s="321"/>
      <c r="AYU13" s="321"/>
      <c r="AYV13" s="321"/>
      <c r="AYW13" s="321"/>
      <c r="AYX13" s="321"/>
      <c r="AYY13" s="321"/>
      <c r="AYZ13" s="321"/>
      <c r="AZA13" s="321"/>
      <c r="AZB13" s="321"/>
      <c r="AZC13" s="321"/>
      <c r="AZD13" s="321"/>
      <c r="AZE13" s="321"/>
      <c r="AZF13" s="321"/>
      <c r="AZG13" s="321"/>
      <c r="AZH13" s="321"/>
      <c r="AZI13" s="321"/>
      <c r="AZJ13" s="321"/>
      <c r="AZK13" s="321"/>
      <c r="AZL13" s="321"/>
      <c r="AZM13" s="321"/>
      <c r="AZN13" s="321"/>
      <c r="AZO13" s="321"/>
      <c r="AZP13" s="321"/>
      <c r="AZQ13" s="321"/>
      <c r="AZR13" s="321"/>
      <c r="AZS13" s="321"/>
      <c r="AZT13" s="321"/>
      <c r="AZU13" s="321"/>
      <c r="AZV13" s="321"/>
      <c r="AZW13" s="321"/>
      <c r="AZX13" s="321"/>
      <c r="AZY13" s="321"/>
      <c r="AZZ13" s="321"/>
      <c r="BAA13" s="321"/>
      <c r="BAB13" s="321"/>
      <c r="BAC13" s="321"/>
      <c r="BAD13" s="321"/>
      <c r="BAE13" s="321"/>
      <c r="BAF13" s="321"/>
      <c r="BAG13" s="321"/>
      <c r="BAH13" s="321"/>
      <c r="BAI13" s="321"/>
      <c r="BAJ13" s="321"/>
      <c r="BAK13" s="321"/>
      <c r="BAL13" s="321"/>
      <c r="BAM13" s="321"/>
      <c r="BAN13" s="321"/>
      <c r="BAO13" s="321"/>
      <c r="BAP13" s="321"/>
      <c r="BAQ13" s="321"/>
      <c r="BAR13" s="321"/>
      <c r="BAS13" s="321"/>
      <c r="BAT13" s="321"/>
      <c r="BAU13" s="321"/>
      <c r="BAV13" s="321"/>
      <c r="BAW13" s="321"/>
      <c r="BAX13" s="321"/>
      <c r="BAY13" s="321"/>
      <c r="BAZ13" s="321"/>
      <c r="BBA13" s="321"/>
      <c r="BBB13" s="321"/>
      <c r="BBC13" s="321"/>
      <c r="BBD13" s="321"/>
      <c r="BBE13" s="321"/>
      <c r="BBF13" s="321"/>
      <c r="BBG13" s="321"/>
      <c r="BBH13" s="321"/>
      <c r="BBI13" s="321"/>
      <c r="BBJ13" s="321"/>
      <c r="BBK13" s="321"/>
      <c r="BBL13" s="321"/>
      <c r="BBM13" s="321"/>
      <c r="BBN13" s="321"/>
      <c r="BBO13" s="321"/>
      <c r="BBP13" s="321"/>
      <c r="BBQ13" s="321"/>
      <c r="BBR13" s="321"/>
      <c r="BBS13" s="321"/>
      <c r="BBT13" s="321"/>
      <c r="BBU13" s="321"/>
      <c r="BBV13" s="321"/>
      <c r="BBW13" s="321"/>
      <c r="BBX13" s="321"/>
      <c r="BBY13" s="321"/>
      <c r="BBZ13" s="321"/>
      <c r="BCA13" s="321"/>
      <c r="BCB13" s="321"/>
      <c r="BCC13" s="321"/>
      <c r="BCD13" s="321"/>
      <c r="BCE13" s="321"/>
      <c r="BCF13" s="321"/>
      <c r="BCG13" s="321"/>
      <c r="BCH13" s="321"/>
      <c r="BCI13" s="321"/>
      <c r="BCJ13" s="321"/>
      <c r="BCK13" s="321"/>
      <c r="BCL13" s="321"/>
      <c r="BCM13" s="321"/>
      <c r="BCN13" s="321"/>
      <c r="BCO13" s="321"/>
      <c r="BCP13" s="321"/>
      <c r="BCQ13" s="321"/>
      <c r="BCR13" s="321"/>
      <c r="BCS13" s="321"/>
      <c r="BCT13" s="321"/>
      <c r="BCU13" s="321"/>
      <c r="BCV13" s="321"/>
      <c r="BCW13" s="321"/>
      <c r="BCX13" s="321"/>
      <c r="BCY13" s="321"/>
      <c r="BCZ13" s="321"/>
      <c r="BDA13" s="321"/>
      <c r="BDB13" s="321"/>
      <c r="BDC13" s="321"/>
      <c r="BDD13" s="321"/>
      <c r="BDE13" s="321"/>
      <c r="BDF13" s="321"/>
      <c r="BDG13" s="321"/>
      <c r="BDH13" s="321"/>
      <c r="BDI13" s="321"/>
      <c r="BDJ13" s="321"/>
      <c r="BDK13" s="321"/>
      <c r="BDL13" s="321"/>
      <c r="BDM13" s="321"/>
      <c r="BDN13" s="321"/>
      <c r="BDO13" s="321"/>
      <c r="BDP13" s="321"/>
      <c r="BDQ13" s="321"/>
      <c r="BDR13" s="321"/>
      <c r="BDS13" s="321"/>
      <c r="BDT13" s="321"/>
      <c r="BDU13" s="321"/>
      <c r="BDV13" s="321"/>
      <c r="BDW13" s="321"/>
      <c r="BDX13" s="321"/>
      <c r="BDY13" s="321"/>
      <c r="BDZ13" s="321"/>
      <c r="BEA13" s="321"/>
      <c r="BEB13" s="321"/>
      <c r="BEC13" s="321"/>
      <c r="BED13" s="321"/>
      <c r="BEE13" s="321"/>
      <c r="BEF13" s="321"/>
      <c r="BEG13" s="321"/>
      <c r="BEH13" s="321"/>
      <c r="BEI13" s="321"/>
      <c r="BEJ13" s="321"/>
      <c r="BEK13" s="321"/>
      <c r="BEL13" s="321"/>
      <c r="BEM13" s="321"/>
      <c r="BEN13" s="321"/>
      <c r="BEO13" s="321"/>
      <c r="BEP13" s="321"/>
      <c r="BEQ13" s="321"/>
      <c r="BER13" s="321"/>
      <c r="BES13" s="321"/>
      <c r="BET13" s="321"/>
      <c r="BEU13" s="321"/>
      <c r="BEV13" s="321"/>
      <c r="BEW13" s="321"/>
      <c r="BEX13" s="321"/>
      <c r="BEY13" s="321"/>
      <c r="BEZ13" s="321"/>
      <c r="BFA13" s="321"/>
      <c r="BFB13" s="321"/>
      <c r="BFC13" s="321"/>
      <c r="BFD13" s="321"/>
      <c r="BFE13" s="321"/>
      <c r="BFF13" s="321"/>
      <c r="BFG13" s="321"/>
      <c r="BFH13" s="321"/>
      <c r="BFI13" s="321"/>
      <c r="BFJ13" s="321"/>
      <c r="BFK13" s="321"/>
      <c r="BFL13" s="321"/>
      <c r="BFM13" s="321"/>
      <c r="BFN13" s="321"/>
      <c r="BFO13" s="321"/>
      <c r="BFP13" s="321"/>
      <c r="BFQ13" s="321"/>
      <c r="BFR13" s="321"/>
      <c r="BFS13" s="321"/>
      <c r="BFT13" s="321"/>
      <c r="BFU13" s="321"/>
      <c r="BFV13" s="321"/>
      <c r="BFW13" s="321"/>
      <c r="BFX13" s="321"/>
      <c r="BFY13" s="321"/>
      <c r="BFZ13" s="321"/>
      <c r="BGA13" s="321"/>
      <c r="BGB13" s="321"/>
      <c r="BGC13" s="321"/>
      <c r="BGD13" s="321"/>
      <c r="BGE13" s="321"/>
      <c r="BGF13" s="321"/>
      <c r="BGG13" s="321"/>
      <c r="BGH13" s="321"/>
      <c r="BGI13" s="321"/>
      <c r="BGJ13" s="321"/>
      <c r="BGK13" s="321"/>
      <c r="BGL13" s="321"/>
      <c r="BGM13" s="321"/>
      <c r="BGN13" s="321"/>
      <c r="BGO13" s="321"/>
      <c r="BGP13" s="321"/>
      <c r="BGQ13" s="321"/>
      <c r="BGR13" s="321"/>
      <c r="BGS13" s="321"/>
      <c r="BGT13" s="321"/>
      <c r="BGU13" s="321"/>
      <c r="BGV13" s="321"/>
      <c r="BGW13" s="321"/>
      <c r="BGX13" s="321"/>
      <c r="BGY13" s="321"/>
      <c r="BGZ13" s="321"/>
      <c r="BHA13" s="321"/>
      <c r="BHB13" s="321"/>
      <c r="BHC13" s="321"/>
      <c r="BHD13" s="321"/>
      <c r="BHE13" s="321"/>
      <c r="BHF13" s="321"/>
      <c r="BHG13" s="321"/>
      <c r="BHH13" s="321"/>
      <c r="BHI13" s="321"/>
      <c r="BHJ13" s="321"/>
      <c r="BHK13" s="321"/>
      <c r="BHL13" s="321"/>
      <c r="BHM13" s="321"/>
      <c r="BHN13" s="321"/>
      <c r="BHO13" s="321"/>
      <c r="BHP13" s="321"/>
      <c r="BHQ13" s="321"/>
      <c r="BHR13" s="321"/>
      <c r="BHS13" s="321"/>
      <c r="BHT13" s="321"/>
      <c r="BHU13" s="321"/>
      <c r="BHV13" s="321"/>
      <c r="BHW13" s="321"/>
      <c r="BHX13" s="321"/>
      <c r="BHY13" s="321"/>
      <c r="BHZ13" s="321"/>
      <c r="BIA13" s="321"/>
      <c r="BIB13" s="321"/>
      <c r="BIC13" s="321"/>
      <c r="BID13" s="321"/>
      <c r="BIE13" s="321"/>
      <c r="BIF13" s="321"/>
      <c r="BIG13" s="321"/>
      <c r="BIH13" s="321"/>
      <c r="BII13" s="321"/>
      <c r="BIJ13" s="321"/>
      <c r="BIK13" s="321"/>
      <c r="BIL13" s="321"/>
      <c r="BIM13" s="321"/>
      <c r="BIN13" s="321"/>
      <c r="BIO13" s="321"/>
      <c r="BIP13" s="321"/>
      <c r="BIQ13" s="321"/>
      <c r="BIR13" s="321"/>
      <c r="BIS13" s="321"/>
      <c r="BIT13" s="321"/>
      <c r="BIU13" s="321"/>
      <c r="BIV13" s="321"/>
      <c r="BIW13" s="321"/>
      <c r="BIX13" s="321"/>
      <c r="BIY13" s="321"/>
      <c r="BIZ13" s="321"/>
      <c r="BJA13" s="321"/>
      <c r="BJB13" s="321"/>
      <c r="BJC13" s="321"/>
      <c r="BJD13" s="321"/>
      <c r="BJE13" s="321"/>
      <c r="BJF13" s="321"/>
      <c r="BJG13" s="321"/>
      <c r="BJH13" s="321"/>
      <c r="BJI13" s="321"/>
      <c r="BJJ13" s="321"/>
      <c r="BJK13" s="321"/>
      <c r="BJL13" s="321"/>
      <c r="BJM13" s="321"/>
      <c r="BJN13" s="321"/>
      <c r="BJO13" s="321"/>
      <c r="BJP13" s="321"/>
      <c r="BJQ13" s="321"/>
      <c r="BJR13" s="321"/>
      <c r="BJS13" s="321"/>
      <c r="BJT13" s="321"/>
      <c r="BJU13" s="321"/>
      <c r="BJV13" s="321"/>
      <c r="BJW13" s="321"/>
      <c r="BJX13" s="321"/>
      <c r="BJY13" s="321"/>
      <c r="BJZ13" s="321"/>
      <c r="BKA13" s="321"/>
      <c r="BKB13" s="321"/>
      <c r="BKC13" s="321"/>
      <c r="BKD13" s="321"/>
      <c r="BKE13" s="321"/>
      <c r="BKF13" s="321"/>
      <c r="BKG13" s="321"/>
      <c r="BKH13" s="321"/>
      <c r="BKI13" s="321"/>
      <c r="BKJ13" s="321"/>
      <c r="BKK13" s="321"/>
      <c r="BKL13" s="321"/>
      <c r="BKM13" s="321"/>
      <c r="BKN13" s="321"/>
      <c r="BKO13" s="321"/>
      <c r="BKP13" s="321"/>
      <c r="BKQ13" s="321"/>
      <c r="BKR13" s="321"/>
      <c r="BKS13" s="321"/>
      <c r="BKT13" s="321"/>
      <c r="BKU13" s="321"/>
      <c r="BKV13" s="321"/>
      <c r="BKW13" s="321"/>
      <c r="BKX13" s="321"/>
      <c r="BKY13" s="321"/>
      <c r="BKZ13" s="321"/>
      <c r="BLA13" s="321"/>
      <c r="BLB13" s="321"/>
      <c r="BLC13" s="321"/>
      <c r="BLD13" s="321"/>
      <c r="BLE13" s="321"/>
      <c r="BLF13" s="321"/>
      <c r="BLG13" s="321"/>
      <c r="BLH13" s="321"/>
      <c r="BLI13" s="321"/>
      <c r="BLJ13" s="321"/>
      <c r="BLK13" s="321"/>
      <c r="BLL13" s="321"/>
      <c r="BLM13" s="321"/>
      <c r="BLN13" s="321"/>
      <c r="BLO13" s="321"/>
      <c r="BLP13" s="321"/>
      <c r="BLQ13" s="321"/>
      <c r="BLR13" s="321"/>
      <c r="BLS13" s="321"/>
      <c r="BLT13" s="321"/>
      <c r="BLU13" s="321"/>
      <c r="BLV13" s="321"/>
      <c r="BLW13" s="321"/>
      <c r="BLX13" s="321"/>
      <c r="BLY13" s="321"/>
      <c r="BLZ13" s="321"/>
      <c r="BMA13" s="321"/>
      <c r="BMB13" s="321"/>
      <c r="BMC13" s="321"/>
      <c r="BMD13" s="321"/>
      <c r="BME13" s="321"/>
      <c r="BMF13" s="321"/>
      <c r="BMG13" s="321"/>
      <c r="BMH13" s="321"/>
      <c r="BMI13" s="321"/>
      <c r="BMJ13" s="321"/>
      <c r="BMK13" s="321"/>
      <c r="BML13" s="321"/>
      <c r="BMM13" s="321"/>
      <c r="BMN13" s="321"/>
      <c r="BMO13" s="321"/>
      <c r="BMP13" s="321"/>
      <c r="BMQ13" s="321"/>
      <c r="BMR13" s="321"/>
      <c r="BMS13" s="321"/>
      <c r="BMT13" s="321"/>
      <c r="BMU13" s="321"/>
      <c r="BMV13" s="321"/>
      <c r="BMW13" s="321"/>
      <c r="BMX13" s="321"/>
      <c r="BMY13" s="321"/>
      <c r="BMZ13" s="321"/>
      <c r="BNA13" s="321"/>
      <c r="BNB13" s="321"/>
      <c r="BNC13" s="321"/>
      <c r="BND13" s="321"/>
      <c r="BNE13" s="321"/>
      <c r="BNF13" s="321"/>
      <c r="BNG13" s="321"/>
      <c r="BNH13" s="321"/>
      <c r="BNI13" s="321"/>
      <c r="BNJ13" s="321"/>
      <c r="BNK13" s="321"/>
      <c r="BNL13" s="321"/>
      <c r="BNM13" s="321"/>
      <c r="BNN13" s="321"/>
      <c r="BNO13" s="321"/>
      <c r="BNP13" s="321"/>
      <c r="BNQ13" s="321"/>
      <c r="BNR13" s="321"/>
      <c r="BNS13" s="321"/>
      <c r="BNT13" s="321"/>
      <c r="BNU13" s="321"/>
      <c r="BNV13" s="321"/>
      <c r="BNW13" s="321"/>
      <c r="BNX13" s="321"/>
      <c r="BNY13" s="321"/>
      <c r="BNZ13" s="321"/>
      <c r="BOA13" s="321"/>
      <c r="BOB13" s="321"/>
      <c r="BOC13" s="321"/>
      <c r="BOD13" s="321"/>
      <c r="BOE13" s="321"/>
      <c r="BOF13" s="321"/>
      <c r="BOG13" s="321"/>
      <c r="BOH13" s="321"/>
      <c r="BOI13" s="321"/>
      <c r="BOJ13" s="321"/>
      <c r="BOK13" s="321"/>
      <c r="BOL13" s="321"/>
      <c r="BOM13" s="321"/>
      <c r="BON13" s="321"/>
      <c r="BOO13" s="321"/>
      <c r="BOP13" s="321"/>
      <c r="BOQ13" s="321"/>
      <c r="BOR13" s="321"/>
      <c r="BOS13" s="321"/>
      <c r="BOT13" s="321"/>
      <c r="BOU13" s="321"/>
      <c r="BOV13" s="321"/>
      <c r="BOW13" s="321"/>
      <c r="BOX13" s="321"/>
      <c r="BOY13" s="321"/>
      <c r="BOZ13" s="321"/>
      <c r="BPA13" s="321"/>
      <c r="BPB13" s="321"/>
      <c r="BPC13" s="321"/>
      <c r="BPD13" s="321"/>
      <c r="BPE13" s="321"/>
      <c r="BPF13" s="321"/>
      <c r="BPG13" s="321"/>
      <c r="BPH13" s="321"/>
      <c r="BPI13" s="321"/>
      <c r="BPJ13" s="321"/>
      <c r="BPK13" s="321"/>
      <c r="BPL13" s="321"/>
      <c r="BPM13" s="321"/>
      <c r="BPN13" s="321"/>
      <c r="BPO13" s="321"/>
      <c r="BPP13" s="321"/>
      <c r="BPQ13" s="321"/>
      <c r="BPR13" s="321"/>
      <c r="BPS13" s="321"/>
      <c r="BPT13" s="321"/>
      <c r="BPU13" s="321"/>
      <c r="BPV13" s="321"/>
      <c r="BPW13" s="321"/>
      <c r="BPX13" s="321"/>
      <c r="BPY13" s="321"/>
      <c r="BPZ13" s="321"/>
      <c r="BQA13" s="321"/>
      <c r="BQB13" s="321"/>
      <c r="BQC13" s="321"/>
      <c r="BQD13" s="321"/>
      <c r="BQE13" s="321"/>
      <c r="BQF13" s="321"/>
      <c r="BQG13" s="321"/>
      <c r="BQH13" s="321"/>
      <c r="BQI13" s="321"/>
      <c r="BQJ13" s="321"/>
      <c r="BQK13" s="321"/>
      <c r="BQL13" s="321"/>
      <c r="BQM13" s="321"/>
      <c r="BQN13" s="321"/>
      <c r="BQO13" s="321"/>
      <c r="BQP13" s="321"/>
      <c r="BQQ13" s="321"/>
      <c r="BQR13" s="321"/>
      <c r="BQS13" s="321"/>
      <c r="BQT13" s="321"/>
      <c r="BQU13" s="321"/>
      <c r="BQV13" s="321"/>
      <c r="BQW13" s="321"/>
      <c r="BQX13" s="321"/>
      <c r="BQY13" s="321"/>
      <c r="BQZ13" s="321"/>
      <c r="BRA13" s="321"/>
      <c r="BRB13" s="321"/>
      <c r="BRC13" s="321"/>
      <c r="BRD13" s="321"/>
      <c r="BRE13" s="321"/>
      <c r="BRF13" s="321"/>
      <c r="BRG13" s="321"/>
      <c r="BRH13" s="321"/>
      <c r="BRI13" s="321"/>
      <c r="BRJ13" s="321"/>
      <c r="BRK13" s="321"/>
      <c r="BRL13" s="321"/>
      <c r="BRM13" s="321"/>
      <c r="BRN13" s="321"/>
      <c r="BRO13" s="321"/>
      <c r="BRP13" s="321"/>
      <c r="BRQ13" s="321"/>
      <c r="BRR13" s="321"/>
      <c r="BRS13" s="321"/>
      <c r="BRT13" s="321"/>
      <c r="BRU13" s="321"/>
      <c r="BRV13" s="321"/>
      <c r="BRW13" s="321"/>
      <c r="BRX13" s="321"/>
      <c r="BRY13" s="321"/>
      <c r="BRZ13" s="321"/>
      <c r="BSA13" s="321"/>
      <c r="BSB13" s="321"/>
      <c r="BSC13" s="321"/>
      <c r="BSD13" s="321"/>
      <c r="BSE13" s="321"/>
      <c r="BSF13" s="321"/>
      <c r="BSG13" s="321"/>
      <c r="BSH13" s="321"/>
      <c r="BSI13" s="321"/>
      <c r="BSJ13" s="321"/>
      <c r="BSK13" s="321"/>
      <c r="BSL13" s="321"/>
      <c r="BSM13" s="321"/>
      <c r="BSN13" s="321"/>
      <c r="BSO13" s="321"/>
      <c r="BSP13" s="321"/>
      <c r="BSQ13" s="321"/>
      <c r="BSR13" s="321"/>
      <c r="BSS13" s="321"/>
      <c r="BST13" s="321"/>
      <c r="BSU13" s="321"/>
      <c r="BSV13" s="321"/>
      <c r="BSW13" s="321"/>
      <c r="BSX13" s="321"/>
      <c r="BSY13" s="321"/>
      <c r="BSZ13" s="321"/>
      <c r="BTA13" s="321"/>
      <c r="BTB13" s="321"/>
      <c r="BTC13" s="321"/>
      <c r="BTD13" s="321"/>
      <c r="BTE13" s="321"/>
      <c r="BTF13" s="321"/>
      <c r="BTG13" s="321"/>
      <c r="BTH13" s="321"/>
      <c r="BTI13" s="321"/>
      <c r="BTJ13" s="321"/>
      <c r="BTK13" s="321"/>
      <c r="BTL13" s="321"/>
      <c r="BTM13" s="321"/>
      <c r="BTN13" s="321"/>
      <c r="BTO13" s="321"/>
      <c r="BTP13" s="321"/>
      <c r="BTQ13" s="321"/>
      <c r="BTR13" s="321"/>
      <c r="BTS13" s="321"/>
      <c r="BTT13" s="321"/>
      <c r="BTU13" s="321"/>
      <c r="BTV13" s="321"/>
      <c r="BTW13" s="321"/>
      <c r="BTX13" s="321"/>
      <c r="BTY13" s="321"/>
      <c r="BTZ13" s="321"/>
      <c r="BUA13" s="321"/>
      <c r="BUB13" s="321"/>
      <c r="BUC13" s="321"/>
      <c r="BUD13" s="321"/>
      <c r="BUE13" s="321"/>
      <c r="BUF13" s="321"/>
      <c r="BUG13" s="321"/>
      <c r="BUH13" s="321"/>
      <c r="BUI13" s="321"/>
      <c r="BUJ13" s="321"/>
      <c r="BUK13" s="321"/>
      <c r="BUL13" s="321"/>
      <c r="BUM13" s="321"/>
      <c r="BUN13" s="321"/>
      <c r="BUO13" s="321"/>
      <c r="BUP13" s="321"/>
      <c r="BUQ13" s="321"/>
      <c r="BUR13" s="321"/>
      <c r="BUS13" s="321"/>
      <c r="BUT13" s="321"/>
      <c r="BUU13" s="321"/>
      <c r="BUV13" s="321"/>
      <c r="BUW13" s="321"/>
      <c r="BUX13" s="321"/>
      <c r="BUY13" s="321"/>
      <c r="BUZ13" s="321"/>
      <c r="BVA13" s="321"/>
      <c r="BVB13" s="321"/>
      <c r="BVC13" s="321"/>
      <c r="BVD13" s="321"/>
      <c r="BVE13" s="321"/>
      <c r="BVF13" s="321"/>
      <c r="BVG13" s="321"/>
      <c r="BVH13" s="321"/>
      <c r="BVI13" s="321"/>
      <c r="BVJ13" s="321"/>
      <c r="BVK13" s="321"/>
      <c r="BVL13" s="321"/>
      <c r="BVM13" s="321"/>
      <c r="BVN13" s="321"/>
      <c r="BVO13" s="321"/>
      <c r="BVP13" s="321"/>
      <c r="BVQ13" s="321"/>
      <c r="BVR13" s="321"/>
      <c r="BVS13" s="321"/>
      <c r="BVT13" s="321"/>
      <c r="BVU13" s="321"/>
      <c r="BVV13" s="321"/>
      <c r="BVW13" s="321"/>
      <c r="BVX13" s="321"/>
      <c r="BVY13" s="321"/>
      <c r="BVZ13" s="321"/>
      <c r="BWA13" s="321"/>
      <c r="BWB13" s="321"/>
      <c r="BWC13" s="321"/>
      <c r="BWD13" s="321"/>
      <c r="BWE13" s="321"/>
      <c r="BWF13" s="321"/>
      <c r="BWG13" s="321"/>
      <c r="BWH13" s="321"/>
      <c r="BWI13" s="321"/>
      <c r="BWJ13" s="321"/>
      <c r="BWK13" s="321"/>
      <c r="BWL13" s="321"/>
      <c r="BWM13" s="321"/>
      <c r="BWN13" s="321"/>
      <c r="BWO13" s="321"/>
      <c r="BWP13" s="321"/>
      <c r="BWQ13" s="321"/>
      <c r="BWR13" s="321"/>
      <c r="BWS13" s="321"/>
      <c r="BWT13" s="321"/>
      <c r="BWU13" s="321"/>
      <c r="BWV13" s="321"/>
      <c r="BWW13" s="321"/>
      <c r="BWX13" s="321"/>
      <c r="BWY13" s="321"/>
      <c r="BWZ13" s="321"/>
      <c r="BXA13" s="321"/>
      <c r="BXB13" s="321"/>
      <c r="BXC13" s="321"/>
      <c r="BXD13" s="321"/>
      <c r="BXE13" s="321"/>
      <c r="BXF13" s="321"/>
      <c r="BXG13" s="321"/>
      <c r="BXH13" s="321"/>
      <c r="BXI13" s="321"/>
      <c r="BXJ13" s="321"/>
      <c r="BXK13" s="321"/>
      <c r="BXL13" s="321"/>
      <c r="BXM13" s="321"/>
      <c r="BXN13" s="321"/>
      <c r="BXO13" s="321"/>
      <c r="BXP13" s="321"/>
      <c r="BXQ13" s="321"/>
      <c r="BXR13" s="321"/>
      <c r="BXS13" s="321"/>
      <c r="BXT13" s="321"/>
      <c r="BXU13" s="321"/>
      <c r="BXV13" s="321"/>
      <c r="BXW13" s="321"/>
      <c r="BXX13" s="321"/>
      <c r="BXY13" s="321"/>
      <c r="BXZ13" s="321"/>
      <c r="BYA13" s="321"/>
      <c r="BYB13" s="321"/>
      <c r="BYC13" s="321"/>
      <c r="BYD13" s="321"/>
      <c r="BYE13" s="321"/>
      <c r="BYF13" s="321"/>
      <c r="BYG13" s="321"/>
      <c r="BYH13" s="321"/>
      <c r="BYI13" s="321"/>
      <c r="BYJ13" s="321"/>
      <c r="BYK13" s="321"/>
      <c r="BYL13" s="321"/>
      <c r="BYM13" s="321"/>
      <c r="BYN13" s="321"/>
      <c r="BYO13" s="321"/>
      <c r="BYP13" s="321"/>
      <c r="BYQ13" s="321"/>
      <c r="BYR13" s="321"/>
      <c r="BYS13" s="321"/>
      <c r="BYT13" s="321"/>
      <c r="BYU13" s="321"/>
      <c r="BYV13" s="321"/>
      <c r="BYW13" s="321"/>
      <c r="BYX13" s="321"/>
      <c r="BYY13" s="321"/>
      <c r="BYZ13" s="321"/>
      <c r="BZA13" s="321"/>
      <c r="BZB13" s="321"/>
      <c r="BZC13" s="321"/>
      <c r="BZD13" s="321"/>
      <c r="BZE13" s="321"/>
      <c r="BZF13" s="321"/>
      <c r="BZG13" s="321"/>
      <c r="BZH13" s="321"/>
      <c r="BZI13" s="321"/>
      <c r="BZJ13" s="321"/>
      <c r="BZK13" s="321"/>
      <c r="BZL13" s="321"/>
      <c r="BZM13" s="321"/>
      <c r="BZN13" s="321"/>
      <c r="BZO13" s="321"/>
      <c r="BZP13" s="321"/>
      <c r="BZQ13" s="321"/>
      <c r="BZR13" s="321"/>
      <c r="BZS13" s="321"/>
      <c r="BZT13" s="321"/>
      <c r="BZU13" s="321"/>
      <c r="BZV13" s="321"/>
      <c r="BZW13" s="321"/>
      <c r="BZX13" s="321"/>
      <c r="BZY13" s="321"/>
      <c r="BZZ13" s="321"/>
      <c r="CAA13" s="321"/>
      <c r="CAB13" s="321"/>
      <c r="CAC13" s="321"/>
      <c r="CAD13" s="321"/>
      <c r="CAE13" s="321"/>
      <c r="CAF13" s="321"/>
      <c r="CAG13" s="321"/>
      <c r="CAH13" s="321"/>
      <c r="CAI13" s="321"/>
      <c r="CAJ13" s="321"/>
      <c r="CAK13" s="321"/>
      <c r="CAL13" s="321"/>
      <c r="CAM13" s="321"/>
      <c r="CAN13" s="321"/>
      <c r="CAO13" s="321"/>
      <c r="CAP13" s="321"/>
      <c r="CAQ13" s="321"/>
      <c r="CAR13" s="321"/>
      <c r="CAS13" s="321"/>
      <c r="CAT13" s="321"/>
      <c r="CAU13" s="321"/>
      <c r="CAV13" s="321"/>
      <c r="CAW13" s="321"/>
      <c r="CAX13" s="321"/>
      <c r="CAY13" s="321"/>
      <c r="CAZ13" s="321"/>
      <c r="CBA13" s="321"/>
      <c r="CBB13" s="321"/>
      <c r="CBC13" s="321"/>
      <c r="CBD13" s="321"/>
      <c r="CBE13" s="321"/>
      <c r="CBF13" s="321"/>
      <c r="CBG13" s="321"/>
      <c r="CBH13" s="321"/>
      <c r="CBI13" s="321"/>
      <c r="CBJ13" s="321"/>
      <c r="CBK13" s="321"/>
      <c r="CBL13" s="321"/>
      <c r="CBM13" s="321"/>
      <c r="CBN13" s="321"/>
      <c r="CBO13" s="321"/>
      <c r="CBP13" s="321"/>
      <c r="CBQ13" s="321"/>
      <c r="CBR13" s="321"/>
      <c r="CBS13" s="321"/>
      <c r="CBT13" s="321"/>
      <c r="CBU13" s="321"/>
      <c r="CBV13" s="321"/>
      <c r="CBW13" s="321"/>
      <c r="CBX13" s="321"/>
      <c r="CBY13" s="321"/>
      <c r="CBZ13" s="321"/>
      <c r="CCA13" s="321"/>
      <c r="CCB13" s="321"/>
      <c r="CCC13" s="321"/>
      <c r="CCD13" s="321"/>
      <c r="CCE13" s="321"/>
      <c r="CCF13" s="321"/>
      <c r="CCG13" s="321"/>
      <c r="CCH13" s="321"/>
      <c r="CCI13" s="321"/>
      <c r="CCJ13" s="321"/>
      <c r="CCK13" s="321"/>
      <c r="CCL13" s="321"/>
      <c r="CCM13" s="321"/>
      <c r="CCN13" s="321"/>
      <c r="CCO13" s="321"/>
      <c r="CCP13" s="321"/>
      <c r="CCQ13" s="321"/>
      <c r="CCR13" s="321"/>
      <c r="CCS13" s="321"/>
      <c r="CCT13" s="321"/>
      <c r="CCU13" s="321"/>
      <c r="CCV13" s="321"/>
      <c r="CCW13" s="321"/>
      <c r="CCX13" s="321"/>
      <c r="CCY13" s="321"/>
      <c r="CCZ13" s="321"/>
      <c r="CDA13" s="321"/>
      <c r="CDB13" s="321"/>
      <c r="CDC13" s="321"/>
      <c r="CDD13" s="321"/>
      <c r="CDE13" s="321"/>
      <c r="CDF13" s="321"/>
      <c r="CDG13" s="321"/>
      <c r="CDH13" s="321"/>
      <c r="CDI13" s="321"/>
      <c r="CDJ13" s="321"/>
      <c r="CDK13" s="321"/>
      <c r="CDL13" s="321"/>
      <c r="CDM13" s="321"/>
      <c r="CDN13" s="321"/>
      <c r="CDO13" s="321"/>
      <c r="CDP13" s="321"/>
      <c r="CDQ13" s="321"/>
      <c r="CDR13" s="321"/>
      <c r="CDS13" s="321"/>
      <c r="CDT13" s="321"/>
      <c r="CDU13" s="321"/>
      <c r="CDV13" s="321"/>
      <c r="CDW13" s="321"/>
      <c r="CDX13" s="321"/>
      <c r="CDY13" s="321"/>
      <c r="CDZ13" s="321"/>
      <c r="CEA13" s="321"/>
      <c r="CEB13" s="321"/>
      <c r="CEC13" s="321"/>
      <c r="CED13" s="321"/>
      <c r="CEE13" s="321"/>
      <c r="CEF13" s="321"/>
      <c r="CEG13" s="321"/>
      <c r="CEH13" s="321"/>
      <c r="CEI13" s="321"/>
      <c r="CEJ13" s="321"/>
      <c r="CEK13" s="321"/>
      <c r="CEL13" s="321"/>
      <c r="CEM13" s="321"/>
      <c r="CEN13" s="321"/>
      <c r="CEO13" s="321"/>
      <c r="CEP13" s="321"/>
      <c r="CEQ13" s="321"/>
      <c r="CER13" s="321"/>
      <c r="CES13" s="321"/>
      <c r="CET13" s="321"/>
      <c r="CEU13" s="321"/>
      <c r="CEV13" s="321"/>
      <c r="CEW13" s="321"/>
      <c r="CEX13" s="321"/>
      <c r="CEY13" s="321"/>
      <c r="CEZ13" s="321"/>
      <c r="CFA13" s="321"/>
      <c r="CFB13" s="321"/>
      <c r="CFC13" s="321"/>
      <c r="CFD13" s="321"/>
      <c r="CFE13" s="321"/>
      <c r="CFF13" s="321"/>
      <c r="CFG13" s="321"/>
      <c r="CFH13" s="321"/>
      <c r="CFI13" s="321"/>
      <c r="CFJ13" s="321"/>
      <c r="CFK13" s="321"/>
      <c r="CFL13" s="321"/>
      <c r="CFM13" s="321"/>
      <c r="CFN13" s="321"/>
      <c r="CFO13" s="321"/>
      <c r="CFP13" s="321"/>
      <c r="CFQ13" s="321"/>
      <c r="CFR13" s="321"/>
      <c r="CFS13" s="321"/>
      <c r="CFT13" s="321"/>
      <c r="CFU13" s="321"/>
      <c r="CFV13" s="321"/>
      <c r="CFW13" s="321"/>
      <c r="CFX13" s="321"/>
      <c r="CFY13" s="321"/>
      <c r="CFZ13" s="321"/>
      <c r="CGA13" s="321"/>
      <c r="CGB13" s="321"/>
      <c r="CGC13" s="321"/>
      <c r="CGD13" s="321"/>
      <c r="CGE13" s="321"/>
      <c r="CGF13" s="321"/>
      <c r="CGG13" s="321"/>
      <c r="CGH13" s="321"/>
      <c r="CGI13" s="321"/>
      <c r="CGJ13" s="321"/>
      <c r="CGK13" s="321"/>
      <c r="CGL13" s="321"/>
      <c r="CGM13" s="321"/>
      <c r="CGN13" s="321"/>
      <c r="CGO13" s="321"/>
      <c r="CGP13" s="321"/>
      <c r="CGQ13" s="321"/>
      <c r="CGR13" s="321"/>
      <c r="CGS13" s="321"/>
      <c r="CGT13" s="321"/>
      <c r="CGU13" s="321"/>
      <c r="CGV13" s="321"/>
      <c r="CGW13" s="321"/>
      <c r="CGX13" s="321"/>
      <c r="CGY13" s="321"/>
      <c r="CGZ13" s="321"/>
      <c r="CHA13" s="321"/>
      <c r="CHB13" s="321"/>
      <c r="CHC13" s="321"/>
      <c r="CHD13" s="321"/>
      <c r="CHE13" s="321"/>
      <c r="CHF13" s="321"/>
      <c r="CHG13" s="321"/>
      <c r="CHH13" s="321"/>
      <c r="CHI13" s="321"/>
      <c r="CHJ13" s="321"/>
      <c r="CHK13" s="321"/>
      <c r="CHL13" s="321"/>
      <c r="CHM13" s="321"/>
      <c r="CHN13" s="321"/>
      <c r="CHO13" s="321"/>
      <c r="CHP13" s="321"/>
      <c r="CHQ13" s="321"/>
      <c r="CHR13" s="321"/>
      <c r="CHS13" s="321"/>
      <c r="CHT13" s="321"/>
      <c r="CHU13" s="321"/>
      <c r="CHV13" s="321"/>
      <c r="CHW13" s="321"/>
      <c r="CHX13" s="321"/>
      <c r="CHY13" s="321"/>
      <c r="CHZ13" s="321"/>
      <c r="CIA13" s="321"/>
      <c r="CIB13" s="321"/>
      <c r="CIC13" s="321"/>
      <c r="CID13" s="321"/>
      <c r="CIE13" s="321"/>
      <c r="CIF13" s="321"/>
      <c r="CIG13" s="321"/>
      <c r="CIH13" s="321"/>
      <c r="CII13" s="321"/>
      <c r="CIJ13" s="321"/>
      <c r="CIK13" s="321"/>
      <c r="CIL13" s="321"/>
      <c r="CIM13" s="321"/>
      <c r="CIN13" s="321"/>
      <c r="CIO13" s="321"/>
      <c r="CIP13" s="321"/>
      <c r="CIQ13" s="321"/>
      <c r="CIR13" s="321"/>
      <c r="CIS13" s="321"/>
      <c r="CIT13" s="321"/>
      <c r="CIU13" s="321"/>
      <c r="CIV13" s="321"/>
      <c r="CIW13" s="321"/>
      <c r="CIX13" s="321"/>
      <c r="CIY13" s="321"/>
      <c r="CIZ13" s="321"/>
      <c r="CJA13" s="321"/>
      <c r="CJB13" s="321"/>
      <c r="CJC13" s="321"/>
      <c r="CJD13" s="321"/>
      <c r="CJE13" s="321"/>
      <c r="CJF13" s="321"/>
      <c r="CJG13" s="321"/>
      <c r="CJH13" s="321"/>
      <c r="CJI13" s="321"/>
      <c r="CJJ13" s="321"/>
      <c r="CJK13" s="321"/>
      <c r="CJL13" s="321"/>
      <c r="CJM13" s="321"/>
      <c r="CJN13" s="321"/>
      <c r="CJO13" s="321"/>
      <c r="CJP13" s="321"/>
      <c r="CJQ13" s="321"/>
      <c r="CJR13" s="321"/>
      <c r="CJS13" s="321"/>
      <c r="CJT13" s="321"/>
      <c r="CJU13" s="321"/>
      <c r="CJV13" s="321"/>
      <c r="CJW13" s="321"/>
      <c r="CJX13" s="321"/>
      <c r="CJY13" s="321"/>
      <c r="CJZ13" s="321"/>
      <c r="CKA13" s="321"/>
      <c r="CKB13" s="321"/>
      <c r="CKC13" s="321"/>
      <c r="CKD13" s="321"/>
      <c r="CKE13" s="321"/>
      <c r="CKF13" s="321"/>
      <c r="CKG13" s="321"/>
      <c r="CKH13" s="321"/>
      <c r="CKI13" s="321"/>
      <c r="CKJ13" s="321"/>
      <c r="CKK13" s="321"/>
      <c r="CKL13" s="321"/>
      <c r="CKM13" s="321"/>
      <c r="CKN13" s="321"/>
      <c r="CKO13" s="321"/>
      <c r="CKP13" s="321"/>
      <c r="CKQ13" s="321"/>
      <c r="CKR13" s="321"/>
      <c r="CKS13" s="321"/>
      <c r="CKT13" s="321"/>
      <c r="CKU13" s="321"/>
      <c r="CKV13" s="321"/>
      <c r="CKW13" s="321"/>
      <c r="CKX13" s="321"/>
      <c r="CKY13" s="321"/>
      <c r="CKZ13" s="321"/>
      <c r="CLA13" s="321"/>
      <c r="CLB13" s="321"/>
      <c r="CLC13" s="321"/>
      <c r="CLD13" s="321"/>
      <c r="CLE13" s="321"/>
      <c r="CLF13" s="321"/>
      <c r="CLG13" s="321"/>
      <c r="CLH13" s="321"/>
      <c r="CLI13" s="321"/>
      <c r="CLJ13" s="321"/>
      <c r="CLK13" s="321"/>
      <c r="CLL13" s="321"/>
      <c r="CLM13" s="321"/>
      <c r="CLN13" s="321"/>
      <c r="CLO13" s="321"/>
      <c r="CLP13" s="321"/>
      <c r="CLQ13" s="321"/>
      <c r="CLR13" s="321"/>
      <c r="CLS13" s="321"/>
      <c r="CLT13" s="321"/>
      <c r="CLU13" s="321"/>
      <c r="CLV13" s="321"/>
      <c r="CLW13" s="321"/>
      <c r="CLX13" s="321"/>
      <c r="CLY13" s="321"/>
      <c r="CLZ13" s="321"/>
      <c r="CMA13" s="321"/>
      <c r="CMB13" s="321"/>
      <c r="CMC13" s="321"/>
      <c r="CMD13" s="321"/>
      <c r="CME13" s="321"/>
      <c r="CMF13" s="321"/>
      <c r="CMG13" s="321"/>
      <c r="CMH13" s="321"/>
      <c r="CMI13" s="321"/>
      <c r="CMJ13" s="321"/>
      <c r="CMK13" s="321"/>
      <c r="CML13" s="321"/>
      <c r="CMM13" s="321"/>
      <c r="CMN13" s="321"/>
      <c r="CMO13" s="321"/>
      <c r="CMP13" s="321"/>
      <c r="CMQ13" s="321"/>
      <c r="CMR13" s="321"/>
      <c r="CMS13" s="321"/>
      <c r="CMT13" s="321"/>
      <c r="CMU13" s="321"/>
      <c r="CMV13" s="321"/>
      <c r="CMW13" s="321"/>
      <c r="CMX13" s="321"/>
      <c r="CMY13" s="321"/>
      <c r="CMZ13" s="321"/>
      <c r="CNA13" s="321"/>
      <c r="CNB13" s="321"/>
      <c r="CNC13" s="321"/>
      <c r="CND13" s="321"/>
      <c r="CNE13" s="321"/>
      <c r="CNF13" s="321"/>
      <c r="CNG13" s="321"/>
      <c r="CNH13" s="321"/>
      <c r="CNI13" s="321"/>
      <c r="CNJ13" s="321"/>
      <c r="CNK13" s="321"/>
      <c r="CNL13" s="321"/>
      <c r="CNM13" s="321"/>
      <c r="CNN13" s="321"/>
      <c r="CNO13" s="321"/>
      <c r="CNP13" s="321"/>
      <c r="CNQ13" s="321"/>
      <c r="CNR13" s="321"/>
      <c r="CNS13" s="321"/>
      <c r="CNT13" s="321"/>
      <c r="CNU13" s="321"/>
      <c r="CNV13" s="321"/>
      <c r="CNW13" s="321"/>
      <c r="CNX13" s="321"/>
      <c r="CNY13" s="321"/>
      <c r="CNZ13" s="321"/>
      <c r="COA13" s="321"/>
      <c r="COB13" s="321"/>
      <c r="COC13" s="321"/>
      <c r="COD13" s="321"/>
      <c r="COE13" s="321"/>
      <c r="COF13" s="321"/>
      <c r="COG13" s="321"/>
      <c r="COH13" s="321"/>
      <c r="COI13" s="321"/>
      <c r="COJ13" s="321"/>
      <c r="COK13" s="321"/>
      <c r="COL13" s="321"/>
      <c r="COM13" s="321"/>
      <c r="CON13" s="321"/>
      <c r="COO13" s="321"/>
      <c r="COP13" s="321"/>
      <c r="COQ13" s="321"/>
      <c r="COR13" s="321"/>
      <c r="COS13" s="321"/>
      <c r="COT13" s="321"/>
      <c r="COU13" s="321"/>
      <c r="COV13" s="321"/>
      <c r="COW13" s="321"/>
      <c r="COX13" s="321"/>
      <c r="COY13" s="321"/>
      <c r="COZ13" s="321"/>
      <c r="CPA13" s="321"/>
      <c r="CPB13" s="321"/>
      <c r="CPC13" s="321"/>
      <c r="CPD13" s="321"/>
      <c r="CPE13" s="321"/>
      <c r="CPF13" s="321"/>
      <c r="CPG13" s="321"/>
      <c r="CPH13" s="321"/>
      <c r="CPI13" s="321"/>
      <c r="CPJ13" s="321"/>
      <c r="CPK13" s="321"/>
      <c r="CPL13" s="321"/>
      <c r="CPM13" s="321"/>
      <c r="CPN13" s="321"/>
      <c r="CPO13" s="321"/>
      <c r="CPP13" s="321"/>
      <c r="CPQ13" s="321"/>
      <c r="CPR13" s="321"/>
      <c r="CPS13" s="321"/>
      <c r="CPT13" s="321"/>
      <c r="CPU13" s="321"/>
      <c r="CPV13" s="321"/>
      <c r="CPW13" s="321"/>
      <c r="CPX13" s="321"/>
      <c r="CPY13" s="321"/>
      <c r="CPZ13" s="321"/>
      <c r="CQA13" s="321"/>
      <c r="CQB13" s="321"/>
      <c r="CQC13" s="321"/>
      <c r="CQD13" s="321"/>
      <c r="CQE13" s="321"/>
      <c r="CQF13" s="321"/>
      <c r="CQG13" s="321"/>
      <c r="CQH13" s="321"/>
      <c r="CQI13" s="321"/>
      <c r="CQJ13" s="321"/>
      <c r="CQK13" s="321"/>
      <c r="CQL13" s="321"/>
      <c r="CQM13" s="321"/>
      <c r="CQN13" s="321"/>
      <c r="CQO13" s="321"/>
      <c r="CQP13" s="321"/>
      <c r="CQQ13" s="321"/>
      <c r="CQR13" s="321"/>
      <c r="CQS13" s="321"/>
      <c r="CQT13" s="321"/>
      <c r="CQU13" s="321"/>
      <c r="CQV13" s="321"/>
      <c r="CQW13" s="321"/>
      <c r="CQX13" s="321"/>
      <c r="CQY13" s="321"/>
      <c r="CQZ13" s="321"/>
      <c r="CRA13" s="321"/>
      <c r="CRB13" s="321"/>
      <c r="CRC13" s="321"/>
      <c r="CRD13" s="321"/>
      <c r="CRE13" s="321"/>
      <c r="CRF13" s="321"/>
      <c r="CRG13" s="321"/>
      <c r="CRH13" s="321"/>
      <c r="CRI13" s="321"/>
      <c r="CRJ13" s="321"/>
      <c r="CRK13" s="321"/>
      <c r="CRL13" s="321"/>
      <c r="CRM13" s="321"/>
      <c r="CRN13" s="321"/>
      <c r="CRO13" s="321"/>
      <c r="CRP13" s="321"/>
      <c r="CRQ13" s="321"/>
      <c r="CRR13" s="321"/>
      <c r="CRS13" s="321"/>
      <c r="CRT13" s="321"/>
      <c r="CRU13" s="321"/>
      <c r="CRV13" s="321"/>
      <c r="CRW13" s="321"/>
      <c r="CRX13" s="321"/>
      <c r="CRY13" s="321"/>
      <c r="CRZ13" s="321"/>
      <c r="CSA13" s="321"/>
      <c r="CSB13" s="321"/>
      <c r="CSC13" s="321"/>
      <c r="CSD13" s="321"/>
      <c r="CSE13" s="321"/>
      <c r="CSF13" s="321"/>
      <c r="CSG13" s="321"/>
      <c r="CSH13" s="321"/>
      <c r="CSI13" s="321"/>
      <c r="CSJ13" s="321"/>
      <c r="CSK13" s="321"/>
      <c r="CSL13" s="321"/>
      <c r="CSM13" s="321"/>
      <c r="CSN13" s="321"/>
      <c r="CSO13" s="321"/>
      <c r="CSP13" s="321"/>
      <c r="CSQ13" s="321"/>
      <c r="CSR13" s="321"/>
      <c r="CSS13" s="321"/>
      <c r="CST13" s="321"/>
      <c r="CSU13" s="321"/>
      <c r="CSV13" s="321"/>
      <c r="CSW13" s="321"/>
      <c r="CSX13" s="321"/>
      <c r="CSY13" s="321"/>
      <c r="CSZ13" s="321"/>
      <c r="CTA13" s="321"/>
      <c r="CTB13" s="321"/>
      <c r="CTC13" s="321"/>
      <c r="CTD13" s="321"/>
      <c r="CTE13" s="321"/>
      <c r="CTF13" s="321"/>
      <c r="CTG13" s="321"/>
      <c r="CTH13" s="321"/>
      <c r="CTI13" s="321"/>
      <c r="CTJ13" s="321"/>
      <c r="CTK13" s="321"/>
      <c r="CTL13" s="321"/>
      <c r="CTM13" s="321"/>
      <c r="CTN13" s="321"/>
      <c r="CTO13" s="321"/>
      <c r="CTP13" s="321"/>
      <c r="CTQ13" s="321"/>
      <c r="CTR13" s="321"/>
      <c r="CTS13" s="321"/>
      <c r="CTT13" s="321"/>
      <c r="CTU13" s="321"/>
      <c r="CTV13" s="321"/>
      <c r="CTW13" s="321"/>
      <c r="CTX13" s="321"/>
      <c r="CTY13" s="321"/>
      <c r="CTZ13" s="321"/>
      <c r="CUA13" s="321"/>
      <c r="CUB13" s="321"/>
      <c r="CUC13" s="321"/>
      <c r="CUD13" s="321"/>
      <c r="CUE13" s="321"/>
      <c r="CUF13" s="321"/>
      <c r="CUG13" s="321"/>
      <c r="CUH13" s="321"/>
      <c r="CUI13" s="321"/>
      <c r="CUJ13" s="321"/>
      <c r="CUK13" s="321"/>
      <c r="CUL13" s="321"/>
      <c r="CUM13" s="321"/>
      <c r="CUN13" s="321"/>
      <c r="CUO13" s="321"/>
      <c r="CUP13" s="321"/>
      <c r="CUQ13" s="321"/>
      <c r="CUR13" s="321"/>
      <c r="CUS13" s="321"/>
      <c r="CUT13" s="321"/>
      <c r="CUU13" s="321"/>
      <c r="CUV13" s="321"/>
      <c r="CUW13" s="321"/>
      <c r="CUX13" s="321"/>
      <c r="CUY13" s="321"/>
      <c r="CUZ13" s="321"/>
      <c r="CVA13" s="321"/>
      <c r="CVB13" s="321"/>
      <c r="CVC13" s="321"/>
      <c r="CVD13" s="321"/>
      <c r="CVE13" s="321"/>
      <c r="CVF13" s="321"/>
      <c r="CVG13" s="321"/>
      <c r="CVH13" s="321"/>
      <c r="CVI13" s="321"/>
      <c r="CVJ13" s="321"/>
      <c r="CVK13" s="321"/>
      <c r="CVL13" s="321"/>
      <c r="CVM13" s="321"/>
      <c r="CVN13" s="321"/>
      <c r="CVO13" s="321"/>
      <c r="CVP13" s="321"/>
      <c r="CVQ13" s="321"/>
      <c r="CVR13" s="321"/>
      <c r="CVS13" s="321"/>
      <c r="CVT13" s="321"/>
      <c r="CVU13" s="321"/>
      <c r="CVV13" s="321"/>
      <c r="CVW13" s="321"/>
      <c r="CVX13" s="321"/>
      <c r="CVY13" s="321"/>
      <c r="CVZ13" s="321"/>
      <c r="CWA13" s="321"/>
      <c r="CWB13" s="321"/>
      <c r="CWC13" s="321"/>
      <c r="CWD13" s="321"/>
      <c r="CWE13" s="321"/>
      <c r="CWF13" s="321"/>
      <c r="CWG13" s="321"/>
      <c r="CWH13" s="321"/>
      <c r="CWI13" s="321"/>
      <c r="CWJ13" s="321"/>
      <c r="CWK13" s="321"/>
      <c r="CWL13" s="321"/>
      <c r="CWM13" s="321"/>
      <c r="CWN13" s="321"/>
      <c r="CWO13" s="321"/>
      <c r="CWP13" s="321"/>
      <c r="CWQ13" s="321"/>
      <c r="CWR13" s="321"/>
      <c r="CWS13" s="321"/>
      <c r="CWT13" s="321"/>
      <c r="CWU13" s="321"/>
      <c r="CWV13" s="321"/>
      <c r="CWW13" s="321"/>
      <c r="CWX13" s="321"/>
      <c r="CWY13" s="321"/>
      <c r="CWZ13" s="321"/>
      <c r="CXA13" s="321"/>
      <c r="CXB13" s="321"/>
      <c r="CXC13" s="321"/>
      <c r="CXD13" s="321"/>
      <c r="CXE13" s="321"/>
      <c r="CXF13" s="321"/>
      <c r="CXG13" s="321"/>
      <c r="CXH13" s="321"/>
      <c r="CXI13" s="321"/>
      <c r="CXJ13" s="321"/>
      <c r="CXK13" s="321"/>
      <c r="CXL13" s="321"/>
      <c r="CXM13" s="321"/>
      <c r="CXN13" s="321"/>
      <c r="CXO13" s="321"/>
      <c r="CXP13" s="321"/>
      <c r="CXQ13" s="321"/>
      <c r="CXR13" s="321"/>
      <c r="CXS13" s="321"/>
      <c r="CXT13" s="321"/>
      <c r="CXU13" s="321"/>
      <c r="CXV13" s="321"/>
      <c r="CXW13" s="321"/>
      <c r="CXX13" s="321"/>
      <c r="CXY13" s="321"/>
      <c r="CXZ13" s="321"/>
      <c r="CYA13" s="321"/>
      <c r="CYB13" s="321"/>
      <c r="CYC13" s="321"/>
      <c r="CYD13" s="321"/>
      <c r="CYE13" s="321"/>
      <c r="CYF13" s="321"/>
      <c r="CYG13" s="321"/>
      <c r="CYH13" s="321"/>
      <c r="CYI13" s="321"/>
      <c r="CYJ13" s="321"/>
      <c r="CYK13" s="321"/>
      <c r="CYL13" s="321"/>
      <c r="CYM13" s="321"/>
      <c r="CYN13" s="321"/>
      <c r="CYO13" s="321"/>
      <c r="CYP13" s="321"/>
      <c r="CYQ13" s="321"/>
      <c r="CYR13" s="321"/>
      <c r="CYS13" s="321"/>
      <c r="CYT13" s="321"/>
      <c r="CYU13" s="321"/>
      <c r="CYV13" s="321"/>
      <c r="CYW13" s="321"/>
      <c r="CYX13" s="321"/>
      <c r="CYY13" s="321"/>
      <c r="CYZ13" s="321"/>
      <c r="CZA13" s="321"/>
      <c r="CZB13" s="321"/>
      <c r="CZC13" s="321"/>
      <c r="CZD13" s="321"/>
      <c r="CZE13" s="321"/>
      <c r="CZF13" s="321"/>
      <c r="CZG13" s="321"/>
      <c r="CZH13" s="321"/>
      <c r="CZI13" s="321"/>
      <c r="CZJ13" s="321"/>
      <c r="CZK13" s="321"/>
      <c r="CZL13" s="321"/>
      <c r="CZM13" s="321"/>
      <c r="CZN13" s="321"/>
      <c r="CZO13" s="321"/>
      <c r="CZP13" s="321"/>
      <c r="CZQ13" s="321"/>
      <c r="CZR13" s="321"/>
      <c r="CZS13" s="321"/>
      <c r="CZT13" s="321"/>
      <c r="CZU13" s="321"/>
      <c r="CZV13" s="321"/>
      <c r="CZW13" s="321"/>
      <c r="CZX13" s="321"/>
      <c r="CZY13" s="321"/>
      <c r="CZZ13" s="321"/>
      <c r="DAA13" s="321"/>
      <c r="DAB13" s="321"/>
      <c r="DAC13" s="321"/>
      <c r="DAD13" s="321"/>
      <c r="DAE13" s="321"/>
      <c r="DAF13" s="321"/>
      <c r="DAG13" s="321"/>
      <c r="DAH13" s="321"/>
      <c r="DAI13" s="321"/>
      <c r="DAJ13" s="321"/>
      <c r="DAK13" s="321"/>
      <c r="DAL13" s="321"/>
      <c r="DAM13" s="321"/>
      <c r="DAN13" s="321"/>
      <c r="DAO13" s="321"/>
      <c r="DAP13" s="321"/>
      <c r="DAQ13" s="321"/>
      <c r="DAR13" s="321"/>
      <c r="DAS13" s="321"/>
      <c r="DAT13" s="321"/>
      <c r="DAU13" s="321"/>
      <c r="DAV13" s="321"/>
      <c r="DAW13" s="321"/>
      <c r="DAX13" s="321"/>
      <c r="DAY13" s="321"/>
      <c r="DAZ13" s="321"/>
      <c r="DBA13" s="321"/>
      <c r="DBB13" s="321"/>
      <c r="DBC13" s="321"/>
      <c r="DBD13" s="321"/>
      <c r="DBE13" s="321"/>
      <c r="DBF13" s="321"/>
      <c r="DBG13" s="321"/>
      <c r="DBH13" s="321"/>
      <c r="DBI13" s="321"/>
      <c r="DBJ13" s="321"/>
      <c r="DBK13" s="321"/>
      <c r="DBL13" s="321"/>
      <c r="DBM13" s="321"/>
      <c r="DBN13" s="321"/>
      <c r="DBO13" s="321"/>
      <c r="DBP13" s="321"/>
      <c r="DBQ13" s="321"/>
      <c r="DBR13" s="321"/>
      <c r="DBS13" s="321"/>
      <c r="DBT13" s="321"/>
      <c r="DBU13" s="321"/>
      <c r="DBV13" s="321"/>
      <c r="DBW13" s="321"/>
      <c r="DBX13" s="321"/>
      <c r="DBY13" s="321"/>
      <c r="DBZ13" s="321"/>
      <c r="DCA13" s="321"/>
      <c r="DCB13" s="321"/>
      <c r="DCC13" s="321"/>
      <c r="DCD13" s="321"/>
      <c r="DCE13" s="321"/>
      <c r="DCF13" s="321"/>
      <c r="DCG13" s="321"/>
      <c r="DCH13" s="321"/>
      <c r="DCI13" s="321"/>
      <c r="DCJ13" s="321"/>
      <c r="DCK13" s="321"/>
      <c r="DCL13" s="321"/>
      <c r="DCM13" s="321"/>
      <c r="DCN13" s="321"/>
      <c r="DCO13" s="321"/>
      <c r="DCP13" s="321"/>
      <c r="DCQ13" s="321"/>
      <c r="DCR13" s="321"/>
      <c r="DCS13" s="321"/>
      <c r="DCT13" s="321"/>
      <c r="DCU13" s="321"/>
      <c r="DCV13" s="321"/>
      <c r="DCW13" s="321"/>
      <c r="DCX13" s="321"/>
      <c r="DCY13" s="321"/>
      <c r="DCZ13" s="321"/>
      <c r="DDA13" s="321"/>
      <c r="DDB13" s="321"/>
      <c r="DDC13" s="321"/>
      <c r="DDD13" s="321"/>
      <c r="DDE13" s="321"/>
      <c r="DDF13" s="321"/>
      <c r="DDG13" s="321"/>
      <c r="DDH13" s="321"/>
      <c r="DDI13" s="321"/>
      <c r="DDJ13" s="321"/>
      <c r="DDK13" s="321"/>
      <c r="DDL13" s="321"/>
      <c r="DDM13" s="321"/>
      <c r="DDN13" s="321"/>
      <c r="DDO13" s="321"/>
      <c r="DDP13" s="321"/>
      <c r="DDQ13" s="321"/>
      <c r="DDR13" s="321"/>
      <c r="DDS13" s="321"/>
      <c r="DDT13" s="321"/>
      <c r="DDU13" s="321"/>
      <c r="DDV13" s="321"/>
      <c r="DDW13" s="321"/>
      <c r="DDX13" s="321"/>
      <c r="DDY13" s="321"/>
      <c r="DDZ13" s="321"/>
      <c r="DEA13" s="321"/>
      <c r="DEB13" s="321"/>
      <c r="DEC13" s="321"/>
      <c r="DED13" s="321"/>
      <c r="DEE13" s="321"/>
      <c r="DEF13" s="321"/>
      <c r="DEG13" s="321"/>
      <c r="DEH13" s="321"/>
      <c r="DEI13" s="321"/>
      <c r="DEJ13" s="321"/>
      <c r="DEK13" s="321"/>
      <c r="DEL13" s="321"/>
      <c r="DEM13" s="321"/>
      <c r="DEN13" s="321"/>
      <c r="DEO13" s="321"/>
      <c r="DEP13" s="321"/>
      <c r="DEQ13" s="321"/>
      <c r="DER13" s="321"/>
      <c r="DES13" s="321"/>
      <c r="DET13" s="321"/>
      <c r="DEU13" s="321"/>
      <c r="DEV13" s="321"/>
      <c r="DEW13" s="321"/>
      <c r="DEX13" s="321"/>
      <c r="DEY13" s="321"/>
      <c r="DEZ13" s="321"/>
      <c r="DFA13" s="321"/>
      <c r="DFB13" s="321"/>
      <c r="DFC13" s="321"/>
      <c r="DFD13" s="321"/>
      <c r="DFE13" s="321"/>
      <c r="DFF13" s="321"/>
      <c r="DFG13" s="321"/>
      <c r="DFH13" s="321"/>
      <c r="DFI13" s="321"/>
      <c r="DFJ13" s="321"/>
      <c r="DFK13" s="321"/>
      <c r="DFL13" s="321"/>
      <c r="DFM13" s="321"/>
      <c r="DFN13" s="321"/>
      <c r="DFO13" s="321"/>
      <c r="DFP13" s="321"/>
      <c r="DFQ13" s="321"/>
      <c r="DFR13" s="321"/>
      <c r="DFS13" s="321"/>
      <c r="DFT13" s="321"/>
      <c r="DFU13" s="321"/>
      <c r="DFV13" s="321"/>
      <c r="DFW13" s="321"/>
      <c r="DFX13" s="321"/>
      <c r="DFY13" s="321"/>
      <c r="DFZ13" s="321"/>
      <c r="DGA13" s="321"/>
      <c r="DGB13" s="321"/>
      <c r="DGC13" s="321"/>
      <c r="DGD13" s="321"/>
      <c r="DGE13" s="321"/>
      <c r="DGF13" s="321"/>
      <c r="DGG13" s="321"/>
      <c r="DGH13" s="321"/>
      <c r="DGI13" s="321"/>
      <c r="DGJ13" s="321"/>
      <c r="DGK13" s="321"/>
      <c r="DGL13" s="321"/>
      <c r="DGM13" s="321"/>
      <c r="DGN13" s="321"/>
      <c r="DGO13" s="321"/>
      <c r="DGP13" s="321"/>
      <c r="DGQ13" s="321"/>
      <c r="DGR13" s="321"/>
      <c r="DGS13" s="321"/>
      <c r="DGT13" s="321"/>
      <c r="DGU13" s="321"/>
      <c r="DGV13" s="321"/>
      <c r="DGW13" s="321"/>
      <c r="DGX13" s="321"/>
      <c r="DGY13" s="321"/>
      <c r="DGZ13" s="321"/>
      <c r="DHA13" s="321"/>
      <c r="DHB13" s="321"/>
      <c r="DHC13" s="321"/>
      <c r="DHD13" s="321"/>
      <c r="DHE13" s="321"/>
      <c r="DHF13" s="321"/>
      <c r="DHG13" s="321"/>
      <c r="DHH13" s="321"/>
      <c r="DHI13" s="321"/>
      <c r="DHJ13" s="321"/>
      <c r="DHK13" s="321"/>
      <c r="DHL13" s="321"/>
      <c r="DHM13" s="321"/>
      <c r="DHN13" s="321"/>
      <c r="DHO13" s="321"/>
      <c r="DHP13" s="321"/>
      <c r="DHQ13" s="321"/>
      <c r="DHR13" s="321"/>
      <c r="DHS13" s="321"/>
      <c r="DHT13" s="321"/>
      <c r="DHU13" s="321"/>
      <c r="DHV13" s="321"/>
      <c r="DHW13" s="321"/>
      <c r="DHX13" s="321"/>
      <c r="DHY13" s="321"/>
      <c r="DHZ13" s="321"/>
      <c r="DIA13" s="321"/>
      <c r="DIB13" s="321"/>
      <c r="DIC13" s="321"/>
      <c r="DID13" s="321"/>
      <c r="DIE13" s="321"/>
      <c r="DIF13" s="321"/>
      <c r="DIG13" s="321"/>
      <c r="DIH13" s="321"/>
      <c r="DII13" s="321"/>
      <c r="DIJ13" s="321"/>
      <c r="DIK13" s="321"/>
      <c r="DIL13" s="321"/>
      <c r="DIM13" s="321"/>
      <c r="DIN13" s="321"/>
      <c r="DIO13" s="321"/>
      <c r="DIP13" s="321"/>
      <c r="DIQ13" s="321"/>
      <c r="DIR13" s="321"/>
      <c r="DIS13" s="321"/>
      <c r="DIT13" s="321"/>
      <c r="DIU13" s="321"/>
      <c r="DIV13" s="321"/>
      <c r="DIW13" s="321"/>
      <c r="DIX13" s="321"/>
      <c r="DIY13" s="321"/>
      <c r="DIZ13" s="321"/>
      <c r="DJA13" s="321"/>
      <c r="DJB13" s="321"/>
      <c r="DJC13" s="321"/>
      <c r="DJD13" s="321"/>
      <c r="DJE13" s="321"/>
      <c r="DJF13" s="321"/>
      <c r="DJG13" s="321"/>
      <c r="DJH13" s="321"/>
      <c r="DJI13" s="321"/>
      <c r="DJJ13" s="321"/>
      <c r="DJK13" s="321"/>
      <c r="DJL13" s="321"/>
      <c r="DJM13" s="321"/>
      <c r="DJN13" s="321"/>
      <c r="DJO13" s="321"/>
      <c r="DJP13" s="321"/>
      <c r="DJQ13" s="321"/>
      <c r="DJR13" s="321"/>
      <c r="DJS13" s="321"/>
      <c r="DJT13" s="321"/>
      <c r="DJU13" s="321"/>
      <c r="DJV13" s="321"/>
      <c r="DJW13" s="321"/>
      <c r="DJX13" s="321"/>
      <c r="DJY13" s="321"/>
      <c r="DJZ13" s="321"/>
      <c r="DKA13" s="321"/>
      <c r="DKB13" s="321"/>
      <c r="DKC13" s="321"/>
      <c r="DKD13" s="321"/>
      <c r="DKE13" s="321"/>
      <c r="DKF13" s="321"/>
      <c r="DKG13" s="321"/>
      <c r="DKH13" s="321"/>
      <c r="DKI13" s="321"/>
      <c r="DKJ13" s="321"/>
      <c r="DKK13" s="321"/>
      <c r="DKL13" s="321"/>
      <c r="DKM13" s="321"/>
      <c r="DKN13" s="321"/>
      <c r="DKO13" s="321"/>
      <c r="DKP13" s="321"/>
      <c r="DKQ13" s="321"/>
      <c r="DKR13" s="321"/>
      <c r="DKS13" s="321"/>
      <c r="DKT13" s="321"/>
      <c r="DKU13" s="321"/>
      <c r="DKV13" s="321"/>
      <c r="DKW13" s="321"/>
      <c r="DKX13" s="321"/>
      <c r="DKY13" s="321"/>
      <c r="DKZ13" s="321"/>
      <c r="DLA13" s="321"/>
      <c r="DLB13" s="321"/>
      <c r="DLC13" s="321"/>
      <c r="DLD13" s="321"/>
      <c r="DLE13" s="321"/>
      <c r="DLF13" s="321"/>
      <c r="DLG13" s="321"/>
      <c r="DLH13" s="321"/>
      <c r="DLI13" s="321"/>
      <c r="DLJ13" s="321"/>
      <c r="DLK13" s="321"/>
      <c r="DLL13" s="321"/>
      <c r="DLM13" s="321"/>
      <c r="DLN13" s="321"/>
      <c r="DLO13" s="321"/>
      <c r="DLP13" s="321"/>
      <c r="DLQ13" s="321"/>
      <c r="DLR13" s="321"/>
      <c r="DLS13" s="321"/>
      <c r="DLT13" s="321"/>
      <c r="DLU13" s="321"/>
      <c r="DLV13" s="321"/>
      <c r="DLW13" s="321"/>
      <c r="DLX13" s="321"/>
      <c r="DLY13" s="321"/>
      <c r="DLZ13" s="321"/>
      <c r="DMA13" s="321"/>
      <c r="DMB13" s="321"/>
      <c r="DMC13" s="321"/>
      <c r="DMD13" s="321"/>
      <c r="DME13" s="321"/>
      <c r="DMF13" s="321"/>
      <c r="DMG13" s="321"/>
      <c r="DMH13" s="321"/>
      <c r="DMI13" s="321"/>
      <c r="DMJ13" s="321"/>
      <c r="DMK13" s="321"/>
      <c r="DML13" s="321"/>
      <c r="DMM13" s="321"/>
      <c r="DMN13" s="321"/>
      <c r="DMO13" s="321"/>
      <c r="DMP13" s="321"/>
      <c r="DMQ13" s="321"/>
      <c r="DMR13" s="321"/>
      <c r="DMS13" s="321"/>
      <c r="DMT13" s="321"/>
      <c r="DMU13" s="321"/>
      <c r="DMV13" s="321"/>
      <c r="DMW13" s="321"/>
      <c r="DMX13" s="321"/>
      <c r="DMY13" s="321"/>
      <c r="DMZ13" s="321"/>
      <c r="DNA13" s="321"/>
      <c r="DNB13" s="321"/>
      <c r="DNC13" s="321"/>
      <c r="DND13" s="321"/>
      <c r="DNE13" s="321"/>
      <c r="DNF13" s="321"/>
      <c r="DNG13" s="321"/>
      <c r="DNH13" s="321"/>
      <c r="DNI13" s="321"/>
      <c r="DNJ13" s="321"/>
      <c r="DNK13" s="321"/>
      <c r="DNL13" s="321"/>
      <c r="DNM13" s="321"/>
      <c r="DNN13" s="321"/>
      <c r="DNO13" s="321"/>
      <c r="DNP13" s="321"/>
      <c r="DNQ13" s="321"/>
      <c r="DNR13" s="321"/>
      <c r="DNS13" s="321"/>
      <c r="DNT13" s="321"/>
      <c r="DNU13" s="321"/>
      <c r="DNV13" s="321"/>
      <c r="DNW13" s="321"/>
      <c r="DNX13" s="321"/>
      <c r="DNY13" s="321"/>
      <c r="DNZ13" s="321"/>
      <c r="DOA13" s="321"/>
      <c r="DOB13" s="321"/>
      <c r="DOC13" s="321"/>
      <c r="DOD13" s="321"/>
      <c r="DOE13" s="321"/>
      <c r="DOF13" s="321"/>
      <c r="DOG13" s="321"/>
      <c r="DOH13" s="321"/>
      <c r="DOI13" s="321"/>
      <c r="DOJ13" s="321"/>
      <c r="DOK13" s="321"/>
      <c r="DOL13" s="321"/>
      <c r="DOM13" s="321"/>
      <c r="DON13" s="321"/>
      <c r="DOO13" s="321"/>
      <c r="DOP13" s="321"/>
      <c r="DOQ13" s="321"/>
      <c r="DOR13" s="321"/>
      <c r="DOS13" s="321"/>
      <c r="DOT13" s="321"/>
      <c r="DOU13" s="321"/>
      <c r="DOV13" s="321"/>
      <c r="DOW13" s="321"/>
      <c r="DOX13" s="321"/>
      <c r="DOY13" s="321"/>
      <c r="DOZ13" s="321"/>
      <c r="DPA13" s="321"/>
      <c r="DPB13" s="321"/>
      <c r="DPC13" s="321"/>
      <c r="DPD13" s="321"/>
      <c r="DPE13" s="321"/>
      <c r="DPF13" s="321"/>
      <c r="DPG13" s="321"/>
      <c r="DPH13" s="321"/>
      <c r="DPI13" s="321"/>
      <c r="DPJ13" s="321"/>
      <c r="DPK13" s="321"/>
      <c r="DPL13" s="321"/>
      <c r="DPM13" s="321"/>
      <c r="DPN13" s="321"/>
      <c r="DPO13" s="321"/>
      <c r="DPP13" s="321"/>
      <c r="DPQ13" s="321"/>
      <c r="DPR13" s="321"/>
      <c r="DPS13" s="321"/>
      <c r="DPT13" s="321"/>
      <c r="DPU13" s="321"/>
      <c r="DPV13" s="321"/>
      <c r="DPW13" s="321"/>
      <c r="DPX13" s="321"/>
      <c r="DPY13" s="321"/>
      <c r="DPZ13" s="321"/>
      <c r="DQA13" s="321"/>
      <c r="DQB13" s="321"/>
      <c r="DQC13" s="321"/>
      <c r="DQD13" s="321"/>
      <c r="DQE13" s="321"/>
      <c r="DQF13" s="321"/>
      <c r="DQG13" s="321"/>
      <c r="DQH13" s="321"/>
      <c r="DQI13" s="321"/>
      <c r="DQJ13" s="321"/>
      <c r="DQK13" s="321"/>
      <c r="DQL13" s="321"/>
      <c r="DQM13" s="321"/>
      <c r="DQN13" s="321"/>
      <c r="DQO13" s="321"/>
      <c r="DQP13" s="321"/>
      <c r="DQQ13" s="321"/>
      <c r="DQR13" s="321"/>
      <c r="DQS13" s="321"/>
      <c r="DQT13" s="321"/>
      <c r="DQU13" s="321"/>
      <c r="DQV13" s="321"/>
      <c r="DQW13" s="321"/>
      <c r="DQX13" s="321"/>
      <c r="DQY13" s="321"/>
      <c r="DQZ13" s="321"/>
      <c r="DRA13" s="321"/>
      <c r="DRB13" s="321"/>
      <c r="DRC13" s="321"/>
      <c r="DRD13" s="321"/>
      <c r="DRE13" s="321"/>
      <c r="DRF13" s="321"/>
      <c r="DRG13" s="321"/>
      <c r="DRH13" s="321"/>
      <c r="DRI13" s="321"/>
      <c r="DRJ13" s="321"/>
      <c r="DRK13" s="321"/>
      <c r="DRL13" s="321"/>
      <c r="DRM13" s="321"/>
      <c r="DRN13" s="321"/>
      <c r="DRO13" s="321"/>
      <c r="DRP13" s="321"/>
      <c r="DRQ13" s="321"/>
      <c r="DRR13" s="321"/>
      <c r="DRS13" s="321"/>
      <c r="DRT13" s="321"/>
      <c r="DRU13" s="321"/>
      <c r="DRV13" s="321"/>
      <c r="DRW13" s="321"/>
      <c r="DRX13" s="321"/>
      <c r="DRY13" s="321"/>
      <c r="DRZ13" s="321"/>
      <c r="DSA13" s="321"/>
      <c r="DSB13" s="321"/>
      <c r="DSC13" s="321"/>
      <c r="DSD13" s="321"/>
      <c r="DSE13" s="321"/>
      <c r="DSF13" s="321"/>
      <c r="DSG13" s="321"/>
      <c r="DSH13" s="321"/>
      <c r="DSI13" s="321"/>
      <c r="DSJ13" s="321"/>
      <c r="DSK13" s="321"/>
      <c r="DSL13" s="321"/>
      <c r="DSM13" s="321"/>
      <c r="DSN13" s="321"/>
      <c r="DSO13" s="321"/>
      <c r="DSP13" s="321"/>
      <c r="DSQ13" s="321"/>
      <c r="DSR13" s="321"/>
      <c r="DSS13" s="321"/>
      <c r="DST13" s="321"/>
      <c r="DSU13" s="321"/>
      <c r="DSV13" s="321"/>
      <c r="DSW13" s="321"/>
      <c r="DSX13" s="321"/>
      <c r="DSY13" s="321"/>
      <c r="DSZ13" s="321"/>
      <c r="DTA13" s="321"/>
      <c r="DTB13" s="321"/>
      <c r="DTC13" s="321"/>
      <c r="DTD13" s="321"/>
      <c r="DTE13" s="321"/>
      <c r="DTF13" s="321"/>
      <c r="DTG13" s="321"/>
      <c r="DTH13" s="321"/>
      <c r="DTI13" s="321"/>
      <c r="DTJ13" s="321"/>
      <c r="DTK13" s="321"/>
      <c r="DTL13" s="321"/>
      <c r="DTM13" s="321"/>
      <c r="DTN13" s="321"/>
      <c r="DTO13" s="321"/>
      <c r="DTP13" s="321"/>
      <c r="DTQ13" s="321"/>
      <c r="DTR13" s="321"/>
      <c r="DTS13" s="321"/>
      <c r="DTT13" s="321"/>
      <c r="DTU13" s="321"/>
      <c r="DTV13" s="321"/>
      <c r="DTW13" s="321"/>
      <c r="DTX13" s="321"/>
      <c r="DTY13" s="321"/>
      <c r="DTZ13" s="321"/>
      <c r="DUA13" s="321"/>
      <c r="DUB13" s="321"/>
      <c r="DUC13" s="321"/>
      <c r="DUD13" s="321"/>
      <c r="DUE13" s="321"/>
      <c r="DUF13" s="321"/>
      <c r="DUG13" s="321"/>
      <c r="DUH13" s="321"/>
      <c r="DUI13" s="321"/>
      <c r="DUJ13" s="321"/>
      <c r="DUK13" s="321"/>
      <c r="DUL13" s="321"/>
      <c r="DUM13" s="321"/>
      <c r="DUN13" s="321"/>
      <c r="DUO13" s="321"/>
      <c r="DUP13" s="321"/>
      <c r="DUQ13" s="321"/>
      <c r="DUR13" s="321"/>
      <c r="DUS13" s="321"/>
      <c r="DUT13" s="321"/>
      <c r="DUU13" s="321"/>
      <c r="DUV13" s="321"/>
      <c r="DUW13" s="321"/>
      <c r="DUX13" s="321"/>
      <c r="DUY13" s="321"/>
      <c r="DUZ13" s="321"/>
      <c r="DVA13" s="321"/>
      <c r="DVB13" s="321"/>
      <c r="DVC13" s="321"/>
      <c r="DVD13" s="321"/>
      <c r="DVE13" s="321"/>
      <c r="DVF13" s="321"/>
      <c r="DVG13" s="321"/>
      <c r="DVH13" s="321"/>
      <c r="DVI13" s="321"/>
      <c r="DVJ13" s="321"/>
      <c r="DVK13" s="321"/>
      <c r="DVL13" s="321"/>
      <c r="DVM13" s="321"/>
      <c r="DVN13" s="321"/>
      <c r="DVO13" s="321"/>
      <c r="DVP13" s="321"/>
      <c r="DVQ13" s="321"/>
      <c r="DVR13" s="321"/>
      <c r="DVS13" s="321"/>
      <c r="DVT13" s="321"/>
      <c r="DVU13" s="321"/>
      <c r="DVV13" s="321"/>
      <c r="DVW13" s="321"/>
      <c r="DVX13" s="321"/>
      <c r="DVY13" s="321"/>
      <c r="DVZ13" s="321"/>
      <c r="DWA13" s="321"/>
      <c r="DWB13" s="321"/>
      <c r="DWC13" s="321"/>
      <c r="DWD13" s="321"/>
      <c r="DWE13" s="321"/>
      <c r="DWF13" s="321"/>
      <c r="DWG13" s="321"/>
      <c r="DWH13" s="321"/>
      <c r="DWI13" s="321"/>
      <c r="DWJ13" s="321"/>
      <c r="DWK13" s="321"/>
      <c r="DWL13" s="321"/>
      <c r="DWM13" s="321"/>
      <c r="DWN13" s="321"/>
      <c r="DWO13" s="321"/>
      <c r="DWP13" s="321"/>
      <c r="DWQ13" s="321"/>
      <c r="DWR13" s="321"/>
      <c r="DWS13" s="321"/>
      <c r="DWT13" s="321"/>
      <c r="DWU13" s="321"/>
      <c r="DWV13" s="321"/>
      <c r="DWW13" s="321"/>
      <c r="DWX13" s="321"/>
      <c r="DWY13" s="321"/>
      <c r="DWZ13" s="321"/>
      <c r="DXA13" s="321"/>
      <c r="DXB13" s="321"/>
      <c r="DXC13" s="321"/>
      <c r="DXD13" s="321"/>
      <c r="DXE13" s="321"/>
      <c r="DXF13" s="321"/>
      <c r="DXG13" s="321"/>
      <c r="DXH13" s="321"/>
      <c r="DXI13" s="321"/>
      <c r="DXJ13" s="321"/>
      <c r="DXK13" s="321"/>
      <c r="DXL13" s="321"/>
      <c r="DXM13" s="321"/>
      <c r="DXN13" s="321"/>
      <c r="DXO13" s="321"/>
      <c r="DXP13" s="321"/>
      <c r="DXQ13" s="321"/>
      <c r="DXR13" s="321"/>
      <c r="DXS13" s="321"/>
      <c r="DXT13" s="321"/>
      <c r="DXU13" s="321"/>
      <c r="DXV13" s="321"/>
      <c r="DXW13" s="321"/>
      <c r="DXX13" s="321"/>
      <c r="DXY13" s="321"/>
      <c r="DXZ13" s="321"/>
      <c r="DYA13" s="321"/>
      <c r="DYB13" s="321"/>
      <c r="DYC13" s="321"/>
      <c r="DYD13" s="321"/>
      <c r="DYE13" s="321"/>
      <c r="DYF13" s="321"/>
      <c r="DYG13" s="321"/>
      <c r="DYH13" s="321"/>
      <c r="DYI13" s="321"/>
      <c r="DYJ13" s="321"/>
      <c r="DYK13" s="321"/>
      <c r="DYL13" s="321"/>
      <c r="DYM13" s="321"/>
      <c r="DYN13" s="321"/>
      <c r="DYO13" s="321"/>
      <c r="DYP13" s="321"/>
      <c r="DYQ13" s="321"/>
      <c r="DYR13" s="321"/>
      <c r="DYS13" s="321"/>
      <c r="DYT13" s="321"/>
      <c r="DYU13" s="321"/>
      <c r="DYV13" s="321"/>
      <c r="DYW13" s="321"/>
      <c r="DYX13" s="321"/>
      <c r="DYY13" s="321"/>
      <c r="DYZ13" s="321"/>
      <c r="DZA13" s="321"/>
      <c r="DZB13" s="321"/>
      <c r="DZC13" s="321"/>
      <c r="DZD13" s="321"/>
      <c r="DZE13" s="321"/>
      <c r="DZF13" s="321"/>
      <c r="DZG13" s="321"/>
      <c r="DZH13" s="321"/>
      <c r="DZI13" s="321"/>
      <c r="DZJ13" s="321"/>
      <c r="DZK13" s="321"/>
      <c r="DZL13" s="321"/>
      <c r="DZM13" s="321"/>
      <c r="DZN13" s="321"/>
      <c r="DZO13" s="321"/>
      <c r="DZP13" s="321"/>
      <c r="DZQ13" s="321"/>
      <c r="DZR13" s="321"/>
      <c r="DZS13" s="321"/>
      <c r="DZT13" s="321"/>
      <c r="DZU13" s="321"/>
      <c r="DZV13" s="321"/>
      <c r="DZW13" s="321"/>
      <c r="DZX13" s="321"/>
      <c r="DZY13" s="321"/>
      <c r="DZZ13" s="321"/>
      <c r="EAA13" s="321"/>
      <c r="EAB13" s="321"/>
      <c r="EAC13" s="321"/>
      <c r="EAD13" s="321"/>
      <c r="EAE13" s="321"/>
      <c r="EAF13" s="321"/>
      <c r="EAG13" s="321"/>
      <c r="EAH13" s="321"/>
      <c r="EAI13" s="321"/>
      <c r="EAJ13" s="321"/>
      <c r="EAK13" s="321"/>
      <c r="EAL13" s="321"/>
      <c r="EAM13" s="321"/>
      <c r="EAN13" s="321"/>
      <c r="EAO13" s="321"/>
      <c r="EAP13" s="321"/>
      <c r="EAQ13" s="321"/>
      <c r="EAR13" s="321"/>
      <c r="EAS13" s="321"/>
      <c r="EAT13" s="321"/>
      <c r="EAU13" s="321"/>
      <c r="EAV13" s="321"/>
      <c r="EAW13" s="321"/>
      <c r="EAX13" s="321"/>
      <c r="EAY13" s="321"/>
      <c r="EAZ13" s="321"/>
      <c r="EBA13" s="321"/>
      <c r="EBB13" s="321"/>
      <c r="EBC13" s="321"/>
      <c r="EBD13" s="321"/>
      <c r="EBE13" s="321"/>
      <c r="EBF13" s="321"/>
      <c r="EBG13" s="321"/>
      <c r="EBH13" s="321"/>
      <c r="EBI13" s="321"/>
      <c r="EBJ13" s="321"/>
      <c r="EBK13" s="321"/>
      <c r="EBL13" s="321"/>
      <c r="EBM13" s="321"/>
      <c r="EBN13" s="321"/>
      <c r="EBO13" s="321"/>
      <c r="EBP13" s="321"/>
      <c r="EBQ13" s="321"/>
      <c r="EBR13" s="321"/>
      <c r="EBS13" s="321"/>
      <c r="EBT13" s="321"/>
      <c r="EBU13" s="321"/>
      <c r="EBV13" s="321"/>
      <c r="EBW13" s="321"/>
      <c r="EBX13" s="321"/>
      <c r="EBY13" s="321"/>
      <c r="EBZ13" s="321"/>
      <c r="ECA13" s="321"/>
      <c r="ECB13" s="321"/>
      <c r="ECC13" s="321"/>
      <c r="ECD13" s="321"/>
      <c r="ECE13" s="321"/>
      <c r="ECF13" s="321"/>
      <c r="ECG13" s="321"/>
      <c r="ECH13" s="321"/>
      <c r="ECI13" s="321"/>
      <c r="ECJ13" s="321"/>
      <c r="ECK13" s="321"/>
      <c r="ECL13" s="321"/>
      <c r="ECM13" s="321"/>
      <c r="ECN13" s="321"/>
      <c r="ECO13" s="321"/>
      <c r="ECP13" s="321"/>
      <c r="ECQ13" s="321"/>
      <c r="ECR13" s="321"/>
      <c r="ECS13" s="321"/>
      <c r="ECT13" s="321"/>
      <c r="ECU13" s="321"/>
      <c r="ECV13" s="321"/>
      <c r="ECW13" s="321"/>
      <c r="ECX13" s="321"/>
      <c r="ECY13" s="321"/>
      <c r="ECZ13" s="321"/>
      <c r="EDA13" s="321"/>
      <c r="EDB13" s="321"/>
      <c r="EDC13" s="321"/>
      <c r="EDD13" s="321"/>
      <c r="EDE13" s="321"/>
      <c r="EDF13" s="321"/>
      <c r="EDG13" s="321"/>
      <c r="EDH13" s="321"/>
      <c r="EDI13" s="321"/>
      <c r="EDJ13" s="321"/>
      <c r="EDK13" s="321"/>
      <c r="EDL13" s="321"/>
      <c r="EDM13" s="321"/>
      <c r="EDN13" s="321"/>
      <c r="EDO13" s="321"/>
      <c r="EDP13" s="321"/>
      <c r="EDQ13" s="321"/>
      <c r="EDR13" s="321"/>
      <c r="EDS13" s="321"/>
      <c r="EDT13" s="321"/>
      <c r="EDU13" s="321"/>
      <c r="EDV13" s="321"/>
      <c r="EDW13" s="321"/>
      <c r="EDX13" s="321"/>
      <c r="EDY13" s="321"/>
      <c r="EDZ13" s="321"/>
      <c r="EEA13" s="321"/>
      <c r="EEB13" s="321"/>
      <c r="EEC13" s="321"/>
      <c r="EED13" s="321"/>
      <c r="EEE13" s="321"/>
      <c r="EEF13" s="321"/>
      <c r="EEG13" s="321"/>
      <c r="EEH13" s="321"/>
      <c r="EEI13" s="321"/>
      <c r="EEJ13" s="321"/>
      <c r="EEK13" s="321"/>
      <c r="EEL13" s="321"/>
      <c r="EEM13" s="321"/>
      <c r="EEN13" s="321"/>
      <c r="EEO13" s="321"/>
      <c r="EEP13" s="321"/>
      <c r="EEQ13" s="321"/>
      <c r="EER13" s="321"/>
      <c r="EES13" s="321"/>
      <c r="EET13" s="321"/>
      <c r="EEU13" s="321"/>
      <c r="EEV13" s="321"/>
      <c r="EEW13" s="321"/>
      <c r="EEX13" s="321"/>
      <c r="EEY13" s="321"/>
      <c r="EEZ13" s="321"/>
      <c r="EFA13" s="321"/>
      <c r="EFB13" s="321"/>
      <c r="EFC13" s="321"/>
      <c r="EFD13" s="321"/>
      <c r="EFE13" s="321"/>
      <c r="EFF13" s="321"/>
      <c r="EFG13" s="321"/>
      <c r="EFH13" s="321"/>
      <c r="EFI13" s="321"/>
      <c r="EFJ13" s="321"/>
      <c r="EFK13" s="321"/>
      <c r="EFL13" s="321"/>
      <c r="EFM13" s="321"/>
      <c r="EFN13" s="321"/>
      <c r="EFO13" s="321"/>
      <c r="EFP13" s="321"/>
      <c r="EFQ13" s="321"/>
      <c r="EFR13" s="321"/>
      <c r="EFS13" s="321"/>
      <c r="EFT13" s="321"/>
      <c r="EFU13" s="321"/>
      <c r="EFV13" s="321"/>
      <c r="EFW13" s="321"/>
      <c r="EFX13" s="321"/>
      <c r="EFY13" s="321"/>
      <c r="EFZ13" s="321"/>
      <c r="EGA13" s="321"/>
      <c r="EGB13" s="321"/>
      <c r="EGC13" s="321"/>
      <c r="EGD13" s="321"/>
      <c r="EGE13" s="321"/>
      <c r="EGF13" s="321"/>
      <c r="EGG13" s="321"/>
      <c r="EGH13" s="321"/>
      <c r="EGI13" s="321"/>
      <c r="EGJ13" s="321"/>
      <c r="EGK13" s="321"/>
      <c r="EGL13" s="321"/>
      <c r="EGM13" s="321"/>
      <c r="EGN13" s="321"/>
      <c r="EGO13" s="321"/>
      <c r="EGP13" s="321"/>
      <c r="EGQ13" s="321"/>
      <c r="EGR13" s="321"/>
      <c r="EGS13" s="321"/>
      <c r="EGT13" s="321"/>
      <c r="EGU13" s="321"/>
      <c r="EGV13" s="321"/>
      <c r="EGW13" s="321"/>
      <c r="EGX13" s="321"/>
      <c r="EGY13" s="321"/>
      <c r="EGZ13" s="321"/>
      <c r="EHA13" s="321"/>
      <c r="EHB13" s="321"/>
      <c r="EHC13" s="321"/>
      <c r="EHD13" s="321"/>
      <c r="EHE13" s="321"/>
      <c r="EHF13" s="321"/>
      <c r="EHG13" s="321"/>
      <c r="EHH13" s="321"/>
      <c r="EHI13" s="321"/>
      <c r="EHJ13" s="321"/>
      <c r="EHK13" s="321"/>
      <c r="EHL13" s="321"/>
      <c r="EHM13" s="321"/>
      <c r="EHN13" s="321"/>
      <c r="EHO13" s="321"/>
      <c r="EHP13" s="321"/>
      <c r="EHQ13" s="321"/>
      <c r="EHR13" s="321"/>
      <c r="EHS13" s="321"/>
      <c r="EHT13" s="321"/>
      <c r="EHU13" s="321"/>
      <c r="EHV13" s="321"/>
      <c r="EHW13" s="321"/>
      <c r="EHX13" s="321"/>
      <c r="EHY13" s="321"/>
      <c r="EHZ13" s="321"/>
      <c r="EIA13" s="321"/>
      <c r="EIB13" s="321"/>
      <c r="EIC13" s="321"/>
      <c r="EID13" s="321"/>
      <c r="EIE13" s="321"/>
      <c r="EIF13" s="321"/>
      <c r="EIG13" s="321"/>
      <c r="EIH13" s="321"/>
      <c r="EII13" s="321"/>
      <c r="EIJ13" s="321"/>
      <c r="EIK13" s="321"/>
      <c r="EIL13" s="321"/>
      <c r="EIM13" s="321"/>
      <c r="EIN13" s="321"/>
      <c r="EIO13" s="321"/>
      <c r="EIP13" s="321"/>
      <c r="EIQ13" s="321"/>
      <c r="EIR13" s="321"/>
      <c r="EIS13" s="321"/>
      <c r="EIT13" s="321"/>
      <c r="EIU13" s="321"/>
      <c r="EIV13" s="321"/>
      <c r="EIW13" s="321"/>
      <c r="EIX13" s="321"/>
      <c r="EIY13" s="321"/>
      <c r="EIZ13" s="321"/>
      <c r="EJA13" s="321"/>
      <c r="EJB13" s="321"/>
      <c r="EJC13" s="321"/>
      <c r="EJD13" s="321"/>
      <c r="EJE13" s="321"/>
      <c r="EJF13" s="321"/>
      <c r="EJG13" s="321"/>
      <c r="EJH13" s="321"/>
      <c r="EJI13" s="321"/>
      <c r="EJJ13" s="321"/>
      <c r="EJK13" s="321"/>
      <c r="EJL13" s="321"/>
      <c r="EJM13" s="321"/>
      <c r="EJN13" s="321"/>
      <c r="EJO13" s="321"/>
      <c r="EJP13" s="321"/>
      <c r="EJQ13" s="321"/>
      <c r="EJR13" s="321"/>
      <c r="EJS13" s="321"/>
      <c r="EJT13" s="321"/>
      <c r="EJU13" s="321"/>
      <c r="EJV13" s="321"/>
      <c r="EJW13" s="321"/>
      <c r="EJX13" s="321"/>
      <c r="EJY13" s="321"/>
      <c r="EJZ13" s="321"/>
      <c r="EKA13" s="321"/>
      <c r="EKB13" s="321"/>
      <c r="EKC13" s="321"/>
      <c r="EKD13" s="321"/>
      <c r="EKE13" s="321"/>
      <c r="EKF13" s="321"/>
      <c r="EKG13" s="321"/>
      <c r="EKH13" s="321"/>
      <c r="EKI13" s="321"/>
      <c r="EKJ13" s="321"/>
      <c r="EKK13" s="321"/>
      <c r="EKL13" s="321"/>
      <c r="EKM13" s="321"/>
      <c r="EKN13" s="321"/>
      <c r="EKO13" s="321"/>
      <c r="EKP13" s="321"/>
      <c r="EKQ13" s="321"/>
      <c r="EKR13" s="321"/>
      <c r="EKS13" s="321"/>
      <c r="EKT13" s="321"/>
      <c r="EKU13" s="321"/>
      <c r="EKV13" s="321"/>
      <c r="EKW13" s="321"/>
      <c r="EKX13" s="321"/>
      <c r="EKY13" s="321"/>
      <c r="EKZ13" s="321"/>
      <c r="ELA13" s="321"/>
      <c r="ELB13" s="321"/>
      <c r="ELC13" s="321"/>
      <c r="ELD13" s="321"/>
      <c r="ELE13" s="321"/>
      <c r="ELF13" s="321"/>
      <c r="ELG13" s="321"/>
      <c r="ELH13" s="321"/>
      <c r="ELI13" s="321"/>
      <c r="ELJ13" s="321"/>
      <c r="ELK13" s="321"/>
      <c r="ELL13" s="321"/>
      <c r="ELM13" s="321"/>
      <c r="ELN13" s="321"/>
      <c r="ELO13" s="321"/>
      <c r="ELP13" s="321"/>
      <c r="ELQ13" s="321"/>
      <c r="ELR13" s="321"/>
      <c r="ELS13" s="321"/>
      <c r="ELT13" s="321"/>
      <c r="ELU13" s="321"/>
      <c r="ELV13" s="321"/>
      <c r="ELW13" s="321"/>
      <c r="ELX13" s="321"/>
      <c r="ELY13" s="321"/>
      <c r="ELZ13" s="321"/>
      <c r="EMA13" s="321"/>
      <c r="EMB13" s="321"/>
      <c r="EMC13" s="321"/>
      <c r="EMD13" s="321"/>
      <c r="EME13" s="321"/>
      <c r="EMF13" s="321"/>
      <c r="EMG13" s="321"/>
      <c r="EMH13" s="321"/>
      <c r="EMI13" s="321"/>
      <c r="EMJ13" s="321"/>
      <c r="EMK13" s="321"/>
      <c r="EML13" s="321"/>
      <c r="EMM13" s="321"/>
      <c r="EMN13" s="321"/>
      <c r="EMO13" s="321"/>
      <c r="EMP13" s="321"/>
      <c r="EMQ13" s="321"/>
      <c r="EMR13" s="321"/>
      <c r="EMS13" s="321"/>
      <c r="EMT13" s="321"/>
      <c r="EMU13" s="321"/>
      <c r="EMV13" s="321"/>
      <c r="EMW13" s="321"/>
      <c r="EMX13" s="321"/>
      <c r="EMY13" s="321"/>
      <c r="EMZ13" s="321"/>
      <c r="ENA13" s="321"/>
      <c r="ENB13" s="321"/>
      <c r="ENC13" s="321"/>
      <c r="END13" s="321"/>
      <c r="ENE13" s="321"/>
      <c r="ENF13" s="321"/>
      <c r="ENG13" s="321"/>
      <c r="ENH13" s="321"/>
      <c r="ENI13" s="321"/>
      <c r="ENJ13" s="321"/>
      <c r="ENK13" s="321"/>
      <c r="ENL13" s="321"/>
      <c r="ENM13" s="321"/>
      <c r="ENN13" s="321"/>
      <c r="ENO13" s="321"/>
      <c r="ENP13" s="321"/>
      <c r="ENQ13" s="321"/>
      <c r="ENR13" s="321"/>
      <c r="ENS13" s="321"/>
      <c r="ENT13" s="321"/>
      <c r="ENU13" s="321"/>
      <c r="ENV13" s="321"/>
      <c r="ENW13" s="321"/>
      <c r="ENX13" s="321"/>
      <c r="ENY13" s="321"/>
      <c r="ENZ13" s="321"/>
      <c r="EOA13" s="321"/>
      <c r="EOB13" s="321"/>
      <c r="EOC13" s="321"/>
      <c r="EOD13" s="321"/>
      <c r="EOE13" s="321"/>
      <c r="EOF13" s="321"/>
      <c r="EOG13" s="321"/>
      <c r="EOH13" s="321"/>
      <c r="EOI13" s="321"/>
      <c r="EOJ13" s="321"/>
      <c r="EOK13" s="321"/>
      <c r="EOL13" s="321"/>
      <c r="EOM13" s="321"/>
      <c r="EON13" s="321"/>
      <c r="EOO13" s="321"/>
      <c r="EOP13" s="321"/>
      <c r="EOQ13" s="321"/>
      <c r="EOR13" s="321"/>
      <c r="EOS13" s="321"/>
      <c r="EOT13" s="321"/>
      <c r="EOU13" s="321"/>
      <c r="EOV13" s="321"/>
      <c r="EOW13" s="321"/>
      <c r="EOX13" s="321"/>
      <c r="EOY13" s="321"/>
      <c r="EOZ13" s="321"/>
      <c r="EPA13" s="321"/>
      <c r="EPB13" s="321"/>
      <c r="EPC13" s="321"/>
      <c r="EPD13" s="321"/>
      <c r="EPE13" s="321"/>
      <c r="EPF13" s="321"/>
      <c r="EPG13" s="321"/>
      <c r="EPH13" s="321"/>
      <c r="EPI13" s="321"/>
      <c r="EPJ13" s="321"/>
      <c r="EPK13" s="321"/>
      <c r="EPL13" s="321"/>
      <c r="EPM13" s="321"/>
      <c r="EPN13" s="321"/>
      <c r="EPO13" s="321"/>
      <c r="EPP13" s="321"/>
      <c r="EPQ13" s="321"/>
      <c r="EPR13" s="321"/>
      <c r="EPS13" s="321"/>
      <c r="EPT13" s="321"/>
      <c r="EPU13" s="321"/>
      <c r="EPV13" s="321"/>
      <c r="EPW13" s="321"/>
      <c r="EPX13" s="321"/>
      <c r="EPY13" s="321"/>
      <c r="EPZ13" s="321"/>
      <c r="EQA13" s="321"/>
      <c r="EQB13" s="321"/>
      <c r="EQC13" s="321"/>
      <c r="EQD13" s="321"/>
      <c r="EQE13" s="321"/>
      <c r="EQF13" s="321"/>
      <c r="EQG13" s="321"/>
      <c r="EQH13" s="321"/>
      <c r="EQI13" s="321"/>
      <c r="EQJ13" s="321"/>
      <c r="EQK13" s="321"/>
      <c r="EQL13" s="321"/>
      <c r="EQM13" s="321"/>
      <c r="EQN13" s="321"/>
      <c r="EQO13" s="321"/>
      <c r="EQP13" s="321"/>
      <c r="EQQ13" s="321"/>
      <c r="EQR13" s="321"/>
      <c r="EQS13" s="321"/>
      <c r="EQT13" s="321"/>
      <c r="EQU13" s="321"/>
      <c r="EQV13" s="321"/>
      <c r="EQW13" s="321"/>
      <c r="EQX13" s="321"/>
      <c r="EQY13" s="321"/>
      <c r="EQZ13" s="321"/>
      <c r="ERA13" s="321"/>
      <c r="ERB13" s="321"/>
      <c r="ERC13" s="321"/>
      <c r="ERD13" s="321"/>
      <c r="ERE13" s="321"/>
      <c r="ERF13" s="321"/>
      <c r="ERG13" s="321"/>
      <c r="ERH13" s="321"/>
      <c r="ERI13" s="321"/>
      <c r="ERJ13" s="321"/>
      <c r="ERK13" s="321"/>
      <c r="ERL13" s="321"/>
      <c r="ERM13" s="321"/>
      <c r="ERN13" s="321"/>
      <c r="ERO13" s="321"/>
      <c r="ERP13" s="321"/>
      <c r="ERQ13" s="321"/>
      <c r="ERR13" s="321"/>
      <c r="ERS13" s="321"/>
      <c r="ERT13" s="321"/>
      <c r="ERU13" s="321"/>
      <c r="ERV13" s="321"/>
      <c r="ERW13" s="321"/>
      <c r="ERX13" s="321"/>
      <c r="ERY13" s="321"/>
      <c r="ERZ13" s="321"/>
      <c r="ESA13" s="321"/>
      <c r="ESB13" s="321"/>
      <c r="ESC13" s="321"/>
      <c r="ESD13" s="321"/>
      <c r="ESE13" s="321"/>
      <c r="ESF13" s="321"/>
      <c r="ESG13" s="321"/>
      <c r="ESH13" s="321"/>
      <c r="ESI13" s="321"/>
      <c r="ESJ13" s="321"/>
      <c r="ESK13" s="321"/>
      <c r="ESL13" s="321"/>
      <c r="ESM13" s="321"/>
      <c r="ESN13" s="321"/>
      <c r="ESO13" s="321"/>
      <c r="ESP13" s="321"/>
      <c r="ESQ13" s="321"/>
      <c r="ESR13" s="321"/>
      <c r="ESS13" s="321"/>
      <c r="EST13" s="321"/>
      <c r="ESU13" s="321"/>
      <c r="ESV13" s="321"/>
      <c r="ESW13" s="321"/>
      <c r="ESX13" s="321"/>
      <c r="ESY13" s="321"/>
      <c r="ESZ13" s="321"/>
      <c r="ETA13" s="321"/>
      <c r="ETB13" s="321"/>
      <c r="ETC13" s="321"/>
      <c r="ETD13" s="321"/>
      <c r="ETE13" s="321"/>
      <c r="ETF13" s="321"/>
      <c r="ETG13" s="321"/>
      <c r="ETH13" s="321"/>
      <c r="ETI13" s="321"/>
      <c r="ETJ13" s="321"/>
      <c r="ETK13" s="321"/>
      <c r="ETL13" s="321"/>
      <c r="ETM13" s="321"/>
      <c r="ETN13" s="321"/>
      <c r="ETO13" s="321"/>
      <c r="ETP13" s="321"/>
      <c r="ETQ13" s="321"/>
      <c r="ETR13" s="321"/>
      <c r="ETS13" s="321"/>
      <c r="ETT13" s="321"/>
      <c r="ETU13" s="321"/>
      <c r="ETV13" s="321"/>
      <c r="ETW13" s="321"/>
      <c r="ETX13" s="321"/>
      <c r="ETY13" s="321"/>
      <c r="ETZ13" s="321"/>
      <c r="EUA13" s="321"/>
      <c r="EUB13" s="321"/>
      <c r="EUC13" s="321"/>
      <c r="EUD13" s="321"/>
      <c r="EUE13" s="321"/>
      <c r="EUF13" s="321"/>
      <c r="EUG13" s="321"/>
      <c r="EUH13" s="321"/>
      <c r="EUI13" s="321"/>
      <c r="EUJ13" s="321"/>
      <c r="EUK13" s="321"/>
      <c r="EUL13" s="321"/>
      <c r="EUM13" s="321"/>
      <c r="EUN13" s="321"/>
      <c r="EUO13" s="321"/>
      <c r="EUP13" s="321"/>
      <c r="EUQ13" s="321"/>
      <c r="EUR13" s="321"/>
      <c r="EUS13" s="321"/>
      <c r="EUT13" s="321"/>
      <c r="EUU13" s="321"/>
      <c r="EUV13" s="321"/>
      <c r="EUW13" s="321"/>
      <c r="EUX13" s="321"/>
      <c r="EUY13" s="321"/>
      <c r="EUZ13" s="321"/>
      <c r="EVA13" s="321"/>
      <c r="EVB13" s="321"/>
      <c r="EVC13" s="321"/>
      <c r="EVD13" s="321"/>
      <c r="EVE13" s="321"/>
      <c r="EVF13" s="321"/>
      <c r="EVG13" s="321"/>
      <c r="EVH13" s="321"/>
      <c r="EVI13" s="321"/>
      <c r="EVJ13" s="321"/>
      <c r="EVK13" s="321"/>
      <c r="EVL13" s="321"/>
      <c r="EVM13" s="321"/>
      <c r="EVN13" s="321"/>
      <c r="EVO13" s="321"/>
      <c r="EVP13" s="321"/>
      <c r="EVQ13" s="321"/>
      <c r="EVR13" s="321"/>
      <c r="EVS13" s="321"/>
      <c r="EVT13" s="321"/>
      <c r="EVU13" s="321"/>
      <c r="EVV13" s="321"/>
      <c r="EVW13" s="321"/>
      <c r="EVX13" s="321"/>
      <c r="EVY13" s="321"/>
      <c r="EVZ13" s="321"/>
      <c r="EWA13" s="321"/>
      <c r="EWB13" s="321"/>
      <c r="EWC13" s="321"/>
      <c r="EWD13" s="321"/>
      <c r="EWE13" s="321"/>
      <c r="EWF13" s="321"/>
      <c r="EWG13" s="321"/>
      <c r="EWH13" s="321"/>
      <c r="EWI13" s="321"/>
      <c r="EWJ13" s="321"/>
      <c r="EWK13" s="321"/>
      <c r="EWL13" s="321"/>
      <c r="EWM13" s="321"/>
      <c r="EWN13" s="321"/>
      <c r="EWO13" s="321"/>
      <c r="EWP13" s="321"/>
      <c r="EWQ13" s="321"/>
      <c r="EWR13" s="321"/>
      <c r="EWS13" s="321"/>
      <c r="EWT13" s="321"/>
      <c r="EWU13" s="321"/>
      <c r="EWV13" s="321"/>
      <c r="EWW13" s="321"/>
      <c r="EWX13" s="321"/>
      <c r="EWY13" s="321"/>
      <c r="EWZ13" s="321"/>
      <c r="EXA13" s="321"/>
      <c r="EXB13" s="321"/>
      <c r="EXC13" s="321"/>
      <c r="EXD13" s="321"/>
      <c r="EXE13" s="321"/>
      <c r="EXF13" s="321"/>
      <c r="EXG13" s="321"/>
      <c r="EXH13" s="321"/>
      <c r="EXI13" s="321"/>
      <c r="EXJ13" s="321"/>
      <c r="EXK13" s="321"/>
      <c r="EXL13" s="321"/>
      <c r="EXM13" s="321"/>
      <c r="EXN13" s="321"/>
      <c r="EXO13" s="321"/>
      <c r="EXP13" s="321"/>
      <c r="EXQ13" s="321"/>
      <c r="EXR13" s="321"/>
      <c r="EXS13" s="321"/>
      <c r="EXT13" s="321"/>
      <c r="EXU13" s="321"/>
      <c r="EXV13" s="321"/>
      <c r="EXW13" s="321"/>
      <c r="EXX13" s="321"/>
      <c r="EXY13" s="321"/>
      <c r="EXZ13" s="321"/>
      <c r="EYA13" s="321"/>
      <c r="EYB13" s="321"/>
      <c r="EYC13" s="321"/>
      <c r="EYD13" s="321"/>
      <c r="EYE13" s="321"/>
      <c r="EYF13" s="321"/>
      <c r="EYG13" s="321"/>
      <c r="EYH13" s="321"/>
      <c r="EYI13" s="321"/>
      <c r="EYJ13" s="321"/>
      <c r="EYK13" s="321"/>
      <c r="EYL13" s="321"/>
      <c r="EYM13" s="321"/>
      <c r="EYN13" s="321"/>
      <c r="EYO13" s="321"/>
      <c r="EYP13" s="321"/>
      <c r="EYQ13" s="321"/>
      <c r="EYR13" s="321"/>
      <c r="EYS13" s="321"/>
      <c r="EYT13" s="321"/>
      <c r="EYU13" s="321"/>
      <c r="EYV13" s="321"/>
      <c r="EYW13" s="321"/>
      <c r="EYX13" s="321"/>
      <c r="EYY13" s="321"/>
      <c r="EYZ13" s="321"/>
      <c r="EZA13" s="321"/>
      <c r="EZB13" s="321"/>
      <c r="EZC13" s="321"/>
      <c r="EZD13" s="321"/>
      <c r="EZE13" s="321"/>
      <c r="EZF13" s="321"/>
      <c r="EZG13" s="321"/>
      <c r="EZH13" s="321"/>
      <c r="EZI13" s="321"/>
      <c r="EZJ13" s="321"/>
      <c r="EZK13" s="321"/>
      <c r="EZL13" s="321"/>
      <c r="EZM13" s="321"/>
      <c r="EZN13" s="321"/>
      <c r="EZO13" s="321"/>
      <c r="EZP13" s="321"/>
      <c r="EZQ13" s="321"/>
      <c r="EZR13" s="321"/>
      <c r="EZS13" s="321"/>
      <c r="EZT13" s="321"/>
      <c r="EZU13" s="321"/>
      <c r="EZV13" s="321"/>
      <c r="EZW13" s="321"/>
      <c r="EZX13" s="321"/>
      <c r="EZY13" s="321"/>
      <c r="EZZ13" s="321"/>
      <c r="FAA13" s="321"/>
      <c r="FAB13" s="321"/>
      <c r="FAC13" s="321"/>
      <c r="FAD13" s="321"/>
      <c r="FAE13" s="321"/>
      <c r="FAF13" s="321"/>
      <c r="FAG13" s="321"/>
      <c r="FAH13" s="321"/>
      <c r="FAI13" s="321"/>
      <c r="FAJ13" s="321"/>
      <c r="FAK13" s="321"/>
      <c r="FAL13" s="321"/>
      <c r="FAM13" s="321"/>
      <c r="FAN13" s="321"/>
      <c r="FAO13" s="321"/>
      <c r="FAP13" s="321"/>
      <c r="FAQ13" s="321"/>
      <c r="FAR13" s="321"/>
      <c r="FAS13" s="321"/>
      <c r="FAT13" s="321"/>
      <c r="FAU13" s="321"/>
      <c r="FAV13" s="321"/>
      <c r="FAW13" s="321"/>
      <c r="FAX13" s="321"/>
      <c r="FAY13" s="321"/>
      <c r="FAZ13" s="321"/>
      <c r="FBA13" s="321"/>
      <c r="FBB13" s="321"/>
      <c r="FBC13" s="321"/>
      <c r="FBD13" s="321"/>
      <c r="FBE13" s="321"/>
      <c r="FBF13" s="321"/>
      <c r="FBG13" s="321"/>
      <c r="FBH13" s="321"/>
      <c r="FBI13" s="321"/>
      <c r="FBJ13" s="321"/>
      <c r="FBK13" s="321"/>
      <c r="FBL13" s="321"/>
      <c r="FBM13" s="321"/>
      <c r="FBN13" s="321"/>
      <c r="FBO13" s="321"/>
      <c r="FBP13" s="321"/>
      <c r="FBQ13" s="321"/>
      <c r="FBR13" s="321"/>
      <c r="FBS13" s="321"/>
      <c r="FBT13" s="321"/>
      <c r="FBU13" s="321"/>
      <c r="FBV13" s="321"/>
      <c r="FBW13" s="321"/>
      <c r="FBX13" s="321"/>
      <c r="FBY13" s="321"/>
      <c r="FBZ13" s="321"/>
      <c r="FCA13" s="321"/>
      <c r="FCB13" s="321"/>
      <c r="FCC13" s="321"/>
      <c r="FCD13" s="321"/>
      <c r="FCE13" s="321"/>
      <c r="FCF13" s="321"/>
      <c r="FCG13" s="321"/>
      <c r="FCH13" s="321"/>
      <c r="FCI13" s="321"/>
      <c r="FCJ13" s="321"/>
      <c r="FCK13" s="321"/>
      <c r="FCL13" s="321"/>
      <c r="FCM13" s="321"/>
      <c r="FCN13" s="321"/>
      <c r="FCO13" s="321"/>
      <c r="FCP13" s="321"/>
      <c r="FCQ13" s="321"/>
      <c r="FCR13" s="321"/>
      <c r="FCS13" s="321"/>
      <c r="FCT13" s="321"/>
      <c r="FCU13" s="321"/>
      <c r="FCV13" s="321"/>
      <c r="FCW13" s="321"/>
      <c r="FCX13" s="321"/>
      <c r="FCY13" s="321"/>
      <c r="FCZ13" s="321"/>
      <c r="FDA13" s="321"/>
      <c r="FDB13" s="321"/>
      <c r="FDC13" s="321"/>
      <c r="FDD13" s="321"/>
      <c r="FDE13" s="321"/>
      <c r="FDF13" s="321"/>
      <c r="FDG13" s="321"/>
      <c r="FDH13" s="321"/>
      <c r="FDI13" s="321"/>
      <c r="FDJ13" s="321"/>
      <c r="FDK13" s="321"/>
      <c r="FDL13" s="321"/>
      <c r="FDM13" s="321"/>
      <c r="FDN13" s="321"/>
      <c r="FDO13" s="321"/>
      <c r="FDP13" s="321"/>
      <c r="FDQ13" s="321"/>
      <c r="FDR13" s="321"/>
      <c r="FDS13" s="321"/>
      <c r="FDT13" s="321"/>
      <c r="FDU13" s="321"/>
      <c r="FDV13" s="321"/>
      <c r="FDW13" s="321"/>
      <c r="FDX13" s="321"/>
      <c r="FDY13" s="321"/>
      <c r="FDZ13" s="321"/>
      <c r="FEA13" s="321"/>
      <c r="FEB13" s="321"/>
      <c r="FEC13" s="321"/>
      <c r="FED13" s="321"/>
      <c r="FEE13" s="321"/>
      <c r="FEF13" s="321"/>
      <c r="FEG13" s="321"/>
      <c r="FEH13" s="321"/>
      <c r="FEI13" s="321"/>
      <c r="FEJ13" s="321"/>
      <c r="FEK13" s="321"/>
      <c r="FEL13" s="321"/>
      <c r="FEM13" s="321"/>
      <c r="FEN13" s="321"/>
      <c r="FEO13" s="321"/>
      <c r="FEP13" s="321"/>
      <c r="FEQ13" s="321"/>
      <c r="FER13" s="321"/>
      <c r="FES13" s="321"/>
      <c r="FET13" s="321"/>
      <c r="FEU13" s="321"/>
      <c r="FEV13" s="321"/>
      <c r="FEW13" s="321"/>
      <c r="FEX13" s="321"/>
      <c r="FEY13" s="321"/>
      <c r="FEZ13" s="321"/>
      <c r="FFA13" s="321"/>
      <c r="FFB13" s="321"/>
      <c r="FFC13" s="321"/>
      <c r="FFD13" s="321"/>
      <c r="FFE13" s="321"/>
      <c r="FFF13" s="321"/>
      <c r="FFG13" s="321"/>
      <c r="FFH13" s="321"/>
      <c r="FFI13" s="321"/>
      <c r="FFJ13" s="321"/>
      <c r="FFK13" s="321"/>
      <c r="FFL13" s="321"/>
      <c r="FFM13" s="321"/>
      <c r="FFN13" s="321"/>
      <c r="FFO13" s="321"/>
      <c r="FFP13" s="321"/>
      <c r="FFQ13" s="321"/>
      <c r="FFR13" s="321"/>
      <c r="FFS13" s="321"/>
      <c r="FFT13" s="321"/>
      <c r="FFU13" s="321"/>
      <c r="FFV13" s="321"/>
      <c r="FFW13" s="321"/>
      <c r="FFX13" s="321"/>
      <c r="FFY13" s="321"/>
      <c r="FFZ13" s="321"/>
      <c r="FGA13" s="321"/>
      <c r="FGB13" s="321"/>
      <c r="FGC13" s="321"/>
      <c r="FGD13" s="321"/>
      <c r="FGE13" s="321"/>
      <c r="FGF13" s="321"/>
      <c r="FGG13" s="321"/>
      <c r="FGH13" s="321"/>
      <c r="FGI13" s="321"/>
      <c r="FGJ13" s="321"/>
      <c r="FGK13" s="321"/>
      <c r="FGL13" s="321"/>
      <c r="FGM13" s="321"/>
      <c r="FGN13" s="321"/>
      <c r="FGO13" s="321"/>
      <c r="FGP13" s="321"/>
      <c r="FGQ13" s="321"/>
      <c r="FGR13" s="321"/>
      <c r="FGS13" s="321"/>
      <c r="FGT13" s="321"/>
      <c r="FGU13" s="321"/>
      <c r="FGV13" s="321"/>
      <c r="FGW13" s="321"/>
      <c r="FGX13" s="321"/>
      <c r="FGY13" s="321"/>
      <c r="FGZ13" s="321"/>
      <c r="FHA13" s="321"/>
      <c r="FHB13" s="321"/>
      <c r="FHC13" s="321"/>
      <c r="FHD13" s="321"/>
      <c r="FHE13" s="321"/>
      <c r="FHF13" s="321"/>
      <c r="FHG13" s="321"/>
      <c r="FHH13" s="321"/>
      <c r="FHI13" s="321"/>
      <c r="FHJ13" s="321"/>
      <c r="FHK13" s="321"/>
      <c r="FHL13" s="321"/>
      <c r="FHM13" s="321"/>
      <c r="FHN13" s="321"/>
      <c r="FHO13" s="321"/>
      <c r="FHP13" s="321"/>
      <c r="FHQ13" s="321"/>
      <c r="FHR13" s="321"/>
      <c r="FHS13" s="321"/>
      <c r="FHT13" s="321"/>
      <c r="FHU13" s="321"/>
      <c r="FHV13" s="321"/>
      <c r="FHW13" s="321"/>
      <c r="FHX13" s="321"/>
      <c r="FHY13" s="321"/>
      <c r="FHZ13" s="321"/>
      <c r="FIA13" s="321"/>
      <c r="FIB13" s="321"/>
      <c r="FIC13" s="321"/>
      <c r="FID13" s="321"/>
      <c r="FIE13" s="321"/>
      <c r="FIF13" s="321"/>
      <c r="FIG13" s="321"/>
      <c r="FIH13" s="321"/>
      <c r="FII13" s="321"/>
      <c r="FIJ13" s="321"/>
      <c r="FIK13" s="321"/>
      <c r="FIL13" s="321"/>
      <c r="FIM13" s="321"/>
      <c r="FIN13" s="321"/>
      <c r="FIO13" s="321"/>
      <c r="FIP13" s="321"/>
      <c r="FIQ13" s="321"/>
      <c r="FIR13" s="321"/>
      <c r="FIS13" s="321"/>
      <c r="FIT13" s="321"/>
      <c r="FIU13" s="321"/>
      <c r="FIV13" s="321"/>
      <c r="FIW13" s="321"/>
      <c r="FIX13" s="321"/>
      <c r="FIY13" s="321"/>
      <c r="FIZ13" s="321"/>
      <c r="FJA13" s="321"/>
      <c r="FJB13" s="321"/>
      <c r="FJC13" s="321"/>
      <c r="FJD13" s="321"/>
      <c r="FJE13" s="321"/>
      <c r="FJF13" s="321"/>
      <c r="FJG13" s="321"/>
      <c r="FJH13" s="321"/>
      <c r="FJI13" s="321"/>
      <c r="FJJ13" s="321"/>
      <c r="FJK13" s="321"/>
      <c r="FJL13" s="321"/>
      <c r="FJM13" s="321"/>
      <c r="FJN13" s="321"/>
      <c r="FJO13" s="321"/>
      <c r="FJP13" s="321"/>
      <c r="FJQ13" s="321"/>
      <c r="FJR13" s="321"/>
      <c r="FJS13" s="321"/>
      <c r="FJT13" s="321"/>
      <c r="FJU13" s="321"/>
      <c r="FJV13" s="321"/>
      <c r="FJW13" s="321"/>
      <c r="FJX13" s="321"/>
      <c r="FJY13" s="321"/>
      <c r="FJZ13" s="321"/>
      <c r="FKA13" s="321"/>
      <c r="FKB13" s="321"/>
      <c r="FKC13" s="321"/>
      <c r="FKD13" s="321"/>
      <c r="FKE13" s="321"/>
      <c r="FKF13" s="321"/>
      <c r="FKG13" s="321"/>
      <c r="FKH13" s="321"/>
      <c r="FKI13" s="321"/>
      <c r="FKJ13" s="321"/>
      <c r="FKK13" s="321"/>
      <c r="FKL13" s="321"/>
      <c r="FKM13" s="321"/>
      <c r="FKN13" s="321"/>
      <c r="FKO13" s="321"/>
      <c r="FKP13" s="321"/>
      <c r="FKQ13" s="321"/>
      <c r="FKR13" s="321"/>
      <c r="FKS13" s="321"/>
      <c r="FKT13" s="321"/>
      <c r="FKU13" s="321"/>
      <c r="FKV13" s="321"/>
      <c r="FKW13" s="321"/>
      <c r="FKX13" s="321"/>
      <c r="FKY13" s="321"/>
      <c r="FKZ13" s="321"/>
      <c r="FLA13" s="321"/>
      <c r="FLB13" s="321"/>
      <c r="FLC13" s="321"/>
      <c r="FLD13" s="321"/>
      <c r="FLE13" s="321"/>
      <c r="FLF13" s="321"/>
      <c r="FLG13" s="321"/>
      <c r="FLH13" s="321"/>
      <c r="FLI13" s="321"/>
      <c r="FLJ13" s="321"/>
      <c r="FLK13" s="321"/>
      <c r="FLL13" s="321"/>
      <c r="FLM13" s="321"/>
      <c r="FLN13" s="321"/>
      <c r="FLO13" s="321"/>
      <c r="FLP13" s="321"/>
      <c r="FLQ13" s="321"/>
      <c r="FLR13" s="321"/>
      <c r="FLS13" s="321"/>
      <c r="FLT13" s="321"/>
      <c r="FLU13" s="321"/>
      <c r="FLV13" s="321"/>
      <c r="FLW13" s="321"/>
      <c r="FLX13" s="321"/>
      <c r="FLY13" s="321"/>
      <c r="FLZ13" s="321"/>
      <c r="FMA13" s="321"/>
      <c r="FMB13" s="321"/>
      <c r="FMC13" s="321"/>
      <c r="FMD13" s="321"/>
      <c r="FME13" s="321"/>
      <c r="FMF13" s="321"/>
      <c r="FMG13" s="321"/>
      <c r="FMH13" s="321"/>
      <c r="FMI13" s="321"/>
      <c r="FMJ13" s="321"/>
      <c r="FMK13" s="321"/>
      <c r="FML13" s="321"/>
      <c r="FMM13" s="321"/>
      <c r="FMN13" s="321"/>
      <c r="FMO13" s="321"/>
      <c r="FMP13" s="321"/>
      <c r="FMQ13" s="321"/>
      <c r="FMR13" s="321"/>
      <c r="FMS13" s="321"/>
      <c r="FMT13" s="321"/>
      <c r="FMU13" s="321"/>
      <c r="FMV13" s="321"/>
      <c r="FMW13" s="321"/>
      <c r="FMX13" s="321"/>
      <c r="FMY13" s="321"/>
      <c r="FMZ13" s="321"/>
      <c r="FNA13" s="321"/>
      <c r="FNB13" s="321"/>
      <c r="FNC13" s="321"/>
      <c r="FND13" s="321"/>
      <c r="FNE13" s="321"/>
      <c r="FNF13" s="321"/>
      <c r="FNG13" s="321"/>
      <c r="FNH13" s="321"/>
      <c r="FNI13" s="321"/>
      <c r="FNJ13" s="321"/>
      <c r="FNK13" s="321"/>
      <c r="FNL13" s="321"/>
      <c r="FNM13" s="321"/>
      <c r="FNN13" s="321"/>
      <c r="FNO13" s="321"/>
      <c r="FNP13" s="321"/>
      <c r="FNQ13" s="321"/>
      <c r="FNR13" s="321"/>
      <c r="FNS13" s="321"/>
      <c r="FNT13" s="321"/>
      <c r="FNU13" s="321"/>
      <c r="FNV13" s="321"/>
      <c r="FNW13" s="321"/>
      <c r="FNX13" s="321"/>
      <c r="FNY13" s="321"/>
      <c r="FNZ13" s="321"/>
      <c r="FOA13" s="321"/>
      <c r="FOB13" s="321"/>
      <c r="FOC13" s="321"/>
      <c r="FOD13" s="321"/>
      <c r="FOE13" s="321"/>
      <c r="FOF13" s="321"/>
      <c r="FOG13" s="321"/>
      <c r="FOH13" s="321"/>
      <c r="FOI13" s="321"/>
      <c r="FOJ13" s="321"/>
      <c r="FOK13" s="321"/>
      <c r="FOL13" s="321"/>
      <c r="FOM13" s="321"/>
      <c r="FON13" s="321"/>
      <c r="FOO13" s="321"/>
      <c r="FOP13" s="321"/>
      <c r="FOQ13" s="321"/>
      <c r="FOR13" s="321"/>
      <c r="FOS13" s="321"/>
      <c r="FOT13" s="321"/>
      <c r="FOU13" s="321"/>
      <c r="FOV13" s="321"/>
      <c r="FOW13" s="321"/>
      <c r="FOX13" s="321"/>
      <c r="FOY13" s="321"/>
      <c r="FOZ13" s="321"/>
      <c r="FPA13" s="321"/>
      <c r="FPB13" s="321"/>
      <c r="FPC13" s="321"/>
      <c r="FPD13" s="321"/>
      <c r="FPE13" s="321"/>
      <c r="FPF13" s="321"/>
      <c r="FPG13" s="321"/>
      <c r="FPH13" s="321"/>
      <c r="FPI13" s="321"/>
      <c r="FPJ13" s="321"/>
      <c r="FPK13" s="321"/>
      <c r="FPL13" s="321"/>
      <c r="FPM13" s="321"/>
      <c r="FPN13" s="321"/>
      <c r="FPO13" s="321"/>
      <c r="FPP13" s="321"/>
      <c r="FPQ13" s="321"/>
      <c r="FPR13" s="321"/>
      <c r="FPS13" s="321"/>
      <c r="FPT13" s="321"/>
      <c r="FPU13" s="321"/>
      <c r="FPV13" s="321"/>
      <c r="FPW13" s="321"/>
      <c r="FPX13" s="321"/>
      <c r="FPY13" s="321"/>
      <c r="FPZ13" s="321"/>
      <c r="FQA13" s="321"/>
      <c r="FQB13" s="321"/>
      <c r="FQC13" s="321"/>
      <c r="FQD13" s="321"/>
      <c r="FQE13" s="321"/>
      <c r="FQF13" s="321"/>
      <c r="FQG13" s="321"/>
      <c r="FQH13" s="321"/>
      <c r="FQI13" s="321"/>
      <c r="FQJ13" s="321"/>
      <c r="FQK13" s="321"/>
      <c r="FQL13" s="321"/>
      <c r="FQM13" s="321"/>
      <c r="FQN13" s="321"/>
      <c r="FQO13" s="321"/>
      <c r="FQP13" s="321"/>
      <c r="FQQ13" s="321"/>
      <c r="FQR13" s="321"/>
      <c r="FQS13" s="321"/>
      <c r="FQT13" s="321"/>
      <c r="FQU13" s="321"/>
      <c r="FQV13" s="321"/>
      <c r="FQW13" s="321"/>
      <c r="FQX13" s="321"/>
      <c r="FQY13" s="321"/>
      <c r="FQZ13" s="321"/>
      <c r="FRA13" s="321"/>
      <c r="FRB13" s="321"/>
      <c r="FRC13" s="321"/>
      <c r="FRD13" s="321"/>
      <c r="FRE13" s="321"/>
      <c r="FRF13" s="321"/>
      <c r="FRG13" s="321"/>
      <c r="FRH13" s="321"/>
      <c r="FRI13" s="321"/>
      <c r="FRJ13" s="321"/>
      <c r="FRK13" s="321"/>
      <c r="FRL13" s="321"/>
      <c r="FRM13" s="321"/>
      <c r="FRN13" s="321"/>
      <c r="FRO13" s="321"/>
      <c r="FRP13" s="321"/>
      <c r="FRQ13" s="321"/>
      <c r="FRR13" s="321"/>
      <c r="FRS13" s="321"/>
      <c r="FRT13" s="321"/>
      <c r="FRU13" s="321"/>
      <c r="FRV13" s="321"/>
      <c r="FRW13" s="321"/>
      <c r="FRX13" s="321"/>
      <c r="FRY13" s="321"/>
      <c r="FRZ13" s="321"/>
      <c r="FSA13" s="321"/>
      <c r="FSB13" s="321"/>
      <c r="FSC13" s="321"/>
      <c r="FSD13" s="321"/>
      <c r="FSE13" s="321"/>
      <c r="FSF13" s="321"/>
      <c r="FSG13" s="321"/>
      <c r="FSH13" s="321"/>
      <c r="FSI13" s="321"/>
      <c r="FSJ13" s="321"/>
      <c r="FSK13" s="321"/>
      <c r="FSL13" s="321"/>
      <c r="FSM13" s="321"/>
      <c r="FSN13" s="321"/>
      <c r="FSO13" s="321"/>
      <c r="FSP13" s="321"/>
      <c r="FSQ13" s="321"/>
      <c r="FSR13" s="321"/>
      <c r="FSS13" s="321"/>
      <c r="FST13" s="321"/>
      <c r="FSU13" s="321"/>
      <c r="FSV13" s="321"/>
      <c r="FSW13" s="321"/>
      <c r="FSX13" s="321"/>
      <c r="FSY13" s="321"/>
      <c r="FSZ13" s="321"/>
      <c r="FTA13" s="321"/>
      <c r="FTB13" s="321"/>
      <c r="FTC13" s="321"/>
      <c r="FTD13" s="321"/>
      <c r="FTE13" s="321"/>
      <c r="FTF13" s="321"/>
      <c r="FTG13" s="321"/>
      <c r="FTH13" s="321"/>
      <c r="FTI13" s="321"/>
      <c r="FTJ13" s="321"/>
      <c r="FTK13" s="321"/>
      <c r="FTL13" s="321"/>
      <c r="FTM13" s="321"/>
      <c r="FTN13" s="321"/>
      <c r="FTO13" s="321"/>
      <c r="FTP13" s="321"/>
      <c r="FTQ13" s="321"/>
      <c r="FTR13" s="321"/>
      <c r="FTS13" s="321"/>
      <c r="FTT13" s="321"/>
      <c r="FTU13" s="321"/>
      <c r="FTV13" s="321"/>
      <c r="FTW13" s="321"/>
      <c r="FTX13" s="321"/>
      <c r="FTY13" s="321"/>
      <c r="FTZ13" s="321"/>
      <c r="FUA13" s="321"/>
      <c r="FUB13" s="321"/>
      <c r="FUC13" s="321"/>
      <c r="FUD13" s="321"/>
      <c r="FUE13" s="321"/>
      <c r="FUF13" s="321"/>
      <c r="FUG13" s="321"/>
      <c r="FUH13" s="321"/>
      <c r="FUI13" s="321"/>
      <c r="FUJ13" s="321"/>
      <c r="FUK13" s="321"/>
      <c r="FUL13" s="321"/>
      <c r="FUM13" s="321"/>
      <c r="FUN13" s="321"/>
      <c r="FUO13" s="321"/>
      <c r="FUP13" s="321"/>
      <c r="FUQ13" s="321"/>
      <c r="FUR13" s="321"/>
      <c r="FUS13" s="321"/>
      <c r="FUT13" s="321"/>
      <c r="FUU13" s="321"/>
      <c r="FUV13" s="321"/>
      <c r="FUW13" s="321"/>
      <c r="FUX13" s="321"/>
      <c r="FUY13" s="321"/>
      <c r="FUZ13" s="321"/>
      <c r="FVA13" s="321"/>
      <c r="FVB13" s="321"/>
      <c r="FVC13" s="321"/>
      <c r="FVD13" s="321"/>
      <c r="FVE13" s="321"/>
      <c r="FVF13" s="321"/>
      <c r="FVG13" s="321"/>
      <c r="FVH13" s="321"/>
      <c r="FVI13" s="321"/>
      <c r="FVJ13" s="321"/>
      <c r="FVK13" s="321"/>
      <c r="FVL13" s="321"/>
      <c r="FVM13" s="321"/>
      <c r="FVN13" s="321"/>
      <c r="FVO13" s="321"/>
      <c r="FVP13" s="321"/>
      <c r="FVQ13" s="321"/>
      <c r="FVR13" s="321"/>
      <c r="FVS13" s="321"/>
      <c r="FVT13" s="321"/>
      <c r="FVU13" s="321"/>
      <c r="FVV13" s="321"/>
      <c r="FVW13" s="321"/>
      <c r="FVX13" s="321"/>
      <c r="FVY13" s="321"/>
      <c r="FVZ13" s="321"/>
      <c r="FWA13" s="321"/>
      <c r="FWB13" s="321"/>
      <c r="FWC13" s="321"/>
      <c r="FWD13" s="321"/>
      <c r="FWE13" s="321"/>
      <c r="FWF13" s="321"/>
      <c r="FWG13" s="321"/>
      <c r="FWH13" s="321"/>
      <c r="FWI13" s="321"/>
      <c r="FWJ13" s="321"/>
      <c r="FWK13" s="321"/>
      <c r="FWL13" s="321"/>
      <c r="FWM13" s="321"/>
      <c r="FWN13" s="321"/>
      <c r="FWO13" s="321"/>
      <c r="FWP13" s="321"/>
      <c r="FWQ13" s="321"/>
      <c r="FWR13" s="321"/>
      <c r="FWS13" s="321"/>
      <c r="FWT13" s="321"/>
      <c r="FWU13" s="321"/>
      <c r="FWV13" s="321"/>
      <c r="FWW13" s="321"/>
      <c r="FWX13" s="321"/>
      <c r="FWY13" s="321"/>
      <c r="FWZ13" s="321"/>
      <c r="FXA13" s="321"/>
      <c r="FXB13" s="321"/>
      <c r="FXC13" s="321"/>
      <c r="FXD13" s="321"/>
      <c r="FXE13" s="321"/>
      <c r="FXF13" s="321"/>
      <c r="FXG13" s="321"/>
      <c r="FXH13" s="321"/>
      <c r="FXI13" s="321"/>
      <c r="FXJ13" s="321"/>
      <c r="FXK13" s="321"/>
      <c r="FXL13" s="321"/>
      <c r="FXM13" s="321"/>
      <c r="FXN13" s="321"/>
      <c r="FXO13" s="321"/>
      <c r="FXP13" s="321"/>
      <c r="FXQ13" s="321"/>
      <c r="FXR13" s="321"/>
      <c r="FXS13" s="321"/>
      <c r="FXT13" s="321"/>
      <c r="FXU13" s="321"/>
      <c r="FXV13" s="321"/>
      <c r="FXW13" s="321"/>
      <c r="FXX13" s="321"/>
      <c r="FXY13" s="321"/>
      <c r="FXZ13" s="321"/>
      <c r="FYA13" s="321"/>
      <c r="FYB13" s="321"/>
      <c r="FYC13" s="321"/>
      <c r="FYD13" s="321"/>
      <c r="FYE13" s="321"/>
      <c r="FYF13" s="321"/>
      <c r="FYG13" s="321"/>
      <c r="FYH13" s="321"/>
      <c r="FYI13" s="321"/>
      <c r="FYJ13" s="321"/>
      <c r="FYK13" s="321"/>
      <c r="FYL13" s="321"/>
      <c r="FYM13" s="321"/>
      <c r="FYN13" s="321"/>
      <c r="FYO13" s="321"/>
      <c r="FYP13" s="321"/>
      <c r="FYQ13" s="321"/>
      <c r="FYR13" s="321"/>
      <c r="FYS13" s="321"/>
      <c r="FYT13" s="321"/>
      <c r="FYU13" s="321"/>
      <c r="FYV13" s="321"/>
      <c r="FYW13" s="321"/>
      <c r="FYX13" s="321"/>
      <c r="FYY13" s="321"/>
      <c r="FYZ13" s="321"/>
      <c r="FZA13" s="321"/>
      <c r="FZB13" s="321"/>
      <c r="FZC13" s="321"/>
      <c r="FZD13" s="321"/>
      <c r="FZE13" s="321"/>
      <c r="FZF13" s="321"/>
      <c r="FZG13" s="321"/>
      <c r="FZH13" s="321"/>
      <c r="FZI13" s="321"/>
      <c r="FZJ13" s="321"/>
      <c r="FZK13" s="321"/>
      <c r="FZL13" s="321"/>
      <c r="FZM13" s="321"/>
      <c r="FZN13" s="321"/>
      <c r="FZO13" s="321"/>
      <c r="FZP13" s="321"/>
      <c r="FZQ13" s="321"/>
      <c r="FZR13" s="321"/>
      <c r="FZS13" s="321"/>
      <c r="FZT13" s="321"/>
      <c r="FZU13" s="321"/>
      <c r="FZV13" s="321"/>
      <c r="FZW13" s="321"/>
      <c r="FZX13" s="321"/>
      <c r="FZY13" s="321"/>
      <c r="FZZ13" s="321"/>
      <c r="GAA13" s="321"/>
      <c r="GAB13" s="321"/>
      <c r="GAC13" s="321"/>
      <c r="GAD13" s="321"/>
      <c r="GAE13" s="321"/>
      <c r="GAF13" s="321"/>
      <c r="GAG13" s="321"/>
      <c r="GAH13" s="321"/>
      <c r="GAI13" s="321"/>
      <c r="GAJ13" s="321"/>
      <c r="GAK13" s="321"/>
      <c r="GAL13" s="321"/>
      <c r="GAM13" s="321"/>
      <c r="GAN13" s="321"/>
      <c r="GAO13" s="321"/>
      <c r="GAP13" s="321"/>
      <c r="GAQ13" s="321"/>
      <c r="GAR13" s="321"/>
      <c r="GAS13" s="321"/>
      <c r="GAT13" s="321"/>
      <c r="GAU13" s="321"/>
      <c r="GAV13" s="321"/>
      <c r="GAW13" s="321"/>
      <c r="GAX13" s="321"/>
      <c r="GAY13" s="321"/>
      <c r="GAZ13" s="321"/>
      <c r="GBA13" s="321"/>
      <c r="GBB13" s="321"/>
      <c r="GBC13" s="321"/>
      <c r="GBD13" s="321"/>
      <c r="GBE13" s="321"/>
      <c r="GBF13" s="321"/>
      <c r="GBG13" s="321"/>
      <c r="GBH13" s="321"/>
      <c r="GBI13" s="321"/>
      <c r="GBJ13" s="321"/>
      <c r="GBK13" s="321"/>
      <c r="GBL13" s="321"/>
      <c r="GBM13" s="321"/>
      <c r="GBN13" s="321"/>
      <c r="GBO13" s="321"/>
      <c r="GBP13" s="321"/>
      <c r="GBQ13" s="321"/>
      <c r="GBR13" s="321"/>
      <c r="GBS13" s="321"/>
      <c r="GBT13" s="321"/>
      <c r="GBU13" s="321"/>
      <c r="GBV13" s="321"/>
      <c r="GBW13" s="321"/>
      <c r="GBX13" s="321"/>
      <c r="GBY13" s="321"/>
      <c r="GBZ13" s="321"/>
      <c r="GCA13" s="321"/>
      <c r="GCB13" s="321"/>
      <c r="GCC13" s="321"/>
      <c r="GCD13" s="321"/>
      <c r="GCE13" s="321"/>
      <c r="GCF13" s="321"/>
      <c r="GCG13" s="321"/>
      <c r="GCH13" s="321"/>
      <c r="GCI13" s="321"/>
      <c r="GCJ13" s="321"/>
      <c r="GCK13" s="321"/>
      <c r="GCL13" s="321"/>
      <c r="GCM13" s="321"/>
      <c r="GCN13" s="321"/>
      <c r="GCO13" s="321"/>
      <c r="GCP13" s="321"/>
      <c r="GCQ13" s="321"/>
      <c r="GCR13" s="321"/>
      <c r="GCS13" s="321"/>
      <c r="GCT13" s="321"/>
      <c r="GCU13" s="321"/>
      <c r="GCV13" s="321"/>
      <c r="GCW13" s="321"/>
      <c r="GCX13" s="321"/>
      <c r="GCY13" s="321"/>
      <c r="GCZ13" s="321"/>
      <c r="GDA13" s="321"/>
      <c r="GDB13" s="321"/>
      <c r="GDC13" s="321"/>
      <c r="GDD13" s="321"/>
      <c r="GDE13" s="321"/>
      <c r="GDF13" s="321"/>
      <c r="GDG13" s="321"/>
      <c r="GDH13" s="321"/>
      <c r="GDI13" s="321"/>
      <c r="GDJ13" s="321"/>
      <c r="GDK13" s="321"/>
      <c r="GDL13" s="321"/>
      <c r="GDM13" s="321"/>
      <c r="GDN13" s="321"/>
      <c r="GDO13" s="321"/>
      <c r="GDP13" s="321"/>
      <c r="GDQ13" s="321"/>
      <c r="GDR13" s="321"/>
      <c r="GDS13" s="321"/>
      <c r="GDT13" s="321"/>
      <c r="GDU13" s="321"/>
      <c r="GDV13" s="321"/>
      <c r="GDW13" s="321"/>
      <c r="GDX13" s="321"/>
      <c r="GDY13" s="321"/>
      <c r="GDZ13" s="321"/>
      <c r="GEA13" s="321"/>
      <c r="GEB13" s="321"/>
      <c r="GEC13" s="321"/>
      <c r="GED13" s="321"/>
      <c r="GEE13" s="321"/>
      <c r="GEF13" s="321"/>
      <c r="GEG13" s="321"/>
      <c r="GEH13" s="321"/>
      <c r="GEI13" s="321"/>
      <c r="GEJ13" s="321"/>
      <c r="GEK13" s="321"/>
      <c r="GEL13" s="321"/>
      <c r="GEM13" s="321"/>
      <c r="GEN13" s="321"/>
      <c r="GEO13" s="321"/>
      <c r="GEP13" s="321"/>
      <c r="GEQ13" s="321"/>
      <c r="GER13" s="321"/>
      <c r="GES13" s="321"/>
      <c r="GET13" s="321"/>
      <c r="GEU13" s="321"/>
      <c r="GEV13" s="321"/>
      <c r="GEW13" s="321"/>
      <c r="GEX13" s="321"/>
      <c r="GEY13" s="321"/>
      <c r="GEZ13" s="321"/>
      <c r="GFA13" s="321"/>
      <c r="GFB13" s="321"/>
      <c r="GFC13" s="321"/>
      <c r="GFD13" s="321"/>
      <c r="GFE13" s="321"/>
      <c r="GFF13" s="321"/>
      <c r="GFG13" s="321"/>
      <c r="GFH13" s="321"/>
      <c r="GFI13" s="321"/>
      <c r="GFJ13" s="321"/>
      <c r="GFK13" s="321"/>
      <c r="GFL13" s="321"/>
      <c r="GFM13" s="321"/>
      <c r="GFN13" s="321"/>
      <c r="GFO13" s="321"/>
      <c r="GFP13" s="321"/>
      <c r="GFQ13" s="321"/>
      <c r="GFR13" s="321"/>
      <c r="GFS13" s="321"/>
      <c r="GFT13" s="321"/>
      <c r="GFU13" s="321"/>
      <c r="GFV13" s="321"/>
      <c r="GFW13" s="321"/>
      <c r="GFX13" s="321"/>
      <c r="GFY13" s="321"/>
      <c r="GFZ13" s="321"/>
      <c r="GGA13" s="321"/>
      <c r="GGB13" s="321"/>
      <c r="GGC13" s="321"/>
      <c r="GGD13" s="321"/>
      <c r="GGE13" s="321"/>
      <c r="GGF13" s="321"/>
      <c r="GGG13" s="321"/>
      <c r="GGH13" s="321"/>
      <c r="GGI13" s="321"/>
      <c r="GGJ13" s="321"/>
      <c r="GGK13" s="321"/>
      <c r="GGL13" s="321"/>
      <c r="GGM13" s="321"/>
      <c r="GGN13" s="321"/>
      <c r="GGO13" s="321"/>
      <c r="GGP13" s="321"/>
      <c r="GGQ13" s="321"/>
      <c r="GGR13" s="321"/>
      <c r="GGS13" s="321"/>
      <c r="GGT13" s="321"/>
      <c r="GGU13" s="321"/>
      <c r="GGV13" s="321"/>
      <c r="GGW13" s="321"/>
      <c r="GGX13" s="321"/>
      <c r="GGY13" s="321"/>
      <c r="GGZ13" s="321"/>
      <c r="GHA13" s="321"/>
      <c r="GHB13" s="321"/>
      <c r="GHC13" s="321"/>
      <c r="GHD13" s="321"/>
      <c r="GHE13" s="321"/>
      <c r="GHF13" s="321"/>
      <c r="GHG13" s="321"/>
      <c r="GHH13" s="321"/>
      <c r="GHI13" s="321"/>
      <c r="GHJ13" s="321"/>
      <c r="GHK13" s="321"/>
      <c r="GHL13" s="321"/>
      <c r="GHM13" s="321"/>
      <c r="GHN13" s="321"/>
      <c r="GHO13" s="321"/>
      <c r="GHP13" s="321"/>
      <c r="GHQ13" s="321"/>
      <c r="GHR13" s="321"/>
      <c r="GHS13" s="321"/>
      <c r="GHT13" s="321"/>
      <c r="GHU13" s="321"/>
      <c r="GHV13" s="321"/>
      <c r="GHW13" s="321"/>
      <c r="GHX13" s="321"/>
      <c r="GHY13" s="321"/>
      <c r="GHZ13" s="321"/>
      <c r="GIA13" s="321"/>
      <c r="GIB13" s="321"/>
      <c r="GIC13" s="321"/>
      <c r="GID13" s="321"/>
      <c r="GIE13" s="321"/>
      <c r="GIF13" s="321"/>
      <c r="GIG13" s="321"/>
      <c r="GIH13" s="321"/>
      <c r="GII13" s="321"/>
      <c r="GIJ13" s="321"/>
      <c r="GIK13" s="321"/>
      <c r="GIL13" s="321"/>
      <c r="GIM13" s="321"/>
      <c r="GIN13" s="321"/>
      <c r="GIO13" s="321"/>
      <c r="GIP13" s="321"/>
      <c r="GIQ13" s="321"/>
      <c r="GIR13" s="321"/>
      <c r="GIS13" s="321"/>
      <c r="GIT13" s="321"/>
      <c r="GIU13" s="321"/>
      <c r="GIV13" s="321"/>
      <c r="GIW13" s="321"/>
      <c r="GIX13" s="321"/>
      <c r="GIY13" s="321"/>
      <c r="GIZ13" s="321"/>
      <c r="GJA13" s="321"/>
      <c r="GJB13" s="321"/>
      <c r="GJC13" s="321"/>
      <c r="GJD13" s="321"/>
      <c r="GJE13" s="321"/>
      <c r="GJF13" s="321"/>
      <c r="GJG13" s="321"/>
      <c r="GJH13" s="321"/>
      <c r="GJI13" s="321"/>
      <c r="GJJ13" s="321"/>
      <c r="GJK13" s="321"/>
      <c r="GJL13" s="321"/>
      <c r="GJM13" s="321"/>
      <c r="GJN13" s="321"/>
      <c r="GJO13" s="321"/>
      <c r="GJP13" s="321"/>
      <c r="GJQ13" s="321"/>
      <c r="GJR13" s="321"/>
      <c r="GJS13" s="321"/>
      <c r="GJT13" s="321"/>
      <c r="GJU13" s="321"/>
      <c r="GJV13" s="321"/>
      <c r="GJW13" s="321"/>
      <c r="GJX13" s="321"/>
      <c r="GJY13" s="321"/>
      <c r="GJZ13" s="321"/>
      <c r="GKA13" s="321"/>
      <c r="GKB13" s="321"/>
      <c r="GKC13" s="321"/>
      <c r="GKD13" s="321"/>
      <c r="GKE13" s="321"/>
      <c r="GKF13" s="321"/>
      <c r="GKG13" s="321"/>
      <c r="GKH13" s="321"/>
      <c r="GKI13" s="321"/>
      <c r="GKJ13" s="321"/>
      <c r="GKK13" s="321"/>
      <c r="GKL13" s="321"/>
      <c r="GKM13" s="321"/>
      <c r="GKN13" s="321"/>
      <c r="GKO13" s="321"/>
      <c r="GKP13" s="321"/>
      <c r="GKQ13" s="321"/>
      <c r="GKR13" s="321"/>
      <c r="GKS13" s="321"/>
      <c r="GKT13" s="321"/>
      <c r="GKU13" s="321"/>
      <c r="GKV13" s="321"/>
      <c r="GKW13" s="321"/>
      <c r="GKX13" s="321"/>
      <c r="GKY13" s="321"/>
      <c r="GKZ13" s="321"/>
      <c r="GLA13" s="321"/>
      <c r="GLB13" s="321"/>
      <c r="GLC13" s="321"/>
      <c r="GLD13" s="321"/>
      <c r="GLE13" s="321"/>
      <c r="GLF13" s="321"/>
      <c r="GLG13" s="321"/>
      <c r="GLH13" s="321"/>
      <c r="GLI13" s="321"/>
      <c r="GLJ13" s="321"/>
      <c r="GLK13" s="321"/>
      <c r="GLL13" s="321"/>
      <c r="GLM13" s="321"/>
      <c r="GLN13" s="321"/>
      <c r="GLO13" s="321"/>
      <c r="GLP13" s="321"/>
      <c r="GLQ13" s="321"/>
      <c r="GLR13" s="321"/>
      <c r="GLS13" s="321"/>
      <c r="GLT13" s="321"/>
      <c r="GLU13" s="321"/>
      <c r="GLV13" s="321"/>
      <c r="GLW13" s="321"/>
      <c r="GLX13" s="321"/>
      <c r="GLY13" s="321"/>
      <c r="GLZ13" s="321"/>
      <c r="GMA13" s="321"/>
      <c r="GMB13" s="321"/>
      <c r="GMC13" s="321"/>
      <c r="GMD13" s="321"/>
      <c r="GME13" s="321"/>
      <c r="GMF13" s="321"/>
      <c r="GMG13" s="321"/>
      <c r="GMH13" s="321"/>
      <c r="GMI13" s="321"/>
      <c r="GMJ13" s="321"/>
      <c r="GMK13" s="321"/>
      <c r="GML13" s="321"/>
      <c r="GMM13" s="321"/>
      <c r="GMN13" s="321"/>
      <c r="GMO13" s="321"/>
      <c r="GMP13" s="321"/>
      <c r="GMQ13" s="321"/>
      <c r="GMR13" s="321"/>
      <c r="GMS13" s="321"/>
      <c r="GMT13" s="321"/>
      <c r="GMU13" s="321"/>
      <c r="GMV13" s="321"/>
      <c r="GMW13" s="321"/>
      <c r="GMX13" s="321"/>
      <c r="GMY13" s="321"/>
      <c r="GMZ13" s="321"/>
      <c r="GNA13" s="321"/>
      <c r="GNB13" s="321"/>
      <c r="GNC13" s="321"/>
      <c r="GND13" s="321"/>
      <c r="GNE13" s="321"/>
      <c r="GNF13" s="321"/>
      <c r="GNG13" s="321"/>
      <c r="GNH13" s="321"/>
      <c r="GNI13" s="321"/>
      <c r="GNJ13" s="321"/>
      <c r="GNK13" s="321"/>
      <c r="GNL13" s="321"/>
      <c r="GNM13" s="321"/>
      <c r="GNN13" s="321"/>
      <c r="GNO13" s="321"/>
      <c r="GNP13" s="321"/>
      <c r="GNQ13" s="321"/>
      <c r="GNR13" s="321"/>
      <c r="GNS13" s="321"/>
      <c r="GNT13" s="321"/>
      <c r="GNU13" s="321"/>
      <c r="GNV13" s="321"/>
      <c r="GNW13" s="321"/>
      <c r="GNX13" s="321"/>
      <c r="GNY13" s="321"/>
      <c r="GNZ13" s="321"/>
      <c r="GOA13" s="321"/>
      <c r="GOB13" s="321"/>
      <c r="GOC13" s="321"/>
      <c r="GOD13" s="321"/>
      <c r="GOE13" s="321"/>
      <c r="GOF13" s="321"/>
      <c r="GOG13" s="321"/>
      <c r="GOH13" s="321"/>
      <c r="GOI13" s="321"/>
      <c r="GOJ13" s="321"/>
      <c r="GOK13" s="321"/>
      <c r="GOL13" s="321"/>
      <c r="GOM13" s="321"/>
      <c r="GON13" s="321"/>
      <c r="GOO13" s="321"/>
      <c r="GOP13" s="321"/>
      <c r="GOQ13" s="321"/>
      <c r="GOR13" s="321"/>
      <c r="GOS13" s="321"/>
      <c r="GOT13" s="321"/>
      <c r="GOU13" s="321"/>
      <c r="GOV13" s="321"/>
      <c r="GOW13" s="321"/>
      <c r="GOX13" s="321"/>
      <c r="GOY13" s="321"/>
      <c r="GOZ13" s="321"/>
      <c r="GPA13" s="321"/>
      <c r="GPB13" s="321"/>
      <c r="GPC13" s="321"/>
      <c r="GPD13" s="321"/>
      <c r="GPE13" s="321"/>
      <c r="GPF13" s="321"/>
      <c r="GPG13" s="321"/>
      <c r="GPH13" s="321"/>
      <c r="GPI13" s="321"/>
      <c r="GPJ13" s="321"/>
      <c r="GPK13" s="321"/>
      <c r="GPL13" s="321"/>
      <c r="GPM13" s="321"/>
      <c r="GPN13" s="321"/>
      <c r="GPO13" s="321"/>
      <c r="GPP13" s="321"/>
      <c r="GPQ13" s="321"/>
      <c r="GPR13" s="321"/>
      <c r="GPS13" s="321"/>
      <c r="GPT13" s="321"/>
      <c r="GPU13" s="321"/>
      <c r="GPV13" s="321"/>
      <c r="GPW13" s="321"/>
      <c r="GPX13" s="321"/>
      <c r="GPY13" s="321"/>
      <c r="GPZ13" s="321"/>
      <c r="GQA13" s="321"/>
      <c r="GQB13" s="321"/>
      <c r="GQC13" s="321"/>
      <c r="GQD13" s="321"/>
      <c r="GQE13" s="321"/>
      <c r="GQF13" s="321"/>
      <c r="GQG13" s="321"/>
      <c r="GQH13" s="321"/>
      <c r="GQI13" s="321"/>
      <c r="GQJ13" s="321"/>
      <c r="GQK13" s="321"/>
      <c r="GQL13" s="321"/>
      <c r="GQM13" s="321"/>
      <c r="GQN13" s="321"/>
      <c r="GQO13" s="321"/>
      <c r="GQP13" s="321"/>
      <c r="GQQ13" s="321"/>
      <c r="GQR13" s="321"/>
      <c r="GQS13" s="321"/>
      <c r="GQT13" s="321"/>
      <c r="GQU13" s="321"/>
      <c r="GQV13" s="321"/>
      <c r="GQW13" s="321"/>
      <c r="GQX13" s="321"/>
      <c r="GQY13" s="321"/>
      <c r="GQZ13" s="321"/>
      <c r="GRA13" s="321"/>
      <c r="GRB13" s="321"/>
      <c r="GRC13" s="321"/>
      <c r="GRD13" s="321"/>
      <c r="GRE13" s="321"/>
      <c r="GRF13" s="321"/>
      <c r="GRG13" s="321"/>
      <c r="GRH13" s="321"/>
      <c r="GRI13" s="321"/>
      <c r="GRJ13" s="321"/>
      <c r="GRK13" s="321"/>
      <c r="GRL13" s="321"/>
      <c r="GRM13" s="321"/>
      <c r="GRN13" s="321"/>
      <c r="GRO13" s="321"/>
      <c r="GRP13" s="321"/>
      <c r="GRQ13" s="321"/>
      <c r="GRR13" s="321"/>
      <c r="GRS13" s="321"/>
      <c r="GRT13" s="321"/>
      <c r="GRU13" s="321"/>
      <c r="GRV13" s="321"/>
      <c r="GRW13" s="321"/>
      <c r="GRX13" s="321"/>
      <c r="GRY13" s="321"/>
      <c r="GRZ13" s="321"/>
      <c r="GSA13" s="321"/>
      <c r="GSB13" s="321"/>
      <c r="GSC13" s="321"/>
      <c r="GSD13" s="321"/>
      <c r="GSE13" s="321"/>
      <c r="GSF13" s="321"/>
      <c r="GSG13" s="321"/>
      <c r="GSH13" s="321"/>
      <c r="GSI13" s="321"/>
      <c r="GSJ13" s="321"/>
      <c r="GSK13" s="321"/>
      <c r="GSL13" s="321"/>
      <c r="GSM13" s="321"/>
      <c r="GSN13" s="321"/>
      <c r="GSO13" s="321"/>
      <c r="GSP13" s="321"/>
      <c r="GSQ13" s="321"/>
      <c r="GSR13" s="321"/>
      <c r="GSS13" s="321"/>
      <c r="GST13" s="321"/>
      <c r="GSU13" s="321"/>
      <c r="GSV13" s="321"/>
      <c r="GSW13" s="321"/>
      <c r="GSX13" s="321"/>
      <c r="GSY13" s="321"/>
      <c r="GSZ13" s="321"/>
      <c r="GTA13" s="321"/>
      <c r="GTB13" s="321"/>
      <c r="GTC13" s="321"/>
      <c r="GTD13" s="321"/>
      <c r="GTE13" s="321"/>
      <c r="GTF13" s="321"/>
      <c r="GTG13" s="321"/>
      <c r="GTH13" s="321"/>
      <c r="GTI13" s="321"/>
      <c r="GTJ13" s="321"/>
      <c r="GTK13" s="321"/>
      <c r="GTL13" s="321"/>
      <c r="GTM13" s="321"/>
      <c r="GTN13" s="321"/>
      <c r="GTO13" s="321"/>
      <c r="GTP13" s="321"/>
      <c r="GTQ13" s="321"/>
      <c r="GTR13" s="321"/>
      <c r="GTS13" s="321"/>
      <c r="GTT13" s="321"/>
      <c r="GTU13" s="321"/>
      <c r="GTV13" s="321"/>
      <c r="GTW13" s="321"/>
      <c r="GTX13" s="321"/>
      <c r="GTY13" s="321"/>
      <c r="GTZ13" s="321"/>
      <c r="GUA13" s="321"/>
      <c r="GUB13" s="321"/>
      <c r="GUC13" s="321"/>
      <c r="GUD13" s="321"/>
      <c r="GUE13" s="321"/>
      <c r="GUF13" s="321"/>
      <c r="GUG13" s="321"/>
      <c r="GUH13" s="321"/>
      <c r="GUI13" s="321"/>
      <c r="GUJ13" s="321"/>
      <c r="GUK13" s="321"/>
      <c r="GUL13" s="321"/>
      <c r="GUM13" s="321"/>
      <c r="GUN13" s="321"/>
      <c r="GUO13" s="321"/>
      <c r="GUP13" s="321"/>
      <c r="GUQ13" s="321"/>
      <c r="GUR13" s="321"/>
      <c r="GUS13" s="321"/>
      <c r="GUT13" s="321"/>
      <c r="GUU13" s="321"/>
      <c r="GUV13" s="321"/>
      <c r="GUW13" s="321"/>
      <c r="GUX13" s="321"/>
      <c r="GUY13" s="321"/>
      <c r="GUZ13" s="321"/>
      <c r="GVA13" s="321"/>
      <c r="GVB13" s="321"/>
      <c r="GVC13" s="321"/>
      <c r="GVD13" s="321"/>
      <c r="GVE13" s="321"/>
      <c r="GVF13" s="321"/>
      <c r="GVG13" s="321"/>
      <c r="GVH13" s="321"/>
      <c r="GVI13" s="321"/>
      <c r="GVJ13" s="321"/>
      <c r="GVK13" s="321"/>
      <c r="GVL13" s="321"/>
      <c r="GVM13" s="321"/>
      <c r="GVN13" s="321"/>
      <c r="GVO13" s="321"/>
      <c r="GVP13" s="321"/>
      <c r="GVQ13" s="321"/>
      <c r="GVR13" s="321"/>
      <c r="GVS13" s="321"/>
      <c r="GVT13" s="321"/>
      <c r="GVU13" s="321"/>
      <c r="GVV13" s="321"/>
      <c r="GVW13" s="321"/>
      <c r="GVX13" s="321"/>
      <c r="GVY13" s="321"/>
      <c r="GVZ13" s="321"/>
      <c r="GWA13" s="321"/>
      <c r="GWB13" s="321"/>
      <c r="GWC13" s="321"/>
      <c r="GWD13" s="321"/>
      <c r="GWE13" s="321"/>
      <c r="GWF13" s="321"/>
      <c r="GWG13" s="321"/>
      <c r="GWH13" s="321"/>
      <c r="GWI13" s="321"/>
      <c r="GWJ13" s="321"/>
      <c r="GWK13" s="321"/>
      <c r="GWL13" s="321"/>
      <c r="GWM13" s="321"/>
      <c r="GWN13" s="321"/>
      <c r="GWO13" s="321"/>
      <c r="GWP13" s="321"/>
      <c r="GWQ13" s="321"/>
      <c r="GWR13" s="321"/>
      <c r="GWS13" s="321"/>
      <c r="GWT13" s="321"/>
      <c r="GWU13" s="321"/>
      <c r="GWV13" s="321"/>
      <c r="GWW13" s="321"/>
      <c r="GWX13" s="321"/>
      <c r="GWY13" s="321"/>
      <c r="GWZ13" s="321"/>
      <c r="GXA13" s="321"/>
      <c r="GXB13" s="321"/>
      <c r="GXC13" s="321"/>
      <c r="GXD13" s="321"/>
      <c r="GXE13" s="321"/>
      <c r="GXF13" s="321"/>
      <c r="GXG13" s="321"/>
      <c r="GXH13" s="321"/>
      <c r="GXI13" s="321"/>
      <c r="GXJ13" s="321"/>
      <c r="GXK13" s="321"/>
      <c r="GXL13" s="321"/>
      <c r="GXM13" s="321"/>
      <c r="GXN13" s="321"/>
      <c r="GXO13" s="321"/>
      <c r="GXP13" s="321"/>
      <c r="GXQ13" s="321"/>
      <c r="GXR13" s="321"/>
      <c r="GXS13" s="321"/>
      <c r="GXT13" s="321"/>
      <c r="GXU13" s="321"/>
      <c r="GXV13" s="321"/>
      <c r="GXW13" s="321"/>
      <c r="GXX13" s="321"/>
      <c r="GXY13" s="321"/>
      <c r="GXZ13" s="321"/>
      <c r="GYA13" s="321"/>
      <c r="GYB13" s="321"/>
      <c r="GYC13" s="321"/>
      <c r="GYD13" s="321"/>
      <c r="GYE13" s="321"/>
      <c r="GYF13" s="321"/>
      <c r="GYG13" s="321"/>
      <c r="GYH13" s="321"/>
      <c r="GYI13" s="321"/>
      <c r="GYJ13" s="321"/>
      <c r="GYK13" s="321"/>
      <c r="GYL13" s="321"/>
      <c r="GYM13" s="321"/>
      <c r="GYN13" s="321"/>
      <c r="GYO13" s="321"/>
      <c r="GYP13" s="321"/>
      <c r="GYQ13" s="321"/>
      <c r="GYR13" s="321"/>
      <c r="GYS13" s="321"/>
      <c r="GYT13" s="321"/>
      <c r="GYU13" s="321"/>
      <c r="GYV13" s="321"/>
      <c r="GYW13" s="321"/>
      <c r="GYX13" s="321"/>
      <c r="GYY13" s="321"/>
      <c r="GYZ13" s="321"/>
      <c r="GZA13" s="321"/>
      <c r="GZB13" s="321"/>
      <c r="GZC13" s="321"/>
      <c r="GZD13" s="321"/>
      <c r="GZE13" s="321"/>
      <c r="GZF13" s="321"/>
      <c r="GZG13" s="321"/>
      <c r="GZH13" s="321"/>
      <c r="GZI13" s="321"/>
      <c r="GZJ13" s="321"/>
      <c r="GZK13" s="321"/>
      <c r="GZL13" s="321"/>
      <c r="GZM13" s="321"/>
      <c r="GZN13" s="321"/>
      <c r="GZO13" s="321"/>
      <c r="GZP13" s="321"/>
      <c r="GZQ13" s="321"/>
      <c r="GZR13" s="321"/>
      <c r="GZS13" s="321"/>
      <c r="GZT13" s="321"/>
      <c r="GZU13" s="321"/>
      <c r="GZV13" s="321"/>
      <c r="GZW13" s="321"/>
      <c r="GZX13" s="321"/>
      <c r="GZY13" s="321"/>
      <c r="GZZ13" s="321"/>
      <c r="HAA13" s="321"/>
      <c r="HAB13" s="321"/>
      <c r="HAC13" s="321"/>
      <c r="HAD13" s="321"/>
      <c r="HAE13" s="321"/>
      <c r="HAF13" s="321"/>
      <c r="HAG13" s="321"/>
      <c r="HAH13" s="321"/>
      <c r="HAI13" s="321"/>
      <c r="HAJ13" s="321"/>
      <c r="HAK13" s="321"/>
      <c r="HAL13" s="321"/>
      <c r="HAM13" s="321"/>
      <c r="HAN13" s="321"/>
      <c r="HAO13" s="321"/>
      <c r="HAP13" s="321"/>
      <c r="HAQ13" s="321"/>
      <c r="HAR13" s="321"/>
      <c r="HAS13" s="321"/>
      <c r="HAT13" s="321"/>
      <c r="HAU13" s="321"/>
      <c r="HAV13" s="321"/>
      <c r="HAW13" s="321"/>
      <c r="HAX13" s="321"/>
      <c r="HAY13" s="321"/>
      <c r="HAZ13" s="321"/>
      <c r="HBA13" s="321"/>
      <c r="HBB13" s="321"/>
      <c r="HBC13" s="321"/>
      <c r="HBD13" s="321"/>
      <c r="HBE13" s="321"/>
      <c r="HBF13" s="321"/>
      <c r="HBG13" s="321"/>
      <c r="HBH13" s="321"/>
      <c r="HBI13" s="321"/>
      <c r="HBJ13" s="321"/>
      <c r="HBK13" s="321"/>
      <c r="HBL13" s="321"/>
      <c r="HBM13" s="321"/>
      <c r="HBN13" s="321"/>
      <c r="HBO13" s="321"/>
      <c r="HBP13" s="321"/>
      <c r="HBQ13" s="321"/>
      <c r="HBR13" s="321"/>
      <c r="HBS13" s="321"/>
      <c r="HBT13" s="321"/>
      <c r="HBU13" s="321"/>
      <c r="HBV13" s="321"/>
      <c r="HBW13" s="321"/>
      <c r="HBX13" s="321"/>
      <c r="HBY13" s="321"/>
      <c r="HBZ13" s="321"/>
      <c r="HCA13" s="321"/>
      <c r="HCB13" s="321"/>
      <c r="HCC13" s="321"/>
      <c r="HCD13" s="321"/>
      <c r="HCE13" s="321"/>
      <c r="HCF13" s="321"/>
      <c r="HCG13" s="321"/>
      <c r="HCH13" s="321"/>
      <c r="HCI13" s="321"/>
      <c r="HCJ13" s="321"/>
      <c r="HCK13" s="321"/>
      <c r="HCL13" s="321"/>
      <c r="HCM13" s="321"/>
      <c r="HCN13" s="321"/>
      <c r="HCO13" s="321"/>
      <c r="HCP13" s="321"/>
      <c r="HCQ13" s="321"/>
      <c r="HCR13" s="321"/>
      <c r="HCS13" s="321"/>
      <c r="HCT13" s="321"/>
      <c r="HCU13" s="321"/>
      <c r="HCV13" s="321"/>
      <c r="HCW13" s="321"/>
      <c r="HCX13" s="321"/>
      <c r="HCY13" s="321"/>
      <c r="HCZ13" s="321"/>
      <c r="HDA13" s="321"/>
      <c r="HDB13" s="321"/>
      <c r="HDC13" s="321"/>
      <c r="HDD13" s="321"/>
      <c r="HDE13" s="321"/>
      <c r="HDF13" s="321"/>
      <c r="HDG13" s="321"/>
      <c r="HDH13" s="321"/>
      <c r="HDI13" s="321"/>
      <c r="HDJ13" s="321"/>
      <c r="HDK13" s="321"/>
      <c r="HDL13" s="321"/>
      <c r="HDM13" s="321"/>
      <c r="HDN13" s="321"/>
      <c r="HDO13" s="321"/>
      <c r="HDP13" s="321"/>
      <c r="HDQ13" s="321"/>
      <c r="HDR13" s="321"/>
      <c r="HDS13" s="321"/>
      <c r="HDT13" s="321"/>
      <c r="HDU13" s="321"/>
      <c r="HDV13" s="321"/>
      <c r="HDW13" s="321"/>
      <c r="HDX13" s="321"/>
      <c r="HDY13" s="321"/>
      <c r="HDZ13" s="321"/>
      <c r="HEA13" s="321"/>
      <c r="HEB13" s="321"/>
      <c r="HEC13" s="321"/>
      <c r="HED13" s="321"/>
      <c r="HEE13" s="321"/>
      <c r="HEF13" s="321"/>
      <c r="HEG13" s="321"/>
      <c r="HEH13" s="321"/>
      <c r="HEI13" s="321"/>
      <c r="HEJ13" s="321"/>
      <c r="HEK13" s="321"/>
      <c r="HEL13" s="321"/>
      <c r="HEM13" s="321"/>
      <c r="HEN13" s="321"/>
      <c r="HEO13" s="321"/>
      <c r="HEP13" s="321"/>
      <c r="HEQ13" s="321"/>
      <c r="HER13" s="321"/>
      <c r="HES13" s="321"/>
      <c r="HET13" s="321"/>
      <c r="HEU13" s="321"/>
      <c r="HEV13" s="321"/>
      <c r="HEW13" s="321"/>
      <c r="HEX13" s="321"/>
      <c r="HEY13" s="321"/>
      <c r="HEZ13" s="321"/>
      <c r="HFA13" s="321"/>
      <c r="HFB13" s="321"/>
      <c r="HFC13" s="321"/>
      <c r="HFD13" s="321"/>
      <c r="HFE13" s="321"/>
      <c r="HFF13" s="321"/>
      <c r="HFG13" s="321"/>
      <c r="HFH13" s="321"/>
      <c r="HFI13" s="321"/>
      <c r="HFJ13" s="321"/>
      <c r="HFK13" s="321"/>
      <c r="HFL13" s="321"/>
      <c r="HFM13" s="321"/>
      <c r="HFN13" s="321"/>
      <c r="HFO13" s="321"/>
      <c r="HFP13" s="321"/>
      <c r="HFQ13" s="321"/>
      <c r="HFR13" s="321"/>
      <c r="HFS13" s="321"/>
      <c r="HFT13" s="321"/>
      <c r="HFU13" s="321"/>
      <c r="HFV13" s="321"/>
      <c r="HFW13" s="321"/>
      <c r="HFX13" s="321"/>
      <c r="HFY13" s="321"/>
      <c r="HFZ13" s="321"/>
      <c r="HGA13" s="321"/>
      <c r="HGB13" s="321"/>
      <c r="HGC13" s="321"/>
      <c r="HGD13" s="321"/>
      <c r="HGE13" s="321"/>
      <c r="HGF13" s="321"/>
      <c r="HGG13" s="321"/>
      <c r="HGH13" s="321"/>
      <c r="HGI13" s="321"/>
      <c r="HGJ13" s="321"/>
      <c r="HGK13" s="321"/>
      <c r="HGL13" s="321"/>
      <c r="HGM13" s="321"/>
      <c r="HGN13" s="321"/>
      <c r="HGO13" s="321"/>
      <c r="HGP13" s="321"/>
      <c r="HGQ13" s="321"/>
      <c r="HGR13" s="321"/>
      <c r="HGS13" s="321"/>
      <c r="HGT13" s="321"/>
      <c r="HGU13" s="321"/>
      <c r="HGV13" s="321"/>
      <c r="HGW13" s="321"/>
      <c r="HGX13" s="321"/>
      <c r="HGY13" s="321"/>
      <c r="HGZ13" s="321"/>
      <c r="HHA13" s="321"/>
      <c r="HHB13" s="321"/>
      <c r="HHC13" s="321"/>
      <c r="HHD13" s="321"/>
      <c r="HHE13" s="321"/>
      <c r="HHF13" s="321"/>
      <c r="HHG13" s="321"/>
      <c r="HHH13" s="321"/>
      <c r="HHI13" s="321"/>
      <c r="HHJ13" s="321"/>
      <c r="HHK13" s="321"/>
      <c r="HHL13" s="321"/>
      <c r="HHM13" s="321"/>
      <c r="HHN13" s="321"/>
      <c r="HHO13" s="321"/>
      <c r="HHP13" s="321"/>
      <c r="HHQ13" s="321"/>
      <c r="HHR13" s="321"/>
      <c r="HHS13" s="321"/>
      <c r="HHT13" s="321"/>
      <c r="HHU13" s="321"/>
      <c r="HHV13" s="321"/>
      <c r="HHW13" s="321"/>
      <c r="HHX13" s="321"/>
      <c r="HHY13" s="321"/>
      <c r="HHZ13" s="321"/>
      <c r="HIA13" s="321"/>
      <c r="HIB13" s="321"/>
      <c r="HIC13" s="321"/>
      <c r="HID13" s="321"/>
      <c r="HIE13" s="321"/>
      <c r="HIF13" s="321"/>
      <c r="HIG13" s="321"/>
      <c r="HIH13" s="321"/>
      <c r="HII13" s="321"/>
      <c r="HIJ13" s="321"/>
      <c r="HIK13" s="321"/>
      <c r="HIL13" s="321"/>
      <c r="HIM13" s="321"/>
      <c r="HIN13" s="321"/>
      <c r="HIO13" s="321"/>
      <c r="HIP13" s="321"/>
      <c r="HIQ13" s="321"/>
      <c r="HIR13" s="321"/>
      <c r="HIS13" s="321"/>
      <c r="HIT13" s="321"/>
      <c r="HIU13" s="321"/>
      <c r="HIV13" s="321"/>
      <c r="HIW13" s="321"/>
      <c r="HIX13" s="321"/>
      <c r="HIY13" s="321"/>
      <c r="HIZ13" s="321"/>
      <c r="HJA13" s="321"/>
      <c r="HJB13" s="321"/>
      <c r="HJC13" s="321"/>
      <c r="HJD13" s="321"/>
      <c r="HJE13" s="321"/>
      <c r="HJF13" s="321"/>
      <c r="HJG13" s="321"/>
      <c r="HJH13" s="321"/>
      <c r="HJI13" s="321"/>
      <c r="HJJ13" s="321"/>
      <c r="HJK13" s="321"/>
      <c r="HJL13" s="321"/>
      <c r="HJM13" s="321"/>
      <c r="HJN13" s="321"/>
      <c r="HJO13" s="321"/>
      <c r="HJP13" s="321"/>
      <c r="HJQ13" s="321"/>
      <c r="HJR13" s="321"/>
      <c r="HJS13" s="321"/>
      <c r="HJT13" s="321"/>
      <c r="HJU13" s="321"/>
      <c r="HJV13" s="321"/>
      <c r="HJW13" s="321"/>
      <c r="HJX13" s="321"/>
      <c r="HJY13" s="321"/>
      <c r="HJZ13" s="321"/>
      <c r="HKA13" s="321"/>
      <c r="HKB13" s="321"/>
      <c r="HKC13" s="321"/>
      <c r="HKD13" s="321"/>
      <c r="HKE13" s="321"/>
      <c r="HKF13" s="321"/>
      <c r="HKG13" s="321"/>
      <c r="HKH13" s="321"/>
      <c r="HKI13" s="321"/>
      <c r="HKJ13" s="321"/>
      <c r="HKK13" s="321"/>
      <c r="HKL13" s="321"/>
      <c r="HKM13" s="321"/>
      <c r="HKN13" s="321"/>
      <c r="HKO13" s="321"/>
      <c r="HKP13" s="321"/>
      <c r="HKQ13" s="321"/>
      <c r="HKR13" s="321"/>
      <c r="HKS13" s="321"/>
      <c r="HKT13" s="321"/>
      <c r="HKU13" s="321"/>
      <c r="HKV13" s="321"/>
      <c r="HKW13" s="321"/>
      <c r="HKX13" s="321"/>
      <c r="HKY13" s="321"/>
      <c r="HKZ13" s="321"/>
      <c r="HLA13" s="321"/>
      <c r="HLB13" s="321"/>
      <c r="HLC13" s="321"/>
      <c r="HLD13" s="321"/>
      <c r="HLE13" s="321"/>
      <c r="HLF13" s="321"/>
      <c r="HLG13" s="321"/>
      <c r="HLH13" s="321"/>
      <c r="HLI13" s="321"/>
      <c r="HLJ13" s="321"/>
      <c r="HLK13" s="321"/>
      <c r="HLL13" s="321"/>
      <c r="HLM13" s="321"/>
      <c r="HLN13" s="321"/>
      <c r="HLO13" s="321"/>
      <c r="HLP13" s="321"/>
      <c r="HLQ13" s="321"/>
      <c r="HLR13" s="321"/>
      <c r="HLS13" s="321"/>
      <c r="HLT13" s="321"/>
      <c r="HLU13" s="321"/>
      <c r="HLV13" s="321"/>
      <c r="HLW13" s="321"/>
      <c r="HLX13" s="321"/>
      <c r="HLY13" s="321"/>
      <c r="HLZ13" s="321"/>
      <c r="HMA13" s="321"/>
      <c r="HMB13" s="321"/>
      <c r="HMC13" s="321"/>
      <c r="HMD13" s="321"/>
      <c r="HME13" s="321"/>
      <c r="HMF13" s="321"/>
      <c r="HMG13" s="321"/>
      <c r="HMH13" s="321"/>
      <c r="HMI13" s="321"/>
      <c r="HMJ13" s="321"/>
      <c r="HMK13" s="321"/>
      <c r="HML13" s="321"/>
      <c r="HMM13" s="321"/>
      <c r="HMN13" s="321"/>
      <c r="HMO13" s="321"/>
      <c r="HMP13" s="321"/>
      <c r="HMQ13" s="321"/>
      <c r="HMR13" s="321"/>
      <c r="HMS13" s="321"/>
      <c r="HMT13" s="321"/>
      <c r="HMU13" s="321"/>
      <c r="HMV13" s="321"/>
      <c r="HMW13" s="321"/>
      <c r="HMX13" s="321"/>
      <c r="HMY13" s="321"/>
      <c r="HMZ13" s="321"/>
      <c r="HNA13" s="321"/>
      <c r="HNB13" s="321"/>
      <c r="HNC13" s="321"/>
      <c r="HND13" s="321"/>
      <c r="HNE13" s="321"/>
      <c r="HNF13" s="321"/>
      <c r="HNG13" s="321"/>
      <c r="HNH13" s="321"/>
      <c r="HNI13" s="321"/>
      <c r="HNJ13" s="321"/>
      <c r="HNK13" s="321"/>
      <c r="HNL13" s="321"/>
      <c r="HNM13" s="321"/>
      <c r="HNN13" s="321"/>
      <c r="HNO13" s="321"/>
      <c r="HNP13" s="321"/>
      <c r="HNQ13" s="321"/>
      <c r="HNR13" s="321"/>
      <c r="HNS13" s="321"/>
      <c r="HNT13" s="321"/>
      <c r="HNU13" s="321"/>
      <c r="HNV13" s="321"/>
      <c r="HNW13" s="321"/>
      <c r="HNX13" s="321"/>
      <c r="HNY13" s="321"/>
      <c r="HNZ13" s="321"/>
      <c r="HOA13" s="321"/>
      <c r="HOB13" s="321"/>
      <c r="HOC13" s="321"/>
      <c r="HOD13" s="321"/>
      <c r="HOE13" s="321"/>
      <c r="HOF13" s="321"/>
      <c r="HOG13" s="321"/>
      <c r="HOH13" s="321"/>
      <c r="HOI13" s="321"/>
      <c r="HOJ13" s="321"/>
      <c r="HOK13" s="321"/>
      <c r="HOL13" s="321"/>
      <c r="HOM13" s="321"/>
      <c r="HON13" s="321"/>
      <c r="HOO13" s="321"/>
      <c r="HOP13" s="321"/>
      <c r="HOQ13" s="321"/>
      <c r="HOR13" s="321"/>
      <c r="HOS13" s="321"/>
      <c r="HOT13" s="321"/>
      <c r="HOU13" s="321"/>
      <c r="HOV13" s="321"/>
      <c r="HOW13" s="321"/>
      <c r="HOX13" s="321"/>
      <c r="HOY13" s="321"/>
      <c r="HOZ13" s="321"/>
      <c r="HPA13" s="321"/>
      <c r="HPB13" s="321"/>
      <c r="HPC13" s="321"/>
      <c r="HPD13" s="321"/>
      <c r="HPE13" s="321"/>
      <c r="HPF13" s="321"/>
      <c r="HPG13" s="321"/>
      <c r="HPH13" s="321"/>
      <c r="HPI13" s="321"/>
      <c r="HPJ13" s="321"/>
      <c r="HPK13" s="321"/>
      <c r="HPL13" s="321"/>
      <c r="HPM13" s="321"/>
      <c r="HPN13" s="321"/>
      <c r="HPO13" s="321"/>
      <c r="HPP13" s="321"/>
      <c r="HPQ13" s="321"/>
      <c r="HPR13" s="321"/>
      <c r="HPS13" s="321"/>
      <c r="HPT13" s="321"/>
      <c r="HPU13" s="321"/>
      <c r="HPV13" s="321"/>
      <c r="HPW13" s="321"/>
      <c r="HPX13" s="321"/>
      <c r="HPY13" s="321"/>
      <c r="HPZ13" s="321"/>
      <c r="HQA13" s="321"/>
      <c r="HQB13" s="321"/>
      <c r="HQC13" s="321"/>
      <c r="HQD13" s="321"/>
      <c r="HQE13" s="321"/>
      <c r="HQF13" s="321"/>
      <c r="HQG13" s="321"/>
      <c r="HQH13" s="321"/>
      <c r="HQI13" s="321"/>
      <c r="HQJ13" s="321"/>
      <c r="HQK13" s="321"/>
      <c r="HQL13" s="321"/>
      <c r="HQM13" s="321"/>
      <c r="HQN13" s="321"/>
      <c r="HQO13" s="321"/>
      <c r="HQP13" s="321"/>
      <c r="HQQ13" s="321"/>
      <c r="HQR13" s="321"/>
      <c r="HQS13" s="321"/>
      <c r="HQT13" s="321"/>
      <c r="HQU13" s="321"/>
      <c r="HQV13" s="321"/>
      <c r="HQW13" s="321"/>
      <c r="HQX13" s="321"/>
      <c r="HQY13" s="321"/>
      <c r="HQZ13" s="321"/>
      <c r="HRA13" s="321"/>
      <c r="HRB13" s="321"/>
      <c r="HRC13" s="321"/>
      <c r="HRD13" s="321"/>
      <c r="HRE13" s="321"/>
      <c r="HRF13" s="321"/>
      <c r="HRG13" s="321"/>
      <c r="HRH13" s="321"/>
      <c r="HRI13" s="321"/>
      <c r="HRJ13" s="321"/>
      <c r="HRK13" s="321"/>
      <c r="HRL13" s="321"/>
      <c r="HRM13" s="321"/>
      <c r="HRN13" s="321"/>
      <c r="HRO13" s="321"/>
      <c r="HRP13" s="321"/>
      <c r="HRQ13" s="321"/>
      <c r="HRR13" s="321"/>
      <c r="HRS13" s="321"/>
      <c r="HRT13" s="321"/>
      <c r="HRU13" s="321"/>
      <c r="HRV13" s="321"/>
      <c r="HRW13" s="321"/>
      <c r="HRX13" s="321"/>
      <c r="HRY13" s="321"/>
      <c r="HRZ13" s="321"/>
      <c r="HSA13" s="321"/>
      <c r="HSB13" s="321"/>
      <c r="HSC13" s="321"/>
      <c r="HSD13" s="321"/>
      <c r="HSE13" s="321"/>
      <c r="HSF13" s="321"/>
      <c r="HSG13" s="321"/>
      <c r="HSH13" s="321"/>
      <c r="HSI13" s="321"/>
      <c r="HSJ13" s="321"/>
      <c r="HSK13" s="321"/>
      <c r="HSL13" s="321"/>
      <c r="HSM13" s="321"/>
      <c r="HSN13" s="321"/>
      <c r="HSO13" s="321"/>
      <c r="HSP13" s="321"/>
      <c r="HSQ13" s="321"/>
      <c r="HSR13" s="321"/>
      <c r="HSS13" s="321"/>
      <c r="HST13" s="321"/>
      <c r="HSU13" s="321"/>
      <c r="HSV13" s="321"/>
      <c r="HSW13" s="321"/>
      <c r="HSX13" s="321"/>
      <c r="HSY13" s="321"/>
      <c r="HSZ13" s="321"/>
      <c r="HTA13" s="321"/>
      <c r="HTB13" s="321"/>
      <c r="HTC13" s="321"/>
      <c r="HTD13" s="321"/>
      <c r="HTE13" s="321"/>
      <c r="HTF13" s="321"/>
      <c r="HTG13" s="321"/>
      <c r="HTH13" s="321"/>
      <c r="HTI13" s="321"/>
      <c r="HTJ13" s="321"/>
      <c r="HTK13" s="321"/>
      <c r="HTL13" s="321"/>
      <c r="HTM13" s="321"/>
      <c r="HTN13" s="321"/>
      <c r="HTO13" s="321"/>
      <c r="HTP13" s="321"/>
      <c r="HTQ13" s="321"/>
      <c r="HTR13" s="321"/>
      <c r="HTS13" s="321"/>
      <c r="HTT13" s="321"/>
      <c r="HTU13" s="321"/>
      <c r="HTV13" s="321"/>
      <c r="HTW13" s="321"/>
      <c r="HTX13" s="321"/>
      <c r="HTY13" s="321"/>
      <c r="HTZ13" s="321"/>
      <c r="HUA13" s="321"/>
      <c r="HUB13" s="321"/>
      <c r="HUC13" s="321"/>
      <c r="HUD13" s="321"/>
      <c r="HUE13" s="321"/>
      <c r="HUF13" s="321"/>
      <c r="HUG13" s="321"/>
      <c r="HUH13" s="321"/>
      <c r="HUI13" s="321"/>
      <c r="HUJ13" s="321"/>
      <c r="HUK13" s="321"/>
      <c r="HUL13" s="321"/>
      <c r="HUM13" s="321"/>
      <c r="HUN13" s="321"/>
      <c r="HUO13" s="321"/>
      <c r="HUP13" s="321"/>
      <c r="HUQ13" s="321"/>
      <c r="HUR13" s="321"/>
      <c r="HUS13" s="321"/>
      <c r="HUT13" s="321"/>
      <c r="HUU13" s="321"/>
      <c r="HUV13" s="321"/>
      <c r="HUW13" s="321"/>
      <c r="HUX13" s="321"/>
      <c r="HUY13" s="321"/>
      <c r="HUZ13" s="321"/>
      <c r="HVA13" s="321"/>
      <c r="HVB13" s="321"/>
      <c r="HVC13" s="321"/>
      <c r="HVD13" s="321"/>
      <c r="HVE13" s="321"/>
      <c r="HVF13" s="321"/>
      <c r="HVG13" s="321"/>
      <c r="HVH13" s="321"/>
      <c r="HVI13" s="321"/>
      <c r="HVJ13" s="321"/>
      <c r="HVK13" s="321"/>
      <c r="HVL13" s="321"/>
      <c r="HVM13" s="321"/>
      <c r="HVN13" s="321"/>
      <c r="HVO13" s="321"/>
      <c r="HVP13" s="321"/>
      <c r="HVQ13" s="321"/>
      <c r="HVR13" s="321"/>
      <c r="HVS13" s="321"/>
      <c r="HVT13" s="321"/>
      <c r="HVU13" s="321"/>
      <c r="HVV13" s="321"/>
      <c r="HVW13" s="321"/>
      <c r="HVX13" s="321"/>
      <c r="HVY13" s="321"/>
      <c r="HVZ13" s="321"/>
      <c r="HWA13" s="321"/>
      <c r="HWB13" s="321"/>
      <c r="HWC13" s="321"/>
      <c r="HWD13" s="321"/>
      <c r="HWE13" s="321"/>
      <c r="HWF13" s="321"/>
      <c r="HWG13" s="321"/>
      <c r="HWH13" s="321"/>
      <c r="HWI13" s="321"/>
      <c r="HWJ13" s="321"/>
      <c r="HWK13" s="321"/>
      <c r="HWL13" s="321"/>
      <c r="HWM13" s="321"/>
      <c r="HWN13" s="321"/>
      <c r="HWO13" s="321"/>
      <c r="HWP13" s="321"/>
      <c r="HWQ13" s="321"/>
      <c r="HWR13" s="321"/>
      <c r="HWS13" s="321"/>
      <c r="HWT13" s="321"/>
      <c r="HWU13" s="321"/>
      <c r="HWV13" s="321"/>
      <c r="HWW13" s="321"/>
      <c r="HWX13" s="321"/>
      <c r="HWY13" s="321"/>
      <c r="HWZ13" s="321"/>
      <c r="HXA13" s="321"/>
      <c r="HXB13" s="321"/>
      <c r="HXC13" s="321"/>
      <c r="HXD13" s="321"/>
      <c r="HXE13" s="321"/>
      <c r="HXF13" s="321"/>
      <c r="HXG13" s="321"/>
      <c r="HXH13" s="321"/>
      <c r="HXI13" s="321"/>
      <c r="HXJ13" s="321"/>
      <c r="HXK13" s="321"/>
      <c r="HXL13" s="321"/>
      <c r="HXM13" s="321"/>
      <c r="HXN13" s="321"/>
      <c r="HXO13" s="321"/>
      <c r="HXP13" s="321"/>
      <c r="HXQ13" s="321"/>
      <c r="HXR13" s="321"/>
      <c r="HXS13" s="321"/>
      <c r="HXT13" s="321"/>
      <c r="HXU13" s="321"/>
      <c r="HXV13" s="321"/>
      <c r="HXW13" s="321"/>
      <c r="HXX13" s="321"/>
      <c r="HXY13" s="321"/>
      <c r="HXZ13" s="321"/>
      <c r="HYA13" s="321"/>
      <c r="HYB13" s="321"/>
      <c r="HYC13" s="321"/>
      <c r="HYD13" s="321"/>
      <c r="HYE13" s="321"/>
      <c r="HYF13" s="321"/>
      <c r="HYG13" s="321"/>
      <c r="HYH13" s="321"/>
      <c r="HYI13" s="321"/>
      <c r="HYJ13" s="321"/>
      <c r="HYK13" s="321"/>
      <c r="HYL13" s="321"/>
      <c r="HYM13" s="321"/>
      <c r="HYN13" s="321"/>
      <c r="HYO13" s="321"/>
      <c r="HYP13" s="321"/>
      <c r="HYQ13" s="321"/>
      <c r="HYR13" s="321"/>
      <c r="HYS13" s="321"/>
      <c r="HYT13" s="321"/>
      <c r="HYU13" s="321"/>
      <c r="HYV13" s="321"/>
      <c r="HYW13" s="321"/>
      <c r="HYX13" s="321"/>
      <c r="HYY13" s="321"/>
      <c r="HYZ13" s="321"/>
      <c r="HZA13" s="321"/>
      <c r="HZB13" s="321"/>
      <c r="HZC13" s="321"/>
      <c r="HZD13" s="321"/>
      <c r="HZE13" s="321"/>
      <c r="HZF13" s="321"/>
      <c r="HZG13" s="321"/>
      <c r="HZH13" s="321"/>
      <c r="HZI13" s="321"/>
      <c r="HZJ13" s="321"/>
      <c r="HZK13" s="321"/>
      <c r="HZL13" s="321"/>
      <c r="HZM13" s="321"/>
      <c r="HZN13" s="321"/>
      <c r="HZO13" s="321"/>
      <c r="HZP13" s="321"/>
      <c r="HZQ13" s="321"/>
      <c r="HZR13" s="321"/>
      <c r="HZS13" s="321"/>
      <c r="HZT13" s="321"/>
      <c r="HZU13" s="321"/>
      <c r="HZV13" s="321"/>
      <c r="HZW13" s="321"/>
      <c r="HZX13" s="321"/>
      <c r="HZY13" s="321"/>
      <c r="HZZ13" s="321"/>
      <c r="IAA13" s="321"/>
      <c r="IAB13" s="321"/>
      <c r="IAC13" s="321"/>
      <c r="IAD13" s="321"/>
      <c r="IAE13" s="321"/>
      <c r="IAF13" s="321"/>
      <c r="IAG13" s="321"/>
      <c r="IAH13" s="321"/>
      <c r="IAI13" s="321"/>
      <c r="IAJ13" s="321"/>
      <c r="IAK13" s="321"/>
      <c r="IAL13" s="321"/>
      <c r="IAM13" s="321"/>
      <c r="IAN13" s="321"/>
      <c r="IAO13" s="321"/>
      <c r="IAP13" s="321"/>
      <c r="IAQ13" s="321"/>
      <c r="IAR13" s="321"/>
      <c r="IAS13" s="321"/>
      <c r="IAT13" s="321"/>
      <c r="IAU13" s="321"/>
      <c r="IAV13" s="321"/>
      <c r="IAW13" s="321"/>
      <c r="IAX13" s="321"/>
      <c r="IAY13" s="321"/>
      <c r="IAZ13" s="321"/>
      <c r="IBA13" s="321"/>
      <c r="IBB13" s="321"/>
      <c r="IBC13" s="321"/>
      <c r="IBD13" s="321"/>
      <c r="IBE13" s="321"/>
      <c r="IBF13" s="321"/>
      <c r="IBG13" s="321"/>
      <c r="IBH13" s="321"/>
      <c r="IBI13" s="321"/>
      <c r="IBJ13" s="321"/>
      <c r="IBK13" s="321"/>
      <c r="IBL13" s="321"/>
      <c r="IBM13" s="321"/>
      <c r="IBN13" s="321"/>
      <c r="IBO13" s="321"/>
      <c r="IBP13" s="321"/>
      <c r="IBQ13" s="321"/>
      <c r="IBR13" s="321"/>
      <c r="IBS13" s="321"/>
      <c r="IBT13" s="321"/>
      <c r="IBU13" s="321"/>
      <c r="IBV13" s="321"/>
      <c r="IBW13" s="321"/>
      <c r="IBX13" s="321"/>
      <c r="IBY13" s="321"/>
      <c r="IBZ13" s="321"/>
      <c r="ICA13" s="321"/>
      <c r="ICB13" s="321"/>
      <c r="ICC13" s="321"/>
      <c r="ICD13" s="321"/>
      <c r="ICE13" s="321"/>
      <c r="ICF13" s="321"/>
      <c r="ICG13" s="321"/>
      <c r="ICH13" s="321"/>
      <c r="ICI13" s="321"/>
      <c r="ICJ13" s="321"/>
      <c r="ICK13" s="321"/>
      <c r="ICL13" s="321"/>
      <c r="ICM13" s="321"/>
      <c r="ICN13" s="321"/>
      <c r="ICO13" s="321"/>
      <c r="ICP13" s="321"/>
      <c r="ICQ13" s="321"/>
      <c r="ICR13" s="321"/>
      <c r="ICS13" s="321"/>
      <c r="ICT13" s="321"/>
      <c r="ICU13" s="321"/>
      <c r="ICV13" s="321"/>
      <c r="ICW13" s="321"/>
      <c r="ICX13" s="321"/>
      <c r="ICY13" s="321"/>
      <c r="ICZ13" s="321"/>
      <c r="IDA13" s="321"/>
      <c r="IDB13" s="321"/>
      <c r="IDC13" s="321"/>
      <c r="IDD13" s="321"/>
      <c r="IDE13" s="321"/>
      <c r="IDF13" s="321"/>
      <c r="IDG13" s="321"/>
      <c r="IDH13" s="321"/>
      <c r="IDI13" s="321"/>
      <c r="IDJ13" s="321"/>
      <c r="IDK13" s="321"/>
      <c r="IDL13" s="321"/>
      <c r="IDM13" s="321"/>
      <c r="IDN13" s="321"/>
      <c r="IDO13" s="321"/>
      <c r="IDP13" s="321"/>
      <c r="IDQ13" s="321"/>
      <c r="IDR13" s="321"/>
      <c r="IDS13" s="321"/>
      <c r="IDT13" s="321"/>
      <c r="IDU13" s="321"/>
      <c r="IDV13" s="321"/>
      <c r="IDW13" s="321"/>
      <c r="IDX13" s="321"/>
      <c r="IDY13" s="321"/>
      <c r="IDZ13" s="321"/>
      <c r="IEA13" s="321"/>
      <c r="IEB13" s="321"/>
      <c r="IEC13" s="321"/>
      <c r="IED13" s="321"/>
      <c r="IEE13" s="321"/>
      <c r="IEF13" s="321"/>
      <c r="IEG13" s="321"/>
      <c r="IEH13" s="321"/>
      <c r="IEI13" s="321"/>
      <c r="IEJ13" s="321"/>
      <c r="IEK13" s="321"/>
      <c r="IEL13" s="321"/>
      <c r="IEM13" s="321"/>
      <c r="IEN13" s="321"/>
      <c r="IEO13" s="321"/>
      <c r="IEP13" s="321"/>
      <c r="IEQ13" s="321"/>
      <c r="IER13" s="321"/>
      <c r="IES13" s="321"/>
      <c r="IET13" s="321"/>
      <c r="IEU13" s="321"/>
      <c r="IEV13" s="321"/>
      <c r="IEW13" s="321"/>
      <c r="IEX13" s="321"/>
      <c r="IEY13" s="321"/>
      <c r="IEZ13" s="321"/>
      <c r="IFA13" s="321"/>
      <c r="IFB13" s="321"/>
      <c r="IFC13" s="321"/>
      <c r="IFD13" s="321"/>
      <c r="IFE13" s="321"/>
      <c r="IFF13" s="321"/>
      <c r="IFG13" s="321"/>
      <c r="IFH13" s="321"/>
      <c r="IFI13" s="321"/>
      <c r="IFJ13" s="321"/>
      <c r="IFK13" s="321"/>
      <c r="IFL13" s="321"/>
      <c r="IFM13" s="321"/>
      <c r="IFN13" s="321"/>
      <c r="IFO13" s="321"/>
      <c r="IFP13" s="321"/>
      <c r="IFQ13" s="321"/>
      <c r="IFR13" s="321"/>
      <c r="IFS13" s="321"/>
      <c r="IFT13" s="321"/>
      <c r="IFU13" s="321"/>
      <c r="IFV13" s="321"/>
      <c r="IFW13" s="321"/>
      <c r="IFX13" s="321"/>
      <c r="IFY13" s="321"/>
      <c r="IFZ13" s="321"/>
      <c r="IGA13" s="321"/>
      <c r="IGB13" s="321"/>
      <c r="IGC13" s="321"/>
      <c r="IGD13" s="321"/>
      <c r="IGE13" s="321"/>
      <c r="IGF13" s="321"/>
      <c r="IGG13" s="321"/>
      <c r="IGH13" s="321"/>
      <c r="IGI13" s="321"/>
      <c r="IGJ13" s="321"/>
      <c r="IGK13" s="321"/>
      <c r="IGL13" s="321"/>
      <c r="IGM13" s="321"/>
      <c r="IGN13" s="321"/>
      <c r="IGO13" s="321"/>
      <c r="IGP13" s="321"/>
      <c r="IGQ13" s="321"/>
      <c r="IGR13" s="321"/>
      <c r="IGS13" s="321"/>
      <c r="IGT13" s="321"/>
      <c r="IGU13" s="321"/>
      <c r="IGV13" s="321"/>
      <c r="IGW13" s="321"/>
      <c r="IGX13" s="321"/>
      <c r="IGY13" s="321"/>
      <c r="IGZ13" s="321"/>
      <c r="IHA13" s="321"/>
      <c r="IHB13" s="321"/>
      <c r="IHC13" s="321"/>
      <c r="IHD13" s="321"/>
      <c r="IHE13" s="321"/>
      <c r="IHF13" s="321"/>
      <c r="IHG13" s="321"/>
      <c r="IHH13" s="321"/>
      <c r="IHI13" s="321"/>
      <c r="IHJ13" s="321"/>
      <c r="IHK13" s="321"/>
      <c r="IHL13" s="321"/>
      <c r="IHM13" s="321"/>
      <c r="IHN13" s="321"/>
      <c r="IHO13" s="321"/>
      <c r="IHP13" s="321"/>
      <c r="IHQ13" s="321"/>
      <c r="IHR13" s="321"/>
      <c r="IHS13" s="321"/>
      <c r="IHT13" s="321"/>
      <c r="IHU13" s="321"/>
      <c r="IHV13" s="321"/>
      <c r="IHW13" s="321"/>
      <c r="IHX13" s="321"/>
      <c r="IHY13" s="321"/>
      <c r="IHZ13" s="321"/>
      <c r="IIA13" s="321"/>
      <c r="IIB13" s="321"/>
      <c r="IIC13" s="321"/>
      <c r="IID13" s="321"/>
      <c r="IIE13" s="321"/>
      <c r="IIF13" s="321"/>
      <c r="IIG13" s="321"/>
      <c r="IIH13" s="321"/>
      <c r="III13" s="321"/>
      <c r="IIJ13" s="321"/>
      <c r="IIK13" s="321"/>
      <c r="IIL13" s="321"/>
      <c r="IIM13" s="321"/>
      <c r="IIN13" s="321"/>
      <c r="IIO13" s="321"/>
      <c r="IIP13" s="321"/>
      <c r="IIQ13" s="321"/>
      <c r="IIR13" s="321"/>
      <c r="IIS13" s="321"/>
      <c r="IIT13" s="321"/>
      <c r="IIU13" s="321"/>
      <c r="IIV13" s="321"/>
      <c r="IIW13" s="321"/>
      <c r="IIX13" s="321"/>
      <c r="IIY13" s="321"/>
      <c r="IIZ13" s="321"/>
      <c r="IJA13" s="321"/>
      <c r="IJB13" s="321"/>
      <c r="IJC13" s="321"/>
      <c r="IJD13" s="321"/>
      <c r="IJE13" s="321"/>
      <c r="IJF13" s="321"/>
      <c r="IJG13" s="321"/>
      <c r="IJH13" s="321"/>
      <c r="IJI13" s="321"/>
      <c r="IJJ13" s="321"/>
      <c r="IJK13" s="321"/>
      <c r="IJL13" s="321"/>
      <c r="IJM13" s="321"/>
      <c r="IJN13" s="321"/>
      <c r="IJO13" s="321"/>
      <c r="IJP13" s="321"/>
      <c r="IJQ13" s="321"/>
      <c r="IJR13" s="321"/>
      <c r="IJS13" s="321"/>
      <c r="IJT13" s="321"/>
      <c r="IJU13" s="321"/>
      <c r="IJV13" s="321"/>
      <c r="IJW13" s="321"/>
      <c r="IJX13" s="321"/>
      <c r="IJY13" s="321"/>
      <c r="IJZ13" s="321"/>
      <c r="IKA13" s="321"/>
      <c r="IKB13" s="321"/>
      <c r="IKC13" s="321"/>
      <c r="IKD13" s="321"/>
      <c r="IKE13" s="321"/>
      <c r="IKF13" s="321"/>
      <c r="IKG13" s="321"/>
      <c r="IKH13" s="321"/>
      <c r="IKI13" s="321"/>
      <c r="IKJ13" s="321"/>
      <c r="IKK13" s="321"/>
      <c r="IKL13" s="321"/>
      <c r="IKM13" s="321"/>
      <c r="IKN13" s="321"/>
      <c r="IKO13" s="321"/>
      <c r="IKP13" s="321"/>
      <c r="IKQ13" s="321"/>
      <c r="IKR13" s="321"/>
      <c r="IKS13" s="321"/>
      <c r="IKT13" s="321"/>
      <c r="IKU13" s="321"/>
      <c r="IKV13" s="321"/>
      <c r="IKW13" s="321"/>
      <c r="IKX13" s="321"/>
      <c r="IKY13" s="321"/>
      <c r="IKZ13" s="321"/>
      <c r="ILA13" s="321"/>
      <c r="ILB13" s="321"/>
      <c r="ILC13" s="321"/>
      <c r="ILD13" s="321"/>
      <c r="ILE13" s="321"/>
      <c r="ILF13" s="321"/>
      <c r="ILG13" s="321"/>
      <c r="ILH13" s="321"/>
      <c r="ILI13" s="321"/>
      <c r="ILJ13" s="321"/>
      <c r="ILK13" s="321"/>
      <c r="ILL13" s="321"/>
      <c r="ILM13" s="321"/>
      <c r="ILN13" s="321"/>
      <c r="ILO13" s="321"/>
      <c r="ILP13" s="321"/>
      <c r="ILQ13" s="321"/>
      <c r="ILR13" s="321"/>
      <c r="ILS13" s="321"/>
      <c r="ILT13" s="321"/>
      <c r="ILU13" s="321"/>
      <c r="ILV13" s="321"/>
      <c r="ILW13" s="321"/>
      <c r="ILX13" s="321"/>
      <c r="ILY13" s="321"/>
      <c r="ILZ13" s="321"/>
      <c r="IMA13" s="321"/>
      <c r="IMB13" s="321"/>
      <c r="IMC13" s="321"/>
      <c r="IMD13" s="321"/>
      <c r="IME13" s="321"/>
      <c r="IMF13" s="321"/>
      <c r="IMG13" s="321"/>
      <c r="IMH13" s="321"/>
      <c r="IMI13" s="321"/>
      <c r="IMJ13" s="321"/>
      <c r="IMK13" s="321"/>
      <c r="IML13" s="321"/>
      <c r="IMM13" s="321"/>
      <c r="IMN13" s="321"/>
      <c r="IMO13" s="321"/>
      <c r="IMP13" s="321"/>
      <c r="IMQ13" s="321"/>
      <c r="IMR13" s="321"/>
      <c r="IMS13" s="321"/>
      <c r="IMT13" s="321"/>
      <c r="IMU13" s="321"/>
      <c r="IMV13" s="321"/>
      <c r="IMW13" s="321"/>
      <c r="IMX13" s="321"/>
      <c r="IMY13" s="321"/>
      <c r="IMZ13" s="321"/>
      <c r="INA13" s="321"/>
      <c r="INB13" s="321"/>
      <c r="INC13" s="321"/>
      <c r="IND13" s="321"/>
      <c r="INE13" s="321"/>
      <c r="INF13" s="321"/>
      <c r="ING13" s="321"/>
      <c r="INH13" s="321"/>
      <c r="INI13" s="321"/>
      <c r="INJ13" s="321"/>
      <c r="INK13" s="321"/>
      <c r="INL13" s="321"/>
      <c r="INM13" s="321"/>
      <c r="INN13" s="321"/>
      <c r="INO13" s="321"/>
      <c r="INP13" s="321"/>
      <c r="INQ13" s="321"/>
      <c r="INR13" s="321"/>
      <c r="INS13" s="321"/>
      <c r="INT13" s="321"/>
      <c r="INU13" s="321"/>
      <c r="INV13" s="321"/>
      <c r="INW13" s="321"/>
      <c r="INX13" s="321"/>
      <c r="INY13" s="321"/>
      <c r="INZ13" s="321"/>
      <c r="IOA13" s="321"/>
      <c r="IOB13" s="321"/>
      <c r="IOC13" s="321"/>
      <c r="IOD13" s="321"/>
      <c r="IOE13" s="321"/>
      <c r="IOF13" s="321"/>
      <c r="IOG13" s="321"/>
      <c r="IOH13" s="321"/>
      <c r="IOI13" s="321"/>
      <c r="IOJ13" s="321"/>
      <c r="IOK13" s="321"/>
      <c r="IOL13" s="321"/>
      <c r="IOM13" s="321"/>
      <c r="ION13" s="321"/>
      <c r="IOO13" s="321"/>
      <c r="IOP13" s="321"/>
      <c r="IOQ13" s="321"/>
      <c r="IOR13" s="321"/>
      <c r="IOS13" s="321"/>
      <c r="IOT13" s="321"/>
      <c r="IOU13" s="321"/>
      <c r="IOV13" s="321"/>
      <c r="IOW13" s="321"/>
      <c r="IOX13" s="321"/>
      <c r="IOY13" s="321"/>
      <c r="IOZ13" s="321"/>
      <c r="IPA13" s="321"/>
      <c r="IPB13" s="321"/>
      <c r="IPC13" s="321"/>
      <c r="IPD13" s="321"/>
      <c r="IPE13" s="321"/>
      <c r="IPF13" s="321"/>
      <c r="IPG13" s="321"/>
      <c r="IPH13" s="321"/>
      <c r="IPI13" s="321"/>
      <c r="IPJ13" s="321"/>
      <c r="IPK13" s="321"/>
      <c r="IPL13" s="321"/>
      <c r="IPM13" s="321"/>
      <c r="IPN13" s="321"/>
      <c r="IPO13" s="321"/>
      <c r="IPP13" s="321"/>
      <c r="IPQ13" s="321"/>
      <c r="IPR13" s="321"/>
      <c r="IPS13" s="321"/>
      <c r="IPT13" s="321"/>
      <c r="IPU13" s="321"/>
      <c r="IPV13" s="321"/>
      <c r="IPW13" s="321"/>
      <c r="IPX13" s="321"/>
      <c r="IPY13" s="321"/>
      <c r="IPZ13" s="321"/>
      <c r="IQA13" s="321"/>
      <c r="IQB13" s="321"/>
      <c r="IQC13" s="321"/>
      <c r="IQD13" s="321"/>
      <c r="IQE13" s="321"/>
      <c r="IQF13" s="321"/>
      <c r="IQG13" s="321"/>
      <c r="IQH13" s="321"/>
      <c r="IQI13" s="321"/>
      <c r="IQJ13" s="321"/>
      <c r="IQK13" s="321"/>
      <c r="IQL13" s="321"/>
      <c r="IQM13" s="321"/>
      <c r="IQN13" s="321"/>
      <c r="IQO13" s="321"/>
      <c r="IQP13" s="321"/>
      <c r="IQQ13" s="321"/>
      <c r="IQR13" s="321"/>
      <c r="IQS13" s="321"/>
      <c r="IQT13" s="321"/>
      <c r="IQU13" s="321"/>
      <c r="IQV13" s="321"/>
      <c r="IQW13" s="321"/>
      <c r="IQX13" s="321"/>
      <c r="IQY13" s="321"/>
      <c r="IQZ13" s="321"/>
      <c r="IRA13" s="321"/>
      <c r="IRB13" s="321"/>
      <c r="IRC13" s="321"/>
      <c r="IRD13" s="321"/>
      <c r="IRE13" s="321"/>
      <c r="IRF13" s="321"/>
      <c r="IRG13" s="321"/>
      <c r="IRH13" s="321"/>
      <c r="IRI13" s="321"/>
      <c r="IRJ13" s="321"/>
      <c r="IRK13" s="321"/>
      <c r="IRL13" s="321"/>
      <c r="IRM13" s="321"/>
      <c r="IRN13" s="321"/>
      <c r="IRO13" s="321"/>
      <c r="IRP13" s="321"/>
      <c r="IRQ13" s="321"/>
      <c r="IRR13" s="321"/>
      <c r="IRS13" s="321"/>
      <c r="IRT13" s="321"/>
      <c r="IRU13" s="321"/>
      <c r="IRV13" s="321"/>
      <c r="IRW13" s="321"/>
      <c r="IRX13" s="321"/>
      <c r="IRY13" s="321"/>
      <c r="IRZ13" s="321"/>
      <c r="ISA13" s="321"/>
      <c r="ISB13" s="321"/>
      <c r="ISC13" s="321"/>
      <c r="ISD13" s="321"/>
      <c r="ISE13" s="321"/>
      <c r="ISF13" s="321"/>
      <c r="ISG13" s="321"/>
      <c r="ISH13" s="321"/>
      <c r="ISI13" s="321"/>
      <c r="ISJ13" s="321"/>
      <c r="ISK13" s="321"/>
      <c r="ISL13" s="321"/>
      <c r="ISM13" s="321"/>
      <c r="ISN13" s="321"/>
      <c r="ISO13" s="321"/>
      <c r="ISP13" s="321"/>
      <c r="ISQ13" s="321"/>
      <c r="ISR13" s="321"/>
      <c r="ISS13" s="321"/>
      <c r="IST13" s="321"/>
      <c r="ISU13" s="321"/>
      <c r="ISV13" s="321"/>
      <c r="ISW13" s="321"/>
      <c r="ISX13" s="321"/>
      <c r="ISY13" s="321"/>
      <c r="ISZ13" s="321"/>
      <c r="ITA13" s="321"/>
      <c r="ITB13" s="321"/>
      <c r="ITC13" s="321"/>
      <c r="ITD13" s="321"/>
      <c r="ITE13" s="321"/>
      <c r="ITF13" s="321"/>
      <c r="ITG13" s="321"/>
      <c r="ITH13" s="321"/>
      <c r="ITI13" s="321"/>
      <c r="ITJ13" s="321"/>
      <c r="ITK13" s="321"/>
      <c r="ITL13" s="321"/>
      <c r="ITM13" s="321"/>
      <c r="ITN13" s="321"/>
      <c r="ITO13" s="321"/>
      <c r="ITP13" s="321"/>
      <c r="ITQ13" s="321"/>
      <c r="ITR13" s="321"/>
      <c r="ITS13" s="321"/>
      <c r="ITT13" s="321"/>
      <c r="ITU13" s="321"/>
      <c r="ITV13" s="321"/>
      <c r="ITW13" s="321"/>
      <c r="ITX13" s="321"/>
      <c r="ITY13" s="321"/>
      <c r="ITZ13" s="321"/>
      <c r="IUA13" s="321"/>
      <c r="IUB13" s="321"/>
      <c r="IUC13" s="321"/>
      <c r="IUD13" s="321"/>
      <c r="IUE13" s="321"/>
      <c r="IUF13" s="321"/>
      <c r="IUG13" s="321"/>
      <c r="IUH13" s="321"/>
      <c r="IUI13" s="321"/>
      <c r="IUJ13" s="321"/>
      <c r="IUK13" s="321"/>
      <c r="IUL13" s="321"/>
      <c r="IUM13" s="321"/>
      <c r="IUN13" s="321"/>
      <c r="IUO13" s="321"/>
      <c r="IUP13" s="321"/>
      <c r="IUQ13" s="321"/>
      <c r="IUR13" s="321"/>
      <c r="IUS13" s="321"/>
      <c r="IUT13" s="321"/>
      <c r="IUU13" s="321"/>
      <c r="IUV13" s="321"/>
      <c r="IUW13" s="321"/>
      <c r="IUX13" s="321"/>
      <c r="IUY13" s="321"/>
      <c r="IUZ13" s="321"/>
      <c r="IVA13" s="321"/>
      <c r="IVB13" s="321"/>
      <c r="IVC13" s="321"/>
      <c r="IVD13" s="321"/>
      <c r="IVE13" s="321"/>
      <c r="IVF13" s="321"/>
      <c r="IVG13" s="321"/>
      <c r="IVH13" s="321"/>
      <c r="IVI13" s="321"/>
      <c r="IVJ13" s="321"/>
      <c r="IVK13" s="321"/>
      <c r="IVL13" s="321"/>
      <c r="IVM13" s="321"/>
      <c r="IVN13" s="321"/>
      <c r="IVO13" s="321"/>
      <c r="IVP13" s="321"/>
      <c r="IVQ13" s="321"/>
      <c r="IVR13" s="321"/>
      <c r="IVS13" s="321"/>
      <c r="IVT13" s="321"/>
      <c r="IVU13" s="321"/>
      <c r="IVV13" s="321"/>
      <c r="IVW13" s="321"/>
      <c r="IVX13" s="321"/>
      <c r="IVY13" s="321"/>
      <c r="IVZ13" s="321"/>
      <c r="IWA13" s="321"/>
      <c r="IWB13" s="321"/>
      <c r="IWC13" s="321"/>
      <c r="IWD13" s="321"/>
      <c r="IWE13" s="321"/>
      <c r="IWF13" s="321"/>
      <c r="IWG13" s="321"/>
      <c r="IWH13" s="321"/>
      <c r="IWI13" s="321"/>
      <c r="IWJ13" s="321"/>
      <c r="IWK13" s="321"/>
      <c r="IWL13" s="321"/>
      <c r="IWM13" s="321"/>
      <c r="IWN13" s="321"/>
      <c r="IWO13" s="321"/>
      <c r="IWP13" s="321"/>
      <c r="IWQ13" s="321"/>
      <c r="IWR13" s="321"/>
      <c r="IWS13" s="321"/>
      <c r="IWT13" s="321"/>
      <c r="IWU13" s="321"/>
      <c r="IWV13" s="321"/>
      <c r="IWW13" s="321"/>
      <c r="IWX13" s="321"/>
      <c r="IWY13" s="321"/>
      <c r="IWZ13" s="321"/>
      <c r="IXA13" s="321"/>
      <c r="IXB13" s="321"/>
      <c r="IXC13" s="321"/>
      <c r="IXD13" s="321"/>
      <c r="IXE13" s="321"/>
      <c r="IXF13" s="321"/>
      <c r="IXG13" s="321"/>
      <c r="IXH13" s="321"/>
      <c r="IXI13" s="321"/>
      <c r="IXJ13" s="321"/>
      <c r="IXK13" s="321"/>
      <c r="IXL13" s="321"/>
      <c r="IXM13" s="321"/>
      <c r="IXN13" s="321"/>
      <c r="IXO13" s="321"/>
      <c r="IXP13" s="321"/>
      <c r="IXQ13" s="321"/>
      <c r="IXR13" s="321"/>
      <c r="IXS13" s="321"/>
      <c r="IXT13" s="321"/>
      <c r="IXU13" s="321"/>
      <c r="IXV13" s="321"/>
      <c r="IXW13" s="321"/>
      <c r="IXX13" s="321"/>
      <c r="IXY13" s="321"/>
      <c r="IXZ13" s="321"/>
      <c r="IYA13" s="321"/>
      <c r="IYB13" s="321"/>
      <c r="IYC13" s="321"/>
      <c r="IYD13" s="321"/>
      <c r="IYE13" s="321"/>
      <c r="IYF13" s="321"/>
      <c r="IYG13" s="321"/>
      <c r="IYH13" s="321"/>
      <c r="IYI13" s="321"/>
      <c r="IYJ13" s="321"/>
      <c r="IYK13" s="321"/>
      <c r="IYL13" s="321"/>
      <c r="IYM13" s="321"/>
      <c r="IYN13" s="321"/>
      <c r="IYO13" s="321"/>
      <c r="IYP13" s="321"/>
      <c r="IYQ13" s="321"/>
      <c r="IYR13" s="321"/>
      <c r="IYS13" s="321"/>
      <c r="IYT13" s="321"/>
      <c r="IYU13" s="321"/>
      <c r="IYV13" s="321"/>
      <c r="IYW13" s="321"/>
      <c r="IYX13" s="321"/>
      <c r="IYY13" s="321"/>
      <c r="IYZ13" s="321"/>
      <c r="IZA13" s="321"/>
      <c r="IZB13" s="321"/>
      <c r="IZC13" s="321"/>
      <c r="IZD13" s="321"/>
      <c r="IZE13" s="321"/>
      <c r="IZF13" s="321"/>
      <c r="IZG13" s="321"/>
      <c r="IZH13" s="321"/>
      <c r="IZI13" s="321"/>
      <c r="IZJ13" s="321"/>
      <c r="IZK13" s="321"/>
      <c r="IZL13" s="321"/>
      <c r="IZM13" s="321"/>
      <c r="IZN13" s="321"/>
      <c r="IZO13" s="321"/>
      <c r="IZP13" s="321"/>
      <c r="IZQ13" s="321"/>
      <c r="IZR13" s="321"/>
      <c r="IZS13" s="321"/>
      <c r="IZT13" s="321"/>
      <c r="IZU13" s="321"/>
      <c r="IZV13" s="321"/>
      <c r="IZW13" s="321"/>
      <c r="IZX13" s="321"/>
      <c r="IZY13" s="321"/>
      <c r="IZZ13" s="321"/>
      <c r="JAA13" s="321"/>
      <c r="JAB13" s="321"/>
      <c r="JAC13" s="321"/>
      <c r="JAD13" s="321"/>
      <c r="JAE13" s="321"/>
      <c r="JAF13" s="321"/>
      <c r="JAG13" s="321"/>
      <c r="JAH13" s="321"/>
      <c r="JAI13" s="321"/>
      <c r="JAJ13" s="321"/>
      <c r="JAK13" s="321"/>
      <c r="JAL13" s="321"/>
      <c r="JAM13" s="321"/>
      <c r="JAN13" s="321"/>
      <c r="JAO13" s="321"/>
      <c r="JAP13" s="321"/>
      <c r="JAQ13" s="321"/>
      <c r="JAR13" s="321"/>
      <c r="JAS13" s="321"/>
      <c r="JAT13" s="321"/>
      <c r="JAU13" s="321"/>
      <c r="JAV13" s="321"/>
      <c r="JAW13" s="321"/>
      <c r="JAX13" s="321"/>
      <c r="JAY13" s="321"/>
      <c r="JAZ13" s="321"/>
      <c r="JBA13" s="321"/>
      <c r="JBB13" s="321"/>
      <c r="JBC13" s="321"/>
      <c r="JBD13" s="321"/>
      <c r="JBE13" s="321"/>
      <c r="JBF13" s="321"/>
      <c r="JBG13" s="321"/>
      <c r="JBH13" s="321"/>
      <c r="JBI13" s="321"/>
      <c r="JBJ13" s="321"/>
      <c r="JBK13" s="321"/>
      <c r="JBL13" s="321"/>
      <c r="JBM13" s="321"/>
      <c r="JBN13" s="321"/>
      <c r="JBO13" s="321"/>
      <c r="JBP13" s="321"/>
      <c r="JBQ13" s="321"/>
      <c r="JBR13" s="321"/>
      <c r="JBS13" s="321"/>
      <c r="JBT13" s="321"/>
      <c r="JBU13" s="321"/>
      <c r="JBV13" s="321"/>
      <c r="JBW13" s="321"/>
      <c r="JBX13" s="321"/>
      <c r="JBY13" s="321"/>
      <c r="JBZ13" s="321"/>
      <c r="JCA13" s="321"/>
      <c r="JCB13" s="321"/>
      <c r="JCC13" s="321"/>
      <c r="JCD13" s="321"/>
      <c r="JCE13" s="321"/>
      <c r="JCF13" s="321"/>
      <c r="JCG13" s="321"/>
      <c r="JCH13" s="321"/>
      <c r="JCI13" s="321"/>
      <c r="JCJ13" s="321"/>
      <c r="JCK13" s="321"/>
      <c r="JCL13" s="321"/>
      <c r="JCM13" s="321"/>
      <c r="JCN13" s="321"/>
      <c r="JCO13" s="321"/>
      <c r="JCP13" s="321"/>
      <c r="JCQ13" s="321"/>
      <c r="JCR13" s="321"/>
      <c r="JCS13" s="321"/>
      <c r="JCT13" s="321"/>
      <c r="JCU13" s="321"/>
      <c r="JCV13" s="321"/>
      <c r="JCW13" s="321"/>
      <c r="JCX13" s="321"/>
      <c r="JCY13" s="321"/>
      <c r="JCZ13" s="321"/>
      <c r="JDA13" s="321"/>
      <c r="JDB13" s="321"/>
      <c r="JDC13" s="321"/>
      <c r="JDD13" s="321"/>
      <c r="JDE13" s="321"/>
      <c r="JDF13" s="321"/>
      <c r="JDG13" s="321"/>
      <c r="JDH13" s="321"/>
      <c r="JDI13" s="321"/>
      <c r="JDJ13" s="321"/>
      <c r="JDK13" s="321"/>
      <c r="JDL13" s="321"/>
      <c r="JDM13" s="321"/>
      <c r="JDN13" s="321"/>
      <c r="JDO13" s="321"/>
      <c r="JDP13" s="321"/>
      <c r="JDQ13" s="321"/>
      <c r="JDR13" s="321"/>
      <c r="JDS13" s="321"/>
      <c r="JDT13" s="321"/>
      <c r="JDU13" s="321"/>
      <c r="JDV13" s="321"/>
      <c r="JDW13" s="321"/>
      <c r="JDX13" s="321"/>
      <c r="JDY13" s="321"/>
      <c r="JDZ13" s="321"/>
      <c r="JEA13" s="321"/>
      <c r="JEB13" s="321"/>
      <c r="JEC13" s="321"/>
      <c r="JED13" s="321"/>
      <c r="JEE13" s="321"/>
      <c r="JEF13" s="321"/>
      <c r="JEG13" s="321"/>
      <c r="JEH13" s="321"/>
      <c r="JEI13" s="321"/>
      <c r="JEJ13" s="321"/>
      <c r="JEK13" s="321"/>
      <c r="JEL13" s="321"/>
      <c r="JEM13" s="321"/>
      <c r="JEN13" s="321"/>
      <c r="JEO13" s="321"/>
      <c r="JEP13" s="321"/>
      <c r="JEQ13" s="321"/>
      <c r="JER13" s="321"/>
      <c r="JES13" s="321"/>
      <c r="JET13" s="321"/>
      <c r="JEU13" s="321"/>
      <c r="JEV13" s="321"/>
      <c r="JEW13" s="321"/>
      <c r="JEX13" s="321"/>
      <c r="JEY13" s="321"/>
      <c r="JEZ13" s="321"/>
      <c r="JFA13" s="321"/>
      <c r="JFB13" s="321"/>
      <c r="JFC13" s="321"/>
      <c r="JFD13" s="321"/>
      <c r="JFE13" s="321"/>
      <c r="JFF13" s="321"/>
      <c r="JFG13" s="321"/>
      <c r="JFH13" s="321"/>
      <c r="JFI13" s="321"/>
      <c r="JFJ13" s="321"/>
      <c r="JFK13" s="321"/>
      <c r="JFL13" s="321"/>
      <c r="JFM13" s="321"/>
      <c r="JFN13" s="321"/>
      <c r="JFO13" s="321"/>
      <c r="JFP13" s="321"/>
      <c r="JFQ13" s="321"/>
      <c r="JFR13" s="321"/>
      <c r="JFS13" s="321"/>
      <c r="JFT13" s="321"/>
      <c r="JFU13" s="321"/>
      <c r="JFV13" s="321"/>
      <c r="JFW13" s="321"/>
      <c r="JFX13" s="321"/>
      <c r="JFY13" s="321"/>
      <c r="JFZ13" s="321"/>
      <c r="JGA13" s="321"/>
      <c r="JGB13" s="321"/>
      <c r="JGC13" s="321"/>
      <c r="JGD13" s="321"/>
      <c r="JGE13" s="321"/>
      <c r="JGF13" s="321"/>
      <c r="JGG13" s="321"/>
      <c r="JGH13" s="321"/>
      <c r="JGI13" s="321"/>
      <c r="JGJ13" s="321"/>
      <c r="JGK13" s="321"/>
      <c r="JGL13" s="321"/>
      <c r="JGM13" s="321"/>
      <c r="JGN13" s="321"/>
      <c r="JGO13" s="321"/>
      <c r="JGP13" s="321"/>
      <c r="JGQ13" s="321"/>
      <c r="JGR13" s="321"/>
      <c r="JGS13" s="321"/>
      <c r="JGT13" s="321"/>
      <c r="JGU13" s="321"/>
      <c r="JGV13" s="321"/>
      <c r="JGW13" s="321"/>
      <c r="JGX13" s="321"/>
      <c r="JGY13" s="321"/>
      <c r="JGZ13" s="321"/>
      <c r="JHA13" s="321"/>
      <c r="JHB13" s="321"/>
      <c r="JHC13" s="321"/>
      <c r="JHD13" s="321"/>
      <c r="JHE13" s="321"/>
      <c r="JHF13" s="321"/>
      <c r="JHG13" s="321"/>
      <c r="JHH13" s="321"/>
      <c r="JHI13" s="321"/>
      <c r="JHJ13" s="321"/>
      <c r="JHK13" s="321"/>
      <c r="JHL13" s="321"/>
      <c r="JHM13" s="321"/>
      <c r="JHN13" s="321"/>
      <c r="JHO13" s="321"/>
      <c r="JHP13" s="321"/>
      <c r="JHQ13" s="321"/>
      <c r="JHR13" s="321"/>
      <c r="JHS13" s="321"/>
      <c r="JHT13" s="321"/>
      <c r="JHU13" s="321"/>
      <c r="JHV13" s="321"/>
      <c r="JHW13" s="321"/>
      <c r="JHX13" s="321"/>
      <c r="JHY13" s="321"/>
      <c r="JHZ13" s="321"/>
      <c r="JIA13" s="321"/>
      <c r="JIB13" s="321"/>
      <c r="JIC13" s="321"/>
      <c r="JID13" s="321"/>
      <c r="JIE13" s="321"/>
      <c r="JIF13" s="321"/>
      <c r="JIG13" s="321"/>
      <c r="JIH13" s="321"/>
      <c r="JII13" s="321"/>
      <c r="JIJ13" s="321"/>
      <c r="JIK13" s="321"/>
      <c r="JIL13" s="321"/>
      <c r="JIM13" s="321"/>
      <c r="JIN13" s="321"/>
      <c r="JIO13" s="321"/>
      <c r="JIP13" s="321"/>
      <c r="JIQ13" s="321"/>
      <c r="JIR13" s="321"/>
      <c r="JIS13" s="321"/>
      <c r="JIT13" s="321"/>
      <c r="JIU13" s="321"/>
      <c r="JIV13" s="321"/>
      <c r="JIW13" s="321"/>
      <c r="JIX13" s="321"/>
      <c r="JIY13" s="321"/>
      <c r="JIZ13" s="321"/>
      <c r="JJA13" s="321"/>
      <c r="JJB13" s="321"/>
      <c r="JJC13" s="321"/>
      <c r="JJD13" s="321"/>
      <c r="JJE13" s="321"/>
      <c r="JJF13" s="321"/>
      <c r="JJG13" s="321"/>
      <c r="JJH13" s="321"/>
      <c r="JJI13" s="321"/>
      <c r="JJJ13" s="321"/>
      <c r="JJK13" s="321"/>
      <c r="JJL13" s="321"/>
      <c r="JJM13" s="321"/>
      <c r="JJN13" s="321"/>
      <c r="JJO13" s="321"/>
      <c r="JJP13" s="321"/>
      <c r="JJQ13" s="321"/>
      <c r="JJR13" s="321"/>
      <c r="JJS13" s="321"/>
      <c r="JJT13" s="321"/>
      <c r="JJU13" s="321"/>
      <c r="JJV13" s="321"/>
      <c r="JJW13" s="321"/>
      <c r="JJX13" s="321"/>
      <c r="JJY13" s="321"/>
      <c r="JJZ13" s="321"/>
      <c r="JKA13" s="321"/>
      <c r="JKB13" s="321"/>
      <c r="JKC13" s="321"/>
      <c r="JKD13" s="321"/>
      <c r="JKE13" s="321"/>
      <c r="JKF13" s="321"/>
      <c r="JKG13" s="321"/>
      <c r="JKH13" s="321"/>
      <c r="JKI13" s="321"/>
      <c r="JKJ13" s="321"/>
      <c r="JKK13" s="321"/>
      <c r="JKL13" s="321"/>
      <c r="JKM13" s="321"/>
      <c r="JKN13" s="321"/>
      <c r="JKO13" s="321"/>
      <c r="JKP13" s="321"/>
      <c r="JKQ13" s="321"/>
      <c r="JKR13" s="321"/>
      <c r="JKS13" s="321"/>
      <c r="JKT13" s="321"/>
      <c r="JKU13" s="321"/>
      <c r="JKV13" s="321"/>
      <c r="JKW13" s="321"/>
      <c r="JKX13" s="321"/>
      <c r="JKY13" s="321"/>
      <c r="JKZ13" s="321"/>
      <c r="JLA13" s="321"/>
      <c r="JLB13" s="321"/>
      <c r="JLC13" s="321"/>
      <c r="JLD13" s="321"/>
      <c r="JLE13" s="321"/>
      <c r="JLF13" s="321"/>
      <c r="JLG13" s="321"/>
      <c r="JLH13" s="321"/>
      <c r="JLI13" s="321"/>
      <c r="JLJ13" s="321"/>
      <c r="JLK13" s="321"/>
      <c r="JLL13" s="321"/>
      <c r="JLM13" s="321"/>
      <c r="JLN13" s="321"/>
      <c r="JLO13" s="321"/>
      <c r="JLP13" s="321"/>
      <c r="JLQ13" s="321"/>
      <c r="JLR13" s="321"/>
      <c r="JLS13" s="321"/>
      <c r="JLT13" s="321"/>
      <c r="JLU13" s="321"/>
      <c r="JLV13" s="321"/>
      <c r="JLW13" s="321"/>
      <c r="JLX13" s="321"/>
      <c r="JLY13" s="321"/>
      <c r="JLZ13" s="321"/>
      <c r="JMA13" s="321"/>
      <c r="JMB13" s="321"/>
      <c r="JMC13" s="321"/>
      <c r="JMD13" s="321"/>
      <c r="JME13" s="321"/>
      <c r="JMF13" s="321"/>
      <c r="JMG13" s="321"/>
      <c r="JMH13" s="321"/>
      <c r="JMI13" s="321"/>
      <c r="JMJ13" s="321"/>
      <c r="JMK13" s="321"/>
      <c r="JML13" s="321"/>
      <c r="JMM13" s="321"/>
      <c r="JMN13" s="321"/>
      <c r="JMO13" s="321"/>
      <c r="JMP13" s="321"/>
      <c r="JMQ13" s="321"/>
      <c r="JMR13" s="321"/>
      <c r="JMS13" s="321"/>
      <c r="JMT13" s="321"/>
      <c r="JMU13" s="321"/>
      <c r="JMV13" s="321"/>
      <c r="JMW13" s="321"/>
      <c r="JMX13" s="321"/>
      <c r="JMY13" s="321"/>
      <c r="JMZ13" s="321"/>
      <c r="JNA13" s="321"/>
      <c r="JNB13" s="321"/>
      <c r="JNC13" s="321"/>
      <c r="JND13" s="321"/>
      <c r="JNE13" s="321"/>
      <c r="JNF13" s="321"/>
      <c r="JNG13" s="321"/>
      <c r="JNH13" s="321"/>
      <c r="JNI13" s="321"/>
      <c r="JNJ13" s="321"/>
      <c r="JNK13" s="321"/>
      <c r="JNL13" s="321"/>
      <c r="JNM13" s="321"/>
      <c r="JNN13" s="321"/>
      <c r="JNO13" s="321"/>
      <c r="JNP13" s="321"/>
      <c r="JNQ13" s="321"/>
      <c r="JNR13" s="321"/>
      <c r="JNS13" s="321"/>
      <c r="JNT13" s="321"/>
      <c r="JNU13" s="321"/>
      <c r="JNV13" s="321"/>
      <c r="JNW13" s="321"/>
      <c r="JNX13" s="321"/>
      <c r="JNY13" s="321"/>
      <c r="JNZ13" s="321"/>
      <c r="JOA13" s="321"/>
      <c r="JOB13" s="321"/>
      <c r="JOC13" s="321"/>
      <c r="JOD13" s="321"/>
      <c r="JOE13" s="321"/>
      <c r="JOF13" s="321"/>
      <c r="JOG13" s="321"/>
      <c r="JOH13" s="321"/>
      <c r="JOI13" s="321"/>
      <c r="JOJ13" s="321"/>
      <c r="JOK13" s="321"/>
      <c r="JOL13" s="321"/>
      <c r="JOM13" s="321"/>
      <c r="JON13" s="321"/>
      <c r="JOO13" s="321"/>
      <c r="JOP13" s="321"/>
      <c r="JOQ13" s="321"/>
      <c r="JOR13" s="321"/>
      <c r="JOS13" s="321"/>
      <c r="JOT13" s="321"/>
      <c r="JOU13" s="321"/>
      <c r="JOV13" s="321"/>
      <c r="JOW13" s="321"/>
      <c r="JOX13" s="321"/>
      <c r="JOY13" s="321"/>
      <c r="JOZ13" s="321"/>
      <c r="JPA13" s="321"/>
      <c r="JPB13" s="321"/>
      <c r="JPC13" s="321"/>
      <c r="JPD13" s="321"/>
      <c r="JPE13" s="321"/>
      <c r="JPF13" s="321"/>
      <c r="JPG13" s="321"/>
      <c r="JPH13" s="321"/>
      <c r="JPI13" s="321"/>
      <c r="JPJ13" s="321"/>
      <c r="JPK13" s="321"/>
      <c r="JPL13" s="321"/>
      <c r="JPM13" s="321"/>
      <c r="JPN13" s="321"/>
      <c r="JPO13" s="321"/>
      <c r="JPP13" s="321"/>
      <c r="JPQ13" s="321"/>
      <c r="JPR13" s="321"/>
      <c r="JPS13" s="321"/>
      <c r="JPT13" s="321"/>
      <c r="JPU13" s="321"/>
      <c r="JPV13" s="321"/>
      <c r="JPW13" s="321"/>
      <c r="JPX13" s="321"/>
      <c r="JPY13" s="321"/>
      <c r="JPZ13" s="321"/>
      <c r="JQA13" s="321"/>
      <c r="JQB13" s="321"/>
      <c r="JQC13" s="321"/>
      <c r="JQD13" s="321"/>
      <c r="JQE13" s="321"/>
      <c r="JQF13" s="321"/>
      <c r="JQG13" s="321"/>
      <c r="JQH13" s="321"/>
      <c r="JQI13" s="321"/>
      <c r="JQJ13" s="321"/>
      <c r="JQK13" s="321"/>
      <c r="JQL13" s="321"/>
      <c r="JQM13" s="321"/>
      <c r="JQN13" s="321"/>
      <c r="JQO13" s="321"/>
      <c r="JQP13" s="321"/>
      <c r="JQQ13" s="321"/>
      <c r="JQR13" s="321"/>
      <c r="JQS13" s="321"/>
      <c r="JQT13" s="321"/>
      <c r="JQU13" s="321"/>
      <c r="JQV13" s="321"/>
      <c r="JQW13" s="321"/>
      <c r="JQX13" s="321"/>
      <c r="JQY13" s="321"/>
      <c r="JQZ13" s="321"/>
      <c r="JRA13" s="321"/>
      <c r="JRB13" s="321"/>
      <c r="JRC13" s="321"/>
      <c r="JRD13" s="321"/>
      <c r="JRE13" s="321"/>
      <c r="JRF13" s="321"/>
      <c r="JRG13" s="321"/>
      <c r="JRH13" s="321"/>
      <c r="JRI13" s="321"/>
      <c r="JRJ13" s="321"/>
      <c r="JRK13" s="321"/>
      <c r="JRL13" s="321"/>
      <c r="JRM13" s="321"/>
      <c r="JRN13" s="321"/>
      <c r="JRO13" s="321"/>
      <c r="JRP13" s="321"/>
      <c r="JRQ13" s="321"/>
      <c r="JRR13" s="321"/>
      <c r="JRS13" s="321"/>
      <c r="JRT13" s="321"/>
      <c r="JRU13" s="321"/>
      <c r="JRV13" s="321"/>
      <c r="JRW13" s="321"/>
      <c r="JRX13" s="321"/>
      <c r="JRY13" s="321"/>
      <c r="JRZ13" s="321"/>
      <c r="JSA13" s="321"/>
      <c r="JSB13" s="321"/>
      <c r="JSC13" s="321"/>
      <c r="JSD13" s="321"/>
      <c r="JSE13" s="321"/>
      <c r="JSF13" s="321"/>
      <c r="JSG13" s="321"/>
      <c r="JSH13" s="321"/>
      <c r="JSI13" s="321"/>
      <c r="JSJ13" s="321"/>
      <c r="JSK13" s="321"/>
      <c r="JSL13" s="321"/>
      <c r="JSM13" s="321"/>
      <c r="JSN13" s="321"/>
      <c r="JSO13" s="321"/>
      <c r="JSP13" s="321"/>
      <c r="JSQ13" s="321"/>
      <c r="JSR13" s="321"/>
      <c r="JSS13" s="321"/>
      <c r="JST13" s="321"/>
      <c r="JSU13" s="321"/>
      <c r="JSV13" s="321"/>
      <c r="JSW13" s="321"/>
      <c r="JSX13" s="321"/>
      <c r="JSY13" s="321"/>
      <c r="JSZ13" s="321"/>
      <c r="JTA13" s="321"/>
      <c r="JTB13" s="321"/>
      <c r="JTC13" s="321"/>
      <c r="JTD13" s="321"/>
      <c r="JTE13" s="321"/>
      <c r="JTF13" s="321"/>
      <c r="JTG13" s="321"/>
      <c r="JTH13" s="321"/>
      <c r="JTI13" s="321"/>
      <c r="JTJ13" s="321"/>
      <c r="JTK13" s="321"/>
      <c r="JTL13" s="321"/>
      <c r="JTM13" s="321"/>
      <c r="JTN13" s="321"/>
      <c r="JTO13" s="321"/>
      <c r="JTP13" s="321"/>
      <c r="JTQ13" s="321"/>
      <c r="JTR13" s="321"/>
      <c r="JTS13" s="321"/>
      <c r="JTT13" s="321"/>
      <c r="JTU13" s="321"/>
      <c r="JTV13" s="321"/>
      <c r="JTW13" s="321"/>
      <c r="JTX13" s="321"/>
      <c r="JTY13" s="321"/>
      <c r="JTZ13" s="321"/>
      <c r="JUA13" s="321"/>
      <c r="JUB13" s="321"/>
      <c r="JUC13" s="321"/>
      <c r="JUD13" s="321"/>
      <c r="JUE13" s="321"/>
      <c r="JUF13" s="321"/>
      <c r="JUG13" s="321"/>
      <c r="JUH13" s="321"/>
      <c r="JUI13" s="321"/>
      <c r="JUJ13" s="321"/>
      <c r="JUK13" s="321"/>
      <c r="JUL13" s="321"/>
      <c r="JUM13" s="321"/>
      <c r="JUN13" s="321"/>
      <c r="JUO13" s="321"/>
      <c r="JUP13" s="321"/>
      <c r="JUQ13" s="321"/>
      <c r="JUR13" s="321"/>
      <c r="JUS13" s="321"/>
      <c r="JUT13" s="321"/>
      <c r="JUU13" s="321"/>
      <c r="JUV13" s="321"/>
      <c r="JUW13" s="321"/>
      <c r="JUX13" s="321"/>
      <c r="JUY13" s="321"/>
      <c r="JUZ13" s="321"/>
      <c r="JVA13" s="321"/>
      <c r="JVB13" s="321"/>
      <c r="JVC13" s="321"/>
      <c r="JVD13" s="321"/>
      <c r="JVE13" s="321"/>
      <c r="JVF13" s="321"/>
      <c r="JVG13" s="321"/>
      <c r="JVH13" s="321"/>
      <c r="JVI13" s="321"/>
      <c r="JVJ13" s="321"/>
      <c r="JVK13" s="321"/>
      <c r="JVL13" s="321"/>
      <c r="JVM13" s="321"/>
      <c r="JVN13" s="321"/>
      <c r="JVO13" s="321"/>
      <c r="JVP13" s="321"/>
      <c r="JVQ13" s="321"/>
      <c r="JVR13" s="321"/>
      <c r="JVS13" s="321"/>
      <c r="JVT13" s="321"/>
      <c r="JVU13" s="321"/>
      <c r="JVV13" s="321"/>
      <c r="JVW13" s="321"/>
      <c r="JVX13" s="321"/>
      <c r="JVY13" s="321"/>
      <c r="JVZ13" s="321"/>
      <c r="JWA13" s="321"/>
      <c r="JWB13" s="321"/>
      <c r="JWC13" s="321"/>
      <c r="JWD13" s="321"/>
      <c r="JWE13" s="321"/>
      <c r="JWF13" s="321"/>
      <c r="JWG13" s="321"/>
      <c r="JWH13" s="321"/>
      <c r="JWI13" s="321"/>
      <c r="JWJ13" s="321"/>
      <c r="JWK13" s="321"/>
      <c r="JWL13" s="321"/>
      <c r="JWM13" s="321"/>
      <c r="JWN13" s="321"/>
      <c r="JWO13" s="321"/>
      <c r="JWP13" s="321"/>
      <c r="JWQ13" s="321"/>
      <c r="JWR13" s="321"/>
      <c r="JWS13" s="321"/>
      <c r="JWT13" s="321"/>
      <c r="JWU13" s="321"/>
      <c r="JWV13" s="321"/>
      <c r="JWW13" s="321"/>
      <c r="JWX13" s="321"/>
      <c r="JWY13" s="321"/>
      <c r="JWZ13" s="321"/>
      <c r="JXA13" s="321"/>
      <c r="JXB13" s="321"/>
      <c r="JXC13" s="321"/>
      <c r="JXD13" s="321"/>
      <c r="JXE13" s="321"/>
      <c r="JXF13" s="321"/>
      <c r="JXG13" s="321"/>
      <c r="JXH13" s="321"/>
      <c r="JXI13" s="321"/>
      <c r="JXJ13" s="321"/>
      <c r="JXK13" s="321"/>
      <c r="JXL13" s="321"/>
      <c r="JXM13" s="321"/>
      <c r="JXN13" s="321"/>
      <c r="JXO13" s="321"/>
      <c r="JXP13" s="321"/>
      <c r="JXQ13" s="321"/>
      <c r="JXR13" s="321"/>
      <c r="JXS13" s="321"/>
      <c r="JXT13" s="321"/>
      <c r="JXU13" s="321"/>
      <c r="JXV13" s="321"/>
      <c r="JXW13" s="321"/>
      <c r="JXX13" s="321"/>
      <c r="JXY13" s="321"/>
      <c r="JXZ13" s="321"/>
      <c r="JYA13" s="321"/>
      <c r="JYB13" s="321"/>
      <c r="JYC13" s="321"/>
      <c r="JYD13" s="321"/>
      <c r="JYE13" s="321"/>
      <c r="JYF13" s="321"/>
      <c r="JYG13" s="321"/>
      <c r="JYH13" s="321"/>
      <c r="JYI13" s="321"/>
      <c r="JYJ13" s="321"/>
      <c r="JYK13" s="321"/>
      <c r="JYL13" s="321"/>
      <c r="JYM13" s="321"/>
      <c r="JYN13" s="321"/>
      <c r="JYO13" s="321"/>
      <c r="JYP13" s="321"/>
      <c r="JYQ13" s="321"/>
      <c r="JYR13" s="321"/>
      <c r="JYS13" s="321"/>
      <c r="JYT13" s="321"/>
      <c r="JYU13" s="321"/>
      <c r="JYV13" s="321"/>
      <c r="JYW13" s="321"/>
      <c r="JYX13" s="321"/>
      <c r="JYY13" s="321"/>
      <c r="JYZ13" s="321"/>
      <c r="JZA13" s="321"/>
      <c r="JZB13" s="321"/>
      <c r="JZC13" s="321"/>
      <c r="JZD13" s="321"/>
      <c r="JZE13" s="321"/>
      <c r="JZF13" s="321"/>
      <c r="JZG13" s="321"/>
      <c r="JZH13" s="321"/>
      <c r="JZI13" s="321"/>
      <c r="JZJ13" s="321"/>
      <c r="JZK13" s="321"/>
      <c r="JZL13" s="321"/>
      <c r="JZM13" s="321"/>
      <c r="JZN13" s="321"/>
      <c r="JZO13" s="321"/>
      <c r="JZP13" s="321"/>
      <c r="JZQ13" s="321"/>
      <c r="JZR13" s="321"/>
      <c r="JZS13" s="321"/>
      <c r="JZT13" s="321"/>
      <c r="JZU13" s="321"/>
      <c r="JZV13" s="321"/>
      <c r="JZW13" s="321"/>
      <c r="JZX13" s="321"/>
      <c r="JZY13" s="321"/>
      <c r="JZZ13" s="321"/>
      <c r="KAA13" s="321"/>
      <c r="KAB13" s="321"/>
      <c r="KAC13" s="321"/>
      <c r="KAD13" s="321"/>
      <c r="KAE13" s="321"/>
      <c r="KAF13" s="321"/>
      <c r="KAG13" s="321"/>
      <c r="KAH13" s="321"/>
      <c r="KAI13" s="321"/>
      <c r="KAJ13" s="321"/>
      <c r="KAK13" s="321"/>
      <c r="KAL13" s="321"/>
      <c r="KAM13" s="321"/>
      <c r="KAN13" s="321"/>
      <c r="KAO13" s="321"/>
      <c r="KAP13" s="321"/>
      <c r="KAQ13" s="321"/>
      <c r="KAR13" s="321"/>
      <c r="KAS13" s="321"/>
      <c r="KAT13" s="321"/>
      <c r="KAU13" s="321"/>
      <c r="KAV13" s="321"/>
      <c r="KAW13" s="321"/>
      <c r="KAX13" s="321"/>
      <c r="KAY13" s="321"/>
      <c r="KAZ13" s="321"/>
      <c r="KBA13" s="321"/>
      <c r="KBB13" s="321"/>
      <c r="KBC13" s="321"/>
      <c r="KBD13" s="321"/>
      <c r="KBE13" s="321"/>
      <c r="KBF13" s="321"/>
      <c r="KBG13" s="321"/>
      <c r="KBH13" s="321"/>
      <c r="KBI13" s="321"/>
      <c r="KBJ13" s="321"/>
      <c r="KBK13" s="321"/>
      <c r="KBL13" s="321"/>
      <c r="KBM13" s="321"/>
      <c r="KBN13" s="321"/>
      <c r="KBO13" s="321"/>
      <c r="KBP13" s="321"/>
      <c r="KBQ13" s="321"/>
      <c r="KBR13" s="321"/>
      <c r="KBS13" s="321"/>
      <c r="KBT13" s="321"/>
      <c r="KBU13" s="321"/>
      <c r="KBV13" s="321"/>
      <c r="KBW13" s="321"/>
      <c r="KBX13" s="321"/>
      <c r="KBY13" s="321"/>
      <c r="KBZ13" s="321"/>
      <c r="KCA13" s="321"/>
      <c r="KCB13" s="321"/>
      <c r="KCC13" s="321"/>
      <c r="KCD13" s="321"/>
      <c r="KCE13" s="321"/>
      <c r="KCF13" s="321"/>
      <c r="KCG13" s="321"/>
      <c r="KCH13" s="321"/>
      <c r="KCI13" s="321"/>
      <c r="KCJ13" s="321"/>
      <c r="KCK13" s="321"/>
      <c r="KCL13" s="321"/>
      <c r="KCM13" s="321"/>
      <c r="KCN13" s="321"/>
      <c r="KCO13" s="321"/>
      <c r="KCP13" s="321"/>
      <c r="KCQ13" s="321"/>
      <c r="KCR13" s="321"/>
      <c r="KCS13" s="321"/>
      <c r="KCT13" s="321"/>
      <c r="KCU13" s="321"/>
      <c r="KCV13" s="321"/>
      <c r="KCW13" s="321"/>
      <c r="KCX13" s="321"/>
      <c r="KCY13" s="321"/>
      <c r="KCZ13" s="321"/>
      <c r="KDA13" s="321"/>
      <c r="KDB13" s="321"/>
      <c r="KDC13" s="321"/>
      <c r="KDD13" s="321"/>
      <c r="KDE13" s="321"/>
      <c r="KDF13" s="321"/>
      <c r="KDG13" s="321"/>
      <c r="KDH13" s="321"/>
      <c r="KDI13" s="321"/>
      <c r="KDJ13" s="321"/>
      <c r="KDK13" s="321"/>
      <c r="KDL13" s="321"/>
      <c r="KDM13" s="321"/>
      <c r="KDN13" s="321"/>
      <c r="KDO13" s="321"/>
      <c r="KDP13" s="321"/>
      <c r="KDQ13" s="321"/>
      <c r="KDR13" s="321"/>
      <c r="KDS13" s="321"/>
      <c r="KDT13" s="321"/>
      <c r="KDU13" s="321"/>
      <c r="KDV13" s="321"/>
      <c r="KDW13" s="321"/>
      <c r="KDX13" s="321"/>
      <c r="KDY13" s="321"/>
      <c r="KDZ13" s="321"/>
      <c r="KEA13" s="321"/>
      <c r="KEB13" s="321"/>
      <c r="KEC13" s="321"/>
      <c r="KED13" s="321"/>
      <c r="KEE13" s="321"/>
      <c r="KEF13" s="321"/>
      <c r="KEG13" s="321"/>
      <c r="KEH13" s="321"/>
      <c r="KEI13" s="321"/>
      <c r="KEJ13" s="321"/>
      <c r="KEK13" s="321"/>
      <c r="KEL13" s="321"/>
      <c r="KEM13" s="321"/>
      <c r="KEN13" s="321"/>
      <c r="KEO13" s="321"/>
      <c r="KEP13" s="321"/>
      <c r="KEQ13" s="321"/>
      <c r="KER13" s="321"/>
      <c r="KES13" s="321"/>
      <c r="KET13" s="321"/>
      <c r="KEU13" s="321"/>
      <c r="KEV13" s="321"/>
      <c r="KEW13" s="321"/>
      <c r="KEX13" s="321"/>
      <c r="KEY13" s="321"/>
      <c r="KEZ13" s="321"/>
      <c r="KFA13" s="321"/>
      <c r="KFB13" s="321"/>
      <c r="KFC13" s="321"/>
      <c r="KFD13" s="321"/>
      <c r="KFE13" s="321"/>
      <c r="KFF13" s="321"/>
      <c r="KFG13" s="321"/>
      <c r="KFH13" s="321"/>
      <c r="KFI13" s="321"/>
      <c r="KFJ13" s="321"/>
      <c r="KFK13" s="321"/>
      <c r="KFL13" s="321"/>
      <c r="KFM13" s="321"/>
      <c r="KFN13" s="321"/>
      <c r="KFO13" s="321"/>
      <c r="KFP13" s="321"/>
      <c r="KFQ13" s="321"/>
      <c r="KFR13" s="321"/>
      <c r="KFS13" s="321"/>
      <c r="KFT13" s="321"/>
      <c r="KFU13" s="321"/>
      <c r="KFV13" s="321"/>
      <c r="KFW13" s="321"/>
      <c r="KFX13" s="321"/>
      <c r="KFY13" s="321"/>
      <c r="KFZ13" s="321"/>
      <c r="KGA13" s="321"/>
      <c r="KGB13" s="321"/>
      <c r="KGC13" s="321"/>
      <c r="KGD13" s="321"/>
      <c r="KGE13" s="321"/>
      <c r="KGF13" s="321"/>
      <c r="KGG13" s="321"/>
      <c r="KGH13" s="321"/>
      <c r="KGI13" s="321"/>
      <c r="KGJ13" s="321"/>
      <c r="KGK13" s="321"/>
      <c r="KGL13" s="321"/>
      <c r="KGM13" s="321"/>
      <c r="KGN13" s="321"/>
      <c r="KGO13" s="321"/>
      <c r="KGP13" s="321"/>
      <c r="KGQ13" s="321"/>
      <c r="KGR13" s="321"/>
      <c r="KGS13" s="321"/>
      <c r="KGT13" s="321"/>
      <c r="KGU13" s="321"/>
      <c r="KGV13" s="321"/>
      <c r="KGW13" s="321"/>
      <c r="KGX13" s="321"/>
      <c r="KGY13" s="321"/>
      <c r="KGZ13" s="321"/>
      <c r="KHA13" s="321"/>
      <c r="KHB13" s="321"/>
      <c r="KHC13" s="321"/>
      <c r="KHD13" s="321"/>
      <c r="KHE13" s="321"/>
      <c r="KHF13" s="321"/>
      <c r="KHG13" s="321"/>
      <c r="KHH13" s="321"/>
      <c r="KHI13" s="321"/>
      <c r="KHJ13" s="321"/>
      <c r="KHK13" s="321"/>
      <c r="KHL13" s="321"/>
      <c r="KHM13" s="321"/>
      <c r="KHN13" s="321"/>
      <c r="KHO13" s="321"/>
      <c r="KHP13" s="321"/>
      <c r="KHQ13" s="321"/>
      <c r="KHR13" s="321"/>
      <c r="KHS13" s="321"/>
      <c r="KHT13" s="321"/>
      <c r="KHU13" s="321"/>
      <c r="KHV13" s="321"/>
      <c r="KHW13" s="321"/>
      <c r="KHX13" s="321"/>
      <c r="KHY13" s="321"/>
      <c r="KHZ13" s="321"/>
      <c r="KIA13" s="321"/>
      <c r="KIB13" s="321"/>
      <c r="KIC13" s="321"/>
      <c r="KID13" s="321"/>
      <c r="KIE13" s="321"/>
      <c r="KIF13" s="321"/>
      <c r="KIG13" s="321"/>
      <c r="KIH13" s="321"/>
      <c r="KII13" s="321"/>
      <c r="KIJ13" s="321"/>
      <c r="KIK13" s="321"/>
      <c r="KIL13" s="321"/>
      <c r="KIM13" s="321"/>
      <c r="KIN13" s="321"/>
      <c r="KIO13" s="321"/>
      <c r="KIP13" s="321"/>
      <c r="KIQ13" s="321"/>
      <c r="KIR13" s="321"/>
      <c r="KIS13" s="321"/>
      <c r="KIT13" s="321"/>
      <c r="KIU13" s="321"/>
      <c r="KIV13" s="321"/>
      <c r="KIW13" s="321"/>
      <c r="KIX13" s="321"/>
      <c r="KIY13" s="321"/>
      <c r="KIZ13" s="321"/>
      <c r="KJA13" s="321"/>
      <c r="KJB13" s="321"/>
      <c r="KJC13" s="321"/>
      <c r="KJD13" s="321"/>
      <c r="KJE13" s="321"/>
      <c r="KJF13" s="321"/>
      <c r="KJG13" s="321"/>
      <c r="KJH13" s="321"/>
      <c r="KJI13" s="321"/>
      <c r="KJJ13" s="321"/>
      <c r="KJK13" s="321"/>
      <c r="KJL13" s="321"/>
      <c r="KJM13" s="321"/>
      <c r="KJN13" s="321"/>
      <c r="KJO13" s="321"/>
      <c r="KJP13" s="321"/>
      <c r="KJQ13" s="321"/>
      <c r="KJR13" s="321"/>
      <c r="KJS13" s="321"/>
      <c r="KJT13" s="321"/>
      <c r="KJU13" s="321"/>
      <c r="KJV13" s="321"/>
      <c r="KJW13" s="321"/>
      <c r="KJX13" s="321"/>
      <c r="KJY13" s="321"/>
      <c r="KJZ13" s="321"/>
      <c r="KKA13" s="321"/>
      <c r="KKB13" s="321"/>
      <c r="KKC13" s="321"/>
      <c r="KKD13" s="321"/>
      <c r="KKE13" s="321"/>
      <c r="KKF13" s="321"/>
      <c r="KKG13" s="321"/>
      <c r="KKH13" s="321"/>
      <c r="KKI13" s="321"/>
      <c r="KKJ13" s="321"/>
      <c r="KKK13" s="321"/>
      <c r="KKL13" s="321"/>
      <c r="KKM13" s="321"/>
      <c r="KKN13" s="321"/>
      <c r="KKO13" s="321"/>
      <c r="KKP13" s="321"/>
      <c r="KKQ13" s="321"/>
      <c r="KKR13" s="321"/>
      <c r="KKS13" s="321"/>
      <c r="KKT13" s="321"/>
      <c r="KKU13" s="321"/>
      <c r="KKV13" s="321"/>
      <c r="KKW13" s="321"/>
      <c r="KKX13" s="321"/>
      <c r="KKY13" s="321"/>
      <c r="KKZ13" s="321"/>
      <c r="KLA13" s="321"/>
      <c r="KLB13" s="321"/>
      <c r="KLC13" s="321"/>
      <c r="KLD13" s="321"/>
      <c r="KLE13" s="321"/>
      <c r="KLF13" s="321"/>
      <c r="KLG13" s="321"/>
      <c r="KLH13" s="321"/>
      <c r="KLI13" s="321"/>
      <c r="KLJ13" s="321"/>
      <c r="KLK13" s="321"/>
      <c r="KLL13" s="321"/>
      <c r="KLM13" s="321"/>
      <c r="KLN13" s="321"/>
      <c r="KLO13" s="321"/>
      <c r="KLP13" s="321"/>
      <c r="KLQ13" s="321"/>
      <c r="KLR13" s="321"/>
      <c r="KLS13" s="321"/>
      <c r="KLT13" s="321"/>
      <c r="KLU13" s="321"/>
      <c r="KLV13" s="321"/>
      <c r="KLW13" s="321"/>
      <c r="KLX13" s="321"/>
      <c r="KLY13" s="321"/>
      <c r="KLZ13" s="321"/>
      <c r="KMA13" s="321"/>
      <c r="KMB13" s="321"/>
      <c r="KMC13" s="321"/>
      <c r="KMD13" s="321"/>
      <c r="KME13" s="321"/>
      <c r="KMF13" s="321"/>
      <c r="KMG13" s="321"/>
      <c r="KMH13" s="321"/>
      <c r="KMI13" s="321"/>
      <c r="KMJ13" s="321"/>
      <c r="KMK13" s="321"/>
      <c r="KML13" s="321"/>
      <c r="KMM13" s="321"/>
      <c r="KMN13" s="321"/>
      <c r="KMO13" s="321"/>
      <c r="KMP13" s="321"/>
      <c r="KMQ13" s="321"/>
      <c r="KMR13" s="321"/>
      <c r="KMS13" s="321"/>
      <c r="KMT13" s="321"/>
      <c r="KMU13" s="321"/>
      <c r="KMV13" s="321"/>
      <c r="KMW13" s="321"/>
      <c r="KMX13" s="321"/>
      <c r="KMY13" s="321"/>
      <c r="KMZ13" s="321"/>
      <c r="KNA13" s="321"/>
      <c r="KNB13" s="321"/>
      <c r="KNC13" s="321"/>
      <c r="KND13" s="321"/>
      <c r="KNE13" s="321"/>
      <c r="KNF13" s="321"/>
      <c r="KNG13" s="321"/>
      <c r="KNH13" s="321"/>
      <c r="KNI13" s="321"/>
      <c r="KNJ13" s="321"/>
      <c r="KNK13" s="321"/>
      <c r="KNL13" s="321"/>
      <c r="KNM13" s="321"/>
      <c r="KNN13" s="321"/>
      <c r="KNO13" s="321"/>
      <c r="KNP13" s="321"/>
      <c r="KNQ13" s="321"/>
      <c r="KNR13" s="321"/>
      <c r="KNS13" s="321"/>
      <c r="KNT13" s="321"/>
      <c r="KNU13" s="321"/>
      <c r="KNV13" s="321"/>
      <c r="KNW13" s="321"/>
      <c r="KNX13" s="321"/>
      <c r="KNY13" s="321"/>
      <c r="KNZ13" s="321"/>
      <c r="KOA13" s="321"/>
      <c r="KOB13" s="321"/>
      <c r="KOC13" s="321"/>
      <c r="KOD13" s="321"/>
      <c r="KOE13" s="321"/>
      <c r="KOF13" s="321"/>
      <c r="KOG13" s="321"/>
      <c r="KOH13" s="321"/>
      <c r="KOI13" s="321"/>
      <c r="KOJ13" s="321"/>
      <c r="KOK13" s="321"/>
      <c r="KOL13" s="321"/>
      <c r="KOM13" s="321"/>
      <c r="KON13" s="321"/>
      <c r="KOO13" s="321"/>
      <c r="KOP13" s="321"/>
      <c r="KOQ13" s="321"/>
      <c r="KOR13" s="321"/>
      <c r="KOS13" s="321"/>
      <c r="KOT13" s="321"/>
      <c r="KOU13" s="321"/>
      <c r="KOV13" s="321"/>
      <c r="KOW13" s="321"/>
      <c r="KOX13" s="321"/>
      <c r="KOY13" s="321"/>
      <c r="KOZ13" s="321"/>
      <c r="KPA13" s="321"/>
      <c r="KPB13" s="321"/>
      <c r="KPC13" s="321"/>
      <c r="KPD13" s="321"/>
      <c r="KPE13" s="321"/>
      <c r="KPF13" s="321"/>
      <c r="KPG13" s="321"/>
      <c r="KPH13" s="321"/>
      <c r="KPI13" s="321"/>
      <c r="KPJ13" s="321"/>
      <c r="KPK13" s="321"/>
      <c r="KPL13" s="321"/>
      <c r="KPM13" s="321"/>
      <c r="KPN13" s="321"/>
      <c r="KPO13" s="321"/>
      <c r="KPP13" s="321"/>
      <c r="KPQ13" s="321"/>
      <c r="KPR13" s="321"/>
      <c r="KPS13" s="321"/>
      <c r="KPT13" s="321"/>
      <c r="KPU13" s="321"/>
      <c r="KPV13" s="321"/>
      <c r="KPW13" s="321"/>
      <c r="KPX13" s="321"/>
      <c r="KPY13" s="321"/>
      <c r="KPZ13" s="321"/>
      <c r="KQA13" s="321"/>
      <c r="KQB13" s="321"/>
      <c r="KQC13" s="321"/>
      <c r="KQD13" s="321"/>
      <c r="KQE13" s="321"/>
      <c r="KQF13" s="321"/>
      <c r="KQG13" s="321"/>
      <c r="KQH13" s="321"/>
      <c r="KQI13" s="321"/>
      <c r="KQJ13" s="321"/>
      <c r="KQK13" s="321"/>
      <c r="KQL13" s="321"/>
      <c r="KQM13" s="321"/>
      <c r="KQN13" s="321"/>
      <c r="KQO13" s="321"/>
      <c r="KQP13" s="321"/>
      <c r="KQQ13" s="321"/>
      <c r="KQR13" s="321"/>
      <c r="KQS13" s="321"/>
      <c r="KQT13" s="321"/>
      <c r="KQU13" s="321"/>
      <c r="KQV13" s="321"/>
      <c r="KQW13" s="321"/>
      <c r="KQX13" s="321"/>
      <c r="KQY13" s="321"/>
      <c r="KQZ13" s="321"/>
      <c r="KRA13" s="321"/>
      <c r="KRB13" s="321"/>
      <c r="KRC13" s="321"/>
      <c r="KRD13" s="321"/>
      <c r="KRE13" s="321"/>
      <c r="KRF13" s="321"/>
      <c r="KRG13" s="321"/>
      <c r="KRH13" s="321"/>
      <c r="KRI13" s="321"/>
      <c r="KRJ13" s="321"/>
      <c r="KRK13" s="321"/>
      <c r="KRL13" s="321"/>
      <c r="KRM13" s="321"/>
      <c r="KRN13" s="321"/>
      <c r="KRO13" s="321"/>
      <c r="KRP13" s="321"/>
      <c r="KRQ13" s="321"/>
      <c r="KRR13" s="321"/>
      <c r="KRS13" s="321"/>
      <c r="KRT13" s="321"/>
      <c r="KRU13" s="321"/>
      <c r="KRV13" s="321"/>
      <c r="KRW13" s="321"/>
      <c r="KRX13" s="321"/>
      <c r="KRY13" s="321"/>
      <c r="KRZ13" s="321"/>
      <c r="KSA13" s="321"/>
      <c r="KSB13" s="321"/>
      <c r="KSC13" s="321"/>
      <c r="KSD13" s="321"/>
      <c r="KSE13" s="321"/>
      <c r="KSF13" s="321"/>
      <c r="KSG13" s="321"/>
      <c r="KSH13" s="321"/>
      <c r="KSI13" s="321"/>
      <c r="KSJ13" s="321"/>
      <c r="KSK13" s="321"/>
      <c r="KSL13" s="321"/>
      <c r="KSM13" s="321"/>
      <c r="KSN13" s="321"/>
      <c r="KSO13" s="321"/>
      <c r="KSP13" s="321"/>
      <c r="KSQ13" s="321"/>
      <c r="KSR13" s="321"/>
      <c r="KSS13" s="321"/>
      <c r="KST13" s="321"/>
      <c r="KSU13" s="321"/>
      <c r="KSV13" s="321"/>
      <c r="KSW13" s="321"/>
      <c r="KSX13" s="321"/>
      <c r="KSY13" s="321"/>
      <c r="KSZ13" s="321"/>
      <c r="KTA13" s="321"/>
      <c r="KTB13" s="321"/>
      <c r="KTC13" s="321"/>
      <c r="KTD13" s="321"/>
      <c r="KTE13" s="321"/>
      <c r="KTF13" s="321"/>
      <c r="KTG13" s="321"/>
      <c r="KTH13" s="321"/>
      <c r="KTI13" s="321"/>
      <c r="KTJ13" s="321"/>
      <c r="KTK13" s="321"/>
      <c r="KTL13" s="321"/>
      <c r="KTM13" s="321"/>
      <c r="KTN13" s="321"/>
      <c r="KTO13" s="321"/>
      <c r="KTP13" s="321"/>
      <c r="KTQ13" s="321"/>
      <c r="KTR13" s="321"/>
      <c r="KTS13" s="321"/>
      <c r="KTT13" s="321"/>
      <c r="KTU13" s="321"/>
      <c r="KTV13" s="321"/>
      <c r="KTW13" s="321"/>
      <c r="KTX13" s="321"/>
      <c r="KTY13" s="321"/>
      <c r="KTZ13" s="321"/>
      <c r="KUA13" s="321"/>
      <c r="KUB13" s="321"/>
      <c r="KUC13" s="321"/>
      <c r="KUD13" s="321"/>
      <c r="KUE13" s="321"/>
      <c r="KUF13" s="321"/>
      <c r="KUG13" s="321"/>
      <c r="KUH13" s="321"/>
      <c r="KUI13" s="321"/>
      <c r="KUJ13" s="321"/>
      <c r="KUK13" s="321"/>
      <c r="KUL13" s="321"/>
      <c r="KUM13" s="321"/>
      <c r="KUN13" s="321"/>
      <c r="KUO13" s="321"/>
      <c r="KUP13" s="321"/>
      <c r="KUQ13" s="321"/>
      <c r="KUR13" s="321"/>
      <c r="KUS13" s="321"/>
      <c r="KUT13" s="321"/>
      <c r="KUU13" s="321"/>
      <c r="KUV13" s="321"/>
      <c r="KUW13" s="321"/>
      <c r="KUX13" s="321"/>
      <c r="KUY13" s="321"/>
      <c r="KUZ13" s="321"/>
      <c r="KVA13" s="321"/>
      <c r="KVB13" s="321"/>
      <c r="KVC13" s="321"/>
      <c r="KVD13" s="321"/>
      <c r="KVE13" s="321"/>
      <c r="KVF13" s="321"/>
      <c r="KVG13" s="321"/>
      <c r="KVH13" s="321"/>
      <c r="KVI13" s="321"/>
      <c r="KVJ13" s="321"/>
      <c r="KVK13" s="321"/>
      <c r="KVL13" s="321"/>
      <c r="KVM13" s="321"/>
      <c r="KVN13" s="321"/>
      <c r="KVO13" s="321"/>
      <c r="KVP13" s="321"/>
      <c r="KVQ13" s="321"/>
      <c r="KVR13" s="321"/>
      <c r="KVS13" s="321"/>
      <c r="KVT13" s="321"/>
      <c r="KVU13" s="321"/>
      <c r="KVV13" s="321"/>
      <c r="KVW13" s="321"/>
      <c r="KVX13" s="321"/>
      <c r="KVY13" s="321"/>
      <c r="KVZ13" s="321"/>
      <c r="KWA13" s="321"/>
      <c r="KWB13" s="321"/>
      <c r="KWC13" s="321"/>
      <c r="KWD13" s="321"/>
      <c r="KWE13" s="321"/>
      <c r="KWF13" s="321"/>
      <c r="KWG13" s="321"/>
      <c r="KWH13" s="321"/>
      <c r="KWI13" s="321"/>
      <c r="KWJ13" s="321"/>
      <c r="KWK13" s="321"/>
      <c r="KWL13" s="321"/>
      <c r="KWM13" s="321"/>
      <c r="KWN13" s="321"/>
      <c r="KWO13" s="321"/>
      <c r="KWP13" s="321"/>
      <c r="KWQ13" s="321"/>
      <c r="KWR13" s="321"/>
      <c r="KWS13" s="321"/>
      <c r="KWT13" s="321"/>
      <c r="KWU13" s="321"/>
      <c r="KWV13" s="321"/>
      <c r="KWW13" s="321"/>
      <c r="KWX13" s="321"/>
      <c r="KWY13" s="321"/>
      <c r="KWZ13" s="321"/>
      <c r="KXA13" s="321"/>
      <c r="KXB13" s="321"/>
      <c r="KXC13" s="321"/>
      <c r="KXD13" s="321"/>
      <c r="KXE13" s="321"/>
      <c r="KXF13" s="321"/>
      <c r="KXG13" s="321"/>
      <c r="KXH13" s="321"/>
      <c r="KXI13" s="321"/>
      <c r="KXJ13" s="321"/>
      <c r="KXK13" s="321"/>
      <c r="KXL13" s="321"/>
      <c r="KXM13" s="321"/>
      <c r="KXN13" s="321"/>
      <c r="KXO13" s="321"/>
      <c r="KXP13" s="321"/>
      <c r="KXQ13" s="321"/>
      <c r="KXR13" s="321"/>
      <c r="KXS13" s="321"/>
      <c r="KXT13" s="321"/>
      <c r="KXU13" s="321"/>
      <c r="KXV13" s="321"/>
      <c r="KXW13" s="321"/>
      <c r="KXX13" s="321"/>
      <c r="KXY13" s="321"/>
      <c r="KXZ13" s="321"/>
      <c r="KYA13" s="321"/>
      <c r="KYB13" s="321"/>
      <c r="KYC13" s="321"/>
      <c r="KYD13" s="321"/>
      <c r="KYE13" s="321"/>
      <c r="KYF13" s="321"/>
      <c r="KYG13" s="321"/>
      <c r="KYH13" s="321"/>
      <c r="KYI13" s="321"/>
      <c r="KYJ13" s="321"/>
      <c r="KYK13" s="321"/>
      <c r="KYL13" s="321"/>
      <c r="KYM13" s="321"/>
      <c r="KYN13" s="321"/>
      <c r="KYO13" s="321"/>
      <c r="KYP13" s="321"/>
      <c r="KYQ13" s="321"/>
      <c r="KYR13" s="321"/>
      <c r="KYS13" s="321"/>
      <c r="KYT13" s="321"/>
      <c r="KYU13" s="321"/>
      <c r="KYV13" s="321"/>
      <c r="KYW13" s="321"/>
      <c r="KYX13" s="321"/>
      <c r="KYY13" s="321"/>
      <c r="KYZ13" s="321"/>
      <c r="KZA13" s="321"/>
      <c r="KZB13" s="321"/>
      <c r="KZC13" s="321"/>
      <c r="KZD13" s="321"/>
      <c r="KZE13" s="321"/>
      <c r="KZF13" s="321"/>
      <c r="KZG13" s="321"/>
      <c r="KZH13" s="321"/>
      <c r="KZI13" s="321"/>
      <c r="KZJ13" s="321"/>
      <c r="KZK13" s="321"/>
      <c r="KZL13" s="321"/>
      <c r="KZM13" s="321"/>
      <c r="KZN13" s="321"/>
      <c r="KZO13" s="321"/>
      <c r="KZP13" s="321"/>
      <c r="KZQ13" s="321"/>
      <c r="KZR13" s="321"/>
      <c r="KZS13" s="321"/>
      <c r="KZT13" s="321"/>
      <c r="KZU13" s="321"/>
      <c r="KZV13" s="321"/>
      <c r="KZW13" s="321"/>
      <c r="KZX13" s="321"/>
      <c r="KZY13" s="321"/>
      <c r="KZZ13" s="321"/>
      <c r="LAA13" s="321"/>
      <c r="LAB13" s="321"/>
      <c r="LAC13" s="321"/>
      <c r="LAD13" s="321"/>
      <c r="LAE13" s="321"/>
      <c r="LAF13" s="321"/>
      <c r="LAG13" s="321"/>
      <c r="LAH13" s="321"/>
      <c r="LAI13" s="321"/>
      <c r="LAJ13" s="321"/>
      <c r="LAK13" s="321"/>
      <c r="LAL13" s="321"/>
      <c r="LAM13" s="321"/>
      <c r="LAN13" s="321"/>
      <c r="LAO13" s="321"/>
      <c r="LAP13" s="321"/>
      <c r="LAQ13" s="321"/>
      <c r="LAR13" s="321"/>
      <c r="LAS13" s="321"/>
      <c r="LAT13" s="321"/>
      <c r="LAU13" s="321"/>
      <c r="LAV13" s="321"/>
      <c r="LAW13" s="321"/>
      <c r="LAX13" s="321"/>
      <c r="LAY13" s="321"/>
      <c r="LAZ13" s="321"/>
      <c r="LBA13" s="321"/>
      <c r="LBB13" s="321"/>
      <c r="LBC13" s="321"/>
      <c r="LBD13" s="321"/>
      <c r="LBE13" s="321"/>
      <c r="LBF13" s="321"/>
      <c r="LBG13" s="321"/>
      <c r="LBH13" s="321"/>
      <c r="LBI13" s="321"/>
      <c r="LBJ13" s="321"/>
      <c r="LBK13" s="321"/>
      <c r="LBL13" s="321"/>
      <c r="LBM13" s="321"/>
      <c r="LBN13" s="321"/>
      <c r="LBO13" s="321"/>
      <c r="LBP13" s="321"/>
      <c r="LBQ13" s="321"/>
      <c r="LBR13" s="321"/>
      <c r="LBS13" s="321"/>
      <c r="LBT13" s="321"/>
      <c r="LBU13" s="321"/>
      <c r="LBV13" s="321"/>
      <c r="LBW13" s="321"/>
      <c r="LBX13" s="321"/>
      <c r="LBY13" s="321"/>
      <c r="LBZ13" s="321"/>
      <c r="LCA13" s="321"/>
      <c r="LCB13" s="321"/>
      <c r="LCC13" s="321"/>
      <c r="LCD13" s="321"/>
      <c r="LCE13" s="321"/>
      <c r="LCF13" s="321"/>
      <c r="LCG13" s="321"/>
      <c r="LCH13" s="321"/>
      <c r="LCI13" s="321"/>
      <c r="LCJ13" s="321"/>
      <c r="LCK13" s="321"/>
      <c r="LCL13" s="321"/>
      <c r="LCM13" s="321"/>
      <c r="LCN13" s="321"/>
      <c r="LCO13" s="321"/>
      <c r="LCP13" s="321"/>
      <c r="LCQ13" s="321"/>
      <c r="LCR13" s="321"/>
      <c r="LCS13" s="321"/>
      <c r="LCT13" s="321"/>
      <c r="LCU13" s="321"/>
      <c r="LCV13" s="321"/>
      <c r="LCW13" s="321"/>
      <c r="LCX13" s="321"/>
      <c r="LCY13" s="321"/>
      <c r="LCZ13" s="321"/>
      <c r="LDA13" s="321"/>
      <c r="LDB13" s="321"/>
      <c r="LDC13" s="321"/>
      <c r="LDD13" s="321"/>
      <c r="LDE13" s="321"/>
      <c r="LDF13" s="321"/>
      <c r="LDG13" s="321"/>
      <c r="LDH13" s="321"/>
      <c r="LDI13" s="321"/>
      <c r="LDJ13" s="321"/>
      <c r="LDK13" s="321"/>
      <c r="LDL13" s="321"/>
      <c r="LDM13" s="321"/>
      <c r="LDN13" s="321"/>
      <c r="LDO13" s="321"/>
      <c r="LDP13" s="321"/>
      <c r="LDQ13" s="321"/>
      <c r="LDR13" s="321"/>
      <c r="LDS13" s="321"/>
      <c r="LDT13" s="321"/>
      <c r="LDU13" s="321"/>
      <c r="LDV13" s="321"/>
      <c r="LDW13" s="321"/>
      <c r="LDX13" s="321"/>
      <c r="LDY13" s="321"/>
      <c r="LDZ13" s="321"/>
      <c r="LEA13" s="321"/>
      <c r="LEB13" s="321"/>
      <c r="LEC13" s="321"/>
      <c r="LED13" s="321"/>
      <c r="LEE13" s="321"/>
      <c r="LEF13" s="321"/>
      <c r="LEG13" s="321"/>
      <c r="LEH13" s="321"/>
      <c r="LEI13" s="321"/>
      <c r="LEJ13" s="321"/>
      <c r="LEK13" s="321"/>
      <c r="LEL13" s="321"/>
      <c r="LEM13" s="321"/>
      <c r="LEN13" s="321"/>
      <c r="LEO13" s="321"/>
      <c r="LEP13" s="321"/>
      <c r="LEQ13" s="321"/>
      <c r="LER13" s="321"/>
      <c r="LES13" s="321"/>
      <c r="LET13" s="321"/>
      <c r="LEU13" s="321"/>
      <c r="LEV13" s="321"/>
      <c r="LEW13" s="321"/>
      <c r="LEX13" s="321"/>
      <c r="LEY13" s="321"/>
      <c r="LEZ13" s="321"/>
      <c r="LFA13" s="321"/>
      <c r="LFB13" s="321"/>
      <c r="LFC13" s="321"/>
      <c r="LFD13" s="321"/>
      <c r="LFE13" s="321"/>
      <c r="LFF13" s="321"/>
      <c r="LFG13" s="321"/>
      <c r="LFH13" s="321"/>
      <c r="LFI13" s="321"/>
      <c r="LFJ13" s="321"/>
      <c r="LFK13" s="321"/>
      <c r="LFL13" s="321"/>
      <c r="LFM13" s="321"/>
      <c r="LFN13" s="321"/>
      <c r="LFO13" s="321"/>
      <c r="LFP13" s="321"/>
      <c r="LFQ13" s="321"/>
      <c r="LFR13" s="321"/>
      <c r="LFS13" s="321"/>
      <c r="LFT13" s="321"/>
      <c r="LFU13" s="321"/>
      <c r="LFV13" s="321"/>
      <c r="LFW13" s="321"/>
      <c r="LFX13" s="321"/>
      <c r="LFY13" s="321"/>
      <c r="LFZ13" s="321"/>
      <c r="LGA13" s="321"/>
      <c r="LGB13" s="321"/>
      <c r="LGC13" s="321"/>
      <c r="LGD13" s="321"/>
      <c r="LGE13" s="321"/>
      <c r="LGF13" s="321"/>
      <c r="LGG13" s="321"/>
      <c r="LGH13" s="321"/>
      <c r="LGI13" s="321"/>
      <c r="LGJ13" s="321"/>
      <c r="LGK13" s="321"/>
      <c r="LGL13" s="321"/>
      <c r="LGM13" s="321"/>
      <c r="LGN13" s="321"/>
      <c r="LGO13" s="321"/>
      <c r="LGP13" s="321"/>
      <c r="LGQ13" s="321"/>
      <c r="LGR13" s="321"/>
      <c r="LGS13" s="321"/>
      <c r="LGT13" s="321"/>
      <c r="LGU13" s="321"/>
      <c r="LGV13" s="321"/>
      <c r="LGW13" s="321"/>
      <c r="LGX13" s="321"/>
      <c r="LGY13" s="321"/>
      <c r="LGZ13" s="321"/>
      <c r="LHA13" s="321"/>
      <c r="LHB13" s="321"/>
      <c r="LHC13" s="321"/>
      <c r="LHD13" s="321"/>
      <c r="LHE13" s="321"/>
      <c r="LHF13" s="321"/>
      <c r="LHG13" s="321"/>
      <c r="LHH13" s="321"/>
      <c r="LHI13" s="321"/>
      <c r="LHJ13" s="321"/>
      <c r="LHK13" s="321"/>
      <c r="LHL13" s="321"/>
      <c r="LHM13" s="321"/>
      <c r="LHN13" s="321"/>
      <c r="LHO13" s="321"/>
      <c r="LHP13" s="321"/>
      <c r="LHQ13" s="321"/>
      <c r="LHR13" s="321"/>
      <c r="LHS13" s="321"/>
      <c r="LHT13" s="321"/>
      <c r="LHU13" s="321"/>
      <c r="LHV13" s="321"/>
      <c r="LHW13" s="321"/>
      <c r="LHX13" s="321"/>
      <c r="LHY13" s="321"/>
      <c r="LHZ13" s="321"/>
      <c r="LIA13" s="321"/>
      <c r="LIB13" s="321"/>
      <c r="LIC13" s="321"/>
      <c r="LID13" s="321"/>
      <c r="LIE13" s="321"/>
      <c r="LIF13" s="321"/>
      <c r="LIG13" s="321"/>
      <c r="LIH13" s="321"/>
      <c r="LII13" s="321"/>
      <c r="LIJ13" s="321"/>
      <c r="LIK13" s="321"/>
      <c r="LIL13" s="321"/>
      <c r="LIM13" s="321"/>
      <c r="LIN13" s="321"/>
      <c r="LIO13" s="321"/>
      <c r="LIP13" s="321"/>
      <c r="LIQ13" s="321"/>
      <c r="LIR13" s="321"/>
      <c r="LIS13" s="321"/>
      <c r="LIT13" s="321"/>
      <c r="LIU13" s="321"/>
      <c r="LIV13" s="321"/>
      <c r="LIW13" s="321"/>
      <c r="LIX13" s="321"/>
      <c r="LIY13" s="321"/>
      <c r="LIZ13" s="321"/>
      <c r="LJA13" s="321"/>
      <c r="LJB13" s="321"/>
      <c r="LJC13" s="321"/>
      <c r="LJD13" s="321"/>
      <c r="LJE13" s="321"/>
      <c r="LJF13" s="321"/>
      <c r="LJG13" s="321"/>
      <c r="LJH13" s="321"/>
      <c r="LJI13" s="321"/>
      <c r="LJJ13" s="321"/>
      <c r="LJK13" s="321"/>
      <c r="LJL13" s="321"/>
      <c r="LJM13" s="321"/>
      <c r="LJN13" s="321"/>
      <c r="LJO13" s="321"/>
      <c r="LJP13" s="321"/>
      <c r="LJQ13" s="321"/>
      <c r="LJR13" s="321"/>
      <c r="LJS13" s="321"/>
      <c r="LJT13" s="321"/>
      <c r="LJU13" s="321"/>
      <c r="LJV13" s="321"/>
      <c r="LJW13" s="321"/>
      <c r="LJX13" s="321"/>
      <c r="LJY13" s="321"/>
      <c r="LJZ13" s="321"/>
      <c r="LKA13" s="321"/>
      <c r="LKB13" s="321"/>
      <c r="LKC13" s="321"/>
      <c r="LKD13" s="321"/>
      <c r="LKE13" s="321"/>
      <c r="LKF13" s="321"/>
      <c r="LKG13" s="321"/>
      <c r="LKH13" s="321"/>
      <c r="LKI13" s="321"/>
      <c r="LKJ13" s="321"/>
      <c r="LKK13" s="321"/>
      <c r="LKL13" s="321"/>
      <c r="LKM13" s="321"/>
      <c r="LKN13" s="321"/>
      <c r="LKO13" s="321"/>
      <c r="LKP13" s="321"/>
      <c r="LKQ13" s="321"/>
      <c r="LKR13" s="321"/>
      <c r="LKS13" s="321"/>
      <c r="LKT13" s="321"/>
      <c r="LKU13" s="321"/>
      <c r="LKV13" s="321"/>
      <c r="LKW13" s="321"/>
      <c r="LKX13" s="321"/>
      <c r="LKY13" s="321"/>
      <c r="LKZ13" s="321"/>
      <c r="LLA13" s="321"/>
      <c r="LLB13" s="321"/>
      <c r="LLC13" s="321"/>
      <c r="LLD13" s="321"/>
      <c r="LLE13" s="321"/>
      <c r="LLF13" s="321"/>
      <c r="LLG13" s="321"/>
      <c r="LLH13" s="321"/>
      <c r="LLI13" s="321"/>
      <c r="LLJ13" s="321"/>
      <c r="LLK13" s="321"/>
      <c r="LLL13" s="321"/>
      <c r="LLM13" s="321"/>
      <c r="LLN13" s="321"/>
      <c r="LLO13" s="321"/>
      <c r="LLP13" s="321"/>
      <c r="LLQ13" s="321"/>
      <c r="LLR13" s="321"/>
      <c r="LLS13" s="321"/>
      <c r="LLT13" s="321"/>
      <c r="LLU13" s="321"/>
      <c r="LLV13" s="321"/>
      <c r="LLW13" s="321"/>
      <c r="LLX13" s="321"/>
      <c r="LLY13" s="321"/>
      <c r="LLZ13" s="321"/>
      <c r="LMA13" s="321"/>
      <c r="LMB13" s="321"/>
      <c r="LMC13" s="321"/>
      <c r="LMD13" s="321"/>
      <c r="LME13" s="321"/>
      <c r="LMF13" s="321"/>
      <c r="LMG13" s="321"/>
      <c r="LMH13" s="321"/>
      <c r="LMI13" s="321"/>
      <c r="LMJ13" s="321"/>
      <c r="LMK13" s="321"/>
      <c r="LML13" s="321"/>
      <c r="LMM13" s="321"/>
      <c r="LMN13" s="321"/>
      <c r="LMO13" s="321"/>
      <c r="LMP13" s="321"/>
      <c r="LMQ13" s="321"/>
      <c r="LMR13" s="321"/>
      <c r="LMS13" s="321"/>
      <c r="LMT13" s="321"/>
      <c r="LMU13" s="321"/>
      <c r="LMV13" s="321"/>
      <c r="LMW13" s="321"/>
      <c r="LMX13" s="321"/>
      <c r="LMY13" s="321"/>
      <c r="LMZ13" s="321"/>
      <c r="LNA13" s="321"/>
      <c r="LNB13" s="321"/>
      <c r="LNC13" s="321"/>
      <c r="LND13" s="321"/>
      <c r="LNE13" s="321"/>
      <c r="LNF13" s="321"/>
      <c r="LNG13" s="321"/>
      <c r="LNH13" s="321"/>
      <c r="LNI13" s="321"/>
      <c r="LNJ13" s="321"/>
      <c r="LNK13" s="321"/>
      <c r="LNL13" s="321"/>
      <c r="LNM13" s="321"/>
      <c r="LNN13" s="321"/>
      <c r="LNO13" s="321"/>
      <c r="LNP13" s="321"/>
      <c r="LNQ13" s="321"/>
      <c r="LNR13" s="321"/>
      <c r="LNS13" s="321"/>
      <c r="LNT13" s="321"/>
      <c r="LNU13" s="321"/>
      <c r="LNV13" s="321"/>
      <c r="LNW13" s="321"/>
      <c r="LNX13" s="321"/>
      <c r="LNY13" s="321"/>
      <c r="LNZ13" s="321"/>
      <c r="LOA13" s="321"/>
      <c r="LOB13" s="321"/>
      <c r="LOC13" s="321"/>
      <c r="LOD13" s="321"/>
      <c r="LOE13" s="321"/>
      <c r="LOF13" s="321"/>
      <c r="LOG13" s="321"/>
      <c r="LOH13" s="321"/>
      <c r="LOI13" s="321"/>
      <c r="LOJ13" s="321"/>
      <c r="LOK13" s="321"/>
      <c r="LOL13" s="321"/>
      <c r="LOM13" s="321"/>
      <c r="LON13" s="321"/>
      <c r="LOO13" s="321"/>
      <c r="LOP13" s="321"/>
      <c r="LOQ13" s="321"/>
      <c r="LOR13" s="321"/>
      <c r="LOS13" s="321"/>
      <c r="LOT13" s="321"/>
      <c r="LOU13" s="321"/>
      <c r="LOV13" s="321"/>
      <c r="LOW13" s="321"/>
      <c r="LOX13" s="321"/>
      <c r="LOY13" s="321"/>
      <c r="LOZ13" s="321"/>
      <c r="LPA13" s="321"/>
      <c r="LPB13" s="321"/>
      <c r="LPC13" s="321"/>
      <c r="LPD13" s="321"/>
      <c r="LPE13" s="321"/>
      <c r="LPF13" s="321"/>
      <c r="LPG13" s="321"/>
      <c r="LPH13" s="321"/>
      <c r="LPI13" s="321"/>
      <c r="LPJ13" s="321"/>
      <c r="LPK13" s="321"/>
      <c r="LPL13" s="321"/>
      <c r="LPM13" s="321"/>
      <c r="LPN13" s="321"/>
      <c r="LPO13" s="321"/>
      <c r="LPP13" s="321"/>
      <c r="LPQ13" s="321"/>
      <c r="LPR13" s="321"/>
      <c r="LPS13" s="321"/>
      <c r="LPT13" s="321"/>
      <c r="LPU13" s="321"/>
      <c r="LPV13" s="321"/>
      <c r="LPW13" s="321"/>
      <c r="LPX13" s="321"/>
      <c r="LPY13" s="321"/>
      <c r="LPZ13" s="321"/>
      <c r="LQA13" s="321"/>
      <c r="LQB13" s="321"/>
      <c r="LQC13" s="321"/>
      <c r="LQD13" s="321"/>
      <c r="LQE13" s="321"/>
      <c r="LQF13" s="321"/>
      <c r="LQG13" s="321"/>
      <c r="LQH13" s="321"/>
      <c r="LQI13" s="321"/>
      <c r="LQJ13" s="321"/>
      <c r="LQK13" s="321"/>
      <c r="LQL13" s="321"/>
      <c r="LQM13" s="321"/>
      <c r="LQN13" s="321"/>
      <c r="LQO13" s="321"/>
      <c r="LQP13" s="321"/>
      <c r="LQQ13" s="321"/>
      <c r="LQR13" s="321"/>
      <c r="LQS13" s="321"/>
      <c r="LQT13" s="321"/>
      <c r="LQU13" s="321"/>
      <c r="LQV13" s="321"/>
      <c r="LQW13" s="321"/>
      <c r="LQX13" s="321"/>
      <c r="LQY13" s="321"/>
      <c r="LQZ13" s="321"/>
      <c r="LRA13" s="321"/>
      <c r="LRB13" s="321"/>
      <c r="LRC13" s="321"/>
      <c r="LRD13" s="321"/>
      <c r="LRE13" s="321"/>
      <c r="LRF13" s="321"/>
      <c r="LRG13" s="321"/>
      <c r="LRH13" s="321"/>
      <c r="LRI13" s="321"/>
      <c r="LRJ13" s="321"/>
      <c r="LRK13" s="321"/>
      <c r="LRL13" s="321"/>
      <c r="LRM13" s="321"/>
      <c r="LRN13" s="321"/>
      <c r="LRO13" s="321"/>
      <c r="LRP13" s="321"/>
      <c r="LRQ13" s="321"/>
      <c r="LRR13" s="321"/>
      <c r="LRS13" s="321"/>
      <c r="LRT13" s="321"/>
      <c r="LRU13" s="321"/>
      <c r="LRV13" s="321"/>
      <c r="LRW13" s="321"/>
      <c r="LRX13" s="321"/>
      <c r="LRY13" s="321"/>
      <c r="LRZ13" s="321"/>
      <c r="LSA13" s="321"/>
      <c r="LSB13" s="321"/>
      <c r="LSC13" s="321"/>
      <c r="LSD13" s="321"/>
      <c r="LSE13" s="321"/>
      <c r="LSF13" s="321"/>
      <c r="LSG13" s="321"/>
      <c r="LSH13" s="321"/>
      <c r="LSI13" s="321"/>
      <c r="LSJ13" s="321"/>
      <c r="LSK13" s="321"/>
      <c r="LSL13" s="321"/>
      <c r="LSM13" s="321"/>
      <c r="LSN13" s="321"/>
      <c r="LSO13" s="321"/>
      <c r="LSP13" s="321"/>
      <c r="LSQ13" s="321"/>
      <c r="LSR13" s="321"/>
      <c r="LSS13" s="321"/>
      <c r="LST13" s="321"/>
      <c r="LSU13" s="321"/>
      <c r="LSV13" s="321"/>
      <c r="LSW13" s="321"/>
      <c r="LSX13" s="321"/>
      <c r="LSY13" s="321"/>
      <c r="LSZ13" s="321"/>
      <c r="LTA13" s="321"/>
      <c r="LTB13" s="321"/>
      <c r="LTC13" s="321"/>
      <c r="LTD13" s="321"/>
      <c r="LTE13" s="321"/>
      <c r="LTF13" s="321"/>
      <c r="LTG13" s="321"/>
      <c r="LTH13" s="321"/>
      <c r="LTI13" s="321"/>
      <c r="LTJ13" s="321"/>
      <c r="LTK13" s="321"/>
      <c r="LTL13" s="321"/>
      <c r="LTM13" s="321"/>
      <c r="LTN13" s="321"/>
      <c r="LTO13" s="321"/>
      <c r="LTP13" s="321"/>
      <c r="LTQ13" s="321"/>
      <c r="LTR13" s="321"/>
      <c r="LTS13" s="321"/>
      <c r="LTT13" s="321"/>
      <c r="LTU13" s="321"/>
      <c r="LTV13" s="321"/>
      <c r="LTW13" s="321"/>
      <c r="LTX13" s="321"/>
      <c r="LTY13" s="321"/>
      <c r="LTZ13" s="321"/>
      <c r="LUA13" s="321"/>
      <c r="LUB13" s="321"/>
      <c r="LUC13" s="321"/>
      <c r="LUD13" s="321"/>
      <c r="LUE13" s="321"/>
      <c r="LUF13" s="321"/>
      <c r="LUG13" s="321"/>
      <c r="LUH13" s="321"/>
      <c r="LUI13" s="321"/>
      <c r="LUJ13" s="321"/>
      <c r="LUK13" s="321"/>
      <c r="LUL13" s="321"/>
      <c r="LUM13" s="321"/>
      <c r="LUN13" s="321"/>
      <c r="LUO13" s="321"/>
      <c r="LUP13" s="321"/>
      <c r="LUQ13" s="321"/>
      <c r="LUR13" s="321"/>
      <c r="LUS13" s="321"/>
      <c r="LUT13" s="321"/>
      <c r="LUU13" s="321"/>
      <c r="LUV13" s="321"/>
      <c r="LUW13" s="321"/>
      <c r="LUX13" s="321"/>
      <c r="LUY13" s="321"/>
      <c r="LUZ13" s="321"/>
      <c r="LVA13" s="321"/>
      <c r="LVB13" s="321"/>
      <c r="LVC13" s="321"/>
      <c r="LVD13" s="321"/>
      <c r="LVE13" s="321"/>
      <c r="LVF13" s="321"/>
      <c r="LVG13" s="321"/>
      <c r="LVH13" s="321"/>
      <c r="LVI13" s="321"/>
      <c r="LVJ13" s="321"/>
      <c r="LVK13" s="321"/>
      <c r="LVL13" s="321"/>
      <c r="LVM13" s="321"/>
      <c r="LVN13" s="321"/>
      <c r="LVO13" s="321"/>
      <c r="LVP13" s="321"/>
      <c r="LVQ13" s="321"/>
      <c r="LVR13" s="321"/>
      <c r="LVS13" s="321"/>
      <c r="LVT13" s="321"/>
      <c r="LVU13" s="321"/>
      <c r="LVV13" s="321"/>
      <c r="LVW13" s="321"/>
      <c r="LVX13" s="321"/>
      <c r="LVY13" s="321"/>
      <c r="LVZ13" s="321"/>
      <c r="LWA13" s="321"/>
      <c r="LWB13" s="321"/>
      <c r="LWC13" s="321"/>
      <c r="LWD13" s="321"/>
      <c r="LWE13" s="321"/>
      <c r="LWF13" s="321"/>
      <c r="LWG13" s="321"/>
      <c r="LWH13" s="321"/>
      <c r="LWI13" s="321"/>
      <c r="LWJ13" s="321"/>
      <c r="LWK13" s="321"/>
      <c r="LWL13" s="321"/>
      <c r="LWM13" s="321"/>
      <c r="LWN13" s="321"/>
      <c r="LWO13" s="321"/>
      <c r="LWP13" s="321"/>
      <c r="LWQ13" s="321"/>
      <c r="LWR13" s="321"/>
      <c r="LWS13" s="321"/>
      <c r="LWT13" s="321"/>
      <c r="LWU13" s="321"/>
      <c r="LWV13" s="321"/>
      <c r="LWW13" s="321"/>
      <c r="LWX13" s="321"/>
      <c r="LWY13" s="321"/>
      <c r="LWZ13" s="321"/>
      <c r="LXA13" s="321"/>
      <c r="LXB13" s="321"/>
      <c r="LXC13" s="321"/>
      <c r="LXD13" s="321"/>
      <c r="LXE13" s="321"/>
      <c r="LXF13" s="321"/>
      <c r="LXG13" s="321"/>
      <c r="LXH13" s="321"/>
      <c r="LXI13" s="321"/>
      <c r="LXJ13" s="321"/>
      <c r="LXK13" s="321"/>
      <c r="LXL13" s="321"/>
      <c r="LXM13" s="321"/>
      <c r="LXN13" s="321"/>
      <c r="LXO13" s="321"/>
      <c r="LXP13" s="321"/>
      <c r="LXQ13" s="321"/>
      <c r="LXR13" s="321"/>
      <c r="LXS13" s="321"/>
      <c r="LXT13" s="321"/>
      <c r="LXU13" s="321"/>
      <c r="LXV13" s="321"/>
      <c r="LXW13" s="321"/>
      <c r="LXX13" s="321"/>
      <c r="LXY13" s="321"/>
      <c r="LXZ13" s="321"/>
      <c r="LYA13" s="321"/>
      <c r="LYB13" s="321"/>
      <c r="LYC13" s="321"/>
      <c r="LYD13" s="321"/>
      <c r="LYE13" s="321"/>
      <c r="LYF13" s="321"/>
      <c r="LYG13" s="321"/>
      <c r="LYH13" s="321"/>
      <c r="LYI13" s="321"/>
      <c r="LYJ13" s="321"/>
      <c r="LYK13" s="321"/>
      <c r="LYL13" s="321"/>
      <c r="LYM13" s="321"/>
      <c r="LYN13" s="321"/>
      <c r="LYO13" s="321"/>
      <c r="LYP13" s="321"/>
      <c r="LYQ13" s="321"/>
      <c r="LYR13" s="321"/>
      <c r="LYS13" s="321"/>
      <c r="LYT13" s="321"/>
      <c r="LYU13" s="321"/>
      <c r="LYV13" s="321"/>
      <c r="LYW13" s="321"/>
      <c r="LYX13" s="321"/>
      <c r="LYY13" s="321"/>
      <c r="LYZ13" s="321"/>
      <c r="LZA13" s="321"/>
      <c r="LZB13" s="321"/>
      <c r="LZC13" s="321"/>
      <c r="LZD13" s="321"/>
      <c r="LZE13" s="321"/>
      <c r="LZF13" s="321"/>
      <c r="LZG13" s="321"/>
      <c r="LZH13" s="321"/>
      <c r="LZI13" s="321"/>
      <c r="LZJ13" s="321"/>
      <c r="LZK13" s="321"/>
      <c r="LZL13" s="321"/>
      <c r="LZM13" s="321"/>
      <c r="LZN13" s="321"/>
      <c r="LZO13" s="321"/>
      <c r="LZP13" s="321"/>
      <c r="LZQ13" s="321"/>
      <c r="LZR13" s="321"/>
      <c r="LZS13" s="321"/>
      <c r="LZT13" s="321"/>
      <c r="LZU13" s="321"/>
      <c r="LZV13" s="321"/>
      <c r="LZW13" s="321"/>
      <c r="LZX13" s="321"/>
      <c r="LZY13" s="321"/>
      <c r="LZZ13" s="321"/>
      <c r="MAA13" s="321"/>
      <c r="MAB13" s="321"/>
      <c r="MAC13" s="321"/>
      <c r="MAD13" s="321"/>
      <c r="MAE13" s="321"/>
      <c r="MAF13" s="321"/>
      <c r="MAG13" s="321"/>
      <c r="MAH13" s="321"/>
      <c r="MAI13" s="321"/>
      <c r="MAJ13" s="321"/>
      <c r="MAK13" s="321"/>
      <c r="MAL13" s="321"/>
      <c r="MAM13" s="321"/>
      <c r="MAN13" s="321"/>
      <c r="MAO13" s="321"/>
      <c r="MAP13" s="321"/>
      <c r="MAQ13" s="321"/>
      <c r="MAR13" s="321"/>
      <c r="MAS13" s="321"/>
      <c r="MAT13" s="321"/>
      <c r="MAU13" s="321"/>
      <c r="MAV13" s="321"/>
      <c r="MAW13" s="321"/>
      <c r="MAX13" s="321"/>
      <c r="MAY13" s="321"/>
      <c r="MAZ13" s="321"/>
      <c r="MBA13" s="321"/>
      <c r="MBB13" s="321"/>
      <c r="MBC13" s="321"/>
      <c r="MBD13" s="321"/>
      <c r="MBE13" s="321"/>
      <c r="MBF13" s="321"/>
      <c r="MBG13" s="321"/>
      <c r="MBH13" s="321"/>
      <c r="MBI13" s="321"/>
      <c r="MBJ13" s="321"/>
      <c r="MBK13" s="321"/>
      <c r="MBL13" s="321"/>
      <c r="MBM13" s="321"/>
      <c r="MBN13" s="321"/>
      <c r="MBO13" s="321"/>
      <c r="MBP13" s="321"/>
      <c r="MBQ13" s="321"/>
      <c r="MBR13" s="321"/>
      <c r="MBS13" s="321"/>
      <c r="MBT13" s="321"/>
      <c r="MBU13" s="321"/>
      <c r="MBV13" s="321"/>
      <c r="MBW13" s="321"/>
      <c r="MBX13" s="321"/>
      <c r="MBY13" s="321"/>
      <c r="MBZ13" s="321"/>
      <c r="MCA13" s="321"/>
      <c r="MCB13" s="321"/>
      <c r="MCC13" s="321"/>
      <c r="MCD13" s="321"/>
      <c r="MCE13" s="321"/>
      <c r="MCF13" s="321"/>
      <c r="MCG13" s="321"/>
      <c r="MCH13" s="321"/>
      <c r="MCI13" s="321"/>
      <c r="MCJ13" s="321"/>
      <c r="MCK13" s="321"/>
      <c r="MCL13" s="321"/>
      <c r="MCM13" s="321"/>
      <c r="MCN13" s="321"/>
      <c r="MCO13" s="321"/>
      <c r="MCP13" s="321"/>
      <c r="MCQ13" s="321"/>
      <c r="MCR13" s="321"/>
      <c r="MCS13" s="321"/>
      <c r="MCT13" s="321"/>
      <c r="MCU13" s="321"/>
      <c r="MCV13" s="321"/>
      <c r="MCW13" s="321"/>
      <c r="MCX13" s="321"/>
      <c r="MCY13" s="321"/>
      <c r="MCZ13" s="321"/>
      <c r="MDA13" s="321"/>
      <c r="MDB13" s="321"/>
      <c r="MDC13" s="321"/>
      <c r="MDD13" s="321"/>
      <c r="MDE13" s="321"/>
      <c r="MDF13" s="321"/>
      <c r="MDG13" s="321"/>
      <c r="MDH13" s="321"/>
      <c r="MDI13" s="321"/>
      <c r="MDJ13" s="321"/>
      <c r="MDK13" s="321"/>
      <c r="MDL13" s="321"/>
      <c r="MDM13" s="321"/>
      <c r="MDN13" s="321"/>
      <c r="MDO13" s="321"/>
      <c r="MDP13" s="321"/>
      <c r="MDQ13" s="321"/>
      <c r="MDR13" s="321"/>
      <c r="MDS13" s="321"/>
      <c r="MDT13" s="321"/>
      <c r="MDU13" s="321"/>
      <c r="MDV13" s="321"/>
      <c r="MDW13" s="321"/>
      <c r="MDX13" s="321"/>
      <c r="MDY13" s="321"/>
      <c r="MDZ13" s="321"/>
      <c r="MEA13" s="321"/>
      <c r="MEB13" s="321"/>
      <c r="MEC13" s="321"/>
      <c r="MED13" s="321"/>
      <c r="MEE13" s="321"/>
      <c r="MEF13" s="321"/>
      <c r="MEG13" s="321"/>
      <c r="MEH13" s="321"/>
      <c r="MEI13" s="321"/>
      <c r="MEJ13" s="321"/>
      <c r="MEK13" s="321"/>
      <c r="MEL13" s="321"/>
      <c r="MEM13" s="321"/>
      <c r="MEN13" s="321"/>
      <c r="MEO13" s="321"/>
      <c r="MEP13" s="321"/>
      <c r="MEQ13" s="321"/>
      <c r="MER13" s="321"/>
      <c r="MES13" s="321"/>
      <c r="MET13" s="321"/>
      <c r="MEU13" s="321"/>
      <c r="MEV13" s="321"/>
      <c r="MEW13" s="321"/>
      <c r="MEX13" s="321"/>
      <c r="MEY13" s="321"/>
      <c r="MEZ13" s="321"/>
      <c r="MFA13" s="321"/>
      <c r="MFB13" s="321"/>
      <c r="MFC13" s="321"/>
      <c r="MFD13" s="321"/>
      <c r="MFE13" s="321"/>
      <c r="MFF13" s="321"/>
      <c r="MFG13" s="321"/>
      <c r="MFH13" s="321"/>
      <c r="MFI13" s="321"/>
      <c r="MFJ13" s="321"/>
      <c r="MFK13" s="321"/>
      <c r="MFL13" s="321"/>
      <c r="MFM13" s="321"/>
      <c r="MFN13" s="321"/>
      <c r="MFO13" s="321"/>
      <c r="MFP13" s="321"/>
      <c r="MFQ13" s="321"/>
      <c r="MFR13" s="321"/>
      <c r="MFS13" s="321"/>
      <c r="MFT13" s="321"/>
      <c r="MFU13" s="321"/>
      <c r="MFV13" s="321"/>
      <c r="MFW13" s="321"/>
      <c r="MFX13" s="321"/>
      <c r="MFY13" s="321"/>
      <c r="MFZ13" s="321"/>
      <c r="MGA13" s="321"/>
      <c r="MGB13" s="321"/>
      <c r="MGC13" s="321"/>
      <c r="MGD13" s="321"/>
      <c r="MGE13" s="321"/>
      <c r="MGF13" s="321"/>
      <c r="MGG13" s="321"/>
      <c r="MGH13" s="321"/>
      <c r="MGI13" s="321"/>
      <c r="MGJ13" s="321"/>
      <c r="MGK13" s="321"/>
      <c r="MGL13" s="321"/>
      <c r="MGM13" s="321"/>
      <c r="MGN13" s="321"/>
      <c r="MGO13" s="321"/>
      <c r="MGP13" s="321"/>
      <c r="MGQ13" s="321"/>
      <c r="MGR13" s="321"/>
      <c r="MGS13" s="321"/>
      <c r="MGT13" s="321"/>
      <c r="MGU13" s="321"/>
      <c r="MGV13" s="321"/>
      <c r="MGW13" s="321"/>
      <c r="MGX13" s="321"/>
      <c r="MGY13" s="321"/>
      <c r="MGZ13" s="321"/>
      <c r="MHA13" s="321"/>
      <c r="MHB13" s="321"/>
      <c r="MHC13" s="321"/>
      <c r="MHD13" s="321"/>
      <c r="MHE13" s="321"/>
      <c r="MHF13" s="321"/>
      <c r="MHG13" s="321"/>
      <c r="MHH13" s="321"/>
      <c r="MHI13" s="321"/>
      <c r="MHJ13" s="321"/>
      <c r="MHK13" s="321"/>
      <c r="MHL13" s="321"/>
      <c r="MHM13" s="321"/>
      <c r="MHN13" s="321"/>
      <c r="MHO13" s="321"/>
      <c r="MHP13" s="321"/>
      <c r="MHQ13" s="321"/>
      <c r="MHR13" s="321"/>
      <c r="MHS13" s="321"/>
      <c r="MHT13" s="321"/>
      <c r="MHU13" s="321"/>
      <c r="MHV13" s="321"/>
      <c r="MHW13" s="321"/>
      <c r="MHX13" s="321"/>
      <c r="MHY13" s="321"/>
      <c r="MHZ13" s="321"/>
      <c r="MIA13" s="321"/>
      <c r="MIB13" s="321"/>
      <c r="MIC13" s="321"/>
      <c r="MID13" s="321"/>
      <c r="MIE13" s="321"/>
      <c r="MIF13" s="321"/>
      <c r="MIG13" s="321"/>
      <c r="MIH13" s="321"/>
      <c r="MII13" s="321"/>
      <c r="MIJ13" s="321"/>
      <c r="MIK13" s="321"/>
      <c r="MIL13" s="321"/>
      <c r="MIM13" s="321"/>
      <c r="MIN13" s="321"/>
      <c r="MIO13" s="321"/>
      <c r="MIP13" s="321"/>
      <c r="MIQ13" s="321"/>
      <c r="MIR13" s="321"/>
      <c r="MIS13" s="321"/>
      <c r="MIT13" s="321"/>
      <c r="MIU13" s="321"/>
      <c r="MIV13" s="321"/>
      <c r="MIW13" s="321"/>
      <c r="MIX13" s="321"/>
      <c r="MIY13" s="321"/>
      <c r="MIZ13" s="321"/>
      <c r="MJA13" s="321"/>
      <c r="MJB13" s="321"/>
      <c r="MJC13" s="321"/>
      <c r="MJD13" s="321"/>
      <c r="MJE13" s="321"/>
      <c r="MJF13" s="321"/>
      <c r="MJG13" s="321"/>
      <c r="MJH13" s="321"/>
      <c r="MJI13" s="321"/>
      <c r="MJJ13" s="321"/>
      <c r="MJK13" s="321"/>
      <c r="MJL13" s="321"/>
      <c r="MJM13" s="321"/>
      <c r="MJN13" s="321"/>
      <c r="MJO13" s="321"/>
      <c r="MJP13" s="321"/>
      <c r="MJQ13" s="321"/>
      <c r="MJR13" s="321"/>
      <c r="MJS13" s="321"/>
      <c r="MJT13" s="321"/>
      <c r="MJU13" s="321"/>
      <c r="MJV13" s="321"/>
      <c r="MJW13" s="321"/>
      <c r="MJX13" s="321"/>
      <c r="MJY13" s="321"/>
      <c r="MJZ13" s="321"/>
      <c r="MKA13" s="321"/>
      <c r="MKB13" s="321"/>
      <c r="MKC13" s="321"/>
      <c r="MKD13" s="321"/>
      <c r="MKE13" s="321"/>
      <c r="MKF13" s="321"/>
      <c r="MKG13" s="321"/>
      <c r="MKH13" s="321"/>
      <c r="MKI13" s="321"/>
      <c r="MKJ13" s="321"/>
      <c r="MKK13" s="321"/>
      <c r="MKL13" s="321"/>
      <c r="MKM13" s="321"/>
      <c r="MKN13" s="321"/>
      <c r="MKO13" s="321"/>
      <c r="MKP13" s="321"/>
      <c r="MKQ13" s="321"/>
      <c r="MKR13" s="321"/>
      <c r="MKS13" s="321"/>
      <c r="MKT13" s="321"/>
      <c r="MKU13" s="321"/>
      <c r="MKV13" s="321"/>
      <c r="MKW13" s="321"/>
      <c r="MKX13" s="321"/>
      <c r="MKY13" s="321"/>
      <c r="MKZ13" s="321"/>
      <c r="MLA13" s="321"/>
      <c r="MLB13" s="321"/>
      <c r="MLC13" s="321"/>
      <c r="MLD13" s="321"/>
      <c r="MLE13" s="321"/>
      <c r="MLF13" s="321"/>
      <c r="MLG13" s="321"/>
      <c r="MLH13" s="321"/>
      <c r="MLI13" s="321"/>
      <c r="MLJ13" s="321"/>
      <c r="MLK13" s="321"/>
      <c r="MLL13" s="321"/>
      <c r="MLM13" s="321"/>
      <c r="MLN13" s="321"/>
      <c r="MLO13" s="321"/>
      <c r="MLP13" s="321"/>
      <c r="MLQ13" s="321"/>
      <c r="MLR13" s="321"/>
      <c r="MLS13" s="321"/>
      <c r="MLT13" s="321"/>
      <c r="MLU13" s="321"/>
      <c r="MLV13" s="321"/>
      <c r="MLW13" s="321"/>
      <c r="MLX13" s="321"/>
      <c r="MLY13" s="321"/>
      <c r="MLZ13" s="321"/>
      <c r="MMA13" s="321"/>
      <c r="MMB13" s="321"/>
      <c r="MMC13" s="321"/>
      <c r="MMD13" s="321"/>
      <c r="MME13" s="321"/>
      <c r="MMF13" s="321"/>
      <c r="MMG13" s="321"/>
      <c r="MMH13" s="321"/>
      <c r="MMI13" s="321"/>
      <c r="MMJ13" s="321"/>
      <c r="MMK13" s="321"/>
      <c r="MML13" s="321"/>
      <c r="MMM13" s="321"/>
      <c r="MMN13" s="321"/>
      <c r="MMO13" s="321"/>
      <c r="MMP13" s="321"/>
      <c r="MMQ13" s="321"/>
      <c r="MMR13" s="321"/>
      <c r="MMS13" s="321"/>
      <c r="MMT13" s="321"/>
      <c r="MMU13" s="321"/>
      <c r="MMV13" s="321"/>
      <c r="MMW13" s="321"/>
      <c r="MMX13" s="321"/>
      <c r="MMY13" s="321"/>
      <c r="MMZ13" s="321"/>
      <c r="MNA13" s="321"/>
      <c r="MNB13" s="321"/>
      <c r="MNC13" s="321"/>
      <c r="MND13" s="321"/>
      <c r="MNE13" s="321"/>
      <c r="MNF13" s="321"/>
      <c r="MNG13" s="321"/>
      <c r="MNH13" s="321"/>
      <c r="MNI13" s="321"/>
      <c r="MNJ13" s="321"/>
      <c r="MNK13" s="321"/>
      <c r="MNL13" s="321"/>
      <c r="MNM13" s="321"/>
      <c r="MNN13" s="321"/>
      <c r="MNO13" s="321"/>
      <c r="MNP13" s="321"/>
      <c r="MNQ13" s="321"/>
      <c r="MNR13" s="321"/>
      <c r="MNS13" s="321"/>
      <c r="MNT13" s="321"/>
      <c r="MNU13" s="321"/>
      <c r="MNV13" s="321"/>
      <c r="MNW13" s="321"/>
      <c r="MNX13" s="321"/>
      <c r="MNY13" s="321"/>
      <c r="MNZ13" s="321"/>
      <c r="MOA13" s="321"/>
      <c r="MOB13" s="321"/>
      <c r="MOC13" s="321"/>
      <c r="MOD13" s="321"/>
      <c r="MOE13" s="321"/>
      <c r="MOF13" s="321"/>
      <c r="MOG13" s="321"/>
      <c r="MOH13" s="321"/>
      <c r="MOI13" s="321"/>
      <c r="MOJ13" s="321"/>
      <c r="MOK13" s="321"/>
      <c r="MOL13" s="321"/>
      <c r="MOM13" s="321"/>
      <c r="MON13" s="321"/>
      <c r="MOO13" s="321"/>
      <c r="MOP13" s="321"/>
      <c r="MOQ13" s="321"/>
      <c r="MOR13" s="321"/>
      <c r="MOS13" s="321"/>
      <c r="MOT13" s="321"/>
      <c r="MOU13" s="321"/>
      <c r="MOV13" s="321"/>
      <c r="MOW13" s="321"/>
      <c r="MOX13" s="321"/>
      <c r="MOY13" s="321"/>
      <c r="MOZ13" s="321"/>
      <c r="MPA13" s="321"/>
      <c r="MPB13" s="321"/>
      <c r="MPC13" s="321"/>
      <c r="MPD13" s="321"/>
      <c r="MPE13" s="321"/>
      <c r="MPF13" s="321"/>
      <c r="MPG13" s="321"/>
      <c r="MPH13" s="321"/>
      <c r="MPI13" s="321"/>
      <c r="MPJ13" s="321"/>
      <c r="MPK13" s="321"/>
      <c r="MPL13" s="321"/>
      <c r="MPM13" s="321"/>
      <c r="MPN13" s="321"/>
      <c r="MPO13" s="321"/>
      <c r="MPP13" s="321"/>
      <c r="MPQ13" s="321"/>
      <c r="MPR13" s="321"/>
      <c r="MPS13" s="321"/>
      <c r="MPT13" s="321"/>
      <c r="MPU13" s="321"/>
      <c r="MPV13" s="321"/>
      <c r="MPW13" s="321"/>
      <c r="MPX13" s="321"/>
      <c r="MPY13" s="321"/>
      <c r="MPZ13" s="321"/>
      <c r="MQA13" s="321"/>
      <c r="MQB13" s="321"/>
      <c r="MQC13" s="321"/>
      <c r="MQD13" s="321"/>
      <c r="MQE13" s="321"/>
      <c r="MQF13" s="321"/>
      <c r="MQG13" s="321"/>
      <c r="MQH13" s="321"/>
      <c r="MQI13" s="321"/>
      <c r="MQJ13" s="321"/>
      <c r="MQK13" s="321"/>
      <c r="MQL13" s="321"/>
      <c r="MQM13" s="321"/>
      <c r="MQN13" s="321"/>
      <c r="MQO13" s="321"/>
      <c r="MQP13" s="321"/>
      <c r="MQQ13" s="321"/>
      <c r="MQR13" s="321"/>
      <c r="MQS13" s="321"/>
      <c r="MQT13" s="321"/>
      <c r="MQU13" s="321"/>
      <c r="MQV13" s="321"/>
      <c r="MQW13" s="321"/>
      <c r="MQX13" s="321"/>
      <c r="MQY13" s="321"/>
      <c r="MQZ13" s="321"/>
      <c r="MRA13" s="321"/>
      <c r="MRB13" s="321"/>
      <c r="MRC13" s="321"/>
      <c r="MRD13" s="321"/>
      <c r="MRE13" s="321"/>
      <c r="MRF13" s="321"/>
      <c r="MRG13" s="321"/>
      <c r="MRH13" s="321"/>
      <c r="MRI13" s="321"/>
      <c r="MRJ13" s="321"/>
      <c r="MRK13" s="321"/>
      <c r="MRL13" s="321"/>
      <c r="MRM13" s="321"/>
      <c r="MRN13" s="321"/>
      <c r="MRO13" s="321"/>
      <c r="MRP13" s="321"/>
      <c r="MRQ13" s="321"/>
      <c r="MRR13" s="321"/>
      <c r="MRS13" s="321"/>
      <c r="MRT13" s="321"/>
      <c r="MRU13" s="321"/>
      <c r="MRV13" s="321"/>
      <c r="MRW13" s="321"/>
      <c r="MRX13" s="321"/>
      <c r="MRY13" s="321"/>
      <c r="MRZ13" s="321"/>
      <c r="MSA13" s="321"/>
      <c r="MSB13" s="321"/>
      <c r="MSC13" s="321"/>
      <c r="MSD13" s="321"/>
      <c r="MSE13" s="321"/>
      <c r="MSF13" s="321"/>
      <c r="MSG13" s="321"/>
      <c r="MSH13" s="321"/>
      <c r="MSI13" s="321"/>
      <c r="MSJ13" s="321"/>
      <c r="MSK13" s="321"/>
      <c r="MSL13" s="321"/>
      <c r="MSM13" s="321"/>
      <c r="MSN13" s="321"/>
      <c r="MSO13" s="321"/>
      <c r="MSP13" s="321"/>
      <c r="MSQ13" s="321"/>
      <c r="MSR13" s="321"/>
      <c r="MSS13" s="321"/>
      <c r="MST13" s="321"/>
      <c r="MSU13" s="321"/>
      <c r="MSV13" s="321"/>
      <c r="MSW13" s="321"/>
      <c r="MSX13" s="321"/>
      <c r="MSY13" s="321"/>
      <c r="MSZ13" s="321"/>
      <c r="MTA13" s="321"/>
      <c r="MTB13" s="321"/>
      <c r="MTC13" s="321"/>
      <c r="MTD13" s="321"/>
      <c r="MTE13" s="321"/>
      <c r="MTF13" s="321"/>
      <c r="MTG13" s="321"/>
      <c r="MTH13" s="321"/>
      <c r="MTI13" s="321"/>
      <c r="MTJ13" s="321"/>
      <c r="MTK13" s="321"/>
      <c r="MTL13" s="321"/>
      <c r="MTM13" s="321"/>
      <c r="MTN13" s="321"/>
      <c r="MTO13" s="321"/>
      <c r="MTP13" s="321"/>
      <c r="MTQ13" s="321"/>
      <c r="MTR13" s="321"/>
      <c r="MTS13" s="321"/>
      <c r="MTT13" s="321"/>
      <c r="MTU13" s="321"/>
      <c r="MTV13" s="321"/>
      <c r="MTW13" s="321"/>
      <c r="MTX13" s="321"/>
      <c r="MTY13" s="321"/>
      <c r="MTZ13" s="321"/>
      <c r="MUA13" s="321"/>
      <c r="MUB13" s="321"/>
      <c r="MUC13" s="321"/>
      <c r="MUD13" s="321"/>
      <c r="MUE13" s="321"/>
      <c r="MUF13" s="321"/>
      <c r="MUG13" s="321"/>
      <c r="MUH13" s="321"/>
      <c r="MUI13" s="321"/>
      <c r="MUJ13" s="321"/>
      <c r="MUK13" s="321"/>
      <c r="MUL13" s="321"/>
      <c r="MUM13" s="321"/>
      <c r="MUN13" s="321"/>
      <c r="MUO13" s="321"/>
      <c r="MUP13" s="321"/>
      <c r="MUQ13" s="321"/>
      <c r="MUR13" s="321"/>
      <c r="MUS13" s="321"/>
      <c r="MUT13" s="321"/>
      <c r="MUU13" s="321"/>
      <c r="MUV13" s="321"/>
      <c r="MUW13" s="321"/>
      <c r="MUX13" s="321"/>
      <c r="MUY13" s="321"/>
      <c r="MUZ13" s="321"/>
      <c r="MVA13" s="321"/>
      <c r="MVB13" s="321"/>
      <c r="MVC13" s="321"/>
      <c r="MVD13" s="321"/>
      <c r="MVE13" s="321"/>
      <c r="MVF13" s="321"/>
      <c r="MVG13" s="321"/>
      <c r="MVH13" s="321"/>
      <c r="MVI13" s="321"/>
      <c r="MVJ13" s="321"/>
      <c r="MVK13" s="321"/>
      <c r="MVL13" s="321"/>
      <c r="MVM13" s="321"/>
      <c r="MVN13" s="321"/>
      <c r="MVO13" s="321"/>
      <c r="MVP13" s="321"/>
      <c r="MVQ13" s="321"/>
      <c r="MVR13" s="321"/>
      <c r="MVS13" s="321"/>
      <c r="MVT13" s="321"/>
      <c r="MVU13" s="321"/>
      <c r="MVV13" s="321"/>
      <c r="MVW13" s="321"/>
      <c r="MVX13" s="321"/>
      <c r="MVY13" s="321"/>
      <c r="MVZ13" s="321"/>
      <c r="MWA13" s="321"/>
      <c r="MWB13" s="321"/>
      <c r="MWC13" s="321"/>
      <c r="MWD13" s="321"/>
      <c r="MWE13" s="321"/>
      <c r="MWF13" s="321"/>
      <c r="MWG13" s="321"/>
      <c r="MWH13" s="321"/>
      <c r="MWI13" s="321"/>
      <c r="MWJ13" s="321"/>
      <c r="MWK13" s="321"/>
      <c r="MWL13" s="321"/>
      <c r="MWM13" s="321"/>
      <c r="MWN13" s="321"/>
      <c r="MWO13" s="321"/>
      <c r="MWP13" s="321"/>
      <c r="MWQ13" s="321"/>
      <c r="MWR13" s="321"/>
      <c r="MWS13" s="321"/>
      <c r="MWT13" s="321"/>
      <c r="MWU13" s="321"/>
      <c r="MWV13" s="321"/>
      <c r="MWW13" s="321"/>
      <c r="MWX13" s="321"/>
      <c r="MWY13" s="321"/>
      <c r="MWZ13" s="321"/>
      <c r="MXA13" s="321"/>
      <c r="MXB13" s="321"/>
      <c r="MXC13" s="321"/>
      <c r="MXD13" s="321"/>
      <c r="MXE13" s="321"/>
      <c r="MXF13" s="321"/>
      <c r="MXG13" s="321"/>
      <c r="MXH13" s="321"/>
      <c r="MXI13" s="321"/>
      <c r="MXJ13" s="321"/>
      <c r="MXK13" s="321"/>
      <c r="MXL13" s="321"/>
      <c r="MXM13" s="321"/>
      <c r="MXN13" s="321"/>
      <c r="MXO13" s="321"/>
      <c r="MXP13" s="321"/>
      <c r="MXQ13" s="321"/>
      <c r="MXR13" s="321"/>
      <c r="MXS13" s="321"/>
      <c r="MXT13" s="321"/>
      <c r="MXU13" s="321"/>
      <c r="MXV13" s="321"/>
      <c r="MXW13" s="321"/>
      <c r="MXX13" s="321"/>
      <c r="MXY13" s="321"/>
      <c r="MXZ13" s="321"/>
      <c r="MYA13" s="321"/>
      <c r="MYB13" s="321"/>
      <c r="MYC13" s="321"/>
      <c r="MYD13" s="321"/>
      <c r="MYE13" s="321"/>
      <c r="MYF13" s="321"/>
      <c r="MYG13" s="321"/>
      <c r="MYH13" s="321"/>
      <c r="MYI13" s="321"/>
      <c r="MYJ13" s="321"/>
      <c r="MYK13" s="321"/>
      <c r="MYL13" s="321"/>
      <c r="MYM13" s="321"/>
      <c r="MYN13" s="321"/>
      <c r="MYO13" s="321"/>
      <c r="MYP13" s="321"/>
      <c r="MYQ13" s="321"/>
      <c r="MYR13" s="321"/>
      <c r="MYS13" s="321"/>
      <c r="MYT13" s="321"/>
      <c r="MYU13" s="321"/>
      <c r="MYV13" s="321"/>
      <c r="MYW13" s="321"/>
      <c r="MYX13" s="321"/>
      <c r="MYY13" s="321"/>
      <c r="MYZ13" s="321"/>
      <c r="MZA13" s="321"/>
      <c r="MZB13" s="321"/>
      <c r="MZC13" s="321"/>
      <c r="MZD13" s="321"/>
      <c r="MZE13" s="321"/>
      <c r="MZF13" s="321"/>
      <c r="MZG13" s="321"/>
      <c r="MZH13" s="321"/>
      <c r="MZI13" s="321"/>
      <c r="MZJ13" s="321"/>
      <c r="MZK13" s="321"/>
      <c r="MZL13" s="321"/>
      <c r="MZM13" s="321"/>
      <c r="MZN13" s="321"/>
      <c r="MZO13" s="321"/>
      <c r="MZP13" s="321"/>
      <c r="MZQ13" s="321"/>
      <c r="MZR13" s="321"/>
      <c r="MZS13" s="321"/>
      <c r="MZT13" s="321"/>
      <c r="MZU13" s="321"/>
      <c r="MZV13" s="321"/>
      <c r="MZW13" s="321"/>
      <c r="MZX13" s="321"/>
      <c r="MZY13" s="321"/>
      <c r="MZZ13" s="321"/>
      <c r="NAA13" s="321"/>
      <c r="NAB13" s="321"/>
      <c r="NAC13" s="321"/>
      <c r="NAD13" s="321"/>
      <c r="NAE13" s="321"/>
      <c r="NAF13" s="321"/>
      <c r="NAG13" s="321"/>
      <c r="NAH13" s="321"/>
      <c r="NAI13" s="321"/>
      <c r="NAJ13" s="321"/>
      <c r="NAK13" s="321"/>
      <c r="NAL13" s="321"/>
      <c r="NAM13" s="321"/>
      <c r="NAN13" s="321"/>
      <c r="NAO13" s="321"/>
      <c r="NAP13" s="321"/>
      <c r="NAQ13" s="321"/>
      <c r="NAR13" s="321"/>
      <c r="NAS13" s="321"/>
      <c r="NAT13" s="321"/>
      <c r="NAU13" s="321"/>
      <c r="NAV13" s="321"/>
      <c r="NAW13" s="321"/>
      <c r="NAX13" s="321"/>
      <c r="NAY13" s="321"/>
      <c r="NAZ13" s="321"/>
      <c r="NBA13" s="321"/>
      <c r="NBB13" s="321"/>
      <c r="NBC13" s="321"/>
      <c r="NBD13" s="321"/>
      <c r="NBE13" s="321"/>
      <c r="NBF13" s="321"/>
      <c r="NBG13" s="321"/>
      <c r="NBH13" s="321"/>
      <c r="NBI13" s="321"/>
      <c r="NBJ13" s="321"/>
      <c r="NBK13" s="321"/>
      <c r="NBL13" s="321"/>
      <c r="NBM13" s="321"/>
      <c r="NBN13" s="321"/>
      <c r="NBO13" s="321"/>
      <c r="NBP13" s="321"/>
      <c r="NBQ13" s="321"/>
      <c r="NBR13" s="321"/>
      <c r="NBS13" s="321"/>
      <c r="NBT13" s="321"/>
      <c r="NBU13" s="321"/>
      <c r="NBV13" s="321"/>
      <c r="NBW13" s="321"/>
      <c r="NBX13" s="321"/>
      <c r="NBY13" s="321"/>
      <c r="NBZ13" s="321"/>
      <c r="NCA13" s="321"/>
      <c r="NCB13" s="321"/>
      <c r="NCC13" s="321"/>
      <c r="NCD13" s="321"/>
      <c r="NCE13" s="321"/>
      <c r="NCF13" s="321"/>
      <c r="NCG13" s="321"/>
      <c r="NCH13" s="321"/>
      <c r="NCI13" s="321"/>
      <c r="NCJ13" s="321"/>
      <c r="NCK13" s="321"/>
      <c r="NCL13" s="321"/>
      <c r="NCM13" s="321"/>
      <c r="NCN13" s="321"/>
      <c r="NCO13" s="321"/>
      <c r="NCP13" s="321"/>
      <c r="NCQ13" s="321"/>
      <c r="NCR13" s="321"/>
      <c r="NCS13" s="321"/>
      <c r="NCT13" s="321"/>
      <c r="NCU13" s="321"/>
      <c r="NCV13" s="321"/>
      <c r="NCW13" s="321"/>
      <c r="NCX13" s="321"/>
      <c r="NCY13" s="321"/>
      <c r="NCZ13" s="321"/>
      <c r="NDA13" s="321"/>
      <c r="NDB13" s="321"/>
      <c r="NDC13" s="321"/>
      <c r="NDD13" s="321"/>
      <c r="NDE13" s="321"/>
      <c r="NDF13" s="321"/>
      <c r="NDG13" s="321"/>
      <c r="NDH13" s="321"/>
      <c r="NDI13" s="321"/>
      <c r="NDJ13" s="321"/>
      <c r="NDK13" s="321"/>
      <c r="NDL13" s="321"/>
      <c r="NDM13" s="321"/>
      <c r="NDN13" s="321"/>
      <c r="NDO13" s="321"/>
      <c r="NDP13" s="321"/>
      <c r="NDQ13" s="321"/>
      <c r="NDR13" s="321"/>
      <c r="NDS13" s="321"/>
      <c r="NDT13" s="321"/>
      <c r="NDU13" s="321"/>
      <c r="NDV13" s="321"/>
      <c r="NDW13" s="321"/>
      <c r="NDX13" s="321"/>
      <c r="NDY13" s="321"/>
      <c r="NDZ13" s="321"/>
      <c r="NEA13" s="321"/>
      <c r="NEB13" s="321"/>
      <c r="NEC13" s="321"/>
      <c r="NED13" s="321"/>
      <c r="NEE13" s="321"/>
      <c r="NEF13" s="321"/>
      <c r="NEG13" s="321"/>
      <c r="NEH13" s="321"/>
      <c r="NEI13" s="321"/>
      <c r="NEJ13" s="321"/>
      <c r="NEK13" s="321"/>
      <c r="NEL13" s="321"/>
      <c r="NEM13" s="321"/>
      <c r="NEN13" s="321"/>
      <c r="NEO13" s="321"/>
      <c r="NEP13" s="321"/>
      <c r="NEQ13" s="321"/>
      <c r="NER13" s="321"/>
      <c r="NES13" s="321"/>
      <c r="NET13" s="321"/>
      <c r="NEU13" s="321"/>
      <c r="NEV13" s="321"/>
      <c r="NEW13" s="321"/>
      <c r="NEX13" s="321"/>
      <c r="NEY13" s="321"/>
      <c r="NEZ13" s="321"/>
      <c r="NFA13" s="321"/>
      <c r="NFB13" s="321"/>
      <c r="NFC13" s="321"/>
      <c r="NFD13" s="321"/>
      <c r="NFE13" s="321"/>
      <c r="NFF13" s="321"/>
      <c r="NFG13" s="321"/>
      <c r="NFH13" s="321"/>
      <c r="NFI13" s="321"/>
      <c r="NFJ13" s="321"/>
      <c r="NFK13" s="321"/>
      <c r="NFL13" s="321"/>
      <c r="NFM13" s="321"/>
      <c r="NFN13" s="321"/>
      <c r="NFO13" s="321"/>
      <c r="NFP13" s="321"/>
      <c r="NFQ13" s="321"/>
      <c r="NFR13" s="321"/>
      <c r="NFS13" s="321"/>
      <c r="NFT13" s="321"/>
      <c r="NFU13" s="321"/>
      <c r="NFV13" s="321"/>
      <c r="NFW13" s="321"/>
      <c r="NFX13" s="321"/>
      <c r="NFY13" s="321"/>
      <c r="NFZ13" s="321"/>
      <c r="NGA13" s="321"/>
      <c r="NGB13" s="321"/>
      <c r="NGC13" s="321"/>
      <c r="NGD13" s="321"/>
      <c r="NGE13" s="321"/>
      <c r="NGF13" s="321"/>
      <c r="NGG13" s="321"/>
      <c r="NGH13" s="321"/>
      <c r="NGI13" s="321"/>
      <c r="NGJ13" s="321"/>
      <c r="NGK13" s="321"/>
      <c r="NGL13" s="321"/>
      <c r="NGM13" s="321"/>
      <c r="NGN13" s="321"/>
      <c r="NGO13" s="321"/>
      <c r="NGP13" s="321"/>
      <c r="NGQ13" s="321"/>
      <c r="NGR13" s="321"/>
      <c r="NGS13" s="321"/>
      <c r="NGT13" s="321"/>
      <c r="NGU13" s="321"/>
      <c r="NGV13" s="321"/>
      <c r="NGW13" s="321"/>
      <c r="NGX13" s="321"/>
      <c r="NGY13" s="321"/>
      <c r="NGZ13" s="321"/>
      <c r="NHA13" s="321"/>
      <c r="NHB13" s="321"/>
      <c r="NHC13" s="321"/>
      <c r="NHD13" s="321"/>
      <c r="NHE13" s="321"/>
      <c r="NHF13" s="321"/>
      <c r="NHG13" s="321"/>
      <c r="NHH13" s="321"/>
      <c r="NHI13" s="321"/>
      <c r="NHJ13" s="321"/>
      <c r="NHK13" s="321"/>
      <c r="NHL13" s="321"/>
      <c r="NHM13" s="321"/>
      <c r="NHN13" s="321"/>
      <c r="NHO13" s="321"/>
      <c r="NHP13" s="321"/>
      <c r="NHQ13" s="321"/>
      <c r="NHR13" s="321"/>
      <c r="NHS13" s="321"/>
      <c r="NHT13" s="321"/>
      <c r="NHU13" s="321"/>
      <c r="NHV13" s="321"/>
      <c r="NHW13" s="321"/>
      <c r="NHX13" s="321"/>
      <c r="NHY13" s="321"/>
      <c r="NHZ13" s="321"/>
      <c r="NIA13" s="321"/>
      <c r="NIB13" s="321"/>
      <c r="NIC13" s="321"/>
      <c r="NID13" s="321"/>
      <c r="NIE13" s="321"/>
      <c r="NIF13" s="321"/>
      <c r="NIG13" s="321"/>
      <c r="NIH13" s="321"/>
      <c r="NII13" s="321"/>
      <c r="NIJ13" s="321"/>
      <c r="NIK13" s="321"/>
      <c r="NIL13" s="321"/>
      <c r="NIM13" s="321"/>
      <c r="NIN13" s="321"/>
      <c r="NIO13" s="321"/>
      <c r="NIP13" s="321"/>
      <c r="NIQ13" s="321"/>
      <c r="NIR13" s="321"/>
      <c r="NIS13" s="321"/>
      <c r="NIT13" s="321"/>
      <c r="NIU13" s="321"/>
      <c r="NIV13" s="321"/>
      <c r="NIW13" s="321"/>
      <c r="NIX13" s="321"/>
      <c r="NIY13" s="321"/>
      <c r="NIZ13" s="321"/>
      <c r="NJA13" s="321"/>
      <c r="NJB13" s="321"/>
      <c r="NJC13" s="321"/>
      <c r="NJD13" s="321"/>
      <c r="NJE13" s="321"/>
      <c r="NJF13" s="321"/>
      <c r="NJG13" s="321"/>
      <c r="NJH13" s="321"/>
      <c r="NJI13" s="321"/>
      <c r="NJJ13" s="321"/>
      <c r="NJK13" s="321"/>
      <c r="NJL13" s="321"/>
      <c r="NJM13" s="321"/>
      <c r="NJN13" s="321"/>
      <c r="NJO13" s="321"/>
      <c r="NJP13" s="321"/>
      <c r="NJQ13" s="321"/>
      <c r="NJR13" s="321"/>
      <c r="NJS13" s="321"/>
      <c r="NJT13" s="321"/>
      <c r="NJU13" s="321"/>
      <c r="NJV13" s="321"/>
      <c r="NJW13" s="321"/>
      <c r="NJX13" s="321"/>
      <c r="NJY13" s="321"/>
      <c r="NJZ13" s="321"/>
      <c r="NKA13" s="321"/>
      <c r="NKB13" s="321"/>
      <c r="NKC13" s="321"/>
      <c r="NKD13" s="321"/>
      <c r="NKE13" s="321"/>
      <c r="NKF13" s="321"/>
      <c r="NKG13" s="321"/>
      <c r="NKH13" s="321"/>
      <c r="NKI13" s="321"/>
      <c r="NKJ13" s="321"/>
      <c r="NKK13" s="321"/>
      <c r="NKL13" s="321"/>
      <c r="NKM13" s="321"/>
      <c r="NKN13" s="321"/>
      <c r="NKO13" s="321"/>
      <c r="NKP13" s="321"/>
      <c r="NKQ13" s="321"/>
      <c r="NKR13" s="321"/>
      <c r="NKS13" s="321"/>
      <c r="NKT13" s="321"/>
      <c r="NKU13" s="321"/>
      <c r="NKV13" s="321"/>
      <c r="NKW13" s="321"/>
      <c r="NKX13" s="321"/>
      <c r="NKY13" s="321"/>
      <c r="NKZ13" s="321"/>
      <c r="NLA13" s="321"/>
      <c r="NLB13" s="321"/>
      <c r="NLC13" s="321"/>
      <c r="NLD13" s="321"/>
      <c r="NLE13" s="321"/>
      <c r="NLF13" s="321"/>
      <c r="NLG13" s="321"/>
      <c r="NLH13" s="321"/>
      <c r="NLI13" s="321"/>
      <c r="NLJ13" s="321"/>
      <c r="NLK13" s="321"/>
      <c r="NLL13" s="321"/>
      <c r="NLM13" s="321"/>
      <c r="NLN13" s="321"/>
      <c r="NLO13" s="321"/>
      <c r="NLP13" s="321"/>
      <c r="NLQ13" s="321"/>
      <c r="NLR13" s="321"/>
      <c r="NLS13" s="321"/>
      <c r="NLT13" s="321"/>
      <c r="NLU13" s="321"/>
      <c r="NLV13" s="321"/>
      <c r="NLW13" s="321"/>
      <c r="NLX13" s="321"/>
      <c r="NLY13" s="321"/>
      <c r="NLZ13" s="321"/>
      <c r="NMA13" s="321"/>
      <c r="NMB13" s="321"/>
      <c r="NMC13" s="321"/>
      <c r="NMD13" s="321"/>
      <c r="NME13" s="321"/>
      <c r="NMF13" s="321"/>
      <c r="NMG13" s="321"/>
      <c r="NMH13" s="321"/>
      <c r="NMI13" s="321"/>
      <c r="NMJ13" s="321"/>
      <c r="NMK13" s="321"/>
      <c r="NML13" s="321"/>
      <c r="NMM13" s="321"/>
      <c r="NMN13" s="321"/>
      <c r="NMO13" s="321"/>
      <c r="NMP13" s="321"/>
      <c r="NMQ13" s="321"/>
      <c r="NMR13" s="321"/>
      <c r="NMS13" s="321"/>
      <c r="NMT13" s="321"/>
      <c r="NMU13" s="321"/>
      <c r="NMV13" s="321"/>
      <c r="NMW13" s="321"/>
      <c r="NMX13" s="321"/>
      <c r="NMY13" s="321"/>
      <c r="NMZ13" s="321"/>
      <c r="NNA13" s="321"/>
      <c r="NNB13" s="321"/>
      <c r="NNC13" s="321"/>
      <c r="NND13" s="321"/>
      <c r="NNE13" s="321"/>
      <c r="NNF13" s="321"/>
      <c r="NNG13" s="321"/>
      <c r="NNH13" s="321"/>
      <c r="NNI13" s="321"/>
      <c r="NNJ13" s="321"/>
      <c r="NNK13" s="321"/>
      <c r="NNL13" s="321"/>
      <c r="NNM13" s="321"/>
      <c r="NNN13" s="321"/>
      <c r="NNO13" s="321"/>
      <c r="NNP13" s="321"/>
      <c r="NNQ13" s="321"/>
      <c r="NNR13" s="321"/>
      <c r="NNS13" s="321"/>
      <c r="NNT13" s="321"/>
      <c r="NNU13" s="321"/>
      <c r="NNV13" s="321"/>
      <c r="NNW13" s="321"/>
      <c r="NNX13" s="321"/>
      <c r="NNY13" s="321"/>
      <c r="NNZ13" s="321"/>
      <c r="NOA13" s="321"/>
      <c r="NOB13" s="321"/>
      <c r="NOC13" s="321"/>
      <c r="NOD13" s="321"/>
      <c r="NOE13" s="321"/>
      <c r="NOF13" s="321"/>
      <c r="NOG13" s="321"/>
      <c r="NOH13" s="321"/>
      <c r="NOI13" s="321"/>
      <c r="NOJ13" s="321"/>
      <c r="NOK13" s="321"/>
      <c r="NOL13" s="321"/>
      <c r="NOM13" s="321"/>
      <c r="NON13" s="321"/>
      <c r="NOO13" s="321"/>
      <c r="NOP13" s="321"/>
      <c r="NOQ13" s="321"/>
      <c r="NOR13" s="321"/>
      <c r="NOS13" s="321"/>
      <c r="NOT13" s="321"/>
      <c r="NOU13" s="321"/>
      <c r="NOV13" s="321"/>
      <c r="NOW13" s="321"/>
      <c r="NOX13" s="321"/>
      <c r="NOY13" s="321"/>
      <c r="NOZ13" s="321"/>
      <c r="NPA13" s="321"/>
      <c r="NPB13" s="321"/>
      <c r="NPC13" s="321"/>
      <c r="NPD13" s="321"/>
      <c r="NPE13" s="321"/>
      <c r="NPF13" s="321"/>
      <c r="NPG13" s="321"/>
      <c r="NPH13" s="321"/>
      <c r="NPI13" s="321"/>
      <c r="NPJ13" s="321"/>
      <c r="NPK13" s="321"/>
      <c r="NPL13" s="321"/>
      <c r="NPM13" s="321"/>
      <c r="NPN13" s="321"/>
      <c r="NPO13" s="321"/>
      <c r="NPP13" s="321"/>
      <c r="NPQ13" s="321"/>
      <c r="NPR13" s="321"/>
      <c r="NPS13" s="321"/>
      <c r="NPT13" s="321"/>
      <c r="NPU13" s="321"/>
      <c r="NPV13" s="321"/>
      <c r="NPW13" s="321"/>
      <c r="NPX13" s="321"/>
      <c r="NPY13" s="321"/>
      <c r="NPZ13" s="321"/>
      <c r="NQA13" s="321"/>
      <c r="NQB13" s="321"/>
      <c r="NQC13" s="321"/>
      <c r="NQD13" s="321"/>
      <c r="NQE13" s="321"/>
      <c r="NQF13" s="321"/>
      <c r="NQG13" s="321"/>
      <c r="NQH13" s="321"/>
      <c r="NQI13" s="321"/>
      <c r="NQJ13" s="321"/>
      <c r="NQK13" s="321"/>
      <c r="NQL13" s="321"/>
      <c r="NQM13" s="321"/>
      <c r="NQN13" s="321"/>
      <c r="NQO13" s="321"/>
      <c r="NQP13" s="321"/>
      <c r="NQQ13" s="321"/>
      <c r="NQR13" s="321"/>
      <c r="NQS13" s="321"/>
      <c r="NQT13" s="321"/>
      <c r="NQU13" s="321"/>
      <c r="NQV13" s="321"/>
      <c r="NQW13" s="321"/>
      <c r="NQX13" s="321"/>
      <c r="NQY13" s="321"/>
      <c r="NQZ13" s="321"/>
      <c r="NRA13" s="321"/>
      <c r="NRB13" s="321"/>
      <c r="NRC13" s="321"/>
      <c r="NRD13" s="321"/>
      <c r="NRE13" s="321"/>
      <c r="NRF13" s="321"/>
      <c r="NRG13" s="321"/>
      <c r="NRH13" s="321"/>
      <c r="NRI13" s="321"/>
      <c r="NRJ13" s="321"/>
      <c r="NRK13" s="321"/>
      <c r="NRL13" s="321"/>
      <c r="NRM13" s="321"/>
      <c r="NRN13" s="321"/>
      <c r="NRO13" s="321"/>
      <c r="NRP13" s="321"/>
      <c r="NRQ13" s="321"/>
      <c r="NRR13" s="321"/>
      <c r="NRS13" s="321"/>
      <c r="NRT13" s="321"/>
      <c r="NRU13" s="321"/>
      <c r="NRV13" s="321"/>
      <c r="NRW13" s="321"/>
      <c r="NRX13" s="321"/>
      <c r="NRY13" s="321"/>
      <c r="NRZ13" s="321"/>
      <c r="NSA13" s="321"/>
      <c r="NSB13" s="321"/>
      <c r="NSC13" s="321"/>
      <c r="NSD13" s="321"/>
      <c r="NSE13" s="321"/>
      <c r="NSF13" s="321"/>
      <c r="NSG13" s="321"/>
      <c r="NSH13" s="321"/>
      <c r="NSI13" s="321"/>
      <c r="NSJ13" s="321"/>
      <c r="NSK13" s="321"/>
      <c r="NSL13" s="321"/>
      <c r="NSM13" s="321"/>
      <c r="NSN13" s="321"/>
      <c r="NSO13" s="321"/>
      <c r="NSP13" s="321"/>
      <c r="NSQ13" s="321"/>
      <c r="NSR13" s="321"/>
      <c r="NSS13" s="321"/>
      <c r="NST13" s="321"/>
      <c r="NSU13" s="321"/>
      <c r="NSV13" s="321"/>
      <c r="NSW13" s="321"/>
      <c r="NSX13" s="321"/>
      <c r="NSY13" s="321"/>
      <c r="NSZ13" s="321"/>
      <c r="NTA13" s="321"/>
      <c r="NTB13" s="321"/>
      <c r="NTC13" s="321"/>
      <c r="NTD13" s="321"/>
      <c r="NTE13" s="321"/>
      <c r="NTF13" s="321"/>
      <c r="NTG13" s="321"/>
      <c r="NTH13" s="321"/>
      <c r="NTI13" s="321"/>
      <c r="NTJ13" s="321"/>
      <c r="NTK13" s="321"/>
      <c r="NTL13" s="321"/>
      <c r="NTM13" s="321"/>
      <c r="NTN13" s="321"/>
      <c r="NTO13" s="321"/>
      <c r="NTP13" s="321"/>
      <c r="NTQ13" s="321"/>
      <c r="NTR13" s="321"/>
      <c r="NTS13" s="321"/>
      <c r="NTT13" s="321"/>
      <c r="NTU13" s="321"/>
      <c r="NTV13" s="321"/>
      <c r="NTW13" s="321"/>
      <c r="NTX13" s="321"/>
      <c r="NTY13" s="321"/>
      <c r="NTZ13" s="321"/>
      <c r="NUA13" s="321"/>
      <c r="NUB13" s="321"/>
      <c r="NUC13" s="321"/>
      <c r="NUD13" s="321"/>
      <c r="NUE13" s="321"/>
      <c r="NUF13" s="321"/>
      <c r="NUG13" s="321"/>
      <c r="NUH13" s="321"/>
      <c r="NUI13" s="321"/>
      <c r="NUJ13" s="321"/>
      <c r="NUK13" s="321"/>
      <c r="NUL13" s="321"/>
      <c r="NUM13" s="321"/>
      <c r="NUN13" s="321"/>
      <c r="NUO13" s="321"/>
      <c r="NUP13" s="321"/>
      <c r="NUQ13" s="321"/>
      <c r="NUR13" s="321"/>
      <c r="NUS13" s="321"/>
      <c r="NUT13" s="321"/>
      <c r="NUU13" s="321"/>
      <c r="NUV13" s="321"/>
      <c r="NUW13" s="321"/>
      <c r="NUX13" s="321"/>
      <c r="NUY13" s="321"/>
      <c r="NUZ13" s="321"/>
      <c r="NVA13" s="321"/>
      <c r="NVB13" s="321"/>
      <c r="NVC13" s="321"/>
      <c r="NVD13" s="321"/>
      <c r="NVE13" s="321"/>
      <c r="NVF13" s="321"/>
      <c r="NVG13" s="321"/>
      <c r="NVH13" s="321"/>
      <c r="NVI13" s="321"/>
      <c r="NVJ13" s="321"/>
      <c r="NVK13" s="321"/>
      <c r="NVL13" s="321"/>
      <c r="NVM13" s="321"/>
      <c r="NVN13" s="321"/>
      <c r="NVO13" s="321"/>
      <c r="NVP13" s="321"/>
      <c r="NVQ13" s="321"/>
      <c r="NVR13" s="321"/>
      <c r="NVS13" s="321"/>
      <c r="NVT13" s="321"/>
      <c r="NVU13" s="321"/>
      <c r="NVV13" s="321"/>
      <c r="NVW13" s="321"/>
      <c r="NVX13" s="321"/>
      <c r="NVY13" s="321"/>
      <c r="NVZ13" s="321"/>
      <c r="NWA13" s="321"/>
      <c r="NWB13" s="321"/>
      <c r="NWC13" s="321"/>
      <c r="NWD13" s="321"/>
      <c r="NWE13" s="321"/>
      <c r="NWF13" s="321"/>
      <c r="NWG13" s="321"/>
      <c r="NWH13" s="321"/>
      <c r="NWI13" s="321"/>
      <c r="NWJ13" s="321"/>
      <c r="NWK13" s="321"/>
      <c r="NWL13" s="321"/>
      <c r="NWM13" s="321"/>
      <c r="NWN13" s="321"/>
      <c r="NWO13" s="321"/>
      <c r="NWP13" s="321"/>
      <c r="NWQ13" s="321"/>
      <c r="NWR13" s="321"/>
      <c r="NWS13" s="321"/>
      <c r="NWT13" s="321"/>
      <c r="NWU13" s="321"/>
      <c r="NWV13" s="321"/>
      <c r="NWW13" s="321"/>
      <c r="NWX13" s="321"/>
      <c r="NWY13" s="321"/>
      <c r="NWZ13" s="321"/>
      <c r="NXA13" s="321"/>
      <c r="NXB13" s="321"/>
      <c r="NXC13" s="321"/>
      <c r="NXD13" s="321"/>
      <c r="NXE13" s="321"/>
      <c r="NXF13" s="321"/>
      <c r="NXG13" s="321"/>
      <c r="NXH13" s="321"/>
      <c r="NXI13" s="321"/>
      <c r="NXJ13" s="321"/>
      <c r="NXK13" s="321"/>
      <c r="NXL13" s="321"/>
      <c r="NXM13" s="321"/>
      <c r="NXN13" s="321"/>
      <c r="NXO13" s="321"/>
      <c r="NXP13" s="321"/>
      <c r="NXQ13" s="321"/>
      <c r="NXR13" s="321"/>
      <c r="NXS13" s="321"/>
      <c r="NXT13" s="321"/>
      <c r="NXU13" s="321"/>
      <c r="NXV13" s="321"/>
      <c r="NXW13" s="321"/>
      <c r="NXX13" s="321"/>
      <c r="NXY13" s="321"/>
      <c r="NXZ13" s="321"/>
      <c r="NYA13" s="321"/>
      <c r="NYB13" s="321"/>
      <c r="NYC13" s="321"/>
      <c r="NYD13" s="321"/>
      <c r="NYE13" s="321"/>
      <c r="NYF13" s="321"/>
      <c r="NYG13" s="321"/>
      <c r="NYH13" s="321"/>
      <c r="NYI13" s="321"/>
      <c r="NYJ13" s="321"/>
      <c r="NYK13" s="321"/>
      <c r="NYL13" s="321"/>
      <c r="NYM13" s="321"/>
      <c r="NYN13" s="321"/>
      <c r="NYO13" s="321"/>
      <c r="NYP13" s="321"/>
      <c r="NYQ13" s="321"/>
      <c r="NYR13" s="321"/>
      <c r="NYS13" s="321"/>
      <c r="NYT13" s="321"/>
      <c r="NYU13" s="321"/>
      <c r="NYV13" s="321"/>
      <c r="NYW13" s="321"/>
      <c r="NYX13" s="321"/>
      <c r="NYY13" s="321"/>
      <c r="NYZ13" s="321"/>
      <c r="NZA13" s="321"/>
      <c r="NZB13" s="321"/>
      <c r="NZC13" s="321"/>
      <c r="NZD13" s="321"/>
      <c r="NZE13" s="321"/>
      <c r="NZF13" s="321"/>
      <c r="NZG13" s="321"/>
      <c r="NZH13" s="321"/>
      <c r="NZI13" s="321"/>
      <c r="NZJ13" s="321"/>
      <c r="NZK13" s="321"/>
      <c r="NZL13" s="321"/>
      <c r="NZM13" s="321"/>
      <c r="NZN13" s="321"/>
      <c r="NZO13" s="321"/>
      <c r="NZP13" s="321"/>
      <c r="NZQ13" s="321"/>
      <c r="NZR13" s="321"/>
      <c r="NZS13" s="321"/>
      <c r="NZT13" s="321"/>
      <c r="NZU13" s="321"/>
      <c r="NZV13" s="321"/>
      <c r="NZW13" s="321"/>
      <c r="NZX13" s="321"/>
      <c r="NZY13" s="321"/>
      <c r="NZZ13" s="321"/>
      <c r="OAA13" s="321"/>
      <c r="OAB13" s="321"/>
      <c r="OAC13" s="321"/>
      <c r="OAD13" s="321"/>
      <c r="OAE13" s="321"/>
      <c r="OAF13" s="321"/>
      <c r="OAG13" s="321"/>
      <c r="OAH13" s="321"/>
      <c r="OAI13" s="321"/>
      <c r="OAJ13" s="321"/>
      <c r="OAK13" s="321"/>
      <c r="OAL13" s="321"/>
      <c r="OAM13" s="321"/>
      <c r="OAN13" s="321"/>
      <c r="OAO13" s="321"/>
      <c r="OAP13" s="321"/>
      <c r="OAQ13" s="321"/>
      <c r="OAR13" s="321"/>
      <c r="OAS13" s="321"/>
      <c r="OAT13" s="321"/>
      <c r="OAU13" s="321"/>
      <c r="OAV13" s="321"/>
      <c r="OAW13" s="321"/>
      <c r="OAX13" s="321"/>
      <c r="OAY13" s="321"/>
      <c r="OAZ13" s="321"/>
      <c r="OBA13" s="321"/>
      <c r="OBB13" s="321"/>
      <c r="OBC13" s="321"/>
      <c r="OBD13" s="321"/>
      <c r="OBE13" s="321"/>
      <c r="OBF13" s="321"/>
      <c r="OBG13" s="321"/>
      <c r="OBH13" s="321"/>
      <c r="OBI13" s="321"/>
      <c r="OBJ13" s="321"/>
      <c r="OBK13" s="321"/>
      <c r="OBL13" s="321"/>
      <c r="OBM13" s="321"/>
      <c r="OBN13" s="321"/>
      <c r="OBO13" s="321"/>
      <c r="OBP13" s="321"/>
      <c r="OBQ13" s="321"/>
      <c r="OBR13" s="321"/>
      <c r="OBS13" s="321"/>
      <c r="OBT13" s="321"/>
      <c r="OBU13" s="321"/>
      <c r="OBV13" s="321"/>
      <c r="OBW13" s="321"/>
      <c r="OBX13" s="321"/>
      <c r="OBY13" s="321"/>
      <c r="OBZ13" s="321"/>
      <c r="OCA13" s="321"/>
      <c r="OCB13" s="321"/>
      <c r="OCC13" s="321"/>
      <c r="OCD13" s="321"/>
      <c r="OCE13" s="321"/>
      <c r="OCF13" s="321"/>
      <c r="OCG13" s="321"/>
      <c r="OCH13" s="321"/>
      <c r="OCI13" s="321"/>
      <c r="OCJ13" s="321"/>
      <c r="OCK13" s="321"/>
      <c r="OCL13" s="321"/>
      <c r="OCM13" s="321"/>
      <c r="OCN13" s="321"/>
      <c r="OCO13" s="321"/>
      <c r="OCP13" s="321"/>
      <c r="OCQ13" s="321"/>
      <c r="OCR13" s="321"/>
      <c r="OCS13" s="321"/>
      <c r="OCT13" s="321"/>
      <c r="OCU13" s="321"/>
      <c r="OCV13" s="321"/>
      <c r="OCW13" s="321"/>
      <c r="OCX13" s="321"/>
      <c r="OCY13" s="321"/>
      <c r="OCZ13" s="321"/>
      <c r="ODA13" s="321"/>
      <c r="ODB13" s="321"/>
      <c r="ODC13" s="321"/>
      <c r="ODD13" s="321"/>
      <c r="ODE13" s="321"/>
      <c r="ODF13" s="321"/>
      <c r="ODG13" s="321"/>
      <c r="ODH13" s="321"/>
      <c r="ODI13" s="321"/>
      <c r="ODJ13" s="321"/>
      <c r="ODK13" s="321"/>
      <c r="ODL13" s="321"/>
      <c r="ODM13" s="321"/>
      <c r="ODN13" s="321"/>
      <c r="ODO13" s="321"/>
      <c r="ODP13" s="321"/>
      <c r="ODQ13" s="321"/>
      <c r="ODR13" s="321"/>
      <c r="ODS13" s="321"/>
      <c r="ODT13" s="321"/>
      <c r="ODU13" s="321"/>
      <c r="ODV13" s="321"/>
      <c r="ODW13" s="321"/>
      <c r="ODX13" s="321"/>
      <c r="ODY13" s="321"/>
      <c r="ODZ13" s="321"/>
      <c r="OEA13" s="321"/>
      <c r="OEB13" s="321"/>
      <c r="OEC13" s="321"/>
      <c r="OED13" s="321"/>
      <c r="OEE13" s="321"/>
      <c r="OEF13" s="321"/>
      <c r="OEG13" s="321"/>
      <c r="OEH13" s="321"/>
      <c r="OEI13" s="321"/>
      <c r="OEJ13" s="321"/>
      <c r="OEK13" s="321"/>
      <c r="OEL13" s="321"/>
      <c r="OEM13" s="321"/>
      <c r="OEN13" s="321"/>
      <c r="OEO13" s="321"/>
      <c r="OEP13" s="321"/>
      <c r="OEQ13" s="321"/>
      <c r="OER13" s="321"/>
      <c r="OES13" s="321"/>
      <c r="OET13" s="321"/>
      <c r="OEU13" s="321"/>
      <c r="OEV13" s="321"/>
      <c r="OEW13" s="321"/>
      <c r="OEX13" s="321"/>
      <c r="OEY13" s="321"/>
      <c r="OEZ13" s="321"/>
      <c r="OFA13" s="321"/>
      <c r="OFB13" s="321"/>
      <c r="OFC13" s="321"/>
      <c r="OFD13" s="321"/>
      <c r="OFE13" s="321"/>
      <c r="OFF13" s="321"/>
      <c r="OFG13" s="321"/>
      <c r="OFH13" s="321"/>
      <c r="OFI13" s="321"/>
      <c r="OFJ13" s="321"/>
      <c r="OFK13" s="321"/>
      <c r="OFL13" s="321"/>
      <c r="OFM13" s="321"/>
      <c r="OFN13" s="321"/>
      <c r="OFO13" s="321"/>
      <c r="OFP13" s="321"/>
      <c r="OFQ13" s="321"/>
      <c r="OFR13" s="321"/>
      <c r="OFS13" s="321"/>
      <c r="OFT13" s="321"/>
      <c r="OFU13" s="321"/>
      <c r="OFV13" s="321"/>
      <c r="OFW13" s="321"/>
      <c r="OFX13" s="321"/>
      <c r="OFY13" s="321"/>
      <c r="OFZ13" s="321"/>
      <c r="OGA13" s="321"/>
      <c r="OGB13" s="321"/>
      <c r="OGC13" s="321"/>
      <c r="OGD13" s="321"/>
      <c r="OGE13" s="321"/>
      <c r="OGF13" s="321"/>
      <c r="OGG13" s="321"/>
      <c r="OGH13" s="321"/>
      <c r="OGI13" s="321"/>
      <c r="OGJ13" s="321"/>
      <c r="OGK13" s="321"/>
      <c r="OGL13" s="321"/>
      <c r="OGM13" s="321"/>
      <c r="OGN13" s="321"/>
      <c r="OGO13" s="321"/>
      <c r="OGP13" s="321"/>
      <c r="OGQ13" s="321"/>
      <c r="OGR13" s="321"/>
      <c r="OGS13" s="321"/>
      <c r="OGT13" s="321"/>
      <c r="OGU13" s="321"/>
      <c r="OGV13" s="321"/>
      <c r="OGW13" s="321"/>
      <c r="OGX13" s="321"/>
      <c r="OGY13" s="321"/>
      <c r="OGZ13" s="321"/>
      <c r="OHA13" s="321"/>
      <c r="OHB13" s="321"/>
      <c r="OHC13" s="321"/>
      <c r="OHD13" s="321"/>
      <c r="OHE13" s="321"/>
      <c r="OHF13" s="321"/>
      <c r="OHG13" s="321"/>
      <c r="OHH13" s="321"/>
      <c r="OHI13" s="321"/>
      <c r="OHJ13" s="321"/>
      <c r="OHK13" s="321"/>
      <c r="OHL13" s="321"/>
      <c r="OHM13" s="321"/>
      <c r="OHN13" s="321"/>
      <c r="OHO13" s="321"/>
      <c r="OHP13" s="321"/>
      <c r="OHQ13" s="321"/>
      <c r="OHR13" s="321"/>
      <c r="OHS13" s="321"/>
      <c r="OHT13" s="321"/>
      <c r="OHU13" s="321"/>
      <c r="OHV13" s="321"/>
      <c r="OHW13" s="321"/>
      <c r="OHX13" s="321"/>
      <c r="OHY13" s="321"/>
      <c r="OHZ13" s="321"/>
      <c r="OIA13" s="321"/>
      <c r="OIB13" s="321"/>
      <c r="OIC13" s="321"/>
      <c r="OID13" s="321"/>
      <c r="OIE13" s="321"/>
      <c r="OIF13" s="321"/>
      <c r="OIG13" s="321"/>
      <c r="OIH13" s="321"/>
      <c r="OII13" s="321"/>
      <c r="OIJ13" s="321"/>
      <c r="OIK13" s="321"/>
      <c r="OIL13" s="321"/>
      <c r="OIM13" s="321"/>
      <c r="OIN13" s="321"/>
      <c r="OIO13" s="321"/>
      <c r="OIP13" s="321"/>
      <c r="OIQ13" s="321"/>
      <c r="OIR13" s="321"/>
      <c r="OIS13" s="321"/>
      <c r="OIT13" s="321"/>
      <c r="OIU13" s="321"/>
      <c r="OIV13" s="321"/>
      <c r="OIW13" s="321"/>
      <c r="OIX13" s="321"/>
      <c r="OIY13" s="321"/>
      <c r="OIZ13" s="321"/>
      <c r="OJA13" s="321"/>
      <c r="OJB13" s="321"/>
      <c r="OJC13" s="321"/>
      <c r="OJD13" s="321"/>
      <c r="OJE13" s="321"/>
      <c r="OJF13" s="321"/>
      <c r="OJG13" s="321"/>
      <c r="OJH13" s="321"/>
      <c r="OJI13" s="321"/>
      <c r="OJJ13" s="321"/>
      <c r="OJK13" s="321"/>
      <c r="OJL13" s="321"/>
      <c r="OJM13" s="321"/>
      <c r="OJN13" s="321"/>
      <c r="OJO13" s="321"/>
      <c r="OJP13" s="321"/>
      <c r="OJQ13" s="321"/>
      <c r="OJR13" s="321"/>
      <c r="OJS13" s="321"/>
      <c r="OJT13" s="321"/>
      <c r="OJU13" s="321"/>
      <c r="OJV13" s="321"/>
      <c r="OJW13" s="321"/>
      <c r="OJX13" s="321"/>
      <c r="OJY13" s="321"/>
      <c r="OJZ13" s="321"/>
      <c r="OKA13" s="321"/>
      <c r="OKB13" s="321"/>
      <c r="OKC13" s="321"/>
      <c r="OKD13" s="321"/>
      <c r="OKE13" s="321"/>
      <c r="OKF13" s="321"/>
      <c r="OKG13" s="321"/>
      <c r="OKH13" s="321"/>
      <c r="OKI13" s="321"/>
      <c r="OKJ13" s="321"/>
      <c r="OKK13" s="321"/>
      <c r="OKL13" s="321"/>
      <c r="OKM13" s="321"/>
      <c r="OKN13" s="321"/>
      <c r="OKO13" s="321"/>
      <c r="OKP13" s="321"/>
      <c r="OKQ13" s="321"/>
      <c r="OKR13" s="321"/>
      <c r="OKS13" s="321"/>
      <c r="OKT13" s="321"/>
      <c r="OKU13" s="321"/>
      <c r="OKV13" s="321"/>
      <c r="OKW13" s="321"/>
      <c r="OKX13" s="321"/>
      <c r="OKY13" s="321"/>
      <c r="OKZ13" s="321"/>
      <c r="OLA13" s="321"/>
      <c r="OLB13" s="321"/>
      <c r="OLC13" s="321"/>
      <c r="OLD13" s="321"/>
      <c r="OLE13" s="321"/>
      <c r="OLF13" s="321"/>
      <c r="OLG13" s="321"/>
      <c r="OLH13" s="321"/>
      <c r="OLI13" s="321"/>
      <c r="OLJ13" s="321"/>
      <c r="OLK13" s="321"/>
      <c r="OLL13" s="321"/>
      <c r="OLM13" s="321"/>
      <c r="OLN13" s="321"/>
      <c r="OLO13" s="321"/>
      <c r="OLP13" s="321"/>
      <c r="OLQ13" s="321"/>
      <c r="OLR13" s="321"/>
      <c r="OLS13" s="321"/>
      <c r="OLT13" s="321"/>
      <c r="OLU13" s="321"/>
      <c r="OLV13" s="321"/>
      <c r="OLW13" s="321"/>
      <c r="OLX13" s="321"/>
      <c r="OLY13" s="321"/>
      <c r="OLZ13" s="321"/>
      <c r="OMA13" s="321"/>
      <c r="OMB13" s="321"/>
      <c r="OMC13" s="321"/>
      <c r="OMD13" s="321"/>
      <c r="OME13" s="321"/>
      <c r="OMF13" s="321"/>
      <c r="OMG13" s="321"/>
      <c r="OMH13" s="321"/>
      <c r="OMI13" s="321"/>
      <c r="OMJ13" s="321"/>
      <c r="OMK13" s="321"/>
      <c r="OML13" s="321"/>
      <c r="OMM13" s="321"/>
      <c r="OMN13" s="321"/>
      <c r="OMO13" s="321"/>
      <c r="OMP13" s="321"/>
      <c r="OMQ13" s="321"/>
      <c r="OMR13" s="321"/>
      <c r="OMS13" s="321"/>
      <c r="OMT13" s="321"/>
      <c r="OMU13" s="321"/>
      <c r="OMV13" s="321"/>
      <c r="OMW13" s="321"/>
      <c r="OMX13" s="321"/>
      <c r="OMY13" s="321"/>
      <c r="OMZ13" s="321"/>
      <c r="ONA13" s="321"/>
      <c r="ONB13" s="321"/>
      <c r="ONC13" s="321"/>
      <c r="OND13" s="321"/>
      <c r="ONE13" s="321"/>
      <c r="ONF13" s="321"/>
      <c r="ONG13" s="321"/>
      <c r="ONH13" s="321"/>
      <c r="ONI13" s="321"/>
      <c r="ONJ13" s="321"/>
      <c r="ONK13" s="321"/>
      <c r="ONL13" s="321"/>
      <c r="ONM13" s="321"/>
      <c r="ONN13" s="321"/>
      <c r="ONO13" s="321"/>
      <c r="ONP13" s="321"/>
      <c r="ONQ13" s="321"/>
      <c r="ONR13" s="321"/>
      <c r="ONS13" s="321"/>
      <c r="ONT13" s="321"/>
      <c r="ONU13" s="321"/>
      <c r="ONV13" s="321"/>
      <c r="ONW13" s="321"/>
      <c r="ONX13" s="321"/>
      <c r="ONY13" s="321"/>
      <c r="ONZ13" s="321"/>
      <c r="OOA13" s="321"/>
      <c r="OOB13" s="321"/>
      <c r="OOC13" s="321"/>
      <c r="OOD13" s="321"/>
      <c r="OOE13" s="321"/>
      <c r="OOF13" s="321"/>
      <c r="OOG13" s="321"/>
      <c r="OOH13" s="321"/>
      <c r="OOI13" s="321"/>
      <c r="OOJ13" s="321"/>
      <c r="OOK13" s="321"/>
      <c r="OOL13" s="321"/>
      <c r="OOM13" s="321"/>
      <c r="OON13" s="321"/>
      <c r="OOO13" s="321"/>
      <c r="OOP13" s="321"/>
      <c r="OOQ13" s="321"/>
      <c r="OOR13" s="321"/>
      <c r="OOS13" s="321"/>
      <c r="OOT13" s="321"/>
      <c r="OOU13" s="321"/>
      <c r="OOV13" s="321"/>
      <c r="OOW13" s="321"/>
      <c r="OOX13" s="321"/>
      <c r="OOY13" s="321"/>
      <c r="OOZ13" s="321"/>
      <c r="OPA13" s="321"/>
      <c r="OPB13" s="321"/>
      <c r="OPC13" s="321"/>
      <c r="OPD13" s="321"/>
      <c r="OPE13" s="321"/>
      <c r="OPF13" s="321"/>
      <c r="OPG13" s="321"/>
      <c r="OPH13" s="321"/>
      <c r="OPI13" s="321"/>
      <c r="OPJ13" s="321"/>
      <c r="OPK13" s="321"/>
      <c r="OPL13" s="321"/>
      <c r="OPM13" s="321"/>
      <c r="OPN13" s="321"/>
      <c r="OPO13" s="321"/>
      <c r="OPP13" s="321"/>
      <c r="OPQ13" s="321"/>
      <c r="OPR13" s="321"/>
      <c r="OPS13" s="321"/>
      <c r="OPT13" s="321"/>
      <c r="OPU13" s="321"/>
      <c r="OPV13" s="321"/>
      <c r="OPW13" s="321"/>
      <c r="OPX13" s="321"/>
      <c r="OPY13" s="321"/>
      <c r="OPZ13" s="321"/>
      <c r="OQA13" s="321"/>
      <c r="OQB13" s="321"/>
      <c r="OQC13" s="321"/>
      <c r="OQD13" s="321"/>
      <c r="OQE13" s="321"/>
      <c r="OQF13" s="321"/>
      <c r="OQG13" s="321"/>
      <c r="OQH13" s="321"/>
      <c r="OQI13" s="321"/>
      <c r="OQJ13" s="321"/>
      <c r="OQK13" s="321"/>
      <c r="OQL13" s="321"/>
      <c r="OQM13" s="321"/>
      <c r="OQN13" s="321"/>
      <c r="OQO13" s="321"/>
      <c r="OQP13" s="321"/>
      <c r="OQQ13" s="321"/>
      <c r="OQR13" s="321"/>
      <c r="OQS13" s="321"/>
      <c r="OQT13" s="321"/>
      <c r="OQU13" s="321"/>
      <c r="OQV13" s="321"/>
      <c r="OQW13" s="321"/>
      <c r="OQX13" s="321"/>
      <c r="OQY13" s="321"/>
      <c r="OQZ13" s="321"/>
      <c r="ORA13" s="321"/>
      <c r="ORB13" s="321"/>
      <c r="ORC13" s="321"/>
      <c r="ORD13" s="321"/>
      <c r="ORE13" s="321"/>
      <c r="ORF13" s="321"/>
      <c r="ORG13" s="321"/>
      <c r="ORH13" s="321"/>
      <c r="ORI13" s="321"/>
      <c r="ORJ13" s="321"/>
      <c r="ORK13" s="321"/>
      <c r="ORL13" s="321"/>
      <c r="ORM13" s="321"/>
      <c r="ORN13" s="321"/>
      <c r="ORO13" s="321"/>
      <c r="ORP13" s="321"/>
      <c r="ORQ13" s="321"/>
      <c r="ORR13" s="321"/>
      <c r="ORS13" s="321"/>
      <c r="ORT13" s="321"/>
      <c r="ORU13" s="321"/>
      <c r="ORV13" s="321"/>
      <c r="ORW13" s="321"/>
      <c r="ORX13" s="321"/>
      <c r="ORY13" s="321"/>
      <c r="ORZ13" s="321"/>
      <c r="OSA13" s="321"/>
      <c r="OSB13" s="321"/>
      <c r="OSC13" s="321"/>
      <c r="OSD13" s="321"/>
      <c r="OSE13" s="321"/>
      <c r="OSF13" s="321"/>
      <c r="OSG13" s="321"/>
      <c r="OSH13" s="321"/>
      <c r="OSI13" s="321"/>
      <c r="OSJ13" s="321"/>
      <c r="OSK13" s="321"/>
      <c r="OSL13" s="321"/>
      <c r="OSM13" s="321"/>
      <c r="OSN13" s="321"/>
      <c r="OSO13" s="321"/>
      <c r="OSP13" s="321"/>
      <c r="OSQ13" s="321"/>
      <c r="OSR13" s="321"/>
      <c r="OSS13" s="321"/>
      <c r="OST13" s="321"/>
      <c r="OSU13" s="321"/>
      <c r="OSV13" s="321"/>
      <c r="OSW13" s="321"/>
      <c r="OSX13" s="321"/>
      <c r="OSY13" s="321"/>
      <c r="OSZ13" s="321"/>
      <c r="OTA13" s="321"/>
      <c r="OTB13" s="321"/>
      <c r="OTC13" s="321"/>
      <c r="OTD13" s="321"/>
      <c r="OTE13" s="321"/>
      <c r="OTF13" s="321"/>
      <c r="OTG13" s="321"/>
      <c r="OTH13" s="321"/>
      <c r="OTI13" s="321"/>
      <c r="OTJ13" s="321"/>
      <c r="OTK13" s="321"/>
      <c r="OTL13" s="321"/>
      <c r="OTM13" s="321"/>
      <c r="OTN13" s="321"/>
      <c r="OTO13" s="321"/>
      <c r="OTP13" s="321"/>
      <c r="OTQ13" s="321"/>
      <c r="OTR13" s="321"/>
      <c r="OTS13" s="321"/>
      <c r="OTT13" s="321"/>
      <c r="OTU13" s="321"/>
      <c r="OTV13" s="321"/>
      <c r="OTW13" s="321"/>
      <c r="OTX13" s="321"/>
      <c r="OTY13" s="321"/>
      <c r="OTZ13" s="321"/>
      <c r="OUA13" s="321"/>
      <c r="OUB13" s="321"/>
      <c r="OUC13" s="321"/>
      <c r="OUD13" s="321"/>
      <c r="OUE13" s="321"/>
      <c r="OUF13" s="321"/>
      <c r="OUG13" s="321"/>
      <c r="OUH13" s="321"/>
      <c r="OUI13" s="321"/>
      <c r="OUJ13" s="321"/>
      <c r="OUK13" s="321"/>
      <c r="OUL13" s="321"/>
      <c r="OUM13" s="321"/>
      <c r="OUN13" s="321"/>
      <c r="OUO13" s="321"/>
      <c r="OUP13" s="321"/>
      <c r="OUQ13" s="321"/>
      <c r="OUR13" s="321"/>
      <c r="OUS13" s="321"/>
      <c r="OUT13" s="321"/>
      <c r="OUU13" s="321"/>
      <c r="OUV13" s="321"/>
      <c r="OUW13" s="321"/>
      <c r="OUX13" s="321"/>
      <c r="OUY13" s="321"/>
      <c r="OUZ13" s="321"/>
      <c r="OVA13" s="321"/>
      <c r="OVB13" s="321"/>
      <c r="OVC13" s="321"/>
      <c r="OVD13" s="321"/>
      <c r="OVE13" s="321"/>
      <c r="OVF13" s="321"/>
      <c r="OVG13" s="321"/>
      <c r="OVH13" s="321"/>
      <c r="OVI13" s="321"/>
      <c r="OVJ13" s="321"/>
      <c r="OVK13" s="321"/>
      <c r="OVL13" s="321"/>
      <c r="OVM13" s="321"/>
      <c r="OVN13" s="321"/>
      <c r="OVO13" s="321"/>
      <c r="OVP13" s="321"/>
      <c r="OVQ13" s="321"/>
      <c r="OVR13" s="321"/>
      <c r="OVS13" s="321"/>
      <c r="OVT13" s="321"/>
      <c r="OVU13" s="321"/>
      <c r="OVV13" s="321"/>
      <c r="OVW13" s="321"/>
      <c r="OVX13" s="321"/>
      <c r="OVY13" s="321"/>
      <c r="OVZ13" s="321"/>
      <c r="OWA13" s="321"/>
      <c r="OWB13" s="321"/>
      <c r="OWC13" s="321"/>
      <c r="OWD13" s="321"/>
      <c r="OWE13" s="321"/>
      <c r="OWF13" s="321"/>
      <c r="OWG13" s="321"/>
      <c r="OWH13" s="321"/>
      <c r="OWI13" s="321"/>
      <c r="OWJ13" s="321"/>
      <c r="OWK13" s="321"/>
      <c r="OWL13" s="321"/>
      <c r="OWM13" s="321"/>
      <c r="OWN13" s="321"/>
      <c r="OWO13" s="321"/>
      <c r="OWP13" s="321"/>
      <c r="OWQ13" s="321"/>
      <c r="OWR13" s="321"/>
      <c r="OWS13" s="321"/>
      <c r="OWT13" s="321"/>
      <c r="OWU13" s="321"/>
      <c r="OWV13" s="321"/>
      <c r="OWW13" s="321"/>
      <c r="OWX13" s="321"/>
      <c r="OWY13" s="321"/>
      <c r="OWZ13" s="321"/>
      <c r="OXA13" s="321"/>
      <c r="OXB13" s="321"/>
      <c r="OXC13" s="321"/>
      <c r="OXD13" s="321"/>
      <c r="OXE13" s="321"/>
      <c r="OXF13" s="321"/>
      <c r="OXG13" s="321"/>
      <c r="OXH13" s="321"/>
      <c r="OXI13" s="321"/>
      <c r="OXJ13" s="321"/>
      <c r="OXK13" s="321"/>
      <c r="OXL13" s="321"/>
      <c r="OXM13" s="321"/>
      <c r="OXN13" s="321"/>
      <c r="OXO13" s="321"/>
      <c r="OXP13" s="321"/>
      <c r="OXQ13" s="321"/>
      <c r="OXR13" s="321"/>
      <c r="OXS13" s="321"/>
      <c r="OXT13" s="321"/>
      <c r="OXU13" s="321"/>
      <c r="OXV13" s="321"/>
      <c r="OXW13" s="321"/>
      <c r="OXX13" s="321"/>
      <c r="OXY13" s="321"/>
      <c r="OXZ13" s="321"/>
      <c r="OYA13" s="321"/>
      <c r="OYB13" s="321"/>
      <c r="OYC13" s="321"/>
      <c r="OYD13" s="321"/>
      <c r="OYE13" s="321"/>
      <c r="OYF13" s="321"/>
      <c r="OYG13" s="321"/>
      <c r="OYH13" s="321"/>
      <c r="OYI13" s="321"/>
      <c r="OYJ13" s="321"/>
      <c r="OYK13" s="321"/>
      <c r="OYL13" s="321"/>
      <c r="OYM13" s="321"/>
      <c r="OYN13" s="321"/>
      <c r="OYO13" s="321"/>
      <c r="OYP13" s="321"/>
      <c r="OYQ13" s="321"/>
      <c r="OYR13" s="321"/>
      <c r="OYS13" s="321"/>
      <c r="OYT13" s="321"/>
      <c r="OYU13" s="321"/>
      <c r="OYV13" s="321"/>
      <c r="OYW13" s="321"/>
      <c r="OYX13" s="321"/>
      <c r="OYY13" s="321"/>
      <c r="OYZ13" s="321"/>
      <c r="OZA13" s="321"/>
      <c r="OZB13" s="321"/>
      <c r="OZC13" s="321"/>
      <c r="OZD13" s="321"/>
      <c r="OZE13" s="321"/>
      <c r="OZF13" s="321"/>
      <c r="OZG13" s="321"/>
      <c r="OZH13" s="321"/>
      <c r="OZI13" s="321"/>
      <c r="OZJ13" s="321"/>
      <c r="OZK13" s="321"/>
      <c r="OZL13" s="321"/>
      <c r="OZM13" s="321"/>
      <c r="OZN13" s="321"/>
      <c r="OZO13" s="321"/>
      <c r="OZP13" s="321"/>
      <c r="OZQ13" s="321"/>
      <c r="OZR13" s="321"/>
      <c r="OZS13" s="321"/>
      <c r="OZT13" s="321"/>
      <c r="OZU13" s="321"/>
      <c r="OZV13" s="321"/>
      <c r="OZW13" s="321"/>
      <c r="OZX13" s="321"/>
      <c r="OZY13" s="321"/>
      <c r="OZZ13" s="321"/>
      <c r="PAA13" s="321"/>
      <c r="PAB13" s="321"/>
      <c r="PAC13" s="321"/>
      <c r="PAD13" s="321"/>
      <c r="PAE13" s="321"/>
      <c r="PAF13" s="321"/>
      <c r="PAG13" s="321"/>
      <c r="PAH13" s="321"/>
      <c r="PAI13" s="321"/>
      <c r="PAJ13" s="321"/>
      <c r="PAK13" s="321"/>
      <c r="PAL13" s="321"/>
      <c r="PAM13" s="321"/>
      <c r="PAN13" s="321"/>
      <c r="PAO13" s="321"/>
      <c r="PAP13" s="321"/>
      <c r="PAQ13" s="321"/>
      <c r="PAR13" s="321"/>
      <c r="PAS13" s="321"/>
      <c r="PAT13" s="321"/>
      <c r="PAU13" s="321"/>
      <c r="PAV13" s="321"/>
      <c r="PAW13" s="321"/>
      <c r="PAX13" s="321"/>
      <c r="PAY13" s="321"/>
      <c r="PAZ13" s="321"/>
      <c r="PBA13" s="321"/>
      <c r="PBB13" s="321"/>
      <c r="PBC13" s="321"/>
      <c r="PBD13" s="321"/>
      <c r="PBE13" s="321"/>
      <c r="PBF13" s="321"/>
      <c r="PBG13" s="321"/>
      <c r="PBH13" s="321"/>
      <c r="PBI13" s="321"/>
      <c r="PBJ13" s="321"/>
      <c r="PBK13" s="321"/>
      <c r="PBL13" s="321"/>
      <c r="PBM13" s="321"/>
      <c r="PBN13" s="321"/>
      <c r="PBO13" s="321"/>
      <c r="PBP13" s="321"/>
      <c r="PBQ13" s="321"/>
      <c r="PBR13" s="321"/>
      <c r="PBS13" s="321"/>
      <c r="PBT13" s="321"/>
      <c r="PBU13" s="321"/>
      <c r="PBV13" s="321"/>
      <c r="PBW13" s="321"/>
      <c r="PBX13" s="321"/>
      <c r="PBY13" s="321"/>
      <c r="PBZ13" s="321"/>
      <c r="PCA13" s="321"/>
      <c r="PCB13" s="321"/>
      <c r="PCC13" s="321"/>
      <c r="PCD13" s="321"/>
      <c r="PCE13" s="321"/>
      <c r="PCF13" s="321"/>
      <c r="PCG13" s="321"/>
      <c r="PCH13" s="321"/>
      <c r="PCI13" s="321"/>
      <c r="PCJ13" s="321"/>
      <c r="PCK13" s="321"/>
      <c r="PCL13" s="321"/>
      <c r="PCM13" s="321"/>
      <c r="PCN13" s="321"/>
      <c r="PCO13" s="321"/>
      <c r="PCP13" s="321"/>
      <c r="PCQ13" s="321"/>
      <c r="PCR13" s="321"/>
      <c r="PCS13" s="321"/>
      <c r="PCT13" s="321"/>
      <c r="PCU13" s="321"/>
      <c r="PCV13" s="321"/>
      <c r="PCW13" s="321"/>
      <c r="PCX13" s="321"/>
      <c r="PCY13" s="321"/>
      <c r="PCZ13" s="321"/>
      <c r="PDA13" s="321"/>
      <c r="PDB13" s="321"/>
      <c r="PDC13" s="321"/>
      <c r="PDD13" s="321"/>
      <c r="PDE13" s="321"/>
      <c r="PDF13" s="321"/>
      <c r="PDG13" s="321"/>
      <c r="PDH13" s="321"/>
      <c r="PDI13" s="321"/>
      <c r="PDJ13" s="321"/>
      <c r="PDK13" s="321"/>
      <c r="PDL13" s="321"/>
      <c r="PDM13" s="321"/>
      <c r="PDN13" s="321"/>
      <c r="PDO13" s="321"/>
      <c r="PDP13" s="321"/>
      <c r="PDQ13" s="321"/>
      <c r="PDR13" s="321"/>
      <c r="PDS13" s="321"/>
      <c r="PDT13" s="321"/>
      <c r="PDU13" s="321"/>
      <c r="PDV13" s="321"/>
      <c r="PDW13" s="321"/>
      <c r="PDX13" s="321"/>
      <c r="PDY13" s="321"/>
      <c r="PDZ13" s="321"/>
      <c r="PEA13" s="321"/>
      <c r="PEB13" s="321"/>
      <c r="PEC13" s="321"/>
      <c r="PED13" s="321"/>
      <c r="PEE13" s="321"/>
      <c r="PEF13" s="321"/>
      <c r="PEG13" s="321"/>
      <c r="PEH13" s="321"/>
      <c r="PEI13" s="321"/>
      <c r="PEJ13" s="321"/>
      <c r="PEK13" s="321"/>
      <c r="PEL13" s="321"/>
      <c r="PEM13" s="321"/>
      <c r="PEN13" s="321"/>
      <c r="PEO13" s="321"/>
      <c r="PEP13" s="321"/>
      <c r="PEQ13" s="321"/>
      <c r="PER13" s="321"/>
      <c r="PES13" s="321"/>
      <c r="PET13" s="321"/>
      <c r="PEU13" s="321"/>
      <c r="PEV13" s="321"/>
      <c r="PEW13" s="321"/>
      <c r="PEX13" s="321"/>
      <c r="PEY13" s="321"/>
      <c r="PEZ13" s="321"/>
      <c r="PFA13" s="321"/>
      <c r="PFB13" s="321"/>
      <c r="PFC13" s="321"/>
      <c r="PFD13" s="321"/>
      <c r="PFE13" s="321"/>
      <c r="PFF13" s="321"/>
      <c r="PFG13" s="321"/>
      <c r="PFH13" s="321"/>
      <c r="PFI13" s="321"/>
      <c r="PFJ13" s="321"/>
      <c r="PFK13" s="321"/>
      <c r="PFL13" s="321"/>
      <c r="PFM13" s="321"/>
      <c r="PFN13" s="321"/>
      <c r="PFO13" s="321"/>
      <c r="PFP13" s="321"/>
      <c r="PFQ13" s="321"/>
      <c r="PFR13" s="321"/>
      <c r="PFS13" s="321"/>
      <c r="PFT13" s="321"/>
      <c r="PFU13" s="321"/>
      <c r="PFV13" s="321"/>
      <c r="PFW13" s="321"/>
      <c r="PFX13" s="321"/>
      <c r="PFY13" s="321"/>
      <c r="PFZ13" s="321"/>
      <c r="PGA13" s="321"/>
      <c r="PGB13" s="321"/>
      <c r="PGC13" s="321"/>
      <c r="PGD13" s="321"/>
      <c r="PGE13" s="321"/>
      <c r="PGF13" s="321"/>
      <c r="PGG13" s="321"/>
      <c r="PGH13" s="321"/>
      <c r="PGI13" s="321"/>
      <c r="PGJ13" s="321"/>
      <c r="PGK13" s="321"/>
      <c r="PGL13" s="321"/>
      <c r="PGM13" s="321"/>
      <c r="PGN13" s="321"/>
      <c r="PGO13" s="321"/>
      <c r="PGP13" s="321"/>
      <c r="PGQ13" s="321"/>
      <c r="PGR13" s="321"/>
      <c r="PGS13" s="321"/>
      <c r="PGT13" s="321"/>
      <c r="PGU13" s="321"/>
      <c r="PGV13" s="321"/>
      <c r="PGW13" s="321"/>
      <c r="PGX13" s="321"/>
      <c r="PGY13" s="321"/>
      <c r="PGZ13" s="321"/>
      <c r="PHA13" s="321"/>
      <c r="PHB13" s="321"/>
      <c r="PHC13" s="321"/>
      <c r="PHD13" s="321"/>
      <c r="PHE13" s="321"/>
      <c r="PHF13" s="321"/>
      <c r="PHG13" s="321"/>
      <c r="PHH13" s="321"/>
      <c r="PHI13" s="321"/>
      <c r="PHJ13" s="321"/>
      <c r="PHK13" s="321"/>
      <c r="PHL13" s="321"/>
      <c r="PHM13" s="321"/>
      <c r="PHN13" s="321"/>
      <c r="PHO13" s="321"/>
      <c r="PHP13" s="321"/>
      <c r="PHQ13" s="321"/>
      <c r="PHR13" s="321"/>
      <c r="PHS13" s="321"/>
      <c r="PHT13" s="321"/>
      <c r="PHU13" s="321"/>
      <c r="PHV13" s="321"/>
      <c r="PHW13" s="321"/>
      <c r="PHX13" s="321"/>
      <c r="PHY13" s="321"/>
      <c r="PHZ13" s="321"/>
      <c r="PIA13" s="321"/>
      <c r="PIB13" s="321"/>
      <c r="PIC13" s="321"/>
      <c r="PID13" s="321"/>
      <c r="PIE13" s="321"/>
      <c r="PIF13" s="321"/>
      <c r="PIG13" s="321"/>
      <c r="PIH13" s="321"/>
      <c r="PII13" s="321"/>
      <c r="PIJ13" s="321"/>
      <c r="PIK13" s="321"/>
      <c r="PIL13" s="321"/>
      <c r="PIM13" s="321"/>
      <c r="PIN13" s="321"/>
      <c r="PIO13" s="321"/>
      <c r="PIP13" s="321"/>
      <c r="PIQ13" s="321"/>
      <c r="PIR13" s="321"/>
      <c r="PIS13" s="321"/>
      <c r="PIT13" s="321"/>
      <c r="PIU13" s="321"/>
      <c r="PIV13" s="321"/>
      <c r="PIW13" s="321"/>
      <c r="PIX13" s="321"/>
      <c r="PIY13" s="321"/>
      <c r="PIZ13" s="321"/>
      <c r="PJA13" s="321"/>
      <c r="PJB13" s="321"/>
      <c r="PJC13" s="321"/>
      <c r="PJD13" s="321"/>
      <c r="PJE13" s="321"/>
      <c r="PJF13" s="321"/>
      <c r="PJG13" s="321"/>
      <c r="PJH13" s="321"/>
      <c r="PJI13" s="321"/>
      <c r="PJJ13" s="321"/>
      <c r="PJK13" s="321"/>
      <c r="PJL13" s="321"/>
      <c r="PJM13" s="321"/>
      <c r="PJN13" s="321"/>
      <c r="PJO13" s="321"/>
      <c r="PJP13" s="321"/>
      <c r="PJQ13" s="321"/>
      <c r="PJR13" s="321"/>
      <c r="PJS13" s="321"/>
      <c r="PJT13" s="321"/>
      <c r="PJU13" s="321"/>
      <c r="PJV13" s="321"/>
      <c r="PJW13" s="321"/>
      <c r="PJX13" s="321"/>
      <c r="PJY13" s="321"/>
      <c r="PJZ13" s="321"/>
      <c r="PKA13" s="321"/>
      <c r="PKB13" s="321"/>
      <c r="PKC13" s="321"/>
      <c r="PKD13" s="321"/>
      <c r="PKE13" s="321"/>
      <c r="PKF13" s="321"/>
      <c r="PKG13" s="321"/>
      <c r="PKH13" s="321"/>
      <c r="PKI13" s="321"/>
      <c r="PKJ13" s="321"/>
      <c r="PKK13" s="321"/>
      <c r="PKL13" s="321"/>
      <c r="PKM13" s="321"/>
      <c r="PKN13" s="321"/>
      <c r="PKO13" s="321"/>
      <c r="PKP13" s="321"/>
      <c r="PKQ13" s="321"/>
      <c r="PKR13" s="321"/>
      <c r="PKS13" s="321"/>
      <c r="PKT13" s="321"/>
      <c r="PKU13" s="321"/>
      <c r="PKV13" s="321"/>
      <c r="PKW13" s="321"/>
      <c r="PKX13" s="321"/>
      <c r="PKY13" s="321"/>
      <c r="PKZ13" s="321"/>
      <c r="PLA13" s="321"/>
      <c r="PLB13" s="321"/>
      <c r="PLC13" s="321"/>
      <c r="PLD13" s="321"/>
      <c r="PLE13" s="321"/>
      <c r="PLF13" s="321"/>
      <c r="PLG13" s="321"/>
      <c r="PLH13" s="321"/>
      <c r="PLI13" s="321"/>
      <c r="PLJ13" s="321"/>
      <c r="PLK13" s="321"/>
      <c r="PLL13" s="321"/>
      <c r="PLM13" s="321"/>
      <c r="PLN13" s="321"/>
      <c r="PLO13" s="321"/>
      <c r="PLP13" s="321"/>
      <c r="PLQ13" s="321"/>
      <c r="PLR13" s="321"/>
      <c r="PLS13" s="321"/>
      <c r="PLT13" s="321"/>
      <c r="PLU13" s="321"/>
      <c r="PLV13" s="321"/>
      <c r="PLW13" s="321"/>
      <c r="PLX13" s="321"/>
      <c r="PLY13" s="321"/>
      <c r="PLZ13" s="321"/>
      <c r="PMA13" s="321"/>
      <c r="PMB13" s="321"/>
      <c r="PMC13" s="321"/>
      <c r="PMD13" s="321"/>
      <c r="PME13" s="321"/>
      <c r="PMF13" s="321"/>
      <c r="PMG13" s="321"/>
      <c r="PMH13" s="321"/>
      <c r="PMI13" s="321"/>
      <c r="PMJ13" s="321"/>
      <c r="PMK13" s="321"/>
      <c r="PML13" s="321"/>
      <c r="PMM13" s="321"/>
      <c r="PMN13" s="321"/>
      <c r="PMO13" s="321"/>
      <c r="PMP13" s="321"/>
      <c r="PMQ13" s="321"/>
      <c r="PMR13" s="321"/>
      <c r="PMS13" s="321"/>
      <c r="PMT13" s="321"/>
      <c r="PMU13" s="321"/>
      <c r="PMV13" s="321"/>
      <c r="PMW13" s="321"/>
      <c r="PMX13" s="321"/>
      <c r="PMY13" s="321"/>
      <c r="PMZ13" s="321"/>
      <c r="PNA13" s="321"/>
      <c r="PNB13" s="321"/>
      <c r="PNC13" s="321"/>
      <c r="PND13" s="321"/>
      <c r="PNE13" s="321"/>
      <c r="PNF13" s="321"/>
      <c r="PNG13" s="321"/>
      <c r="PNH13" s="321"/>
      <c r="PNI13" s="321"/>
      <c r="PNJ13" s="321"/>
      <c r="PNK13" s="321"/>
      <c r="PNL13" s="321"/>
      <c r="PNM13" s="321"/>
      <c r="PNN13" s="321"/>
      <c r="PNO13" s="321"/>
      <c r="PNP13" s="321"/>
      <c r="PNQ13" s="321"/>
      <c r="PNR13" s="321"/>
      <c r="PNS13" s="321"/>
      <c r="PNT13" s="321"/>
      <c r="PNU13" s="321"/>
      <c r="PNV13" s="321"/>
      <c r="PNW13" s="321"/>
      <c r="PNX13" s="321"/>
      <c r="PNY13" s="321"/>
      <c r="PNZ13" s="321"/>
      <c r="POA13" s="321"/>
      <c r="POB13" s="321"/>
      <c r="POC13" s="321"/>
      <c r="POD13" s="321"/>
      <c r="POE13" s="321"/>
      <c r="POF13" s="321"/>
      <c r="POG13" s="321"/>
      <c r="POH13" s="321"/>
      <c r="POI13" s="321"/>
      <c r="POJ13" s="321"/>
      <c r="POK13" s="321"/>
      <c r="POL13" s="321"/>
      <c r="POM13" s="321"/>
      <c r="PON13" s="321"/>
      <c r="POO13" s="321"/>
      <c r="POP13" s="321"/>
      <c r="POQ13" s="321"/>
      <c r="POR13" s="321"/>
      <c r="POS13" s="321"/>
      <c r="POT13" s="321"/>
      <c r="POU13" s="321"/>
      <c r="POV13" s="321"/>
      <c r="POW13" s="321"/>
      <c r="POX13" s="321"/>
      <c r="POY13" s="321"/>
      <c r="POZ13" s="321"/>
      <c r="PPA13" s="321"/>
      <c r="PPB13" s="321"/>
      <c r="PPC13" s="321"/>
      <c r="PPD13" s="321"/>
      <c r="PPE13" s="321"/>
      <c r="PPF13" s="321"/>
      <c r="PPG13" s="321"/>
      <c r="PPH13" s="321"/>
      <c r="PPI13" s="321"/>
      <c r="PPJ13" s="321"/>
      <c r="PPK13" s="321"/>
      <c r="PPL13" s="321"/>
      <c r="PPM13" s="321"/>
      <c r="PPN13" s="321"/>
      <c r="PPO13" s="321"/>
      <c r="PPP13" s="321"/>
      <c r="PPQ13" s="321"/>
      <c r="PPR13" s="321"/>
      <c r="PPS13" s="321"/>
      <c r="PPT13" s="321"/>
      <c r="PPU13" s="321"/>
      <c r="PPV13" s="321"/>
      <c r="PPW13" s="321"/>
      <c r="PPX13" s="321"/>
      <c r="PPY13" s="321"/>
      <c r="PPZ13" s="321"/>
      <c r="PQA13" s="321"/>
      <c r="PQB13" s="321"/>
      <c r="PQC13" s="321"/>
      <c r="PQD13" s="321"/>
      <c r="PQE13" s="321"/>
      <c r="PQF13" s="321"/>
      <c r="PQG13" s="321"/>
      <c r="PQH13" s="321"/>
      <c r="PQI13" s="321"/>
      <c r="PQJ13" s="321"/>
      <c r="PQK13" s="321"/>
      <c r="PQL13" s="321"/>
      <c r="PQM13" s="321"/>
      <c r="PQN13" s="321"/>
      <c r="PQO13" s="321"/>
      <c r="PQP13" s="321"/>
      <c r="PQQ13" s="321"/>
      <c r="PQR13" s="321"/>
      <c r="PQS13" s="321"/>
      <c r="PQT13" s="321"/>
      <c r="PQU13" s="321"/>
      <c r="PQV13" s="321"/>
      <c r="PQW13" s="321"/>
      <c r="PQX13" s="321"/>
      <c r="PQY13" s="321"/>
      <c r="PQZ13" s="321"/>
      <c r="PRA13" s="321"/>
      <c r="PRB13" s="321"/>
      <c r="PRC13" s="321"/>
      <c r="PRD13" s="321"/>
      <c r="PRE13" s="321"/>
      <c r="PRF13" s="321"/>
      <c r="PRG13" s="321"/>
      <c r="PRH13" s="321"/>
      <c r="PRI13" s="321"/>
      <c r="PRJ13" s="321"/>
      <c r="PRK13" s="321"/>
      <c r="PRL13" s="321"/>
      <c r="PRM13" s="321"/>
      <c r="PRN13" s="321"/>
      <c r="PRO13" s="321"/>
      <c r="PRP13" s="321"/>
      <c r="PRQ13" s="321"/>
      <c r="PRR13" s="321"/>
      <c r="PRS13" s="321"/>
      <c r="PRT13" s="321"/>
      <c r="PRU13" s="321"/>
      <c r="PRV13" s="321"/>
      <c r="PRW13" s="321"/>
      <c r="PRX13" s="321"/>
      <c r="PRY13" s="321"/>
      <c r="PRZ13" s="321"/>
      <c r="PSA13" s="321"/>
      <c r="PSB13" s="321"/>
      <c r="PSC13" s="321"/>
      <c r="PSD13" s="321"/>
      <c r="PSE13" s="321"/>
      <c r="PSF13" s="321"/>
      <c r="PSG13" s="321"/>
      <c r="PSH13" s="321"/>
      <c r="PSI13" s="321"/>
      <c r="PSJ13" s="321"/>
      <c r="PSK13" s="321"/>
      <c r="PSL13" s="321"/>
      <c r="PSM13" s="321"/>
      <c r="PSN13" s="321"/>
      <c r="PSO13" s="321"/>
      <c r="PSP13" s="321"/>
      <c r="PSQ13" s="321"/>
      <c r="PSR13" s="321"/>
      <c r="PSS13" s="321"/>
      <c r="PST13" s="321"/>
      <c r="PSU13" s="321"/>
      <c r="PSV13" s="321"/>
      <c r="PSW13" s="321"/>
      <c r="PSX13" s="321"/>
      <c r="PSY13" s="321"/>
      <c r="PSZ13" s="321"/>
      <c r="PTA13" s="321"/>
      <c r="PTB13" s="321"/>
      <c r="PTC13" s="321"/>
      <c r="PTD13" s="321"/>
      <c r="PTE13" s="321"/>
      <c r="PTF13" s="321"/>
      <c r="PTG13" s="321"/>
      <c r="PTH13" s="321"/>
      <c r="PTI13" s="321"/>
      <c r="PTJ13" s="321"/>
      <c r="PTK13" s="321"/>
      <c r="PTL13" s="321"/>
      <c r="PTM13" s="321"/>
      <c r="PTN13" s="321"/>
      <c r="PTO13" s="321"/>
      <c r="PTP13" s="321"/>
      <c r="PTQ13" s="321"/>
      <c r="PTR13" s="321"/>
      <c r="PTS13" s="321"/>
      <c r="PTT13" s="321"/>
      <c r="PTU13" s="321"/>
      <c r="PTV13" s="321"/>
      <c r="PTW13" s="321"/>
      <c r="PTX13" s="321"/>
      <c r="PTY13" s="321"/>
      <c r="PTZ13" s="321"/>
      <c r="PUA13" s="321"/>
      <c r="PUB13" s="321"/>
      <c r="PUC13" s="321"/>
      <c r="PUD13" s="321"/>
      <c r="PUE13" s="321"/>
      <c r="PUF13" s="321"/>
      <c r="PUG13" s="321"/>
      <c r="PUH13" s="321"/>
      <c r="PUI13" s="321"/>
      <c r="PUJ13" s="321"/>
      <c r="PUK13" s="321"/>
      <c r="PUL13" s="321"/>
      <c r="PUM13" s="321"/>
      <c r="PUN13" s="321"/>
      <c r="PUO13" s="321"/>
      <c r="PUP13" s="321"/>
      <c r="PUQ13" s="321"/>
      <c r="PUR13" s="321"/>
      <c r="PUS13" s="321"/>
      <c r="PUT13" s="321"/>
      <c r="PUU13" s="321"/>
      <c r="PUV13" s="321"/>
      <c r="PUW13" s="321"/>
      <c r="PUX13" s="321"/>
      <c r="PUY13" s="321"/>
      <c r="PUZ13" s="321"/>
      <c r="PVA13" s="321"/>
      <c r="PVB13" s="321"/>
      <c r="PVC13" s="321"/>
      <c r="PVD13" s="321"/>
      <c r="PVE13" s="321"/>
      <c r="PVF13" s="321"/>
      <c r="PVG13" s="321"/>
      <c r="PVH13" s="321"/>
      <c r="PVI13" s="321"/>
      <c r="PVJ13" s="321"/>
      <c r="PVK13" s="321"/>
      <c r="PVL13" s="321"/>
      <c r="PVM13" s="321"/>
      <c r="PVN13" s="321"/>
      <c r="PVO13" s="321"/>
      <c r="PVP13" s="321"/>
      <c r="PVQ13" s="321"/>
      <c r="PVR13" s="321"/>
      <c r="PVS13" s="321"/>
      <c r="PVT13" s="321"/>
      <c r="PVU13" s="321"/>
      <c r="PVV13" s="321"/>
      <c r="PVW13" s="321"/>
      <c r="PVX13" s="321"/>
      <c r="PVY13" s="321"/>
      <c r="PVZ13" s="321"/>
      <c r="PWA13" s="321"/>
      <c r="PWB13" s="321"/>
      <c r="PWC13" s="321"/>
      <c r="PWD13" s="321"/>
      <c r="PWE13" s="321"/>
      <c r="PWF13" s="321"/>
      <c r="PWG13" s="321"/>
      <c r="PWH13" s="321"/>
      <c r="PWI13" s="321"/>
      <c r="PWJ13" s="321"/>
      <c r="PWK13" s="321"/>
      <c r="PWL13" s="321"/>
      <c r="PWM13" s="321"/>
      <c r="PWN13" s="321"/>
      <c r="PWO13" s="321"/>
      <c r="PWP13" s="321"/>
      <c r="PWQ13" s="321"/>
      <c r="PWR13" s="321"/>
      <c r="PWS13" s="321"/>
      <c r="PWT13" s="321"/>
      <c r="PWU13" s="321"/>
      <c r="PWV13" s="321"/>
      <c r="PWW13" s="321"/>
      <c r="PWX13" s="321"/>
      <c r="PWY13" s="321"/>
      <c r="PWZ13" s="321"/>
      <c r="PXA13" s="321"/>
      <c r="PXB13" s="321"/>
      <c r="PXC13" s="321"/>
      <c r="PXD13" s="321"/>
      <c r="PXE13" s="321"/>
      <c r="PXF13" s="321"/>
      <c r="PXG13" s="321"/>
      <c r="PXH13" s="321"/>
      <c r="PXI13" s="321"/>
      <c r="PXJ13" s="321"/>
      <c r="PXK13" s="321"/>
      <c r="PXL13" s="321"/>
      <c r="PXM13" s="321"/>
      <c r="PXN13" s="321"/>
      <c r="PXO13" s="321"/>
      <c r="PXP13" s="321"/>
      <c r="PXQ13" s="321"/>
      <c r="PXR13" s="321"/>
      <c r="PXS13" s="321"/>
      <c r="PXT13" s="321"/>
      <c r="PXU13" s="321"/>
      <c r="PXV13" s="321"/>
      <c r="PXW13" s="321"/>
      <c r="PXX13" s="321"/>
      <c r="PXY13" s="321"/>
      <c r="PXZ13" s="321"/>
      <c r="PYA13" s="321"/>
      <c r="PYB13" s="321"/>
      <c r="PYC13" s="321"/>
      <c r="PYD13" s="321"/>
      <c r="PYE13" s="321"/>
      <c r="PYF13" s="321"/>
      <c r="PYG13" s="321"/>
      <c r="PYH13" s="321"/>
      <c r="PYI13" s="321"/>
      <c r="PYJ13" s="321"/>
      <c r="PYK13" s="321"/>
      <c r="PYL13" s="321"/>
      <c r="PYM13" s="321"/>
      <c r="PYN13" s="321"/>
      <c r="PYO13" s="321"/>
      <c r="PYP13" s="321"/>
      <c r="PYQ13" s="321"/>
      <c r="PYR13" s="321"/>
      <c r="PYS13" s="321"/>
      <c r="PYT13" s="321"/>
      <c r="PYU13" s="321"/>
      <c r="PYV13" s="321"/>
      <c r="PYW13" s="321"/>
      <c r="PYX13" s="321"/>
      <c r="PYY13" s="321"/>
      <c r="PYZ13" s="321"/>
      <c r="PZA13" s="321"/>
      <c r="PZB13" s="321"/>
      <c r="PZC13" s="321"/>
      <c r="PZD13" s="321"/>
      <c r="PZE13" s="321"/>
      <c r="PZF13" s="321"/>
      <c r="PZG13" s="321"/>
      <c r="PZH13" s="321"/>
      <c r="PZI13" s="321"/>
      <c r="PZJ13" s="321"/>
      <c r="PZK13" s="321"/>
      <c r="PZL13" s="321"/>
      <c r="PZM13" s="321"/>
      <c r="PZN13" s="321"/>
      <c r="PZO13" s="321"/>
      <c r="PZP13" s="321"/>
      <c r="PZQ13" s="321"/>
      <c r="PZR13" s="321"/>
      <c r="PZS13" s="321"/>
      <c r="PZT13" s="321"/>
      <c r="PZU13" s="321"/>
      <c r="PZV13" s="321"/>
      <c r="PZW13" s="321"/>
      <c r="PZX13" s="321"/>
      <c r="PZY13" s="321"/>
      <c r="PZZ13" s="321"/>
      <c r="QAA13" s="321"/>
      <c r="QAB13" s="321"/>
      <c r="QAC13" s="321"/>
      <c r="QAD13" s="321"/>
      <c r="QAE13" s="321"/>
      <c r="QAF13" s="321"/>
      <c r="QAG13" s="321"/>
      <c r="QAH13" s="321"/>
      <c r="QAI13" s="321"/>
      <c r="QAJ13" s="321"/>
      <c r="QAK13" s="321"/>
      <c r="QAL13" s="321"/>
      <c r="QAM13" s="321"/>
      <c r="QAN13" s="321"/>
      <c r="QAO13" s="321"/>
      <c r="QAP13" s="321"/>
      <c r="QAQ13" s="321"/>
      <c r="QAR13" s="321"/>
      <c r="QAS13" s="321"/>
      <c r="QAT13" s="321"/>
      <c r="QAU13" s="321"/>
      <c r="QAV13" s="321"/>
      <c r="QAW13" s="321"/>
      <c r="QAX13" s="321"/>
      <c r="QAY13" s="321"/>
      <c r="QAZ13" s="321"/>
      <c r="QBA13" s="321"/>
      <c r="QBB13" s="321"/>
      <c r="QBC13" s="321"/>
      <c r="QBD13" s="321"/>
      <c r="QBE13" s="321"/>
      <c r="QBF13" s="321"/>
      <c r="QBG13" s="321"/>
      <c r="QBH13" s="321"/>
      <c r="QBI13" s="321"/>
      <c r="QBJ13" s="321"/>
      <c r="QBK13" s="321"/>
      <c r="QBL13" s="321"/>
      <c r="QBM13" s="321"/>
      <c r="QBN13" s="321"/>
      <c r="QBO13" s="321"/>
      <c r="QBP13" s="321"/>
      <c r="QBQ13" s="321"/>
      <c r="QBR13" s="321"/>
      <c r="QBS13" s="321"/>
      <c r="QBT13" s="321"/>
      <c r="QBU13" s="321"/>
      <c r="QBV13" s="321"/>
      <c r="QBW13" s="321"/>
      <c r="QBX13" s="321"/>
      <c r="QBY13" s="321"/>
      <c r="QBZ13" s="321"/>
      <c r="QCA13" s="321"/>
      <c r="QCB13" s="321"/>
      <c r="QCC13" s="321"/>
      <c r="QCD13" s="321"/>
      <c r="QCE13" s="321"/>
      <c r="QCF13" s="321"/>
      <c r="QCG13" s="321"/>
      <c r="QCH13" s="321"/>
      <c r="QCI13" s="321"/>
      <c r="QCJ13" s="321"/>
      <c r="QCK13" s="321"/>
      <c r="QCL13" s="321"/>
      <c r="QCM13" s="321"/>
      <c r="QCN13" s="321"/>
      <c r="QCO13" s="321"/>
      <c r="QCP13" s="321"/>
      <c r="QCQ13" s="321"/>
      <c r="QCR13" s="321"/>
      <c r="QCS13" s="321"/>
      <c r="QCT13" s="321"/>
      <c r="QCU13" s="321"/>
      <c r="QCV13" s="321"/>
      <c r="QCW13" s="321"/>
      <c r="QCX13" s="321"/>
      <c r="QCY13" s="321"/>
      <c r="QCZ13" s="321"/>
      <c r="QDA13" s="321"/>
      <c r="QDB13" s="321"/>
      <c r="QDC13" s="321"/>
      <c r="QDD13" s="321"/>
      <c r="QDE13" s="321"/>
      <c r="QDF13" s="321"/>
      <c r="QDG13" s="321"/>
      <c r="QDH13" s="321"/>
      <c r="QDI13" s="321"/>
      <c r="QDJ13" s="321"/>
      <c r="QDK13" s="321"/>
      <c r="QDL13" s="321"/>
      <c r="QDM13" s="321"/>
      <c r="QDN13" s="321"/>
      <c r="QDO13" s="321"/>
      <c r="QDP13" s="321"/>
      <c r="QDQ13" s="321"/>
      <c r="QDR13" s="321"/>
      <c r="QDS13" s="321"/>
      <c r="QDT13" s="321"/>
      <c r="QDU13" s="321"/>
      <c r="QDV13" s="321"/>
      <c r="QDW13" s="321"/>
      <c r="QDX13" s="321"/>
      <c r="QDY13" s="321"/>
      <c r="QDZ13" s="321"/>
      <c r="QEA13" s="321"/>
      <c r="QEB13" s="321"/>
      <c r="QEC13" s="321"/>
      <c r="QED13" s="321"/>
      <c r="QEE13" s="321"/>
      <c r="QEF13" s="321"/>
      <c r="QEG13" s="321"/>
      <c r="QEH13" s="321"/>
      <c r="QEI13" s="321"/>
      <c r="QEJ13" s="321"/>
      <c r="QEK13" s="321"/>
      <c r="QEL13" s="321"/>
      <c r="QEM13" s="321"/>
      <c r="QEN13" s="321"/>
      <c r="QEO13" s="321"/>
      <c r="QEP13" s="321"/>
      <c r="QEQ13" s="321"/>
      <c r="QER13" s="321"/>
      <c r="QES13" s="321"/>
      <c r="QET13" s="321"/>
      <c r="QEU13" s="321"/>
      <c r="QEV13" s="321"/>
      <c r="QEW13" s="321"/>
      <c r="QEX13" s="321"/>
      <c r="QEY13" s="321"/>
      <c r="QEZ13" s="321"/>
      <c r="QFA13" s="321"/>
      <c r="QFB13" s="321"/>
      <c r="QFC13" s="321"/>
      <c r="QFD13" s="321"/>
      <c r="QFE13" s="321"/>
      <c r="QFF13" s="321"/>
      <c r="QFG13" s="321"/>
      <c r="QFH13" s="321"/>
      <c r="QFI13" s="321"/>
      <c r="QFJ13" s="321"/>
      <c r="QFK13" s="321"/>
      <c r="QFL13" s="321"/>
      <c r="QFM13" s="321"/>
      <c r="QFN13" s="321"/>
      <c r="QFO13" s="321"/>
      <c r="QFP13" s="321"/>
      <c r="QFQ13" s="321"/>
      <c r="QFR13" s="321"/>
      <c r="QFS13" s="321"/>
      <c r="QFT13" s="321"/>
      <c r="QFU13" s="321"/>
      <c r="QFV13" s="321"/>
      <c r="QFW13" s="321"/>
      <c r="QFX13" s="321"/>
      <c r="QFY13" s="321"/>
      <c r="QFZ13" s="321"/>
      <c r="QGA13" s="321"/>
      <c r="QGB13" s="321"/>
      <c r="QGC13" s="321"/>
      <c r="QGD13" s="321"/>
      <c r="QGE13" s="321"/>
      <c r="QGF13" s="321"/>
      <c r="QGG13" s="321"/>
      <c r="QGH13" s="321"/>
      <c r="QGI13" s="321"/>
      <c r="QGJ13" s="321"/>
      <c r="QGK13" s="321"/>
      <c r="QGL13" s="321"/>
      <c r="QGM13" s="321"/>
      <c r="QGN13" s="321"/>
      <c r="QGO13" s="321"/>
      <c r="QGP13" s="321"/>
      <c r="QGQ13" s="321"/>
      <c r="QGR13" s="321"/>
      <c r="QGS13" s="321"/>
      <c r="QGT13" s="321"/>
      <c r="QGU13" s="321"/>
      <c r="QGV13" s="321"/>
      <c r="QGW13" s="321"/>
      <c r="QGX13" s="321"/>
      <c r="QGY13" s="321"/>
      <c r="QGZ13" s="321"/>
      <c r="QHA13" s="321"/>
      <c r="QHB13" s="321"/>
      <c r="QHC13" s="321"/>
      <c r="QHD13" s="321"/>
      <c r="QHE13" s="321"/>
      <c r="QHF13" s="321"/>
      <c r="QHG13" s="321"/>
      <c r="QHH13" s="321"/>
      <c r="QHI13" s="321"/>
      <c r="QHJ13" s="321"/>
      <c r="QHK13" s="321"/>
      <c r="QHL13" s="321"/>
      <c r="QHM13" s="321"/>
      <c r="QHN13" s="321"/>
      <c r="QHO13" s="321"/>
      <c r="QHP13" s="321"/>
      <c r="QHQ13" s="321"/>
      <c r="QHR13" s="321"/>
      <c r="QHS13" s="321"/>
      <c r="QHT13" s="321"/>
      <c r="QHU13" s="321"/>
      <c r="QHV13" s="321"/>
      <c r="QHW13" s="321"/>
      <c r="QHX13" s="321"/>
      <c r="QHY13" s="321"/>
      <c r="QHZ13" s="321"/>
      <c r="QIA13" s="321"/>
      <c r="QIB13" s="321"/>
      <c r="QIC13" s="321"/>
      <c r="QID13" s="321"/>
      <c r="QIE13" s="321"/>
      <c r="QIF13" s="321"/>
      <c r="QIG13" s="321"/>
      <c r="QIH13" s="321"/>
      <c r="QII13" s="321"/>
      <c r="QIJ13" s="321"/>
      <c r="QIK13" s="321"/>
      <c r="QIL13" s="321"/>
      <c r="QIM13" s="321"/>
      <c r="QIN13" s="321"/>
      <c r="QIO13" s="321"/>
      <c r="QIP13" s="321"/>
      <c r="QIQ13" s="321"/>
      <c r="QIR13" s="321"/>
      <c r="QIS13" s="321"/>
      <c r="QIT13" s="321"/>
      <c r="QIU13" s="321"/>
      <c r="QIV13" s="321"/>
      <c r="QIW13" s="321"/>
      <c r="QIX13" s="321"/>
      <c r="QIY13" s="321"/>
      <c r="QIZ13" s="321"/>
      <c r="QJA13" s="321"/>
      <c r="QJB13" s="321"/>
      <c r="QJC13" s="321"/>
      <c r="QJD13" s="321"/>
      <c r="QJE13" s="321"/>
      <c r="QJF13" s="321"/>
      <c r="QJG13" s="321"/>
      <c r="QJH13" s="321"/>
      <c r="QJI13" s="321"/>
      <c r="QJJ13" s="321"/>
      <c r="QJK13" s="321"/>
      <c r="QJL13" s="321"/>
      <c r="QJM13" s="321"/>
      <c r="QJN13" s="321"/>
      <c r="QJO13" s="321"/>
      <c r="QJP13" s="321"/>
      <c r="QJQ13" s="321"/>
      <c r="QJR13" s="321"/>
      <c r="QJS13" s="321"/>
      <c r="QJT13" s="321"/>
      <c r="QJU13" s="321"/>
      <c r="QJV13" s="321"/>
      <c r="QJW13" s="321"/>
      <c r="QJX13" s="321"/>
      <c r="QJY13" s="321"/>
      <c r="QJZ13" s="321"/>
      <c r="QKA13" s="321"/>
      <c r="QKB13" s="321"/>
      <c r="QKC13" s="321"/>
      <c r="QKD13" s="321"/>
      <c r="QKE13" s="321"/>
      <c r="QKF13" s="321"/>
      <c r="QKG13" s="321"/>
      <c r="QKH13" s="321"/>
      <c r="QKI13" s="321"/>
      <c r="QKJ13" s="321"/>
      <c r="QKK13" s="321"/>
      <c r="QKL13" s="321"/>
      <c r="QKM13" s="321"/>
      <c r="QKN13" s="321"/>
      <c r="QKO13" s="321"/>
      <c r="QKP13" s="321"/>
      <c r="QKQ13" s="321"/>
      <c r="QKR13" s="321"/>
      <c r="QKS13" s="321"/>
      <c r="QKT13" s="321"/>
      <c r="QKU13" s="321"/>
      <c r="QKV13" s="321"/>
      <c r="QKW13" s="321"/>
      <c r="QKX13" s="321"/>
      <c r="QKY13" s="321"/>
      <c r="QKZ13" s="321"/>
      <c r="QLA13" s="321"/>
      <c r="QLB13" s="321"/>
      <c r="QLC13" s="321"/>
      <c r="QLD13" s="321"/>
      <c r="QLE13" s="321"/>
      <c r="QLF13" s="321"/>
      <c r="QLG13" s="321"/>
      <c r="QLH13" s="321"/>
      <c r="QLI13" s="321"/>
      <c r="QLJ13" s="321"/>
      <c r="QLK13" s="321"/>
      <c r="QLL13" s="321"/>
      <c r="QLM13" s="321"/>
      <c r="QLN13" s="321"/>
      <c r="QLO13" s="321"/>
      <c r="QLP13" s="321"/>
      <c r="QLQ13" s="321"/>
      <c r="QLR13" s="321"/>
      <c r="QLS13" s="321"/>
      <c r="QLT13" s="321"/>
      <c r="QLU13" s="321"/>
      <c r="QLV13" s="321"/>
      <c r="QLW13" s="321"/>
      <c r="QLX13" s="321"/>
      <c r="QLY13" s="321"/>
      <c r="QLZ13" s="321"/>
      <c r="QMA13" s="321"/>
      <c r="QMB13" s="321"/>
      <c r="QMC13" s="321"/>
      <c r="QMD13" s="321"/>
      <c r="QME13" s="321"/>
      <c r="QMF13" s="321"/>
      <c r="QMG13" s="321"/>
      <c r="QMH13" s="321"/>
      <c r="QMI13" s="321"/>
      <c r="QMJ13" s="321"/>
      <c r="QMK13" s="321"/>
      <c r="QML13" s="321"/>
      <c r="QMM13" s="321"/>
      <c r="QMN13" s="321"/>
      <c r="QMO13" s="321"/>
      <c r="QMP13" s="321"/>
      <c r="QMQ13" s="321"/>
      <c r="QMR13" s="321"/>
      <c r="QMS13" s="321"/>
      <c r="QMT13" s="321"/>
      <c r="QMU13" s="321"/>
      <c r="QMV13" s="321"/>
      <c r="QMW13" s="321"/>
      <c r="QMX13" s="321"/>
      <c r="QMY13" s="321"/>
      <c r="QMZ13" s="321"/>
      <c r="QNA13" s="321"/>
      <c r="QNB13" s="321"/>
      <c r="QNC13" s="321"/>
      <c r="QND13" s="321"/>
      <c r="QNE13" s="321"/>
      <c r="QNF13" s="321"/>
      <c r="QNG13" s="321"/>
      <c r="QNH13" s="321"/>
      <c r="QNI13" s="321"/>
      <c r="QNJ13" s="321"/>
      <c r="QNK13" s="321"/>
      <c r="QNL13" s="321"/>
      <c r="QNM13" s="321"/>
      <c r="QNN13" s="321"/>
      <c r="QNO13" s="321"/>
      <c r="QNP13" s="321"/>
      <c r="QNQ13" s="321"/>
      <c r="QNR13" s="321"/>
      <c r="QNS13" s="321"/>
      <c r="QNT13" s="321"/>
      <c r="QNU13" s="321"/>
      <c r="QNV13" s="321"/>
      <c r="QNW13" s="321"/>
      <c r="QNX13" s="321"/>
      <c r="QNY13" s="321"/>
      <c r="QNZ13" s="321"/>
      <c r="QOA13" s="321"/>
      <c r="QOB13" s="321"/>
      <c r="QOC13" s="321"/>
      <c r="QOD13" s="321"/>
      <c r="QOE13" s="321"/>
      <c r="QOF13" s="321"/>
      <c r="QOG13" s="321"/>
      <c r="QOH13" s="321"/>
      <c r="QOI13" s="321"/>
      <c r="QOJ13" s="321"/>
      <c r="QOK13" s="321"/>
      <c r="QOL13" s="321"/>
      <c r="QOM13" s="321"/>
      <c r="QON13" s="321"/>
      <c r="QOO13" s="321"/>
      <c r="QOP13" s="321"/>
      <c r="QOQ13" s="321"/>
      <c r="QOR13" s="321"/>
      <c r="QOS13" s="321"/>
      <c r="QOT13" s="321"/>
      <c r="QOU13" s="321"/>
      <c r="QOV13" s="321"/>
      <c r="QOW13" s="321"/>
      <c r="QOX13" s="321"/>
      <c r="QOY13" s="321"/>
      <c r="QOZ13" s="321"/>
      <c r="QPA13" s="321"/>
      <c r="QPB13" s="321"/>
      <c r="QPC13" s="321"/>
      <c r="QPD13" s="321"/>
      <c r="QPE13" s="321"/>
      <c r="QPF13" s="321"/>
      <c r="QPG13" s="321"/>
      <c r="QPH13" s="321"/>
      <c r="QPI13" s="321"/>
      <c r="QPJ13" s="321"/>
      <c r="QPK13" s="321"/>
      <c r="QPL13" s="321"/>
      <c r="QPM13" s="321"/>
      <c r="QPN13" s="321"/>
      <c r="QPO13" s="321"/>
      <c r="QPP13" s="321"/>
      <c r="QPQ13" s="321"/>
      <c r="QPR13" s="321"/>
      <c r="QPS13" s="321"/>
      <c r="QPT13" s="321"/>
      <c r="QPU13" s="321"/>
      <c r="QPV13" s="321"/>
      <c r="QPW13" s="321"/>
      <c r="QPX13" s="321"/>
      <c r="QPY13" s="321"/>
      <c r="QPZ13" s="321"/>
      <c r="QQA13" s="321"/>
      <c r="QQB13" s="321"/>
      <c r="QQC13" s="321"/>
      <c r="QQD13" s="321"/>
      <c r="QQE13" s="321"/>
      <c r="QQF13" s="321"/>
      <c r="QQG13" s="321"/>
      <c r="QQH13" s="321"/>
      <c r="QQI13" s="321"/>
      <c r="QQJ13" s="321"/>
      <c r="QQK13" s="321"/>
      <c r="QQL13" s="321"/>
      <c r="QQM13" s="321"/>
      <c r="QQN13" s="321"/>
      <c r="QQO13" s="321"/>
      <c r="QQP13" s="321"/>
      <c r="QQQ13" s="321"/>
      <c r="QQR13" s="321"/>
      <c r="QQS13" s="321"/>
      <c r="QQT13" s="321"/>
      <c r="QQU13" s="321"/>
      <c r="QQV13" s="321"/>
      <c r="QQW13" s="321"/>
      <c r="QQX13" s="321"/>
      <c r="QQY13" s="321"/>
      <c r="QQZ13" s="321"/>
      <c r="QRA13" s="321"/>
      <c r="QRB13" s="321"/>
      <c r="QRC13" s="321"/>
      <c r="QRD13" s="321"/>
      <c r="QRE13" s="321"/>
      <c r="QRF13" s="321"/>
      <c r="QRG13" s="321"/>
      <c r="QRH13" s="321"/>
      <c r="QRI13" s="321"/>
      <c r="QRJ13" s="321"/>
      <c r="QRK13" s="321"/>
      <c r="QRL13" s="321"/>
      <c r="QRM13" s="321"/>
      <c r="QRN13" s="321"/>
      <c r="QRO13" s="321"/>
      <c r="QRP13" s="321"/>
      <c r="QRQ13" s="321"/>
      <c r="QRR13" s="321"/>
      <c r="QRS13" s="321"/>
      <c r="QRT13" s="321"/>
      <c r="QRU13" s="321"/>
      <c r="QRV13" s="321"/>
      <c r="QRW13" s="321"/>
      <c r="QRX13" s="321"/>
      <c r="QRY13" s="321"/>
      <c r="QRZ13" s="321"/>
      <c r="QSA13" s="321"/>
      <c r="QSB13" s="321"/>
      <c r="QSC13" s="321"/>
      <c r="QSD13" s="321"/>
      <c r="QSE13" s="321"/>
      <c r="QSF13" s="321"/>
      <c r="QSG13" s="321"/>
      <c r="QSH13" s="321"/>
      <c r="QSI13" s="321"/>
      <c r="QSJ13" s="321"/>
      <c r="QSK13" s="321"/>
      <c r="QSL13" s="321"/>
      <c r="QSM13" s="321"/>
      <c r="QSN13" s="321"/>
      <c r="QSO13" s="321"/>
      <c r="QSP13" s="321"/>
      <c r="QSQ13" s="321"/>
      <c r="QSR13" s="321"/>
      <c r="QSS13" s="321"/>
      <c r="QST13" s="321"/>
      <c r="QSU13" s="321"/>
      <c r="QSV13" s="321"/>
      <c r="QSW13" s="321"/>
      <c r="QSX13" s="321"/>
      <c r="QSY13" s="321"/>
      <c r="QSZ13" s="321"/>
      <c r="QTA13" s="321"/>
      <c r="QTB13" s="321"/>
      <c r="QTC13" s="321"/>
      <c r="QTD13" s="321"/>
      <c r="QTE13" s="321"/>
      <c r="QTF13" s="321"/>
      <c r="QTG13" s="321"/>
      <c r="QTH13" s="321"/>
      <c r="QTI13" s="321"/>
      <c r="QTJ13" s="321"/>
      <c r="QTK13" s="321"/>
      <c r="QTL13" s="321"/>
      <c r="QTM13" s="321"/>
      <c r="QTN13" s="321"/>
      <c r="QTO13" s="321"/>
      <c r="QTP13" s="321"/>
      <c r="QTQ13" s="321"/>
      <c r="QTR13" s="321"/>
      <c r="QTS13" s="321"/>
      <c r="QTT13" s="321"/>
      <c r="QTU13" s="321"/>
      <c r="QTV13" s="321"/>
      <c r="QTW13" s="321"/>
      <c r="QTX13" s="321"/>
      <c r="QTY13" s="321"/>
      <c r="QTZ13" s="321"/>
      <c r="QUA13" s="321"/>
      <c r="QUB13" s="321"/>
      <c r="QUC13" s="321"/>
      <c r="QUD13" s="321"/>
      <c r="QUE13" s="321"/>
      <c r="QUF13" s="321"/>
      <c r="QUG13" s="321"/>
      <c r="QUH13" s="321"/>
      <c r="QUI13" s="321"/>
      <c r="QUJ13" s="321"/>
      <c r="QUK13" s="321"/>
      <c r="QUL13" s="321"/>
      <c r="QUM13" s="321"/>
      <c r="QUN13" s="321"/>
      <c r="QUO13" s="321"/>
      <c r="QUP13" s="321"/>
      <c r="QUQ13" s="321"/>
      <c r="QUR13" s="321"/>
      <c r="QUS13" s="321"/>
      <c r="QUT13" s="321"/>
      <c r="QUU13" s="321"/>
      <c r="QUV13" s="321"/>
      <c r="QUW13" s="321"/>
      <c r="QUX13" s="321"/>
      <c r="QUY13" s="321"/>
      <c r="QUZ13" s="321"/>
      <c r="QVA13" s="321"/>
      <c r="QVB13" s="321"/>
      <c r="QVC13" s="321"/>
      <c r="QVD13" s="321"/>
      <c r="QVE13" s="321"/>
      <c r="QVF13" s="321"/>
      <c r="QVG13" s="321"/>
      <c r="QVH13" s="321"/>
      <c r="QVI13" s="321"/>
      <c r="QVJ13" s="321"/>
      <c r="QVK13" s="321"/>
      <c r="QVL13" s="321"/>
      <c r="QVM13" s="321"/>
      <c r="QVN13" s="321"/>
      <c r="QVO13" s="321"/>
      <c r="QVP13" s="321"/>
      <c r="QVQ13" s="321"/>
      <c r="QVR13" s="321"/>
      <c r="QVS13" s="321"/>
      <c r="QVT13" s="321"/>
      <c r="QVU13" s="321"/>
      <c r="QVV13" s="321"/>
      <c r="QVW13" s="321"/>
      <c r="QVX13" s="321"/>
      <c r="QVY13" s="321"/>
      <c r="QVZ13" s="321"/>
      <c r="QWA13" s="321"/>
      <c r="QWB13" s="321"/>
      <c r="QWC13" s="321"/>
      <c r="QWD13" s="321"/>
      <c r="QWE13" s="321"/>
      <c r="QWF13" s="321"/>
      <c r="QWG13" s="321"/>
      <c r="QWH13" s="321"/>
      <c r="QWI13" s="321"/>
      <c r="QWJ13" s="321"/>
      <c r="QWK13" s="321"/>
      <c r="QWL13" s="321"/>
      <c r="QWM13" s="321"/>
      <c r="QWN13" s="321"/>
      <c r="QWO13" s="321"/>
      <c r="QWP13" s="321"/>
      <c r="QWQ13" s="321"/>
      <c r="QWR13" s="321"/>
      <c r="QWS13" s="321"/>
      <c r="QWT13" s="321"/>
      <c r="QWU13" s="321"/>
      <c r="QWV13" s="321"/>
      <c r="QWW13" s="321"/>
      <c r="QWX13" s="321"/>
      <c r="QWY13" s="321"/>
      <c r="QWZ13" s="321"/>
      <c r="QXA13" s="321"/>
      <c r="QXB13" s="321"/>
      <c r="QXC13" s="321"/>
      <c r="QXD13" s="321"/>
      <c r="QXE13" s="321"/>
      <c r="QXF13" s="321"/>
      <c r="QXG13" s="321"/>
      <c r="QXH13" s="321"/>
      <c r="QXI13" s="321"/>
      <c r="QXJ13" s="321"/>
      <c r="QXK13" s="321"/>
      <c r="QXL13" s="321"/>
      <c r="QXM13" s="321"/>
      <c r="QXN13" s="321"/>
      <c r="QXO13" s="321"/>
      <c r="QXP13" s="321"/>
      <c r="QXQ13" s="321"/>
      <c r="QXR13" s="321"/>
      <c r="QXS13" s="321"/>
      <c r="QXT13" s="321"/>
      <c r="QXU13" s="321"/>
      <c r="QXV13" s="321"/>
      <c r="QXW13" s="321"/>
      <c r="QXX13" s="321"/>
      <c r="QXY13" s="321"/>
      <c r="QXZ13" s="321"/>
      <c r="QYA13" s="321"/>
      <c r="QYB13" s="321"/>
      <c r="QYC13" s="321"/>
      <c r="QYD13" s="321"/>
      <c r="QYE13" s="321"/>
      <c r="QYF13" s="321"/>
      <c r="QYG13" s="321"/>
      <c r="QYH13" s="321"/>
      <c r="QYI13" s="321"/>
      <c r="QYJ13" s="321"/>
      <c r="QYK13" s="321"/>
      <c r="QYL13" s="321"/>
      <c r="QYM13" s="321"/>
      <c r="QYN13" s="321"/>
      <c r="QYO13" s="321"/>
      <c r="QYP13" s="321"/>
      <c r="QYQ13" s="321"/>
      <c r="QYR13" s="321"/>
      <c r="QYS13" s="321"/>
      <c r="QYT13" s="321"/>
      <c r="QYU13" s="321"/>
      <c r="QYV13" s="321"/>
      <c r="QYW13" s="321"/>
      <c r="QYX13" s="321"/>
      <c r="QYY13" s="321"/>
      <c r="QYZ13" s="321"/>
      <c r="QZA13" s="321"/>
      <c r="QZB13" s="321"/>
      <c r="QZC13" s="321"/>
      <c r="QZD13" s="321"/>
      <c r="QZE13" s="321"/>
      <c r="QZF13" s="321"/>
      <c r="QZG13" s="321"/>
      <c r="QZH13" s="321"/>
      <c r="QZI13" s="321"/>
      <c r="QZJ13" s="321"/>
      <c r="QZK13" s="321"/>
      <c r="QZL13" s="321"/>
      <c r="QZM13" s="321"/>
      <c r="QZN13" s="321"/>
      <c r="QZO13" s="321"/>
      <c r="QZP13" s="321"/>
      <c r="QZQ13" s="321"/>
      <c r="QZR13" s="321"/>
      <c r="QZS13" s="321"/>
      <c r="QZT13" s="321"/>
      <c r="QZU13" s="321"/>
      <c r="QZV13" s="321"/>
      <c r="QZW13" s="321"/>
      <c r="QZX13" s="321"/>
      <c r="QZY13" s="321"/>
      <c r="QZZ13" s="321"/>
      <c r="RAA13" s="321"/>
      <c r="RAB13" s="321"/>
      <c r="RAC13" s="321"/>
      <c r="RAD13" s="321"/>
      <c r="RAE13" s="321"/>
      <c r="RAF13" s="321"/>
      <c r="RAG13" s="321"/>
      <c r="RAH13" s="321"/>
      <c r="RAI13" s="321"/>
      <c r="RAJ13" s="321"/>
      <c r="RAK13" s="321"/>
      <c r="RAL13" s="321"/>
      <c r="RAM13" s="321"/>
      <c r="RAN13" s="321"/>
      <c r="RAO13" s="321"/>
      <c r="RAP13" s="321"/>
      <c r="RAQ13" s="321"/>
      <c r="RAR13" s="321"/>
      <c r="RAS13" s="321"/>
      <c r="RAT13" s="321"/>
      <c r="RAU13" s="321"/>
      <c r="RAV13" s="321"/>
      <c r="RAW13" s="321"/>
      <c r="RAX13" s="321"/>
      <c r="RAY13" s="321"/>
      <c r="RAZ13" s="321"/>
      <c r="RBA13" s="321"/>
      <c r="RBB13" s="321"/>
      <c r="RBC13" s="321"/>
      <c r="RBD13" s="321"/>
      <c r="RBE13" s="321"/>
      <c r="RBF13" s="321"/>
      <c r="RBG13" s="321"/>
      <c r="RBH13" s="321"/>
      <c r="RBI13" s="321"/>
      <c r="RBJ13" s="321"/>
      <c r="RBK13" s="321"/>
      <c r="RBL13" s="321"/>
      <c r="RBM13" s="321"/>
      <c r="RBN13" s="321"/>
      <c r="RBO13" s="321"/>
      <c r="RBP13" s="321"/>
      <c r="RBQ13" s="321"/>
      <c r="RBR13" s="321"/>
      <c r="RBS13" s="321"/>
      <c r="RBT13" s="321"/>
      <c r="RBU13" s="321"/>
      <c r="RBV13" s="321"/>
      <c r="RBW13" s="321"/>
      <c r="RBX13" s="321"/>
      <c r="RBY13" s="321"/>
      <c r="RBZ13" s="321"/>
      <c r="RCA13" s="321"/>
      <c r="RCB13" s="321"/>
      <c r="RCC13" s="321"/>
      <c r="RCD13" s="321"/>
      <c r="RCE13" s="321"/>
      <c r="RCF13" s="321"/>
      <c r="RCG13" s="321"/>
      <c r="RCH13" s="321"/>
      <c r="RCI13" s="321"/>
      <c r="RCJ13" s="321"/>
      <c r="RCK13" s="321"/>
      <c r="RCL13" s="321"/>
      <c r="RCM13" s="321"/>
      <c r="RCN13" s="321"/>
      <c r="RCO13" s="321"/>
      <c r="RCP13" s="321"/>
      <c r="RCQ13" s="321"/>
      <c r="RCR13" s="321"/>
      <c r="RCS13" s="321"/>
      <c r="RCT13" s="321"/>
      <c r="RCU13" s="321"/>
      <c r="RCV13" s="321"/>
      <c r="RCW13" s="321"/>
      <c r="RCX13" s="321"/>
      <c r="RCY13" s="321"/>
      <c r="RCZ13" s="321"/>
      <c r="RDA13" s="321"/>
      <c r="RDB13" s="321"/>
      <c r="RDC13" s="321"/>
      <c r="RDD13" s="321"/>
      <c r="RDE13" s="321"/>
      <c r="RDF13" s="321"/>
      <c r="RDG13" s="321"/>
      <c r="RDH13" s="321"/>
      <c r="RDI13" s="321"/>
      <c r="RDJ13" s="321"/>
      <c r="RDK13" s="321"/>
      <c r="RDL13" s="321"/>
      <c r="RDM13" s="321"/>
      <c r="RDN13" s="321"/>
      <c r="RDO13" s="321"/>
      <c r="RDP13" s="321"/>
      <c r="RDQ13" s="321"/>
      <c r="RDR13" s="321"/>
      <c r="RDS13" s="321"/>
      <c r="RDT13" s="321"/>
      <c r="RDU13" s="321"/>
      <c r="RDV13" s="321"/>
      <c r="RDW13" s="321"/>
      <c r="RDX13" s="321"/>
      <c r="RDY13" s="321"/>
      <c r="RDZ13" s="321"/>
      <c r="REA13" s="321"/>
      <c r="REB13" s="321"/>
      <c r="REC13" s="321"/>
      <c r="RED13" s="321"/>
      <c r="REE13" s="321"/>
      <c r="REF13" s="321"/>
      <c r="REG13" s="321"/>
      <c r="REH13" s="321"/>
      <c r="REI13" s="321"/>
      <c r="REJ13" s="321"/>
      <c r="REK13" s="321"/>
      <c r="REL13" s="321"/>
      <c r="REM13" s="321"/>
      <c r="REN13" s="321"/>
      <c r="REO13" s="321"/>
      <c r="REP13" s="321"/>
      <c r="REQ13" s="321"/>
      <c r="RER13" s="321"/>
      <c r="RES13" s="321"/>
      <c r="RET13" s="321"/>
      <c r="REU13" s="321"/>
      <c r="REV13" s="321"/>
      <c r="REW13" s="321"/>
      <c r="REX13" s="321"/>
      <c r="REY13" s="321"/>
      <c r="REZ13" s="321"/>
      <c r="RFA13" s="321"/>
      <c r="RFB13" s="321"/>
      <c r="RFC13" s="321"/>
      <c r="RFD13" s="321"/>
      <c r="RFE13" s="321"/>
      <c r="RFF13" s="321"/>
      <c r="RFG13" s="321"/>
      <c r="RFH13" s="321"/>
      <c r="RFI13" s="321"/>
      <c r="RFJ13" s="321"/>
      <c r="RFK13" s="321"/>
      <c r="RFL13" s="321"/>
      <c r="RFM13" s="321"/>
      <c r="RFN13" s="321"/>
      <c r="RFO13" s="321"/>
      <c r="RFP13" s="321"/>
      <c r="RFQ13" s="321"/>
      <c r="RFR13" s="321"/>
      <c r="RFS13" s="321"/>
      <c r="RFT13" s="321"/>
      <c r="RFU13" s="321"/>
      <c r="RFV13" s="321"/>
      <c r="RFW13" s="321"/>
      <c r="RFX13" s="321"/>
      <c r="RFY13" s="321"/>
      <c r="RFZ13" s="321"/>
      <c r="RGA13" s="321"/>
      <c r="RGB13" s="321"/>
      <c r="RGC13" s="321"/>
      <c r="RGD13" s="321"/>
      <c r="RGE13" s="321"/>
      <c r="RGF13" s="321"/>
      <c r="RGG13" s="321"/>
      <c r="RGH13" s="321"/>
      <c r="RGI13" s="321"/>
      <c r="RGJ13" s="321"/>
      <c r="RGK13" s="321"/>
      <c r="RGL13" s="321"/>
      <c r="RGM13" s="321"/>
      <c r="RGN13" s="321"/>
      <c r="RGO13" s="321"/>
      <c r="RGP13" s="321"/>
      <c r="RGQ13" s="321"/>
      <c r="RGR13" s="321"/>
      <c r="RGS13" s="321"/>
      <c r="RGT13" s="321"/>
      <c r="RGU13" s="321"/>
      <c r="RGV13" s="321"/>
      <c r="RGW13" s="321"/>
      <c r="RGX13" s="321"/>
      <c r="RGY13" s="321"/>
      <c r="RGZ13" s="321"/>
      <c r="RHA13" s="321"/>
      <c r="RHB13" s="321"/>
      <c r="RHC13" s="321"/>
      <c r="RHD13" s="321"/>
      <c r="RHE13" s="321"/>
      <c r="RHF13" s="321"/>
      <c r="RHG13" s="321"/>
      <c r="RHH13" s="321"/>
      <c r="RHI13" s="321"/>
      <c r="RHJ13" s="321"/>
      <c r="RHK13" s="321"/>
      <c r="RHL13" s="321"/>
      <c r="RHM13" s="321"/>
      <c r="RHN13" s="321"/>
      <c r="RHO13" s="321"/>
      <c r="RHP13" s="321"/>
      <c r="RHQ13" s="321"/>
      <c r="RHR13" s="321"/>
      <c r="RHS13" s="321"/>
      <c r="RHT13" s="321"/>
      <c r="RHU13" s="321"/>
      <c r="RHV13" s="321"/>
      <c r="RHW13" s="321"/>
      <c r="RHX13" s="321"/>
      <c r="RHY13" s="321"/>
      <c r="RHZ13" s="321"/>
      <c r="RIA13" s="321"/>
      <c r="RIB13" s="321"/>
      <c r="RIC13" s="321"/>
      <c r="RID13" s="321"/>
      <c r="RIE13" s="321"/>
      <c r="RIF13" s="321"/>
      <c r="RIG13" s="321"/>
      <c r="RIH13" s="321"/>
      <c r="RII13" s="321"/>
      <c r="RIJ13" s="321"/>
      <c r="RIK13" s="321"/>
      <c r="RIL13" s="321"/>
      <c r="RIM13" s="321"/>
      <c r="RIN13" s="321"/>
      <c r="RIO13" s="321"/>
      <c r="RIP13" s="321"/>
      <c r="RIQ13" s="321"/>
      <c r="RIR13" s="321"/>
      <c r="RIS13" s="321"/>
      <c r="RIT13" s="321"/>
      <c r="RIU13" s="321"/>
      <c r="RIV13" s="321"/>
      <c r="RIW13" s="321"/>
      <c r="RIX13" s="321"/>
      <c r="RIY13" s="321"/>
      <c r="RIZ13" s="321"/>
      <c r="RJA13" s="321"/>
      <c r="RJB13" s="321"/>
      <c r="RJC13" s="321"/>
      <c r="RJD13" s="321"/>
      <c r="RJE13" s="321"/>
      <c r="RJF13" s="321"/>
      <c r="RJG13" s="321"/>
      <c r="RJH13" s="321"/>
      <c r="RJI13" s="321"/>
      <c r="RJJ13" s="321"/>
      <c r="RJK13" s="321"/>
      <c r="RJL13" s="321"/>
      <c r="RJM13" s="321"/>
      <c r="RJN13" s="321"/>
      <c r="RJO13" s="321"/>
      <c r="RJP13" s="321"/>
      <c r="RJQ13" s="321"/>
      <c r="RJR13" s="321"/>
      <c r="RJS13" s="321"/>
      <c r="RJT13" s="321"/>
      <c r="RJU13" s="321"/>
      <c r="RJV13" s="321"/>
      <c r="RJW13" s="321"/>
      <c r="RJX13" s="321"/>
      <c r="RJY13" s="321"/>
      <c r="RJZ13" s="321"/>
      <c r="RKA13" s="321"/>
      <c r="RKB13" s="321"/>
      <c r="RKC13" s="321"/>
      <c r="RKD13" s="321"/>
      <c r="RKE13" s="321"/>
      <c r="RKF13" s="321"/>
      <c r="RKG13" s="321"/>
      <c r="RKH13" s="321"/>
      <c r="RKI13" s="321"/>
      <c r="RKJ13" s="321"/>
      <c r="RKK13" s="321"/>
      <c r="RKL13" s="321"/>
      <c r="RKM13" s="321"/>
      <c r="RKN13" s="321"/>
      <c r="RKO13" s="321"/>
      <c r="RKP13" s="321"/>
      <c r="RKQ13" s="321"/>
      <c r="RKR13" s="321"/>
      <c r="RKS13" s="321"/>
      <c r="RKT13" s="321"/>
      <c r="RKU13" s="321"/>
      <c r="RKV13" s="321"/>
      <c r="RKW13" s="321"/>
      <c r="RKX13" s="321"/>
      <c r="RKY13" s="321"/>
      <c r="RKZ13" s="321"/>
      <c r="RLA13" s="321"/>
      <c r="RLB13" s="321"/>
      <c r="RLC13" s="321"/>
      <c r="RLD13" s="321"/>
      <c r="RLE13" s="321"/>
      <c r="RLF13" s="321"/>
      <c r="RLG13" s="321"/>
      <c r="RLH13" s="321"/>
      <c r="RLI13" s="321"/>
      <c r="RLJ13" s="321"/>
      <c r="RLK13" s="321"/>
      <c r="RLL13" s="321"/>
      <c r="RLM13" s="321"/>
      <c r="RLN13" s="321"/>
      <c r="RLO13" s="321"/>
      <c r="RLP13" s="321"/>
      <c r="RLQ13" s="321"/>
      <c r="RLR13" s="321"/>
      <c r="RLS13" s="321"/>
      <c r="RLT13" s="321"/>
      <c r="RLU13" s="321"/>
      <c r="RLV13" s="321"/>
      <c r="RLW13" s="321"/>
      <c r="RLX13" s="321"/>
      <c r="RLY13" s="321"/>
      <c r="RLZ13" s="321"/>
      <c r="RMA13" s="321"/>
      <c r="RMB13" s="321"/>
      <c r="RMC13" s="321"/>
      <c r="RMD13" s="321"/>
      <c r="RME13" s="321"/>
      <c r="RMF13" s="321"/>
      <c r="RMG13" s="321"/>
      <c r="RMH13" s="321"/>
      <c r="RMI13" s="321"/>
      <c r="RMJ13" s="321"/>
      <c r="RMK13" s="321"/>
      <c r="RML13" s="321"/>
      <c r="RMM13" s="321"/>
      <c r="RMN13" s="321"/>
      <c r="RMO13" s="321"/>
      <c r="RMP13" s="321"/>
      <c r="RMQ13" s="321"/>
      <c r="RMR13" s="321"/>
      <c r="RMS13" s="321"/>
      <c r="RMT13" s="321"/>
      <c r="RMU13" s="321"/>
      <c r="RMV13" s="321"/>
      <c r="RMW13" s="321"/>
      <c r="RMX13" s="321"/>
      <c r="RMY13" s="321"/>
      <c r="RMZ13" s="321"/>
      <c r="RNA13" s="321"/>
      <c r="RNB13" s="321"/>
      <c r="RNC13" s="321"/>
      <c r="RND13" s="321"/>
      <c r="RNE13" s="321"/>
      <c r="RNF13" s="321"/>
      <c r="RNG13" s="321"/>
      <c r="RNH13" s="321"/>
      <c r="RNI13" s="321"/>
      <c r="RNJ13" s="321"/>
      <c r="RNK13" s="321"/>
      <c r="RNL13" s="321"/>
      <c r="RNM13" s="321"/>
      <c r="RNN13" s="321"/>
      <c r="RNO13" s="321"/>
      <c r="RNP13" s="321"/>
      <c r="RNQ13" s="321"/>
      <c r="RNR13" s="321"/>
      <c r="RNS13" s="321"/>
      <c r="RNT13" s="321"/>
      <c r="RNU13" s="321"/>
      <c r="RNV13" s="321"/>
      <c r="RNW13" s="321"/>
      <c r="RNX13" s="321"/>
      <c r="RNY13" s="321"/>
      <c r="RNZ13" s="321"/>
      <c r="ROA13" s="321"/>
      <c r="ROB13" s="321"/>
      <c r="ROC13" s="321"/>
      <c r="ROD13" s="321"/>
      <c r="ROE13" s="321"/>
      <c r="ROF13" s="321"/>
      <c r="ROG13" s="321"/>
      <c r="ROH13" s="321"/>
      <c r="ROI13" s="321"/>
      <c r="ROJ13" s="321"/>
      <c r="ROK13" s="321"/>
      <c r="ROL13" s="321"/>
      <c r="ROM13" s="321"/>
      <c r="RON13" s="321"/>
      <c r="ROO13" s="321"/>
      <c r="ROP13" s="321"/>
      <c r="ROQ13" s="321"/>
      <c r="ROR13" s="321"/>
      <c r="ROS13" s="321"/>
      <c r="ROT13" s="321"/>
      <c r="ROU13" s="321"/>
      <c r="ROV13" s="321"/>
      <c r="ROW13" s="321"/>
      <c r="ROX13" s="321"/>
      <c r="ROY13" s="321"/>
      <c r="ROZ13" s="321"/>
      <c r="RPA13" s="321"/>
      <c r="RPB13" s="321"/>
      <c r="RPC13" s="321"/>
      <c r="RPD13" s="321"/>
      <c r="RPE13" s="321"/>
      <c r="RPF13" s="321"/>
      <c r="RPG13" s="321"/>
      <c r="RPH13" s="321"/>
      <c r="RPI13" s="321"/>
      <c r="RPJ13" s="321"/>
      <c r="RPK13" s="321"/>
      <c r="RPL13" s="321"/>
      <c r="RPM13" s="321"/>
      <c r="RPN13" s="321"/>
      <c r="RPO13" s="321"/>
      <c r="RPP13" s="321"/>
      <c r="RPQ13" s="321"/>
      <c r="RPR13" s="321"/>
      <c r="RPS13" s="321"/>
      <c r="RPT13" s="321"/>
      <c r="RPU13" s="321"/>
      <c r="RPV13" s="321"/>
      <c r="RPW13" s="321"/>
      <c r="RPX13" s="321"/>
      <c r="RPY13" s="321"/>
      <c r="RPZ13" s="321"/>
      <c r="RQA13" s="321"/>
      <c r="RQB13" s="321"/>
      <c r="RQC13" s="321"/>
      <c r="RQD13" s="321"/>
      <c r="RQE13" s="321"/>
      <c r="RQF13" s="321"/>
      <c r="RQG13" s="321"/>
      <c r="RQH13" s="321"/>
      <c r="RQI13" s="321"/>
      <c r="RQJ13" s="321"/>
      <c r="RQK13" s="321"/>
      <c r="RQL13" s="321"/>
      <c r="RQM13" s="321"/>
      <c r="RQN13" s="321"/>
      <c r="RQO13" s="321"/>
      <c r="RQP13" s="321"/>
      <c r="RQQ13" s="321"/>
      <c r="RQR13" s="321"/>
      <c r="RQS13" s="321"/>
      <c r="RQT13" s="321"/>
      <c r="RQU13" s="321"/>
      <c r="RQV13" s="321"/>
      <c r="RQW13" s="321"/>
      <c r="RQX13" s="321"/>
      <c r="RQY13" s="321"/>
      <c r="RQZ13" s="321"/>
      <c r="RRA13" s="321"/>
      <c r="RRB13" s="321"/>
      <c r="RRC13" s="321"/>
      <c r="RRD13" s="321"/>
      <c r="RRE13" s="321"/>
      <c r="RRF13" s="321"/>
      <c r="RRG13" s="321"/>
      <c r="RRH13" s="321"/>
      <c r="RRI13" s="321"/>
      <c r="RRJ13" s="321"/>
      <c r="RRK13" s="321"/>
      <c r="RRL13" s="321"/>
      <c r="RRM13" s="321"/>
      <c r="RRN13" s="321"/>
      <c r="RRO13" s="321"/>
      <c r="RRP13" s="321"/>
      <c r="RRQ13" s="321"/>
      <c r="RRR13" s="321"/>
      <c r="RRS13" s="321"/>
      <c r="RRT13" s="321"/>
      <c r="RRU13" s="321"/>
      <c r="RRV13" s="321"/>
      <c r="RRW13" s="321"/>
      <c r="RRX13" s="321"/>
      <c r="RRY13" s="321"/>
      <c r="RRZ13" s="321"/>
      <c r="RSA13" s="321"/>
      <c r="RSB13" s="321"/>
      <c r="RSC13" s="321"/>
      <c r="RSD13" s="321"/>
      <c r="RSE13" s="321"/>
      <c r="RSF13" s="321"/>
      <c r="RSG13" s="321"/>
      <c r="RSH13" s="321"/>
      <c r="RSI13" s="321"/>
      <c r="RSJ13" s="321"/>
      <c r="RSK13" s="321"/>
      <c r="RSL13" s="321"/>
      <c r="RSM13" s="321"/>
      <c r="RSN13" s="321"/>
      <c r="RSO13" s="321"/>
      <c r="RSP13" s="321"/>
      <c r="RSQ13" s="321"/>
      <c r="RSR13" s="321"/>
      <c r="RSS13" s="321"/>
      <c r="RST13" s="321"/>
      <c r="RSU13" s="321"/>
      <c r="RSV13" s="321"/>
      <c r="RSW13" s="321"/>
      <c r="RSX13" s="321"/>
      <c r="RSY13" s="321"/>
      <c r="RSZ13" s="321"/>
      <c r="RTA13" s="321"/>
      <c r="RTB13" s="321"/>
      <c r="RTC13" s="321"/>
      <c r="RTD13" s="321"/>
      <c r="RTE13" s="321"/>
      <c r="RTF13" s="321"/>
      <c r="RTG13" s="321"/>
      <c r="RTH13" s="321"/>
      <c r="RTI13" s="321"/>
      <c r="RTJ13" s="321"/>
      <c r="RTK13" s="321"/>
      <c r="RTL13" s="321"/>
      <c r="RTM13" s="321"/>
      <c r="RTN13" s="321"/>
      <c r="RTO13" s="321"/>
      <c r="RTP13" s="321"/>
      <c r="RTQ13" s="321"/>
      <c r="RTR13" s="321"/>
      <c r="RTS13" s="321"/>
      <c r="RTT13" s="321"/>
      <c r="RTU13" s="321"/>
      <c r="RTV13" s="321"/>
      <c r="RTW13" s="321"/>
      <c r="RTX13" s="321"/>
      <c r="RTY13" s="321"/>
      <c r="RTZ13" s="321"/>
      <c r="RUA13" s="321"/>
      <c r="RUB13" s="321"/>
      <c r="RUC13" s="321"/>
      <c r="RUD13" s="321"/>
      <c r="RUE13" s="321"/>
      <c r="RUF13" s="321"/>
      <c r="RUG13" s="321"/>
      <c r="RUH13" s="321"/>
      <c r="RUI13" s="321"/>
      <c r="RUJ13" s="321"/>
      <c r="RUK13" s="321"/>
      <c r="RUL13" s="321"/>
      <c r="RUM13" s="321"/>
      <c r="RUN13" s="321"/>
      <c r="RUO13" s="321"/>
      <c r="RUP13" s="321"/>
      <c r="RUQ13" s="321"/>
      <c r="RUR13" s="321"/>
      <c r="RUS13" s="321"/>
      <c r="RUT13" s="321"/>
      <c r="RUU13" s="321"/>
      <c r="RUV13" s="321"/>
      <c r="RUW13" s="321"/>
      <c r="RUX13" s="321"/>
      <c r="RUY13" s="321"/>
      <c r="RUZ13" s="321"/>
      <c r="RVA13" s="321"/>
      <c r="RVB13" s="321"/>
      <c r="RVC13" s="321"/>
      <c r="RVD13" s="321"/>
      <c r="RVE13" s="321"/>
      <c r="RVF13" s="321"/>
      <c r="RVG13" s="321"/>
      <c r="RVH13" s="321"/>
      <c r="RVI13" s="321"/>
      <c r="RVJ13" s="321"/>
      <c r="RVK13" s="321"/>
      <c r="RVL13" s="321"/>
      <c r="RVM13" s="321"/>
      <c r="RVN13" s="321"/>
      <c r="RVO13" s="321"/>
      <c r="RVP13" s="321"/>
      <c r="RVQ13" s="321"/>
      <c r="RVR13" s="321"/>
      <c r="RVS13" s="321"/>
      <c r="RVT13" s="321"/>
      <c r="RVU13" s="321"/>
      <c r="RVV13" s="321"/>
      <c r="RVW13" s="321"/>
      <c r="RVX13" s="321"/>
      <c r="RVY13" s="321"/>
      <c r="RVZ13" s="321"/>
      <c r="RWA13" s="321"/>
      <c r="RWB13" s="321"/>
      <c r="RWC13" s="321"/>
      <c r="RWD13" s="321"/>
      <c r="RWE13" s="321"/>
      <c r="RWF13" s="321"/>
      <c r="RWG13" s="321"/>
      <c r="RWH13" s="321"/>
      <c r="RWI13" s="321"/>
      <c r="RWJ13" s="321"/>
      <c r="RWK13" s="321"/>
      <c r="RWL13" s="321"/>
      <c r="RWM13" s="321"/>
      <c r="RWN13" s="321"/>
      <c r="RWO13" s="321"/>
      <c r="RWP13" s="321"/>
      <c r="RWQ13" s="321"/>
      <c r="RWR13" s="321"/>
      <c r="RWS13" s="321"/>
      <c r="RWT13" s="321"/>
      <c r="RWU13" s="321"/>
      <c r="RWV13" s="321"/>
      <c r="RWW13" s="321"/>
      <c r="RWX13" s="321"/>
      <c r="RWY13" s="321"/>
      <c r="RWZ13" s="321"/>
      <c r="RXA13" s="321"/>
      <c r="RXB13" s="321"/>
      <c r="RXC13" s="321"/>
      <c r="RXD13" s="321"/>
      <c r="RXE13" s="321"/>
      <c r="RXF13" s="321"/>
      <c r="RXG13" s="321"/>
      <c r="RXH13" s="321"/>
      <c r="RXI13" s="321"/>
      <c r="RXJ13" s="321"/>
      <c r="RXK13" s="321"/>
      <c r="RXL13" s="321"/>
      <c r="RXM13" s="321"/>
      <c r="RXN13" s="321"/>
      <c r="RXO13" s="321"/>
      <c r="RXP13" s="321"/>
      <c r="RXQ13" s="321"/>
      <c r="RXR13" s="321"/>
      <c r="RXS13" s="321"/>
      <c r="RXT13" s="321"/>
      <c r="RXU13" s="321"/>
      <c r="RXV13" s="321"/>
      <c r="RXW13" s="321"/>
      <c r="RXX13" s="321"/>
      <c r="RXY13" s="321"/>
      <c r="RXZ13" s="321"/>
      <c r="RYA13" s="321"/>
      <c r="RYB13" s="321"/>
      <c r="RYC13" s="321"/>
      <c r="RYD13" s="321"/>
      <c r="RYE13" s="321"/>
      <c r="RYF13" s="321"/>
      <c r="RYG13" s="321"/>
      <c r="RYH13" s="321"/>
      <c r="RYI13" s="321"/>
      <c r="RYJ13" s="321"/>
      <c r="RYK13" s="321"/>
      <c r="RYL13" s="321"/>
      <c r="RYM13" s="321"/>
      <c r="RYN13" s="321"/>
      <c r="RYO13" s="321"/>
      <c r="RYP13" s="321"/>
      <c r="RYQ13" s="321"/>
      <c r="RYR13" s="321"/>
      <c r="RYS13" s="321"/>
      <c r="RYT13" s="321"/>
      <c r="RYU13" s="321"/>
      <c r="RYV13" s="321"/>
      <c r="RYW13" s="321"/>
      <c r="RYX13" s="321"/>
      <c r="RYY13" s="321"/>
      <c r="RYZ13" s="321"/>
      <c r="RZA13" s="321"/>
      <c r="RZB13" s="321"/>
      <c r="RZC13" s="321"/>
      <c r="RZD13" s="321"/>
      <c r="RZE13" s="321"/>
      <c r="RZF13" s="321"/>
      <c r="RZG13" s="321"/>
      <c r="RZH13" s="321"/>
      <c r="RZI13" s="321"/>
      <c r="RZJ13" s="321"/>
      <c r="RZK13" s="321"/>
      <c r="RZL13" s="321"/>
      <c r="RZM13" s="321"/>
      <c r="RZN13" s="321"/>
      <c r="RZO13" s="321"/>
      <c r="RZP13" s="321"/>
      <c r="RZQ13" s="321"/>
      <c r="RZR13" s="321"/>
      <c r="RZS13" s="321"/>
      <c r="RZT13" s="321"/>
      <c r="RZU13" s="321"/>
      <c r="RZV13" s="321"/>
      <c r="RZW13" s="321"/>
      <c r="RZX13" s="321"/>
      <c r="RZY13" s="321"/>
      <c r="RZZ13" s="321"/>
      <c r="SAA13" s="321"/>
      <c r="SAB13" s="321"/>
      <c r="SAC13" s="321"/>
      <c r="SAD13" s="321"/>
      <c r="SAE13" s="321"/>
      <c r="SAF13" s="321"/>
      <c r="SAG13" s="321"/>
      <c r="SAH13" s="321"/>
      <c r="SAI13" s="321"/>
      <c r="SAJ13" s="321"/>
      <c r="SAK13" s="321"/>
      <c r="SAL13" s="321"/>
      <c r="SAM13" s="321"/>
      <c r="SAN13" s="321"/>
      <c r="SAO13" s="321"/>
      <c r="SAP13" s="321"/>
      <c r="SAQ13" s="321"/>
      <c r="SAR13" s="321"/>
      <c r="SAS13" s="321"/>
      <c r="SAT13" s="321"/>
      <c r="SAU13" s="321"/>
      <c r="SAV13" s="321"/>
      <c r="SAW13" s="321"/>
      <c r="SAX13" s="321"/>
      <c r="SAY13" s="321"/>
      <c r="SAZ13" s="321"/>
      <c r="SBA13" s="321"/>
      <c r="SBB13" s="321"/>
      <c r="SBC13" s="321"/>
      <c r="SBD13" s="321"/>
      <c r="SBE13" s="321"/>
      <c r="SBF13" s="321"/>
      <c r="SBG13" s="321"/>
      <c r="SBH13" s="321"/>
      <c r="SBI13" s="321"/>
      <c r="SBJ13" s="321"/>
      <c r="SBK13" s="321"/>
      <c r="SBL13" s="321"/>
      <c r="SBM13" s="321"/>
      <c r="SBN13" s="321"/>
      <c r="SBO13" s="321"/>
      <c r="SBP13" s="321"/>
      <c r="SBQ13" s="321"/>
      <c r="SBR13" s="321"/>
      <c r="SBS13" s="321"/>
      <c r="SBT13" s="321"/>
      <c r="SBU13" s="321"/>
      <c r="SBV13" s="321"/>
      <c r="SBW13" s="321"/>
      <c r="SBX13" s="321"/>
      <c r="SBY13" s="321"/>
      <c r="SBZ13" s="321"/>
      <c r="SCA13" s="321"/>
      <c r="SCB13" s="321"/>
      <c r="SCC13" s="321"/>
      <c r="SCD13" s="321"/>
      <c r="SCE13" s="321"/>
      <c r="SCF13" s="321"/>
      <c r="SCG13" s="321"/>
      <c r="SCH13" s="321"/>
      <c r="SCI13" s="321"/>
      <c r="SCJ13" s="321"/>
      <c r="SCK13" s="321"/>
      <c r="SCL13" s="321"/>
      <c r="SCM13" s="321"/>
      <c r="SCN13" s="321"/>
      <c r="SCO13" s="321"/>
      <c r="SCP13" s="321"/>
      <c r="SCQ13" s="321"/>
      <c r="SCR13" s="321"/>
      <c r="SCS13" s="321"/>
      <c r="SCT13" s="321"/>
      <c r="SCU13" s="321"/>
      <c r="SCV13" s="321"/>
      <c r="SCW13" s="321"/>
      <c r="SCX13" s="321"/>
      <c r="SCY13" s="321"/>
      <c r="SCZ13" s="321"/>
      <c r="SDA13" s="321"/>
      <c r="SDB13" s="321"/>
      <c r="SDC13" s="321"/>
      <c r="SDD13" s="321"/>
      <c r="SDE13" s="321"/>
      <c r="SDF13" s="321"/>
      <c r="SDG13" s="321"/>
      <c r="SDH13" s="321"/>
      <c r="SDI13" s="321"/>
      <c r="SDJ13" s="321"/>
      <c r="SDK13" s="321"/>
      <c r="SDL13" s="321"/>
      <c r="SDM13" s="321"/>
      <c r="SDN13" s="321"/>
      <c r="SDO13" s="321"/>
      <c r="SDP13" s="321"/>
      <c r="SDQ13" s="321"/>
      <c r="SDR13" s="321"/>
      <c r="SDS13" s="321"/>
      <c r="SDT13" s="321"/>
      <c r="SDU13" s="321"/>
      <c r="SDV13" s="321"/>
      <c r="SDW13" s="321"/>
      <c r="SDX13" s="321"/>
      <c r="SDY13" s="321"/>
      <c r="SDZ13" s="321"/>
      <c r="SEA13" s="321"/>
      <c r="SEB13" s="321"/>
      <c r="SEC13" s="321"/>
      <c r="SED13" s="321"/>
      <c r="SEE13" s="321"/>
      <c r="SEF13" s="321"/>
      <c r="SEG13" s="321"/>
      <c r="SEH13" s="321"/>
      <c r="SEI13" s="321"/>
      <c r="SEJ13" s="321"/>
      <c r="SEK13" s="321"/>
      <c r="SEL13" s="321"/>
      <c r="SEM13" s="321"/>
      <c r="SEN13" s="321"/>
      <c r="SEO13" s="321"/>
      <c r="SEP13" s="321"/>
      <c r="SEQ13" s="321"/>
      <c r="SER13" s="321"/>
      <c r="SES13" s="321"/>
      <c r="SET13" s="321"/>
      <c r="SEU13" s="321"/>
      <c r="SEV13" s="321"/>
      <c r="SEW13" s="321"/>
      <c r="SEX13" s="321"/>
      <c r="SEY13" s="321"/>
      <c r="SEZ13" s="321"/>
      <c r="SFA13" s="321"/>
      <c r="SFB13" s="321"/>
      <c r="SFC13" s="321"/>
      <c r="SFD13" s="321"/>
      <c r="SFE13" s="321"/>
      <c r="SFF13" s="321"/>
      <c r="SFG13" s="321"/>
      <c r="SFH13" s="321"/>
      <c r="SFI13" s="321"/>
      <c r="SFJ13" s="321"/>
      <c r="SFK13" s="321"/>
      <c r="SFL13" s="321"/>
      <c r="SFM13" s="321"/>
      <c r="SFN13" s="321"/>
      <c r="SFO13" s="321"/>
      <c r="SFP13" s="321"/>
      <c r="SFQ13" s="321"/>
      <c r="SFR13" s="321"/>
      <c r="SFS13" s="321"/>
      <c r="SFT13" s="321"/>
      <c r="SFU13" s="321"/>
      <c r="SFV13" s="321"/>
      <c r="SFW13" s="321"/>
      <c r="SFX13" s="321"/>
      <c r="SFY13" s="321"/>
      <c r="SFZ13" s="321"/>
      <c r="SGA13" s="321"/>
      <c r="SGB13" s="321"/>
      <c r="SGC13" s="321"/>
      <c r="SGD13" s="321"/>
      <c r="SGE13" s="321"/>
      <c r="SGF13" s="321"/>
      <c r="SGG13" s="321"/>
      <c r="SGH13" s="321"/>
      <c r="SGI13" s="321"/>
      <c r="SGJ13" s="321"/>
      <c r="SGK13" s="321"/>
      <c r="SGL13" s="321"/>
      <c r="SGM13" s="321"/>
      <c r="SGN13" s="321"/>
      <c r="SGO13" s="321"/>
      <c r="SGP13" s="321"/>
      <c r="SGQ13" s="321"/>
      <c r="SGR13" s="321"/>
      <c r="SGS13" s="321"/>
      <c r="SGT13" s="321"/>
      <c r="SGU13" s="321"/>
      <c r="SGV13" s="321"/>
      <c r="SGW13" s="321"/>
      <c r="SGX13" s="321"/>
      <c r="SGY13" s="321"/>
      <c r="SGZ13" s="321"/>
      <c r="SHA13" s="321"/>
      <c r="SHB13" s="321"/>
      <c r="SHC13" s="321"/>
      <c r="SHD13" s="321"/>
      <c r="SHE13" s="321"/>
      <c r="SHF13" s="321"/>
      <c r="SHG13" s="321"/>
      <c r="SHH13" s="321"/>
      <c r="SHI13" s="321"/>
      <c r="SHJ13" s="321"/>
      <c r="SHK13" s="321"/>
      <c r="SHL13" s="321"/>
      <c r="SHM13" s="321"/>
      <c r="SHN13" s="321"/>
      <c r="SHO13" s="321"/>
      <c r="SHP13" s="321"/>
      <c r="SHQ13" s="321"/>
      <c r="SHR13" s="321"/>
      <c r="SHS13" s="321"/>
      <c r="SHT13" s="321"/>
      <c r="SHU13" s="321"/>
      <c r="SHV13" s="321"/>
      <c r="SHW13" s="321"/>
      <c r="SHX13" s="321"/>
      <c r="SHY13" s="321"/>
      <c r="SHZ13" s="321"/>
      <c r="SIA13" s="321"/>
      <c r="SIB13" s="321"/>
      <c r="SIC13" s="321"/>
      <c r="SID13" s="321"/>
      <c r="SIE13" s="321"/>
      <c r="SIF13" s="321"/>
      <c r="SIG13" s="321"/>
      <c r="SIH13" s="321"/>
      <c r="SII13" s="321"/>
      <c r="SIJ13" s="321"/>
      <c r="SIK13" s="321"/>
      <c r="SIL13" s="321"/>
      <c r="SIM13" s="321"/>
      <c r="SIN13" s="321"/>
      <c r="SIO13" s="321"/>
      <c r="SIP13" s="321"/>
      <c r="SIQ13" s="321"/>
      <c r="SIR13" s="321"/>
      <c r="SIS13" s="321"/>
      <c r="SIT13" s="321"/>
      <c r="SIU13" s="321"/>
      <c r="SIV13" s="321"/>
      <c r="SIW13" s="321"/>
      <c r="SIX13" s="321"/>
      <c r="SIY13" s="321"/>
      <c r="SIZ13" s="321"/>
      <c r="SJA13" s="321"/>
      <c r="SJB13" s="321"/>
      <c r="SJC13" s="321"/>
      <c r="SJD13" s="321"/>
      <c r="SJE13" s="321"/>
      <c r="SJF13" s="321"/>
      <c r="SJG13" s="321"/>
      <c r="SJH13" s="321"/>
      <c r="SJI13" s="321"/>
      <c r="SJJ13" s="321"/>
      <c r="SJK13" s="321"/>
      <c r="SJL13" s="321"/>
      <c r="SJM13" s="321"/>
      <c r="SJN13" s="321"/>
      <c r="SJO13" s="321"/>
      <c r="SJP13" s="321"/>
      <c r="SJQ13" s="321"/>
      <c r="SJR13" s="321"/>
      <c r="SJS13" s="321"/>
      <c r="SJT13" s="321"/>
      <c r="SJU13" s="321"/>
      <c r="SJV13" s="321"/>
      <c r="SJW13" s="321"/>
      <c r="SJX13" s="321"/>
      <c r="SJY13" s="321"/>
      <c r="SJZ13" s="321"/>
      <c r="SKA13" s="321"/>
      <c r="SKB13" s="321"/>
      <c r="SKC13" s="321"/>
      <c r="SKD13" s="321"/>
      <c r="SKE13" s="321"/>
      <c r="SKF13" s="321"/>
      <c r="SKG13" s="321"/>
      <c r="SKH13" s="321"/>
      <c r="SKI13" s="321"/>
      <c r="SKJ13" s="321"/>
      <c r="SKK13" s="321"/>
      <c r="SKL13" s="321"/>
      <c r="SKM13" s="321"/>
      <c r="SKN13" s="321"/>
      <c r="SKO13" s="321"/>
      <c r="SKP13" s="321"/>
      <c r="SKQ13" s="321"/>
      <c r="SKR13" s="321"/>
      <c r="SKS13" s="321"/>
      <c r="SKT13" s="321"/>
      <c r="SKU13" s="321"/>
      <c r="SKV13" s="321"/>
      <c r="SKW13" s="321"/>
      <c r="SKX13" s="321"/>
      <c r="SKY13" s="321"/>
      <c r="SKZ13" s="321"/>
      <c r="SLA13" s="321"/>
      <c r="SLB13" s="321"/>
      <c r="SLC13" s="321"/>
      <c r="SLD13" s="321"/>
      <c r="SLE13" s="321"/>
      <c r="SLF13" s="321"/>
      <c r="SLG13" s="321"/>
      <c r="SLH13" s="321"/>
      <c r="SLI13" s="321"/>
      <c r="SLJ13" s="321"/>
      <c r="SLK13" s="321"/>
      <c r="SLL13" s="321"/>
      <c r="SLM13" s="321"/>
      <c r="SLN13" s="321"/>
      <c r="SLO13" s="321"/>
      <c r="SLP13" s="321"/>
      <c r="SLQ13" s="321"/>
      <c r="SLR13" s="321"/>
      <c r="SLS13" s="321"/>
      <c r="SLT13" s="321"/>
      <c r="SLU13" s="321"/>
      <c r="SLV13" s="321"/>
      <c r="SLW13" s="321"/>
      <c r="SLX13" s="321"/>
      <c r="SLY13" s="321"/>
      <c r="SLZ13" s="321"/>
      <c r="SMA13" s="321"/>
      <c r="SMB13" s="321"/>
      <c r="SMC13" s="321"/>
      <c r="SMD13" s="321"/>
      <c r="SME13" s="321"/>
      <c r="SMF13" s="321"/>
      <c r="SMG13" s="321"/>
      <c r="SMH13" s="321"/>
      <c r="SMI13" s="321"/>
      <c r="SMJ13" s="321"/>
      <c r="SMK13" s="321"/>
      <c r="SML13" s="321"/>
      <c r="SMM13" s="321"/>
      <c r="SMN13" s="321"/>
      <c r="SMO13" s="321"/>
      <c r="SMP13" s="321"/>
      <c r="SMQ13" s="321"/>
      <c r="SMR13" s="321"/>
      <c r="SMS13" s="321"/>
      <c r="SMT13" s="321"/>
      <c r="SMU13" s="321"/>
      <c r="SMV13" s="321"/>
      <c r="SMW13" s="321"/>
      <c r="SMX13" s="321"/>
      <c r="SMY13" s="321"/>
      <c r="SMZ13" s="321"/>
      <c r="SNA13" s="321"/>
      <c r="SNB13" s="321"/>
      <c r="SNC13" s="321"/>
      <c r="SND13" s="321"/>
      <c r="SNE13" s="321"/>
      <c r="SNF13" s="321"/>
      <c r="SNG13" s="321"/>
      <c r="SNH13" s="321"/>
      <c r="SNI13" s="321"/>
      <c r="SNJ13" s="321"/>
      <c r="SNK13" s="321"/>
      <c r="SNL13" s="321"/>
      <c r="SNM13" s="321"/>
      <c r="SNN13" s="321"/>
      <c r="SNO13" s="321"/>
      <c r="SNP13" s="321"/>
      <c r="SNQ13" s="321"/>
      <c r="SNR13" s="321"/>
      <c r="SNS13" s="321"/>
      <c r="SNT13" s="321"/>
      <c r="SNU13" s="321"/>
      <c r="SNV13" s="321"/>
      <c r="SNW13" s="321"/>
      <c r="SNX13" s="321"/>
      <c r="SNY13" s="321"/>
      <c r="SNZ13" s="321"/>
      <c r="SOA13" s="321"/>
      <c r="SOB13" s="321"/>
      <c r="SOC13" s="321"/>
      <c r="SOD13" s="321"/>
      <c r="SOE13" s="321"/>
      <c r="SOF13" s="321"/>
      <c r="SOG13" s="321"/>
      <c r="SOH13" s="321"/>
      <c r="SOI13" s="321"/>
      <c r="SOJ13" s="321"/>
      <c r="SOK13" s="321"/>
      <c r="SOL13" s="321"/>
      <c r="SOM13" s="321"/>
      <c r="SON13" s="321"/>
      <c r="SOO13" s="321"/>
      <c r="SOP13" s="321"/>
      <c r="SOQ13" s="321"/>
      <c r="SOR13" s="321"/>
      <c r="SOS13" s="321"/>
      <c r="SOT13" s="321"/>
      <c r="SOU13" s="321"/>
      <c r="SOV13" s="321"/>
      <c r="SOW13" s="321"/>
      <c r="SOX13" s="321"/>
      <c r="SOY13" s="321"/>
      <c r="SOZ13" s="321"/>
      <c r="SPA13" s="321"/>
      <c r="SPB13" s="321"/>
      <c r="SPC13" s="321"/>
      <c r="SPD13" s="321"/>
      <c r="SPE13" s="321"/>
      <c r="SPF13" s="321"/>
      <c r="SPG13" s="321"/>
      <c r="SPH13" s="321"/>
      <c r="SPI13" s="321"/>
      <c r="SPJ13" s="321"/>
      <c r="SPK13" s="321"/>
      <c r="SPL13" s="321"/>
      <c r="SPM13" s="321"/>
      <c r="SPN13" s="321"/>
      <c r="SPO13" s="321"/>
      <c r="SPP13" s="321"/>
      <c r="SPQ13" s="321"/>
      <c r="SPR13" s="321"/>
      <c r="SPS13" s="321"/>
      <c r="SPT13" s="321"/>
      <c r="SPU13" s="321"/>
      <c r="SPV13" s="321"/>
      <c r="SPW13" s="321"/>
      <c r="SPX13" s="321"/>
      <c r="SPY13" s="321"/>
      <c r="SPZ13" s="321"/>
      <c r="SQA13" s="321"/>
      <c r="SQB13" s="321"/>
      <c r="SQC13" s="321"/>
      <c r="SQD13" s="321"/>
      <c r="SQE13" s="321"/>
      <c r="SQF13" s="321"/>
      <c r="SQG13" s="321"/>
      <c r="SQH13" s="321"/>
      <c r="SQI13" s="321"/>
      <c r="SQJ13" s="321"/>
      <c r="SQK13" s="321"/>
      <c r="SQL13" s="321"/>
      <c r="SQM13" s="321"/>
      <c r="SQN13" s="321"/>
      <c r="SQO13" s="321"/>
      <c r="SQP13" s="321"/>
      <c r="SQQ13" s="321"/>
      <c r="SQR13" s="321"/>
      <c r="SQS13" s="321"/>
      <c r="SQT13" s="321"/>
      <c r="SQU13" s="321"/>
      <c r="SQV13" s="321"/>
      <c r="SQW13" s="321"/>
      <c r="SQX13" s="321"/>
      <c r="SQY13" s="321"/>
      <c r="SQZ13" s="321"/>
      <c r="SRA13" s="321"/>
      <c r="SRB13" s="321"/>
      <c r="SRC13" s="321"/>
      <c r="SRD13" s="321"/>
      <c r="SRE13" s="321"/>
      <c r="SRF13" s="321"/>
      <c r="SRG13" s="321"/>
      <c r="SRH13" s="321"/>
      <c r="SRI13" s="321"/>
      <c r="SRJ13" s="321"/>
      <c r="SRK13" s="321"/>
      <c r="SRL13" s="321"/>
      <c r="SRM13" s="321"/>
      <c r="SRN13" s="321"/>
      <c r="SRO13" s="321"/>
      <c r="SRP13" s="321"/>
      <c r="SRQ13" s="321"/>
      <c r="SRR13" s="321"/>
      <c r="SRS13" s="321"/>
      <c r="SRT13" s="321"/>
      <c r="SRU13" s="321"/>
      <c r="SRV13" s="321"/>
      <c r="SRW13" s="321"/>
      <c r="SRX13" s="321"/>
      <c r="SRY13" s="321"/>
      <c r="SRZ13" s="321"/>
      <c r="SSA13" s="321"/>
      <c r="SSB13" s="321"/>
      <c r="SSC13" s="321"/>
      <c r="SSD13" s="321"/>
      <c r="SSE13" s="321"/>
      <c r="SSF13" s="321"/>
      <c r="SSG13" s="321"/>
      <c r="SSH13" s="321"/>
      <c r="SSI13" s="321"/>
      <c r="SSJ13" s="321"/>
      <c r="SSK13" s="321"/>
      <c r="SSL13" s="321"/>
      <c r="SSM13" s="321"/>
      <c r="SSN13" s="321"/>
      <c r="SSO13" s="321"/>
      <c r="SSP13" s="321"/>
      <c r="SSQ13" s="321"/>
      <c r="SSR13" s="321"/>
      <c r="SSS13" s="321"/>
      <c r="SST13" s="321"/>
      <c r="SSU13" s="321"/>
      <c r="SSV13" s="321"/>
      <c r="SSW13" s="321"/>
      <c r="SSX13" s="321"/>
      <c r="SSY13" s="321"/>
      <c r="SSZ13" s="321"/>
      <c r="STA13" s="321"/>
      <c r="STB13" s="321"/>
      <c r="STC13" s="321"/>
      <c r="STD13" s="321"/>
      <c r="STE13" s="321"/>
      <c r="STF13" s="321"/>
      <c r="STG13" s="321"/>
      <c r="STH13" s="321"/>
      <c r="STI13" s="321"/>
      <c r="STJ13" s="321"/>
      <c r="STK13" s="321"/>
      <c r="STL13" s="321"/>
      <c r="STM13" s="321"/>
      <c r="STN13" s="321"/>
      <c r="STO13" s="321"/>
      <c r="STP13" s="321"/>
      <c r="STQ13" s="321"/>
      <c r="STR13" s="321"/>
      <c r="STS13" s="321"/>
      <c r="STT13" s="321"/>
      <c r="STU13" s="321"/>
      <c r="STV13" s="321"/>
      <c r="STW13" s="321"/>
      <c r="STX13" s="321"/>
      <c r="STY13" s="321"/>
      <c r="STZ13" s="321"/>
      <c r="SUA13" s="321"/>
      <c r="SUB13" s="321"/>
      <c r="SUC13" s="321"/>
      <c r="SUD13" s="321"/>
      <c r="SUE13" s="321"/>
      <c r="SUF13" s="321"/>
      <c r="SUG13" s="321"/>
      <c r="SUH13" s="321"/>
      <c r="SUI13" s="321"/>
      <c r="SUJ13" s="321"/>
      <c r="SUK13" s="321"/>
      <c r="SUL13" s="321"/>
      <c r="SUM13" s="321"/>
      <c r="SUN13" s="321"/>
      <c r="SUO13" s="321"/>
      <c r="SUP13" s="321"/>
      <c r="SUQ13" s="321"/>
      <c r="SUR13" s="321"/>
      <c r="SUS13" s="321"/>
      <c r="SUT13" s="321"/>
      <c r="SUU13" s="321"/>
      <c r="SUV13" s="321"/>
      <c r="SUW13" s="321"/>
      <c r="SUX13" s="321"/>
      <c r="SUY13" s="321"/>
      <c r="SUZ13" s="321"/>
      <c r="SVA13" s="321"/>
      <c r="SVB13" s="321"/>
      <c r="SVC13" s="321"/>
      <c r="SVD13" s="321"/>
      <c r="SVE13" s="321"/>
      <c r="SVF13" s="321"/>
      <c r="SVG13" s="321"/>
      <c r="SVH13" s="321"/>
      <c r="SVI13" s="321"/>
      <c r="SVJ13" s="321"/>
      <c r="SVK13" s="321"/>
      <c r="SVL13" s="321"/>
      <c r="SVM13" s="321"/>
      <c r="SVN13" s="321"/>
      <c r="SVO13" s="321"/>
      <c r="SVP13" s="321"/>
      <c r="SVQ13" s="321"/>
      <c r="SVR13" s="321"/>
      <c r="SVS13" s="321"/>
      <c r="SVT13" s="321"/>
      <c r="SVU13" s="321"/>
      <c r="SVV13" s="321"/>
      <c r="SVW13" s="321"/>
      <c r="SVX13" s="321"/>
      <c r="SVY13" s="321"/>
      <c r="SVZ13" s="321"/>
      <c r="SWA13" s="321"/>
      <c r="SWB13" s="321"/>
      <c r="SWC13" s="321"/>
      <c r="SWD13" s="321"/>
      <c r="SWE13" s="321"/>
      <c r="SWF13" s="321"/>
      <c r="SWG13" s="321"/>
      <c r="SWH13" s="321"/>
      <c r="SWI13" s="321"/>
      <c r="SWJ13" s="321"/>
      <c r="SWK13" s="321"/>
      <c r="SWL13" s="321"/>
      <c r="SWM13" s="321"/>
      <c r="SWN13" s="321"/>
      <c r="SWO13" s="321"/>
      <c r="SWP13" s="321"/>
      <c r="SWQ13" s="321"/>
      <c r="SWR13" s="321"/>
      <c r="SWS13" s="321"/>
      <c r="SWT13" s="321"/>
      <c r="SWU13" s="321"/>
      <c r="SWV13" s="321"/>
      <c r="SWW13" s="321"/>
      <c r="SWX13" s="321"/>
      <c r="SWY13" s="321"/>
      <c r="SWZ13" s="321"/>
      <c r="SXA13" s="321"/>
      <c r="SXB13" s="321"/>
      <c r="SXC13" s="321"/>
      <c r="SXD13" s="321"/>
      <c r="SXE13" s="321"/>
      <c r="SXF13" s="321"/>
      <c r="SXG13" s="321"/>
      <c r="SXH13" s="321"/>
      <c r="SXI13" s="321"/>
      <c r="SXJ13" s="321"/>
      <c r="SXK13" s="321"/>
      <c r="SXL13" s="321"/>
      <c r="SXM13" s="321"/>
      <c r="SXN13" s="321"/>
      <c r="SXO13" s="321"/>
      <c r="SXP13" s="321"/>
      <c r="SXQ13" s="321"/>
      <c r="SXR13" s="321"/>
      <c r="SXS13" s="321"/>
      <c r="SXT13" s="321"/>
      <c r="SXU13" s="321"/>
      <c r="SXV13" s="321"/>
      <c r="SXW13" s="321"/>
      <c r="SXX13" s="321"/>
      <c r="SXY13" s="321"/>
      <c r="SXZ13" s="321"/>
      <c r="SYA13" s="321"/>
      <c r="SYB13" s="321"/>
      <c r="SYC13" s="321"/>
      <c r="SYD13" s="321"/>
      <c r="SYE13" s="321"/>
      <c r="SYF13" s="321"/>
      <c r="SYG13" s="321"/>
      <c r="SYH13" s="321"/>
      <c r="SYI13" s="321"/>
      <c r="SYJ13" s="321"/>
      <c r="SYK13" s="321"/>
      <c r="SYL13" s="321"/>
      <c r="SYM13" s="321"/>
      <c r="SYN13" s="321"/>
      <c r="SYO13" s="321"/>
      <c r="SYP13" s="321"/>
      <c r="SYQ13" s="321"/>
      <c r="SYR13" s="321"/>
      <c r="SYS13" s="321"/>
      <c r="SYT13" s="321"/>
      <c r="SYU13" s="321"/>
      <c r="SYV13" s="321"/>
      <c r="SYW13" s="321"/>
      <c r="SYX13" s="321"/>
      <c r="SYY13" s="321"/>
      <c r="SYZ13" s="321"/>
      <c r="SZA13" s="321"/>
      <c r="SZB13" s="321"/>
      <c r="SZC13" s="321"/>
      <c r="SZD13" s="321"/>
      <c r="SZE13" s="321"/>
      <c r="SZF13" s="321"/>
      <c r="SZG13" s="321"/>
      <c r="SZH13" s="321"/>
      <c r="SZI13" s="321"/>
      <c r="SZJ13" s="321"/>
      <c r="SZK13" s="321"/>
      <c r="SZL13" s="321"/>
      <c r="SZM13" s="321"/>
      <c r="SZN13" s="321"/>
      <c r="SZO13" s="321"/>
      <c r="SZP13" s="321"/>
      <c r="SZQ13" s="321"/>
      <c r="SZR13" s="321"/>
      <c r="SZS13" s="321"/>
      <c r="SZT13" s="321"/>
      <c r="SZU13" s="321"/>
      <c r="SZV13" s="321"/>
      <c r="SZW13" s="321"/>
      <c r="SZX13" s="321"/>
      <c r="SZY13" s="321"/>
      <c r="SZZ13" s="321"/>
      <c r="TAA13" s="321"/>
      <c r="TAB13" s="321"/>
      <c r="TAC13" s="321"/>
      <c r="TAD13" s="321"/>
      <c r="TAE13" s="321"/>
      <c r="TAF13" s="321"/>
      <c r="TAG13" s="321"/>
      <c r="TAH13" s="321"/>
      <c r="TAI13" s="321"/>
      <c r="TAJ13" s="321"/>
      <c r="TAK13" s="321"/>
      <c r="TAL13" s="321"/>
      <c r="TAM13" s="321"/>
      <c r="TAN13" s="321"/>
      <c r="TAO13" s="321"/>
      <c r="TAP13" s="321"/>
      <c r="TAQ13" s="321"/>
      <c r="TAR13" s="321"/>
      <c r="TAS13" s="321"/>
      <c r="TAT13" s="321"/>
      <c r="TAU13" s="321"/>
      <c r="TAV13" s="321"/>
      <c r="TAW13" s="321"/>
      <c r="TAX13" s="321"/>
      <c r="TAY13" s="321"/>
      <c r="TAZ13" s="321"/>
      <c r="TBA13" s="321"/>
      <c r="TBB13" s="321"/>
      <c r="TBC13" s="321"/>
      <c r="TBD13" s="321"/>
      <c r="TBE13" s="321"/>
      <c r="TBF13" s="321"/>
      <c r="TBG13" s="321"/>
      <c r="TBH13" s="321"/>
      <c r="TBI13" s="321"/>
      <c r="TBJ13" s="321"/>
      <c r="TBK13" s="321"/>
      <c r="TBL13" s="321"/>
      <c r="TBM13" s="321"/>
      <c r="TBN13" s="321"/>
      <c r="TBO13" s="321"/>
      <c r="TBP13" s="321"/>
      <c r="TBQ13" s="321"/>
      <c r="TBR13" s="321"/>
      <c r="TBS13" s="321"/>
      <c r="TBT13" s="321"/>
      <c r="TBU13" s="321"/>
      <c r="TBV13" s="321"/>
      <c r="TBW13" s="321"/>
      <c r="TBX13" s="321"/>
      <c r="TBY13" s="321"/>
      <c r="TBZ13" s="321"/>
      <c r="TCA13" s="321"/>
      <c r="TCB13" s="321"/>
      <c r="TCC13" s="321"/>
      <c r="TCD13" s="321"/>
      <c r="TCE13" s="321"/>
      <c r="TCF13" s="321"/>
      <c r="TCG13" s="321"/>
      <c r="TCH13" s="321"/>
      <c r="TCI13" s="321"/>
      <c r="TCJ13" s="321"/>
      <c r="TCK13" s="321"/>
      <c r="TCL13" s="321"/>
      <c r="TCM13" s="321"/>
      <c r="TCN13" s="321"/>
      <c r="TCO13" s="321"/>
      <c r="TCP13" s="321"/>
      <c r="TCQ13" s="321"/>
      <c r="TCR13" s="321"/>
      <c r="TCS13" s="321"/>
      <c r="TCT13" s="321"/>
      <c r="TCU13" s="321"/>
      <c r="TCV13" s="321"/>
      <c r="TCW13" s="321"/>
      <c r="TCX13" s="321"/>
      <c r="TCY13" s="321"/>
      <c r="TCZ13" s="321"/>
      <c r="TDA13" s="321"/>
      <c r="TDB13" s="321"/>
      <c r="TDC13" s="321"/>
      <c r="TDD13" s="321"/>
      <c r="TDE13" s="321"/>
      <c r="TDF13" s="321"/>
      <c r="TDG13" s="321"/>
      <c r="TDH13" s="321"/>
      <c r="TDI13" s="321"/>
      <c r="TDJ13" s="321"/>
      <c r="TDK13" s="321"/>
      <c r="TDL13" s="321"/>
      <c r="TDM13" s="321"/>
      <c r="TDN13" s="321"/>
      <c r="TDO13" s="321"/>
      <c r="TDP13" s="321"/>
      <c r="TDQ13" s="321"/>
      <c r="TDR13" s="321"/>
      <c r="TDS13" s="321"/>
      <c r="TDT13" s="321"/>
      <c r="TDU13" s="321"/>
      <c r="TDV13" s="321"/>
      <c r="TDW13" s="321"/>
      <c r="TDX13" s="321"/>
      <c r="TDY13" s="321"/>
      <c r="TDZ13" s="321"/>
      <c r="TEA13" s="321"/>
      <c r="TEB13" s="321"/>
      <c r="TEC13" s="321"/>
      <c r="TED13" s="321"/>
      <c r="TEE13" s="321"/>
      <c r="TEF13" s="321"/>
      <c r="TEG13" s="321"/>
      <c r="TEH13" s="321"/>
      <c r="TEI13" s="321"/>
      <c r="TEJ13" s="321"/>
      <c r="TEK13" s="321"/>
      <c r="TEL13" s="321"/>
      <c r="TEM13" s="321"/>
      <c r="TEN13" s="321"/>
      <c r="TEO13" s="321"/>
      <c r="TEP13" s="321"/>
      <c r="TEQ13" s="321"/>
      <c r="TER13" s="321"/>
      <c r="TES13" s="321"/>
      <c r="TET13" s="321"/>
      <c r="TEU13" s="321"/>
      <c r="TEV13" s="321"/>
      <c r="TEW13" s="321"/>
      <c r="TEX13" s="321"/>
      <c r="TEY13" s="321"/>
      <c r="TEZ13" s="321"/>
      <c r="TFA13" s="321"/>
      <c r="TFB13" s="321"/>
      <c r="TFC13" s="321"/>
      <c r="TFD13" s="321"/>
      <c r="TFE13" s="321"/>
      <c r="TFF13" s="321"/>
      <c r="TFG13" s="321"/>
      <c r="TFH13" s="321"/>
      <c r="TFI13" s="321"/>
      <c r="TFJ13" s="321"/>
      <c r="TFK13" s="321"/>
      <c r="TFL13" s="321"/>
      <c r="TFM13" s="321"/>
      <c r="TFN13" s="321"/>
      <c r="TFO13" s="321"/>
      <c r="TFP13" s="321"/>
      <c r="TFQ13" s="321"/>
      <c r="TFR13" s="321"/>
      <c r="TFS13" s="321"/>
      <c r="TFT13" s="321"/>
      <c r="TFU13" s="321"/>
      <c r="TFV13" s="321"/>
      <c r="TFW13" s="321"/>
      <c r="TFX13" s="321"/>
      <c r="TFY13" s="321"/>
      <c r="TFZ13" s="321"/>
      <c r="TGA13" s="321"/>
      <c r="TGB13" s="321"/>
      <c r="TGC13" s="321"/>
      <c r="TGD13" s="321"/>
      <c r="TGE13" s="321"/>
      <c r="TGF13" s="321"/>
      <c r="TGG13" s="321"/>
      <c r="TGH13" s="321"/>
      <c r="TGI13" s="321"/>
      <c r="TGJ13" s="321"/>
      <c r="TGK13" s="321"/>
      <c r="TGL13" s="321"/>
      <c r="TGM13" s="321"/>
      <c r="TGN13" s="321"/>
      <c r="TGO13" s="321"/>
      <c r="TGP13" s="321"/>
      <c r="TGQ13" s="321"/>
      <c r="TGR13" s="321"/>
      <c r="TGS13" s="321"/>
      <c r="TGT13" s="321"/>
      <c r="TGU13" s="321"/>
      <c r="TGV13" s="321"/>
      <c r="TGW13" s="321"/>
      <c r="TGX13" s="321"/>
      <c r="TGY13" s="321"/>
      <c r="TGZ13" s="321"/>
      <c r="THA13" s="321"/>
      <c r="THB13" s="321"/>
      <c r="THC13" s="321"/>
      <c r="THD13" s="321"/>
      <c r="THE13" s="321"/>
      <c r="THF13" s="321"/>
      <c r="THG13" s="321"/>
      <c r="THH13" s="321"/>
      <c r="THI13" s="321"/>
      <c r="THJ13" s="321"/>
      <c r="THK13" s="321"/>
      <c r="THL13" s="321"/>
      <c r="THM13" s="321"/>
      <c r="THN13" s="321"/>
      <c r="THO13" s="321"/>
      <c r="THP13" s="321"/>
      <c r="THQ13" s="321"/>
      <c r="THR13" s="321"/>
      <c r="THS13" s="321"/>
      <c r="THT13" s="321"/>
      <c r="THU13" s="321"/>
      <c r="THV13" s="321"/>
      <c r="THW13" s="321"/>
      <c r="THX13" s="321"/>
      <c r="THY13" s="321"/>
      <c r="THZ13" s="321"/>
      <c r="TIA13" s="321"/>
      <c r="TIB13" s="321"/>
      <c r="TIC13" s="321"/>
      <c r="TID13" s="321"/>
      <c r="TIE13" s="321"/>
      <c r="TIF13" s="321"/>
      <c r="TIG13" s="321"/>
      <c r="TIH13" s="321"/>
      <c r="TII13" s="321"/>
      <c r="TIJ13" s="321"/>
      <c r="TIK13" s="321"/>
      <c r="TIL13" s="321"/>
      <c r="TIM13" s="321"/>
      <c r="TIN13" s="321"/>
      <c r="TIO13" s="321"/>
      <c r="TIP13" s="321"/>
      <c r="TIQ13" s="321"/>
      <c r="TIR13" s="321"/>
      <c r="TIS13" s="321"/>
      <c r="TIT13" s="321"/>
      <c r="TIU13" s="321"/>
      <c r="TIV13" s="321"/>
      <c r="TIW13" s="321"/>
      <c r="TIX13" s="321"/>
      <c r="TIY13" s="321"/>
      <c r="TIZ13" s="321"/>
      <c r="TJA13" s="321"/>
      <c r="TJB13" s="321"/>
      <c r="TJC13" s="321"/>
      <c r="TJD13" s="321"/>
      <c r="TJE13" s="321"/>
      <c r="TJF13" s="321"/>
      <c r="TJG13" s="321"/>
      <c r="TJH13" s="321"/>
      <c r="TJI13" s="321"/>
      <c r="TJJ13" s="321"/>
      <c r="TJK13" s="321"/>
      <c r="TJL13" s="321"/>
      <c r="TJM13" s="321"/>
      <c r="TJN13" s="321"/>
      <c r="TJO13" s="321"/>
      <c r="TJP13" s="321"/>
      <c r="TJQ13" s="321"/>
      <c r="TJR13" s="321"/>
      <c r="TJS13" s="321"/>
      <c r="TJT13" s="321"/>
      <c r="TJU13" s="321"/>
      <c r="TJV13" s="321"/>
      <c r="TJW13" s="321"/>
      <c r="TJX13" s="321"/>
      <c r="TJY13" s="321"/>
      <c r="TJZ13" s="321"/>
      <c r="TKA13" s="321"/>
      <c r="TKB13" s="321"/>
      <c r="TKC13" s="321"/>
      <c r="TKD13" s="321"/>
      <c r="TKE13" s="321"/>
      <c r="TKF13" s="321"/>
      <c r="TKG13" s="321"/>
      <c r="TKH13" s="321"/>
      <c r="TKI13" s="321"/>
      <c r="TKJ13" s="321"/>
      <c r="TKK13" s="321"/>
      <c r="TKL13" s="321"/>
      <c r="TKM13" s="321"/>
      <c r="TKN13" s="321"/>
      <c r="TKO13" s="321"/>
      <c r="TKP13" s="321"/>
      <c r="TKQ13" s="321"/>
      <c r="TKR13" s="321"/>
      <c r="TKS13" s="321"/>
      <c r="TKT13" s="321"/>
      <c r="TKU13" s="321"/>
      <c r="TKV13" s="321"/>
      <c r="TKW13" s="321"/>
      <c r="TKX13" s="321"/>
      <c r="TKY13" s="321"/>
      <c r="TKZ13" s="321"/>
      <c r="TLA13" s="321"/>
      <c r="TLB13" s="321"/>
      <c r="TLC13" s="321"/>
      <c r="TLD13" s="321"/>
      <c r="TLE13" s="321"/>
      <c r="TLF13" s="321"/>
      <c r="TLG13" s="321"/>
      <c r="TLH13" s="321"/>
      <c r="TLI13" s="321"/>
      <c r="TLJ13" s="321"/>
      <c r="TLK13" s="321"/>
      <c r="TLL13" s="321"/>
      <c r="TLM13" s="321"/>
      <c r="TLN13" s="321"/>
      <c r="TLO13" s="321"/>
      <c r="TLP13" s="321"/>
      <c r="TLQ13" s="321"/>
      <c r="TLR13" s="321"/>
      <c r="TLS13" s="321"/>
      <c r="TLT13" s="321"/>
      <c r="TLU13" s="321"/>
      <c r="TLV13" s="321"/>
      <c r="TLW13" s="321"/>
      <c r="TLX13" s="321"/>
      <c r="TLY13" s="321"/>
      <c r="TLZ13" s="321"/>
      <c r="TMA13" s="321"/>
      <c r="TMB13" s="321"/>
      <c r="TMC13" s="321"/>
      <c r="TMD13" s="321"/>
      <c r="TME13" s="321"/>
      <c r="TMF13" s="321"/>
      <c r="TMG13" s="321"/>
      <c r="TMH13" s="321"/>
      <c r="TMI13" s="321"/>
      <c r="TMJ13" s="321"/>
      <c r="TMK13" s="321"/>
      <c r="TML13" s="321"/>
      <c r="TMM13" s="321"/>
      <c r="TMN13" s="321"/>
      <c r="TMO13" s="321"/>
      <c r="TMP13" s="321"/>
      <c r="TMQ13" s="321"/>
      <c r="TMR13" s="321"/>
      <c r="TMS13" s="321"/>
      <c r="TMT13" s="321"/>
      <c r="TMU13" s="321"/>
      <c r="TMV13" s="321"/>
      <c r="TMW13" s="321"/>
      <c r="TMX13" s="321"/>
      <c r="TMY13" s="321"/>
      <c r="TMZ13" s="321"/>
      <c r="TNA13" s="321"/>
      <c r="TNB13" s="321"/>
      <c r="TNC13" s="321"/>
      <c r="TND13" s="321"/>
      <c r="TNE13" s="321"/>
      <c r="TNF13" s="321"/>
      <c r="TNG13" s="321"/>
      <c r="TNH13" s="321"/>
      <c r="TNI13" s="321"/>
      <c r="TNJ13" s="321"/>
      <c r="TNK13" s="321"/>
      <c r="TNL13" s="321"/>
      <c r="TNM13" s="321"/>
      <c r="TNN13" s="321"/>
      <c r="TNO13" s="321"/>
      <c r="TNP13" s="321"/>
      <c r="TNQ13" s="321"/>
      <c r="TNR13" s="321"/>
      <c r="TNS13" s="321"/>
      <c r="TNT13" s="321"/>
      <c r="TNU13" s="321"/>
      <c r="TNV13" s="321"/>
      <c r="TNW13" s="321"/>
      <c r="TNX13" s="321"/>
      <c r="TNY13" s="321"/>
      <c r="TNZ13" s="321"/>
      <c r="TOA13" s="321"/>
      <c r="TOB13" s="321"/>
      <c r="TOC13" s="321"/>
      <c r="TOD13" s="321"/>
      <c r="TOE13" s="321"/>
      <c r="TOF13" s="321"/>
      <c r="TOG13" s="321"/>
      <c r="TOH13" s="321"/>
      <c r="TOI13" s="321"/>
      <c r="TOJ13" s="321"/>
      <c r="TOK13" s="321"/>
      <c r="TOL13" s="321"/>
      <c r="TOM13" s="321"/>
      <c r="TON13" s="321"/>
      <c r="TOO13" s="321"/>
      <c r="TOP13" s="321"/>
      <c r="TOQ13" s="321"/>
      <c r="TOR13" s="321"/>
      <c r="TOS13" s="321"/>
      <c r="TOT13" s="321"/>
      <c r="TOU13" s="321"/>
      <c r="TOV13" s="321"/>
      <c r="TOW13" s="321"/>
      <c r="TOX13" s="321"/>
      <c r="TOY13" s="321"/>
      <c r="TOZ13" s="321"/>
      <c r="TPA13" s="321"/>
      <c r="TPB13" s="321"/>
      <c r="TPC13" s="321"/>
      <c r="TPD13" s="321"/>
      <c r="TPE13" s="321"/>
      <c r="TPF13" s="321"/>
      <c r="TPG13" s="321"/>
      <c r="TPH13" s="321"/>
      <c r="TPI13" s="321"/>
      <c r="TPJ13" s="321"/>
      <c r="TPK13" s="321"/>
      <c r="TPL13" s="321"/>
      <c r="TPM13" s="321"/>
      <c r="TPN13" s="321"/>
      <c r="TPO13" s="321"/>
      <c r="TPP13" s="321"/>
      <c r="TPQ13" s="321"/>
      <c r="TPR13" s="321"/>
      <c r="TPS13" s="321"/>
      <c r="TPT13" s="321"/>
      <c r="TPU13" s="321"/>
      <c r="TPV13" s="321"/>
      <c r="TPW13" s="321"/>
      <c r="TPX13" s="321"/>
      <c r="TPY13" s="321"/>
      <c r="TPZ13" s="321"/>
      <c r="TQA13" s="321"/>
      <c r="TQB13" s="321"/>
      <c r="TQC13" s="321"/>
      <c r="TQD13" s="321"/>
      <c r="TQE13" s="321"/>
      <c r="TQF13" s="321"/>
      <c r="TQG13" s="321"/>
      <c r="TQH13" s="321"/>
      <c r="TQI13" s="321"/>
      <c r="TQJ13" s="321"/>
      <c r="TQK13" s="321"/>
      <c r="TQL13" s="321"/>
      <c r="TQM13" s="321"/>
      <c r="TQN13" s="321"/>
      <c r="TQO13" s="321"/>
      <c r="TQP13" s="321"/>
      <c r="TQQ13" s="321"/>
      <c r="TQR13" s="321"/>
      <c r="TQS13" s="321"/>
      <c r="TQT13" s="321"/>
      <c r="TQU13" s="321"/>
      <c r="TQV13" s="321"/>
      <c r="TQW13" s="321"/>
      <c r="TQX13" s="321"/>
      <c r="TQY13" s="321"/>
      <c r="TQZ13" s="321"/>
      <c r="TRA13" s="321"/>
      <c r="TRB13" s="321"/>
      <c r="TRC13" s="321"/>
      <c r="TRD13" s="321"/>
      <c r="TRE13" s="321"/>
      <c r="TRF13" s="321"/>
      <c r="TRG13" s="321"/>
      <c r="TRH13" s="321"/>
      <c r="TRI13" s="321"/>
      <c r="TRJ13" s="321"/>
      <c r="TRK13" s="321"/>
      <c r="TRL13" s="321"/>
      <c r="TRM13" s="321"/>
      <c r="TRN13" s="321"/>
      <c r="TRO13" s="321"/>
      <c r="TRP13" s="321"/>
      <c r="TRQ13" s="321"/>
      <c r="TRR13" s="321"/>
      <c r="TRS13" s="321"/>
      <c r="TRT13" s="321"/>
      <c r="TRU13" s="321"/>
      <c r="TRV13" s="321"/>
      <c r="TRW13" s="321"/>
      <c r="TRX13" s="321"/>
      <c r="TRY13" s="321"/>
      <c r="TRZ13" s="321"/>
      <c r="TSA13" s="321"/>
      <c r="TSB13" s="321"/>
      <c r="TSC13" s="321"/>
      <c r="TSD13" s="321"/>
      <c r="TSE13" s="321"/>
      <c r="TSF13" s="321"/>
      <c r="TSG13" s="321"/>
      <c r="TSH13" s="321"/>
      <c r="TSI13" s="321"/>
      <c r="TSJ13" s="321"/>
      <c r="TSK13" s="321"/>
      <c r="TSL13" s="321"/>
      <c r="TSM13" s="321"/>
      <c r="TSN13" s="321"/>
      <c r="TSO13" s="321"/>
      <c r="TSP13" s="321"/>
      <c r="TSQ13" s="321"/>
      <c r="TSR13" s="321"/>
      <c r="TSS13" s="321"/>
      <c r="TST13" s="321"/>
      <c r="TSU13" s="321"/>
      <c r="TSV13" s="321"/>
      <c r="TSW13" s="321"/>
      <c r="TSX13" s="321"/>
      <c r="TSY13" s="321"/>
      <c r="TSZ13" s="321"/>
      <c r="TTA13" s="321"/>
      <c r="TTB13" s="321"/>
      <c r="TTC13" s="321"/>
      <c r="TTD13" s="321"/>
      <c r="TTE13" s="321"/>
      <c r="TTF13" s="321"/>
      <c r="TTG13" s="321"/>
      <c r="TTH13" s="321"/>
      <c r="TTI13" s="321"/>
      <c r="TTJ13" s="321"/>
      <c r="TTK13" s="321"/>
      <c r="TTL13" s="321"/>
      <c r="TTM13" s="321"/>
      <c r="TTN13" s="321"/>
      <c r="TTO13" s="321"/>
      <c r="TTP13" s="321"/>
      <c r="TTQ13" s="321"/>
      <c r="TTR13" s="321"/>
      <c r="TTS13" s="321"/>
      <c r="TTT13" s="321"/>
      <c r="TTU13" s="321"/>
      <c r="TTV13" s="321"/>
      <c r="TTW13" s="321"/>
      <c r="TTX13" s="321"/>
      <c r="TTY13" s="321"/>
      <c r="TTZ13" s="321"/>
      <c r="TUA13" s="321"/>
      <c r="TUB13" s="321"/>
      <c r="TUC13" s="321"/>
      <c r="TUD13" s="321"/>
      <c r="TUE13" s="321"/>
      <c r="TUF13" s="321"/>
      <c r="TUG13" s="321"/>
      <c r="TUH13" s="321"/>
      <c r="TUI13" s="321"/>
      <c r="TUJ13" s="321"/>
      <c r="TUK13" s="321"/>
      <c r="TUL13" s="321"/>
      <c r="TUM13" s="321"/>
      <c r="TUN13" s="321"/>
      <c r="TUO13" s="321"/>
      <c r="TUP13" s="321"/>
      <c r="TUQ13" s="321"/>
      <c r="TUR13" s="321"/>
      <c r="TUS13" s="321"/>
      <c r="TUT13" s="321"/>
      <c r="TUU13" s="321"/>
      <c r="TUV13" s="321"/>
      <c r="TUW13" s="321"/>
      <c r="TUX13" s="321"/>
      <c r="TUY13" s="321"/>
      <c r="TUZ13" s="321"/>
      <c r="TVA13" s="321"/>
      <c r="TVB13" s="321"/>
      <c r="TVC13" s="321"/>
      <c r="TVD13" s="321"/>
      <c r="TVE13" s="321"/>
      <c r="TVF13" s="321"/>
      <c r="TVG13" s="321"/>
      <c r="TVH13" s="321"/>
      <c r="TVI13" s="321"/>
      <c r="TVJ13" s="321"/>
      <c r="TVK13" s="321"/>
      <c r="TVL13" s="321"/>
      <c r="TVM13" s="321"/>
      <c r="TVN13" s="321"/>
      <c r="TVO13" s="321"/>
      <c r="TVP13" s="321"/>
      <c r="TVQ13" s="321"/>
      <c r="TVR13" s="321"/>
      <c r="TVS13" s="321"/>
      <c r="TVT13" s="321"/>
      <c r="TVU13" s="321"/>
      <c r="TVV13" s="321"/>
      <c r="TVW13" s="321"/>
      <c r="TVX13" s="321"/>
      <c r="TVY13" s="321"/>
      <c r="TVZ13" s="321"/>
      <c r="TWA13" s="321"/>
      <c r="TWB13" s="321"/>
      <c r="TWC13" s="321"/>
      <c r="TWD13" s="321"/>
      <c r="TWE13" s="321"/>
      <c r="TWF13" s="321"/>
      <c r="TWG13" s="321"/>
      <c r="TWH13" s="321"/>
      <c r="TWI13" s="321"/>
      <c r="TWJ13" s="321"/>
      <c r="TWK13" s="321"/>
      <c r="TWL13" s="321"/>
      <c r="TWM13" s="321"/>
      <c r="TWN13" s="321"/>
      <c r="TWO13" s="321"/>
      <c r="TWP13" s="321"/>
      <c r="TWQ13" s="321"/>
      <c r="TWR13" s="321"/>
      <c r="TWS13" s="321"/>
      <c r="TWT13" s="321"/>
      <c r="TWU13" s="321"/>
      <c r="TWV13" s="321"/>
      <c r="TWW13" s="321"/>
      <c r="TWX13" s="321"/>
      <c r="TWY13" s="321"/>
      <c r="TWZ13" s="321"/>
      <c r="TXA13" s="321"/>
      <c r="TXB13" s="321"/>
      <c r="TXC13" s="321"/>
      <c r="TXD13" s="321"/>
      <c r="TXE13" s="321"/>
      <c r="TXF13" s="321"/>
      <c r="TXG13" s="321"/>
      <c r="TXH13" s="321"/>
      <c r="TXI13" s="321"/>
      <c r="TXJ13" s="321"/>
      <c r="TXK13" s="321"/>
      <c r="TXL13" s="321"/>
      <c r="TXM13" s="321"/>
      <c r="TXN13" s="321"/>
      <c r="TXO13" s="321"/>
      <c r="TXP13" s="321"/>
      <c r="TXQ13" s="321"/>
      <c r="TXR13" s="321"/>
      <c r="TXS13" s="321"/>
      <c r="TXT13" s="321"/>
      <c r="TXU13" s="321"/>
      <c r="TXV13" s="321"/>
      <c r="TXW13" s="321"/>
      <c r="TXX13" s="321"/>
      <c r="TXY13" s="321"/>
      <c r="TXZ13" s="321"/>
      <c r="TYA13" s="321"/>
      <c r="TYB13" s="321"/>
      <c r="TYC13" s="321"/>
      <c r="TYD13" s="321"/>
      <c r="TYE13" s="321"/>
      <c r="TYF13" s="321"/>
      <c r="TYG13" s="321"/>
      <c r="TYH13" s="321"/>
      <c r="TYI13" s="321"/>
      <c r="TYJ13" s="321"/>
      <c r="TYK13" s="321"/>
      <c r="TYL13" s="321"/>
      <c r="TYM13" s="321"/>
      <c r="TYN13" s="321"/>
      <c r="TYO13" s="321"/>
      <c r="TYP13" s="321"/>
      <c r="TYQ13" s="321"/>
      <c r="TYR13" s="321"/>
      <c r="TYS13" s="321"/>
      <c r="TYT13" s="321"/>
      <c r="TYU13" s="321"/>
      <c r="TYV13" s="321"/>
      <c r="TYW13" s="321"/>
      <c r="TYX13" s="321"/>
      <c r="TYY13" s="321"/>
      <c r="TYZ13" s="321"/>
      <c r="TZA13" s="321"/>
      <c r="TZB13" s="321"/>
      <c r="TZC13" s="321"/>
      <c r="TZD13" s="321"/>
      <c r="TZE13" s="321"/>
      <c r="TZF13" s="321"/>
      <c r="TZG13" s="321"/>
      <c r="TZH13" s="321"/>
      <c r="TZI13" s="321"/>
      <c r="TZJ13" s="321"/>
      <c r="TZK13" s="321"/>
      <c r="TZL13" s="321"/>
      <c r="TZM13" s="321"/>
      <c r="TZN13" s="321"/>
      <c r="TZO13" s="321"/>
      <c r="TZP13" s="321"/>
      <c r="TZQ13" s="321"/>
      <c r="TZR13" s="321"/>
      <c r="TZS13" s="321"/>
      <c r="TZT13" s="321"/>
      <c r="TZU13" s="321"/>
      <c r="TZV13" s="321"/>
      <c r="TZW13" s="321"/>
      <c r="TZX13" s="321"/>
      <c r="TZY13" s="321"/>
      <c r="TZZ13" s="321"/>
      <c r="UAA13" s="321"/>
      <c r="UAB13" s="321"/>
      <c r="UAC13" s="321"/>
      <c r="UAD13" s="321"/>
      <c r="UAE13" s="321"/>
      <c r="UAF13" s="321"/>
      <c r="UAG13" s="321"/>
      <c r="UAH13" s="321"/>
      <c r="UAI13" s="321"/>
      <c r="UAJ13" s="321"/>
      <c r="UAK13" s="321"/>
      <c r="UAL13" s="321"/>
      <c r="UAM13" s="321"/>
      <c r="UAN13" s="321"/>
      <c r="UAO13" s="321"/>
      <c r="UAP13" s="321"/>
      <c r="UAQ13" s="321"/>
      <c r="UAR13" s="321"/>
      <c r="UAS13" s="321"/>
      <c r="UAT13" s="321"/>
      <c r="UAU13" s="321"/>
      <c r="UAV13" s="321"/>
      <c r="UAW13" s="321"/>
      <c r="UAX13" s="321"/>
      <c r="UAY13" s="321"/>
      <c r="UAZ13" s="321"/>
      <c r="UBA13" s="321"/>
      <c r="UBB13" s="321"/>
      <c r="UBC13" s="321"/>
      <c r="UBD13" s="321"/>
      <c r="UBE13" s="321"/>
      <c r="UBF13" s="321"/>
      <c r="UBG13" s="321"/>
      <c r="UBH13" s="321"/>
      <c r="UBI13" s="321"/>
      <c r="UBJ13" s="321"/>
      <c r="UBK13" s="321"/>
      <c r="UBL13" s="321"/>
      <c r="UBM13" s="321"/>
      <c r="UBN13" s="321"/>
      <c r="UBO13" s="321"/>
      <c r="UBP13" s="321"/>
      <c r="UBQ13" s="321"/>
      <c r="UBR13" s="321"/>
      <c r="UBS13" s="321"/>
      <c r="UBT13" s="321"/>
      <c r="UBU13" s="321"/>
      <c r="UBV13" s="321"/>
      <c r="UBW13" s="321"/>
      <c r="UBX13" s="321"/>
      <c r="UBY13" s="321"/>
      <c r="UBZ13" s="321"/>
      <c r="UCA13" s="321"/>
      <c r="UCB13" s="321"/>
      <c r="UCC13" s="321"/>
      <c r="UCD13" s="321"/>
      <c r="UCE13" s="321"/>
      <c r="UCF13" s="321"/>
      <c r="UCG13" s="321"/>
      <c r="UCH13" s="321"/>
      <c r="UCI13" s="321"/>
      <c r="UCJ13" s="321"/>
      <c r="UCK13" s="321"/>
      <c r="UCL13" s="321"/>
      <c r="UCM13" s="321"/>
      <c r="UCN13" s="321"/>
      <c r="UCO13" s="321"/>
      <c r="UCP13" s="321"/>
      <c r="UCQ13" s="321"/>
      <c r="UCR13" s="321"/>
      <c r="UCS13" s="321"/>
      <c r="UCT13" s="321"/>
      <c r="UCU13" s="321"/>
      <c r="UCV13" s="321"/>
      <c r="UCW13" s="321"/>
      <c r="UCX13" s="321"/>
      <c r="UCY13" s="321"/>
      <c r="UCZ13" s="321"/>
      <c r="UDA13" s="321"/>
      <c r="UDB13" s="321"/>
      <c r="UDC13" s="321"/>
      <c r="UDD13" s="321"/>
      <c r="UDE13" s="321"/>
      <c r="UDF13" s="321"/>
      <c r="UDG13" s="321"/>
      <c r="UDH13" s="321"/>
      <c r="UDI13" s="321"/>
      <c r="UDJ13" s="321"/>
      <c r="UDK13" s="321"/>
      <c r="UDL13" s="321"/>
      <c r="UDM13" s="321"/>
      <c r="UDN13" s="321"/>
      <c r="UDO13" s="321"/>
      <c r="UDP13" s="321"/>
      <c r="UDQ13" s="321"/>
      <c r="UDR13" s="321"/>
      <c r="UDS13" s="321"/>
      <c r="UDT13" s="321"/>
      <c r="UDU13" s="321"/>
      <c r="UDV13" s="321"/>
      <c r="UDW13" s="321"/>
      <c r="UDX13" s="321"/>
      <c r="UDY13" s="321"/>
      <c r="UDZ13" s="321"/>
      <c r="UEA13" s="321"/>
      <c r="UEB13" s="321"/>
      <c r="UEC13" s="321"/>
      <c r="UED13" s="321"/>
      <c r="UEE13" s="321"/>
      <c r="UEF13" s="321"/>
      <c r="UEG13" s="321"/>
      <c r="UEH13" s="321"/>
      <c r="UEI13" s="321"/>
      <c r="UEJ13" s="321"/>
      <c r="UEK13" s="321"/>
      <c r="UEL13" s="321"/>
      <c r="UEM13" s="321"/>
      <c r="UEN13" s="321"/>
      <c r="UEO13" s="321"/>
      <c r="UEP13" s="321"/>
      <c r="UEQ13" s="321"/>
      <c r="UER13" s="321"/>
      <c r="UES13" s="321"/>
      <c r="UET13" s="321"/>
      <c r="UEU13" s="321"/>
      <c r="UEV13" s="321"/>
      <c r="UEW13" s="321"/>
      <c r="UEX13" s="321"/>
      <c r="UEY13" s="321"/>
      <c r="UEZ13" s="321"/>
      <c r="UFA13" s="321"/>
      <c r="UFB13" s="321"/>
      <c r="UFC13" s="321"/>
      <c r="UFD13" s="321"/>
      <c r="UFE13" s="321"/>
      <c r="UFF13" s="321"/>
      <c r="UFG13" s="321"/>
      <c r="UFH13" s="321"/>
      <c r="UFI13" s="321"/>
      <c r="UFJ13" s="321"/>
      <c r="UFK13" s="321"/>
      <c r="UFL13" s="321"/>
      <c r="UFM13" s="321"/>
      <c r="UFN13" s="321"/>
      <c r="UFO13" s="321"/>
      <c r="UFP13" s="321"/>
      <c r="UFQ13" s="321"/>
      <c r="UFR13" s="321"/>
      <c r="UFS13" s="321"/>
      <c r="UFT13" s="321"/>
      <c r="UFU13" s="321"/>
      <c r="UFV13" s="321"/>
      <c r="UFW13" s="321"/>
      <c r="UFX13" s="321"/>
      <c r="UFY13" s="321"/>
      <c r="UFZ13" s="321"/>
      <c r="UGA13" s="321"/>
      <c r="UGB13" s="321"/>
      <c r="UGC13" s="321"/>
      <c r="UGD13" s="321"/>
      <c r="UGE13" s="321"/>
      <c r="UGF13" s="321"/>
      <c r="UGG13" s="321"/>
      <c r="UGH13" s="321"/>
      <c r="UGI13" s="321"/>
      <c r="UGJ13" s="321"/>
      <c r="UGK13" s="321"/>
      <c r="UGL13" s="321"/>
      <c r="UGM13" s="321"/>
      <c r="UGN13" s="321"/>
      <c r="UGO13" s="321"/>
      <c r="UGP13" s="321"/>
      <c r="UGQ13" s="321"/>
      <c r="UGR13" s="321"/>
      <c r="UGS13" s="321"/>
      <c r="UGT13" s="321"/>
      <c r="UGU13" s="321"/>
      <c r="UGV13" s="321"/>
      <c r="UGW13" s="321"/>
      <c r="UGX13" s="321"/>
      <c r="UGY13" s="321"/>
      <c r="UGZ13" s="321"/>
      <c r="UHA13" s="321"/>
      <c r="UHB13" s="321"/>
      <c r="UHC13" s="321"/>
      <c r="UHD13" s="321"/>
      <c r="UHE13" s="321"/>
      <c r="UHF13" s="321"/>
      <c r="UHG13" s="321"/>
      <c r="UHH13" s="321"/>
      <c r="UHI13" s="321"/>
      <c r="UHJ13" s="321"/>
      <c r="UHK13" s="321"/>
      <c r="UHL13" s="321"/>
      <c r="UHM13" s="321"/>
      <c r="UHN13" s="321"/>
      <c r="UHO13" s="321"/>
      <c r="UHP13" s="321"/>
      <c r="UHQ13" s="321"/>
      <c r="UHR13" s="321"/>
      <c r="UHS13" s="321"/>
      <c r="UHT13" s="321"/>
      <c r="UHU13" s="321"/>
      <c r="UHV13" s="321"/>
      <c r="UHW13" s="321"/>
      <c r="UHX13" s="321"/>
      <c r="UHY13" s="321"/>
      <c r="UHZ13" s="321"/>
      <c r="UIA13" s="321"/>
      <c r="UIB13" s="321"/>
      <c r="UIC13" s="321"/>
      <c r="UID13" s="321"/>
      <c r="UIE13" s="321"/>
      <c r="UIF13" s="321"/>
      <c r="UIG13" s="321"/>
      <c r="UIH13" s="321"/>
      <c r="UII13" s="321"/>
      <c r="UIJ13" s="321"/>
      <c r="UIK13" s="321"/>
      <c r="UIL13" s="321"/>
      <c r="UIM13" s="321"/>
      <c r="UIN13" s="321"/>
      <c r="UIO13" s="321"/>
      <c r="UIP13" s="321"/>
      <c r="UIQ13" s="321"/>
      <c r="UIR13" s="321"/>
      <c r="UIS13" s="321"/>
      <c r="UIT13" s="321"/>
      <c r="UIU13" s="321"/>
      <c r="UIV13" s="321"/>
      <c r="UIW13" s="321"/>
      <c r="UIX13" s="321"/>
      <c r="UIY13" s="321"/>
      <c r="UIZ13" s="321"/>
      <c r="UJA13" s="321"/>
      <c r="UJB13" s="321"/>
      <c r="UJC13" s="321"/>
      <c r="UJD13" s="321"/>
      <c r="UJE13" s="321"/>
      <c r="UJF13" s="321"/>
      <c r="UJG13" s="321"/>
      <c r="UJH13" s="321"/>
      <c r="UJI13" s="321"/>
      <c r="UJJ13" s="321"/>
      <c r="UJK13" s="321"/>
      <c r="UJL13" s="321"/>
      <c r="UJM13" s="321"/>
      <c r="UJN13" s="321"/>
      <c r="UJO13" s="321"/>
      <c r="UJP13" s="321"/>
      <c r="UJQ13" s="321"/>
      <c r="UJR13" s="321"/>
      <c r="UJS13" s="321"/>
      <c r="UJT13" s="321"/>
      <c r="UJU13" s="321"/>
      <c r="UJV13" s="321"/>
      <c r="UJW13" s="321"/>
      <c r="UJX13" s="321"/>
      <c r="UJY13" s="321"/>
      <c r="UJZ13" s="321"/>
      <c r="UKA13" s="321"/>
      <c r="UKB13" s="321"/>
      <c r="UKC13" s="321"/>
      <c r="UKD13" s="321"/>
      <c r="UKE13" s="321"/>
      <c r="UKF13" s="321"/>
      <c r="UKG13" s="321"/>
      <c r="UKH13" s="321"/>
      <c r="UKI13" s="321"/>
      <c r="UKJ13" s="321"/>
      <c r="UKK13" s="321"/>
      <c r="UKL13" s="321"/>
      <c r="UKM13" s="321"/>
      <c r="UKN13" s="321"/>
      <c r="UKO13" s="321"/>
      <c r="UKP13" s="321"/>
      <c r="UKQ13" s="321"/>
      <c r="UKR13" s="321"/>
      <c r="UKS13" s="321"/>
      <c r="UKT13" s="321"/>
      <c r="UKU13" s="321"/>
      <c r="UKV13" s="321"/>
      <c r="UKW13" s="321"/>
      <c r="UKX13" s="321"/>
      <c r="UKY13" s="321"/>
      <c r="UKZ13" s="321"/>
      <c r="ULA13" s="321"/>
      <c r="ULB13" s="321"/>
      <c r="ULC13" s="321"/>
      <c r="ULD13" s="321"/>
      <c r="ULE13" s="321"/>
      <c r="ULF13" s="321"/>
      <c r="ULG13" s="321"/>
      <c r="ULH13" s="321"/>
      <c r="ULI13" s="321"/>
      <c r="ULJ13" s="321"/>
      <c r="ULK13" s="321"/>
      <c r="ULL13" s="321"/>
      <c r="ULM13" s="321"/>
      <c r="ULN13" s="321"/>
      <c r="ULO13" s="321"/>
      <c r="ULP13" s="321"/>
      <c r="ULQ13" s="321"/>
      <c r="ULR13" s="321"/>
      <c r="ULS13" s="321"/>
      <c r="ULT13" s="321"/>
      <c r="ULU13" s="321"/>
      <c r="ULV13" s="321"/>
      <c r="ULW13" s="321"/>
      <c r="ULX13" s="321"/>
      <c r="ULY13" s="321"/>
      <c r="ULZ13" s="321"/>
      <c r="UMA13" s="321"/>
      <c r="UMB13" s="321"/>
      <c r="UMC13" s="321"/>
      <c r="UMD13" s="321"/>
      <c r="UME13" s="321"/>
      <c r="UMF13" s="321"/>
      <c r="UMG13" s="321"/>
      <c r="UMH13" s="321"/>
      <c r="UMI13" s="321"/>
      <c r="UMJ13" s="321"/>
      <c r="UMK13" s="321"/>
      <c r="UML13" s="321"/>
      <c r="UMM13" s="321"/>
      <c r="UMN13" s="321"/>
      <c r="UMO13" s="321"/>
      <c r="UMP13" s="321"/>
      <c r="UMQ13" s="321"/>
      <c r="UMR13" s="321"/>
      <c r="UMS13" s="321"/>
      <c r="UMT13" s="321"/>
      <c r="UMU13" s="321"/>
      <c r="UMV13" s="321"/>
      <c r="UMW13" s="321"/>
      <c r="UMX13" s="321"/>
      <c r="UMY13" s="321"/>
      <c r="UMZ13" s="321"/>
      <c r="UNA13" s="321"/>
      <c r="UNB13" s="321"/>
      <c r="UNC13" s="321"/>
      <c r="UND13" s="321"/>
      <c r="UNE13" s="321"/>
      <c r="UNF13" s="321"/>
      <c r="UNG13" s="321"/>
      <c r="UNH13" s="321"/>
      <c r="UNI13" s="321"/>
      <c r="UNJ13" s="321"/>
      <c r="UNK13" s="321"/>
      <c r="UNL13" s="321"/>
      <c r="UNM13" s="321"/>
      <c r="UNN13" s="321"/>
      <c r="UNO13" s="321"/>
      <c r="UNP13" s="321"/>
      <c r="UNQ13" s="321"/>
      <c r="UNR13" s="321"/>
      <c r="UNS13" s="321"/>
      <c r="UNT13" s="321"/>
      <c r="UNU13" s="321"/>
      <c r="UNV13" s="321"/>
      <c r="UNW13" s="321"/>
      <c r="UNX13" s="321"/>
      <c r="UNY13" s="321"/>
      <c r="UNZ13" s="321"/>
      <c r="UOA13" s="321"/>
      <c r="UOB13" s="321"/>
      <c r="UOC13" s="321"/>
      <c r="UOD13" s="321"/>
      <c r="UOE13" s="321"/>
      <c r="UOF13" s="321"/>
      <c r="UOG13" s="321"/>
      <c r="UOH13" s="321"/>
      <c r="UOI13" s="321"/>
      <c r="UOJ13" s="321"/>
      <c r="UOK13" s="321"/>
      <c r="UOL13" s="321"/>
      <c r="UOM13" s="321"/>
      <c r="UON13" s="321"/>
      <c r="UOO13" s="321"/>
      <c r="UOP13" s="321"/>
      <c r="UOQ13" s="321"/>
      <c r="UOR13" s="321"/>
      <c r="UOS13" s="321"/>
      <c r="UOT13" s="321"/>
      <c r="UOU13" s="321"/>
      <c r="UOV13" s="321"/>
      <c r="UOW13" s="321"/>
      <c r="UOX13" s="321"/>
      <c r="UOY13" s="321"/>
      <c r="UOZ13" s="321"/>
      <c r="UPA13" s="321"/>
      <c r="UPB13" s="321"/>
      <c r="UPC13" s="321"/>
      <c r="UPD13" s="321"/>
      <c r="UPE13" s="321"/>
      <c r="UPF13" s="321"/>
      <c r="UPG13" s="321"/>
      <c r="UPH13" s="321"/>
      <c r="UPI13" s="321"/>
      <c r="UPJ13" s="321"/>
      <c r="UPK13" s="321"/>
      <c r="UPL13" s="321"/>
      <c r="UPM13" s="321"/>
      <c r="UPN13" s="321"/>
      <c r="UPO13" s="321"/>
      <c r="UPP13" s="321"/>
      <c r="UPQ13" s="321"/>
      <c r="UPR13" s="321"/>
      <c r="UPS13" s="321"/>
      <c r="UPT13" s="321"/>
      <c r="UPU13" s="321"/>
      <c r="UPV13" s="321"/>
      <c r="UPW13" s="321"/>
      <c r="UPX13" s="321"/>
      <c r="UPY13" s="321"/>
      <c r="UPZ13" s="321"/>
      <c r="UQA13" s="321"/>
      <c r="UQB13" s="321"/>
      <c r="UQC13" s="321"/>
      <c r="UQD13" s="321"/>
      <c r="UQE13" s="321"/>
      <c r="UQF13" s="321"/>
      <c r="UQG13" s="321"/>
      <c r="UQH13" s="321"/>
      <c r="UQI13" s="321"/>
      <c r="UQJ13" s="321"/>
      <c r="UQK13" s="321"/>
      <c r="UQL13" s="321"/>
      <c r="UQM13" s="321"/>
      <c r="UQN13" s="321"/>
      <c r="UQO13" s="321"/>
      <c r="UQP13" s="321"/>
      <c r="UQQ13" s="321"/>
      <c r="UQR13" s="321"/>
      <c r="UQS13" s="321"/>
      <c r="UQT13" s="321"/>
      <c r="UQU13" s="321"/>
      <c r="UQV13" s="321"/>
      <c r="UQW13" s="321"/>
      <c r="UQX13" s="321"/>
      <c r="UQY13" s="321"/>
      <c r="UQZ13" s="321"/>
      <c r="URA13" s="321"/>
      <c r="URB13" s="321"/>
      <c r="URC13" s="321"/>
      <c r="URD13" s="321"/>
      <c r="URE13" s="321"/>
      <c r="URF13" s="321"/>
      <c r="URG13" s="321"/>
      <c r="URH13" s="321"/>
      <c r="URI13" s="321"/>
      <c r="URJ13" s="321"/>
      <c r="URK13" s="321"/>
      <c r="URL13" s="321"/>
      <c r="URM13" s="321"/>
      <c r="URN13" s="321"/>
      <c r="URO13" s="321"/>
      <c r="URP13" s="321"/>
      <c r="URQ13" s="321"/>
      <c r="URR13" s="321"/>
      <c r="URS13" s="321"/>
      <c r="URT13" s="321"/>
      <c r="URU13" s="321"/>
      <c r="URV13" s="321"/>
      <c r="URW13" s="321"/>
      <c r="URX13" s="321"/>
      <c r="URY13" s="321"/>
      <c r="URZ13" s="321"/>
      <c r="USA13" s="321"/>
      <c r="USB13" s="321"/>
      <c r="USC13" s="321"/>
      <c r="USD13" s="321"/>
      <c r="USE13" s="321"/>
      <c r="USF13" s="321"/>
      <c r="USG13" s="321"/>
      <c r="USH13" s="321"/>
      <c r="USI13" s="321"/>
      <c r="USJ13" s="321"/>
      <c r="USK13" s="321"/>
      <c r="USL13" s="321"/>
      <c r="USM13" s="321"/>
      <c r="USN13" s="321"/>
      <c r="USO13" s="321"/>
      <c r="USP13" s="321"/>
      <c r="USQ13" s="321"/>
      <c r="USR13" s="321"/>
      <c r="USS13" s="321"/>
      <c r="UST13" s="321"/>
      <c r="USU13" s="321"/>
      <c r="USV13" s="321"/>
      <c r="USW13" s="321"/>
      <c r="USX13" s="321"/>
      <c r="USY13" s="321"/>
      <c r="USZ13" s="321"/>
      <c r="UTA13" s="321"/>
      <c r="UTB13" s="321"/>
      <c r="UTC13" s="321"/>
      <c r="UTD13" s="321"/>
      <c r="UTE13" s="321"/>
      <c r="UTF13" s="321"/>
      <c r="UTG13" s="321"/>
      <c r="UTH13" s="321"/>
      <c r="UTI13" s="321"/>
      <c r="UTJ13" s="321"/>
      <c r="UTK13" s="321"/>
      <c r="UTL13" s="321"/>
      <c r="UTM13" s="321"/>
      <c r="UTN13" s="321"/>
      <c r="UTO13" s="321"/>
      <c r="UTP13" s="321"/>
      <c r="UTQ13" s="321"/>
      <c r="UTR13" s="321"/>
      <c r="UTS13" s="321"/>
      <c r="UTT13" s="321"/>
      <c r="UTU13" s="321"/>
      <c r="UTV13" s="321"/>
      <c r="UTW13" s="321"/>
      <c r="UTX13" s="321"/>
      <c r="UTY13" s="321"/>
      <c r="UTZ13" s="321"/>
      <c r="UUA13" s="321"/>
      <c r="UUB13" s="321"/>
      <c r="UUC13" s="321"/>
      <c r="UUD13" s="321"/>
      <c r="UUE13" s="321"/>
      <c r="UUF13" s="321"/>
      <c r="UUG13" s="321"/>
      <c r="UUH13" s="321"/>
      <c r="UUI13" s="321"/>
      <c r="UUJ13" s="321"/>
      <c r="UUK13" s="321"/>
      <c r="UUL13" s="321"/>
      <c r="UUM13" s="321"/>
      <c r="UUN13" s="321"/>
      <c r="UUO13" s="321"/>
      <c r="UUP13" s="321"/>
      <c r="UUQ13" s="321"/>
      <c r="UUR13" s="321"/>
      <c r="UUS13" s="321"/>
      <c r="UUT13" s="321"/>
      <c r="UUU13" s="321"/>
      <c r="UUV13" s="321"/>
      <c r="UUW13" s="321"/>
      <c r="UUX13" s="321"/>
      <c r="UUY13" s="321"/>
      <c r="UUZ13" s="321"/>
      <c r="UVA13" s="321"/>
      <c r="UVB13" s="321"/>
      <c r="UVC13" s="321"/>
      <c r="UVD13" s="321"/>
      <c r="UVE13" s="321"/>
      <c r="UVF13" s="321"/>
      <c r="UVG13" s="321"/>
      <c r="UVH13" s="321"/>
      <c r="UVI13" s="321"/>
      <c r="UVJ13" s="321"/>
      <c r="UVK13" s="321"/>
      <c r="UVL13" s="321"/>
      <c r="UVM13" s="321"/>
      <c r="UVN13" s="321"/>
      <c r="UVO13" s="321"/>
      <c r="UVP13" s="321"/>
      <c r="UVQ13" s="321"/>
      <c r="UVR13" s="321"/>
      <c r="UVS13" s="321"/>
      <c r="UVT13" s="321"/>
      <c r="UVU13" s="321"/>
      <c r="UVV13" s="321"/>
      <c r="UVW13" s="321"/>
      <c r="UVX13" s="321"/>
      <c r="UVY13" s="321"/>
      <c r="UVZ13" s="321"/>
      <c r="UWA13" s="321"/>
      <c r="UWB13" s="321"/>
      <c r="UWC13" s="321"/>
      <c r="UWD13" s="321"/>
      <c r="UWE13" s="321"/>
      <c r="UWF13" s="321"/>
      <c r="UWG13" s="321"/>
      <c r="UWH13" s="321"/>
      <c r="UWI13" s="321"/>
      <c r="UWJ13" s="321"/>
      <c r="UWK13" s="321"/>
      <c r="UWL13" s="321"/>
      <c r="UWM13" s="321"/>
      <c r="UWN13" s="321"/>
      <c r="UWO13" s="321"/>
      <c r="UWP13" s="321"/>
      <c r="UWQ13" s="321"/>
      <c r="UWR13" s="321"/>
      <c r="UWS13" s="321"/>
      <c r="UWT13" s="321"/>
      <c r="UWU13" s="321"/>
      <c r="UWV13" s="321"/>
      <c r="UWW13" s="321"/>
      <c r="UWX13" s="321"/>
      <c r="UWY13" s="321"/>
      <c r="UWZ13" s="321"/>
      <c r="UXA13" s="321"/>
      <c r="UXB13" s="321"/>
      <c r="UXC13" s="321"/>
      <c r="UXD13" s="321"/>
      <c r="UXE13" s="321"/>
      <c r="UXF13" s="321"/>
      <c r="UXG13" s="321"/>
      <c r="UXH13" s="321"/>
      <c r="UXI13" s="321"/>
      <c r="UXJ13" s="321"/>
      <c r="UXK13" s="321"/>
      <c r="UXL13" s="321"/>
      <c r="UXM13" s="321"/>
      <c r="UXN13" s="321"/>
      <c r="UXO13" s="321"/>
      <c r="UXP13" s="321"/>
      <c r="UXQ13" s="321"/>
      <c r="UXR13" s="321"/>
      <c r="UXS13" s="321"/>
      <c r="UXT13" s="321"/>
      <c r="UXU13" s="321"/>
      <c r="UXV13" s="321"/>
      <c r="UXW13" s="321"/>
      <c r="UXX13" s="321"/>
      <c r="UXY13" s="321"/>
      <c r="UXZ13" s="321"/>
      <c r="UYA13" s="321"/>
      <c r="UYB13" s="321"/>
      <c r="UYC13" s="321"/>
      <c r="UYD13" s="321"/>
      <c r="UYE13" s="321"/>
      <c r="UYF13" s="321"/>
      <c r="UYG13" s="321"/>
      <c r="UYH13" s="321"/>
      <c r="UYI13" s="321"/>
      <c r="UYJ13" s="321"/>
      <c r="UYK13" s="321"/>
      <c r="UYL13" s="321"/>
      <c r="UYM13" s="321"/>
      <c r="UYN13" s="321"/>
      <c r="UYO13" s="321"/>
      <c r="UYP13" s="321"/>
      <c r="UYQ13" s="321"/>
      <c r="UYR13" s="321"/>
      <c r="UYS13" s="321"/>
      <c r="UYT13" s="321"/>
      <c r="UYU13" s="321"/>
      <c r="UYV13" s="321"/>
      <c r="UYW13" s="321"/>
      <c r="UYX13" s="321"/>
      <c r="UYY13" s="321"/>
      <c r="UYZ13" s="321"/>
      <c r="UZA13" s="321"/>
      <c r="UZB13" s="321"/>
      <c r="UZC13" s="321"/>
      <c r="UZD13" s="321"/>
      <c r="UZE13" s="321"/>
      <c r="UZF13" s="321"/>
      <c r="UZG13" s="321"/>
      <c r="UZH13" s="321"/>
      <c r="UZI13" s="321"/>
      <c r="UZJ13" s="321"/>
      <c r="UZK13" s="321"/>
      <c r="UZL13" s="321"/>
      <c r="UZM13" s="321"/>
      <c r="UZN13" s="321"/>
      <c r="UZO13" s="321"/>
      <c r="UZP13" s="321"/>
      <c r="UZQ13" s="321"/>
      <c r="UZR13" s="321"/>
      <c r="UZS13" s="321"/>
      <c r="UZT13" s="321"/>
      <c r="UZU13" s="321"/>
      <c r="UZV13" s="321"/>
      <c r="UZW13" s="321"/>
      <c r="UZX13" s="321"/>
      <c r="UZY13" s="321"/>
      <c r="UZZ13" s="321"/>
      <c r="VAA13" s="321"/>
      <c r="VAB13" s="321"/>
      <c r="VAC13" s="321"/>
      <c r="VAD13" s="321"/>
      <c r="VAE13" s="321"/>
      <c r="VAF13" s="321"/>
      <c r="VAG13" s="321"/>
      <c r="VAH13" s="321"/>
      <c r="VAI13" s="321"/>
      <c r="VAJ13" s="321"/>
      <c r="VAK13" s="321"/>
      <c r="VAL13" s="321"/>
      <c r="VAM13" s="321"/>
      <c r="VAN13" s="321"/>
      <c r="VAO13" s="321"/>
      <c r="VAP13" s="321"/>
      <c r="VAQ13" s="321"/>
      <c r="VAR13" s="321"/>
      <c r="VAS13" s="321"/>
      <c r="VAT13" s="321"/>
      <c r="VAU13" s="321"/>
      <c r="VAV13" s="321"/>
      <c r="VAW13" s="321"/>
      <c r="VAX13" s="321"/>
      <c r="VAY13" s="321"/>
      <c r="VAZ13" s="321"/>
      <c r="VBA13" s="321"/>
      <c r="VBB13" s="321"/>
      <c r="VBC13" s="321"/>
      <c r="VBD13" s="321"/>
      <c r="VBE13" s="321"/>
      <c r="VBF13" s="321"/>
      <c r="VBG13" s="321"/>
      <c r="VBH13" s="321"/>
      <c r="VBI13" s="321"/>
      <c r="VBJ13" s="321"/>
      <c r="VBK13" s="321"/>
      <c r="VBL13" s="321"/>
      <c r="VBM13" s="321"/>
      <c r="VBN13" s="321"/>
      <c r="VBO13" s="321"/>
      <c r="VBP13" s="321"/>
      <c r="VBQ13" s="321"/>
      <c r="VBR13" s="321"/>
      <c r="VBS13" s="321"/>
      <c r="VBT13" s="321"/>
      <c r="VBU13" s="321"/>
      <c r="VBV13" s="321"/>
      <c r="VBW13" s="321"/>
      <c r="VBX13" s="321"/>
      <c r="VBY13" s="321"/>
      <c r="VBZ13" s="321"/>
      <c r="VCA13" s="321"/>
      <c r="VCB13" s="321"/>
      <c r="VCC13" s="321"/>
      <c r="VCD13" s="321"/>
      <c r="VCE13" s="321"/>
      <c r="VCF13" s="321"/>
      <c r="VCG13" s="321"/>
      <c r="VCH13" s="321"/>
      <c r="VCI13" s="321"/>
      <c r="VCJ13" s="321"/>
      <c r="VCK13" s="321"/>
      <c r="VCL13" s="321"/>
      <c r="VCM13" s="321"/>
      <c r="VCN13" s="321"/>
      <c r="VCO13" s="321"/>
      <c r="VCP13" s="321"/>
      <c r="VCQ13" s="321"/>
      <c r="VCR13" s="321"/>
      <c r="VCS13" s="321"/>
      <c r="VCT13" s="321"/>
      <c r="VCU13" s="321"/>
      <c r="VCV13" s="321"/>
      <c r="VCW13" s="321"/>
      <c r="VCX13" s="321"/>
      <c r="VCY13" s="321"/>
      <c r="VCZ13" s="321"/>
      <c r="VDA13" s="321"/>
      <c r="VDB13" s="321"/>
      <c r="VDC13" s="321"/>
      <c r="VDD13" s="321"/>
      <c r="VDE13" s="321"/>
      <c r="VDF13" s="321"/>
      <c r="VDG13" s="321"/>
      <c r="VDH13" s="321"/>
      <c r="VDI13" s="321"/>
      <c r="VDJ13" s="321"/>
      <c r="VDK13" s="321"/>
      <c r="VDL13" s="321"/>
      <c r="VDM13" s="321"/>
      <c r="VDN13" s="321"/>
      <c r="VDO13" s="321"/>
      <c r="VDP13" s="321"/>
      <c r="VDQ13" s="321"/>
      <c r="VDR13" s="321"/>
      <c r="VDS13" s="321"/>
      <c r="VDT13" s="321"/>
      <c r="VDU13" s="321"/>
      <c r="VDV13" s="321"/>
      <c r="VDW13" s="321"/>
      <c r="VDX13" s="321"/>
      <c r="VDY13" s="321"/>
      <c r="VDZ13" s="321"/>
      <c r="VEA13" s="321"/>
      <c r="VEB13" s="321"/>
      <c r="VEC13" s="321"/>
      <c r="VED13" s="321"/>
      <c r="VEE13" s="321"/>
      <c r="VEF13" s="321"/>
      <c r="VEG13" s="321"/>
      <c r="VEH13" s="321"/>
      <c r="VEI13" s="321"/>
      <c r="VEJ13" s="321"/>
      <c r="VEK13" s="321"/>
      <c r="VEL13" s="321"/>
      <c r="VEM13" s="321"/>
      <c r="VEN13" s="321"/>
      <c r="VEO13" s="321"/>
      <c r="VEP13" s="321"/>
      <c r="VEQ13" s="321"/>
      <c r="VER13" s="321"/>
      <c r="VES13" s="321"/>
      <c r="VET13" s="321"/>
      <c r="VEU13" s="321"/>
      <c r="VEV13" s="321"/>
      <c r="VEW13" s="321"/>
      <c r="VEX13" s="321"/>
      <c r="VEY13" s="321"/>
      <c r="VEZ13" s="321"/>
      <c r="VFA13" s="321"/>
      <c r="VFB13" s="321"/>
      <c r="VFC13" s="321"/>
      <c r="VFD13" s="321"/>
      <c r="VFE13" s="321"/>
      <c r="VFF13" s="321"/>
      <c r="VFG13" s="321"/>
      <c r="VFH13" s="321"/>
      <c r="VFI13" s="321"/>
      <c r="VFJ13" s="321"/>
      <c r="VFK13" s="321"/>
      <c r="VFL13" s="321"/>
      <c r="VFM13" s="321"/>
      <c r="VFN13" s="321"/>
      <c r="VFO13" s="321"/>
      <c r="VFP13" s="321"/>
      <c r="VFQ13" s="321"/>
      <c r="VFR13" s="321"/>
      <c r="VFS13" s="321"/>
      <c r="VFT13" s="321"/>
      <c r="VFU13" s="321"/>
      <c r="VFV13" s="321"/>
      <c r="VFW13" s="321"/>
      <c r="VFX13" s="321"/>
      <c r="VFY13" s="321"/>
      <c r="VFZ13" s="321"/>
      <c r="VGA13" s="321"/>
      <c r="VGB13" s="321"/>
      <c r="VGC13" s="321"/>
      <c r="VGD13" s="321"/>
      <c r="VGE13" s="321"/>
      <c r="VGF13" s="321"/>
      <c r="VGG13" s="321"/>
      <c r="VGH13" s="321"/>
      <c r="VGI13" s="321"/>
      <c r="VGJ13" s="321"/>
      <c r="VGK13" s="321"/>
      <c r="VGL13" s="321"/>
      <c r="VGM13" s="321"/>
      <c r="VGN13" s="321"/>
      <c r="VGO13" s="321"/>
      <c r="VGP13" s="321"/>
      <c r="VGQ13" s="321"/>
      <c r="VGR13" s="321"/>
      <c r="VGS13" s="321"/>
      <c r="VGT13" s="321"/>
      <c r="VGU13" s="321"/>
      <c r="VGV13" s="321"/>
      <c r="VGW13" s="321"/>
      <c r="VGX13" s="321"/>
      <c r="VGY13" s="321"/>
      <c r="VGZ13" s="321"/>
      <c r="VHA13" s="321"/>
      <c r="VHB13" s="321"/>
      <c r="VHC13" s="321"/>
      <c r="VHD13" s="321"/>
      <c r="VHE13" s="321"/>
      <c r="VHF13" s="321"/>
      <c r="VHG13" s="321"/>
      <c r="VHH13" s="321"/>
      <c r="VHI13" s="321"/>
      <c r="VHJ13" s="321"/>
      <c r="VHK13" s="321"/>
      <c r="VHL13" s="321"/>
      <c r="VHM13" s="321"/>
      <c r="VHN13" s="321"/>
      <c r="VHO13" s="321"/>
      <c r="VHP13" s="321"/>
      <c r="VHQ13" s="321"/>
      <c r="VHR13" s="321"/>
      <c r="VHS13" s="321"/>
      <c r="VHT13" s="321"/>
      <c r="VHU13" s="321"/>
      <c r="VHV13" s="321"/>
      <c r="VHW13" s="321"/>
      <c r="VHX13" s="321"/>
      <c r="VHY13" s="321"/>
      <c r="VHZ13" s="321"/>
      <c r="VIA13" s="321"/>
      <c r="VIB13" s="321"/>
      <c r="VIC13" s="321"/>
      <c r="VID13" s="321"/>
      <c r="VIE13" s="321"/>
      <c r="VIF13" s="321"/>
      <c r="VIG13" s="321"/>
      <c r="VIH13" s="321"/>
      <c r="VII13" s="321"/>
      <c r="VIJ13" s="321"/>
      <c r="VIK13" s="321"/>
      <c r="VIL13" s="321"/>
      <c r="VIM13" s="321"/>
      <c r="VIN13" s="321"/>
      <c r="VIO13" s="321"/>
      <c r="VIP13" s="321"/>
      <c r="VIQ13" s="321"/>
      <c r="VIR13" s="321"/>
      <c r="VIS13" s="321"/>
      <c r="VIT13" s="321"/>
      <c r="VIU13" s="321"/>
      <c r="VIV13" s="321"/>
      <c r="VIW13" s="321"/>
      <c r="VIX13" s="321"/>
      <c r="VIY13" s="321"/>
      <c r="VIZ13" s="321"/>
      <c r="VJA13" s="321"/>
      <c r="VJB13" s="321"/>
      <c r="VJC13" s="321"/>
      <c r="VJD13" s="321"/>
      <c r="VJE13" s="321"/>
      <c r="VJF13" s="321"/>
      <c r="VJG13" s="321"/>
      <c r="VJH13" s="321"/>
      <c r="VJI13" s="321"/>
      <c r="VJJ13" s="321"/>
      <c r="VJK13" s="321"/>
      <c r="VJL13" s="321"/>
      <c r="VJM13" s="321"/>
      <c r="VJN13" s="321"/>
      <c r="VJO13" s="321"/>
      <c r="VJP13" s="321"/>
      <c r="VJQ13" s="321"/>
      <c r="VJR13" s="321"/>
      <c r="VJS13" s="321"/>
      <c r="VJT13" s="321"/>
      <c r="VJU13" s="321"/>
      <c r="VJV13" s="321"/>
      <c r="VJW13" s="321"/>
      <c r="VJX13" s="321"/>
      <c r="VJY13" s="321"/>
      <c r="VJZ13" s="321"/>
      <c r="VKA13" s="321"/>
      <c r="VKB13" s="321"/>
      <c r="VKC13" s="321"/>
      <c r="VKD13" s="321"/>
      <c r="VKE13" s="321"/>
      <c r="VKF13" s="321"/>
      <c r="VKG13" s="321"/>
      <c r="VKH13" s="321"/>
      <c r="VKI13" s="321"/>
      <c r="VKJ13" s="321"/>
      <c r="VKK13" s="321"/>
      <c r="VKL13" s="321"/>
      <c r="VKM13" s="321"/>
      <c r="VKN13" s="321"/>
      <c r="VKO13" s="321"/>
      <c r="VKP13" s="321"/>
      <c r="VKQ13" s="321"/>
      <c r="VKR13" s="321"/>
      <c r="VKS13" s="321"/>
      <c r="VKT13" s="321"/>
      <c r="VKU13" s="321"/>
      <c r="VKV13" s="321"/>
      <c r="VKW13" s="321"/>
      <c r="VKX13" s="321"/>
      <c r="VKY13" s="321"/>
      <c r="VKZ13" s="321"/>
      <c r="VLA13" s="321"/>
      <c r="VLB13" s="321"/>
      <c r="VLC13" s="321"/>
      <c r="VLD13" s="321"/>
      <c r="VLE13" s="321"/>
      <c r="VLF13" s="321"/>
      <c r="VLG13" s="321"/>
      <c r="VLH13" s="321"/>
      <c r="VLI13" s="321"/>
      <c r="VLJ13" s="321"/>
      <c r="VLK13" s="321"/>
      <c r="VLL13" s="321"/>
      <c r="VLM13" s="321"/>
      <c r="VLN13" s="321"/>
      <c r="VLO13" s="321"/>
      <c r="VLP13" s="321"/>
      <c r="VLQ13" s="321"/>
      <c r="VLR13" s="321"/>
      <c r="VLS13" s="321"/>
      <c r="VLT13" s="321"/>
      <c r="VLU13" s="321"/>
      <c r="VLV13" s="321"/>
      <c r="VLW13" s="321"/>
      <c r="VLX13" s="321"/>
      <c r="VLY13" s="321"/>
      <c r="VLZ13" s="321"/>
      <c r="VMA13" s="321"/>
      <c r="VMB13" s="321"/>
      <c r="VMC13" s="321"/>
      <c r="VMD13" s="321"/>
      <c r="VME13" s="321"/>
      <c r="VMF13" s="321"/>
      <c r="VMG13" s="321"/>
      <c r="VMH13" s="321"/>
      <c r="VMI13" s="321"/>
      <c r="VMJ13" s="321"/>
      <c r="VMK13" s="321"/>
      <c r="VML13" s="321"/>
      <c r="VMM13" s="321"/>
      <c r="VMN13" s="321"/>
      <c r="VMO13" s="321"/>
      <c r="VMP13" s="321"/>
      <c r="VMQ13" s="321"/>
      <c r="VMR13" s="321"/>
      <c r="VMS13" s="321"/>
      <c r="VMT13" s="321"/>
      <c r="VMU13" s="321"/>
      <c r="VMV13" s="321"/>
      <c r="VMW13" s="321"/>
      <c r="VMX13" s="321"/>
      <c r="VMY13" s="321"/>
      <c r="VMZ13" s="321"/>
      <c r="VNA13" s="321"/>
      <c r="VNB13" s="321"/>
      <c r="VNC13" s="321"/>
      <c r="VND13" s="321"/>
      <c r="VNE13" s="321"/>
      <c r="VNF13" s="321"/>
      <c r="VNG13" s="321"/>
      <c r="VNH13" s="321"/>
      <c r="VNI13" s="321"/>
      <c r="VNJ13" s="321"/>
      <c r="VNK13" s="321"/>
      <c r="VNL13" s="321"/>
      <c r="VNM13" s="321"/>
      <c r="VNN13" s="321"/>
      <c r="VNO13" s="321"/>
      <c r="VNP13" s="321"/>
      <c r="VNQ13" s="321"/>
      <c r="VNR13" s="321"/>
      <c r="VNS13" s="321"/>
      <c r="VNT13" s="321"/>
      <c r="VNU13" s="321"/>
      <c r="VNV13" s="321"/>
      <c r="VNW13" s="321"/>
      <c r="VNX13" s="321"/>
      <c r="VNY13" s="321"/>
      <c r="VNZ13" s="321"/>
      <c r="VOA13" s="321"/>
      <c r="VOB13" s="321"/>
      <c r="VOC13" s="321"/>
      <c r="VOD13" s="321"/>
      <c r="VOE13" s="321"/>
      <c r="VOF13" s="321"/>
      <c r="VOG13" s="321"/>
      <c r="VOH13" s="321"/>
      <c r="VOI13" s="321"/>
      <c r="VOJ13" s="321"/>
      <c r="VOK13" s="321"/>
      <c r="VOL13" s="321"/>
      <c r="VOM13" s="321"/>
      <c r="VON13" s="321"/>
      <c r="VOO13" s="321"/>
      <c r="VOP13" s="321"/>
      <c r="VOQ13" s="321"/>
      <c r="VOR13" s="321"/>
      <c r="VOS13" s="321"/>
      <c r="VOT13" s="321"/>
      <c r="VOU13" s="321"/>
      <c r="VOV13" s="321"/>
      <c r="VOW13" s="321"/>
      <c r="VOX13" s="321"/>
      <c r="VOY13" s="321"/>
      <c r="VOZ13" s="321"/>
      <c r="VPA13" s="321"/>
      <c r="VPB13" s="321"/>
      <c r="VPC13" s="321"/>
      <c r="VPD13" s="321"/>
      <c r="VPE13" s="321"/>
      <c r="VPF13" s="321"/>
      <c r="VPG13" s="321"/>
      <c r="VPH13" s="321"/>
      <c r="VPI13" s="321"/>
      <c r="VPJ13" s="321"/>
      <c r="VPK13" s="321"/>
      <c r="VPL13" s="321"/>
      <c r="VPM13" s="321"/>
      <c r="VPN13" s="321"/>
      <c r="VPO13" s="321"/>
      <c r="VPP13" s="321"/>
      <c r="VPQ13" s="321"/>
      <c r="VPR13" s="321"/>
      <c r="VPS13" s="321"/>
      <c r="VPT13" s="321"/>
      <c r="VPU13" s="321"/>
      <c r="VPV13" s="321"/>
      <c r="VPW13" s="321"/>
      <c r="VPX13" s="321"/>
    </row>
    <row r="14" spans="1:15312">
      <c r="A14" s="312" t="s">
        <v>541</v>
      </c>
      <c r="B14" s="6">
        <f>SUM(B7:B13)</f>
        <v>4750</v>
      </c>
      <c r="C14" s="6">
        <f>SUM(C7:C13)</f>
        <v>5650</v>
      </c>
      <c r="D14" s="6">
        <f>SUM(D7:D13)</f>
        <v>6450</v>
      </c>
      <c r="E14" s="6">
        <f>SUM(E7:E13)</f>
        <v>7350</v>
      </c>
      <c r="G14" s="320"/>
    </row>
    <row r="15" spans="1:15312">
      <c r="A15" s="317" t="s">
        <v>601</v>
      </c>
      <c r="B15" s="319"/>
      <c r="C15" s="319"/>
      <c r="D15" s="319"/>
      <c r="E15" s="319"/>
      <c r="K15" s="318"/>
      <c r="L15" s="318"/>
    </row>
    <row r="16" spans="1:15312">
      <c r="A16" s="313" t="s">
        <v>600</v>
      </c>
      <c r="B16" s="302">
        <v>5</v>
      </c>
      <c r="C16" s="302">
        <v>5</v>
      </c>
      <c r="D16" s="302">
        <v>5</v>
      </c>
      <c r="E16" s="302">
        <v>5</v>
      </c>
    </row>
    <row r="17" spans="1:5">
      <c r="A17" s="313" t="s">
        <v>599</v>
      </c>
      <c r="B17" s="302">
        <v>10</v>
      </c>
      <c r="C17" s="302">
        <v>10</v>
      </c>
      <c r="D17" s="302">
        <v>10</v>
      </c>
      <c r="E17" s="302">
        <v>10</v>
      </c>
    </row>
    <row r="18" spans="1:5">
      <c r="A18" s="313" t="s">
        <v>598</v>
      </c>
      <c r="B18" s="302">
        <v>8</v>
      </c>
      <c r="C18" s="302">
        <v>8</v>
      </c>
      <c r="D18" s="302">
        <v>8</v>
      </c>
      <c r="E18" s="302">
        <v>8</v>
      </c>
    </row>
    <row r="19" spans="1:5">
      <c r="A19" s="313" t="s">
        <v>597</v>
      </c>
      <c r="B19" s="302">
        <v>9</v>
      </c>
      <c r="C19" s="302">
        <v>9</v>
      </c>
      <c r="D19" s="302">
        <v>9</v>
      </c>
      <c r="E19" s="302">
        <v>9</v>
      </c>
    </row>
    <row r="20" spans="1:5">
      <c r="A20" s="313" t="s">
        <v>596</v>
      </c>
      <c r="B20" s="302">
        <v>1</v>
      </c>
      <c r="C20" s="302">
        <v>1</v>
      </c>
      <c r="D20" s="302">
        <v>1</v>
      </c>
      <c r="E20" s="302">
        <v>1</v>
      </c>
    </row>
    <row r="21" spans="1:5">
      <c r="A21" s="313" t="s">
        <v>595</v>
      </c>
      <c r="B21" s="302">
        <v>1</v>
      </c>
      <c r="C21" s="302">
        <v>1</v>
      </c>
      <c r="D21" s="302">
        <v>1</v>
      </c>
      <c r="E21" s="302">
        <v>1</v>
      </c>
    </row>
    <row r="22" spans="1:5">
      <c r="A22" s="313" t="s">
        <v>594</v>
      </c>
      <c r="B22" s="302">
        <v>1</v>
      </c>
      <c r="C22" s="302">
        <v>1</v>
      </c>
      <c r="D22" s="302">
        <v>1</v>
      </c>
      <c r="E22" s="302">
        <v>1</v>
      </c>
    </row>
    <row r="23" spans="1:5">
      <c r="A23" s="313" t="s">
        <v>573</v>
      </c>
      <c r="B23" s="302">
        <v>4</v>
      </c>
      <c r="C23" s="302">
        <v>4</v>
      </c>
      <c r="D23" s="302">
        <v>4</v>
      </c>
      <c r="E23" s="302">
        <v>4</v>
      </c>
    </row>
    <row r="24" spans="1:5">
      <c r="A24" s="313" t="s">
        <v>593</v>
      </c>
      <c r="B24" s="302">
        <v>1</v>
      </c>
      <c r="C24" s="302">
        <v>1</v>
      </c>
      <c r="D24" s="302">
        <v>1</v>
      </c>
      <c r="E24" s="302">
        <v>1</v>
      </c>
    </row>
    <row r="25" spans="1:5">
      <c r="A25" s="312" t="s">
        <v>541</v>
      </c>
      <c r="B25" s="6">
        <f>SUM(B16:B24)</f>
        <v>40</v>
      </c>
      <c r="C25" s="6">
        <f>SUM(C16:C24)</f>
        <v>40</v>
      </c>
      <c r="D25" s="6">
        <f>SUM(D16:D24)</f>
        <v>40</v>
      </c>
      <c r="E25" s="6">
        <f>SUM(E16:E24)</f>
        <v>40</v>
      </c>
    </row>
    <row r="26" spans="1:5">
      <c r="A26" s="312" t="s">
        <v>592</v>
      </c>
      <c r="B26" s="6">
        <f>B14+B25</f>
        <v>4790</v>
      </c>
      <c r="C26" s="6">
        <f>C14+C25</f>
        <v>5690</v>
      </c>
      <c r="D26" s="6">
        <f>D14+D25</f>
        <v>6490</v>
      </c>
      <c r="E26" s="6">
        <f>E14+E25</f>
        <v>7390</v>
      </c>
    </row>
    <row r="27" spans="1:5">
      <c r="A27" s="317" t="s">
        <v>591</v>
      </c>
      <c r="B27" s="302"/>
      <c r="C27" s="302"/>
      <c r="D27" s="302"/>
      <c r="E27" s="302"/>
    </row>
    <row r="28" spans="1:5" ht="16.5" customHeight="1">
      <c r="A28" s="313" t="s">
        <v>567</v>
      </c>
      <c r="B28" s="302">
        <v>330</v>
      </c>
      <c r="C28" s="302">
        <v>330</v>
      </c>
      <c r="D28" s="302">
        <v>330</v>
      </c>
      <c r="E28" s="302">
        <v>330</v>
      </c>
    </row>
    <row r="29" spans="1:5">
      <c r="A29" s="313" t="s">
        <v>590</v>
      </c>
      <c r="B29" s="302">
        <v>260</v>
      </c>
      <c r="C29" s="302">
        <v>345</v>
      </c>
      <c r="D29" s="302">
        <v>446</v>
      </c>
      <c r="E29" s="302">
        <v>535</v>
      </c>
    </row>
    <row r="30" spans="1:5">
      <c r="A30" s="313" t="s">
        <v>589</v>
      </c>
      <c r="B30" s="302">
        <v>102</v>
      </c>
      <c r="C30" s="302">
        <v>175</v>
      </c>
      <c r="D30" s="302">
        <v>262</v>
      </c>
      <c r="E30" s="302">
        <v>340</v>
      </c>
    </row>
    <row r="31" spans="1:5" ht="15.75" customHeight="1">
      <c r="A31" s="313" t="s">
        <v>588</v>
      </c>
      <c r="B31" s="302">
        <v>75</v>
      </c>
      <c r="C31" s="302">
        <v>100</v>
      </c>
      <c r="D31" s="302">
        <v>125</v>
      </c>
      <c r="E31" s="302">
        <v>150</v>
      </c>
    </row>
    <row r="32" spans="1:5">
      <c r="A32" s="313" t="s">
        <v>587</v>
      </c>
      <c r="B32" s="302">
        <v>5</v>
      </c>
      <c r="C32" s="302">
        <v>5</v>
      </c>
      <c r="D32" s="302">
        <v>5</v>
      </c>
      <c r="E32" s="302">
        <v>5</v>
      </c>
    </row>
    <row r="33" spans="1:10">
      <c r="A33" s="313" t="s">
        <v>574</v>
      </c>
      <c r="B33" s="302">
        <v>190</v>
      </c>
      <c r="C33" s="302">
        <v>190</v>
      </c>
      <c r="D33" s="302">
        <v>190</v>
      </c>
      <c r="E33" s="302">
        <v>190</v>
      </c>
    </row>
    <row r="34" spans="1:10">
      <c r="A34" s="313" t="s">
        <v>586</v>
      </c>
      <c r="B34" s="302">
        <v>150</v>
      </c>
      <c r="C34" s="302">
        <v>275</v>
      </c>
      <c r="D34" s="302">
        <v>385</v>
      </c>
      <c r="E34" s="302">
        <v>510</v>
      </c>
    </row>
    <row r="35" spans="1:10">
      <c r="A35" s="313" t="s">
        <v>585</v>
      </c>
      <c r="B35" s="302">
        <v>20</v>
      </c>
      <c r="C35" s="302">
        <v>50</v>
      </c>
      <c r="D35" s="302">
        <v>70</v>
      </c>
      <c r="E35" s="302">
        <v>90</v>
      </c>
    </row>
    <row r="36" spans="1:10">
      <c r="A36" s="313" t="s">
        <v>584</v>
      </c>
      <c r="B36" s="302">
        <v>15</v>
      </c>
      <c r="C36" s="302">
        <v>20</v>
      </c>
      <c r="D36" s="302">
        <v>25</v>
      </c>
      <c r="E36" s="302">
        <v>30</v>
      </c>
    </row>
    <row r="37" spans="1:10">
      <c r="A37" s="313" t="s">
        <v>573</v>
      </c>
      <c r="B37" s="302">
        <v>15</v>
      </c>
      <c r="C37" s="302">
        <v>15</v>
      </c>
      <c r="D37" s="302">
        <v>15</v>
      </c>
      <c r="E37" s="302">
        <v>15</v>
      </c>
    </row>
    <row r="38" spans="1:10">
      <c r="A38" s="313" t="s">
        <v>583</v>
      </c>
      <c r="B38" s="302">
        <v>30</v>
      </c>
      <c r="C38" s="302">
        <v>40</v>
      </c>
      <c r="D38" s="302">
        <v>50</v>
      </c>
      <c r="E38" s="302">
        <v>60</v>
      </c>
    </row>
    <row r="39" spans="1:10">
      <c r="A39" s="313" t="s">
        <v>582</v>
      </c>
      <c r="B39" s="302">
        <v>20</v>
      </c>
      <c r="C39" s="302">
        <v>30</v>
      </c>
      <c r="D39" s="302">
        <v>35</v>
      </c>
      <c r="E39" s="302">
        <v>45</v>
      </c>
    </row>
    <row r="40" spans="1:10">
      <c r="A40" s="313" t="s">
        <v>581</v>
      </c>
      <c r="B40" s="302">
        <v>15</v>
      </c>
      <c r="C40" s="302">
        <v>20</v>
      </c>
      <c r="D40" s="302">
        <v>25</v>
      </c>
      <c r="E40" s="302">
        <v>30</v>
      </c>
    </row>
    <row r="41" spans="1:10">
      <c r="A41" s="313" t="s">
        <v>580</v>
      </c>
      <c r="B41" s="302">
        <v>3</v>
      </c>
      <c r="C41" s="302">
        <v>5</v>
      </c>
      <c r="D41" s="302">
        <v>7</v>
      </c>
      <c r="E41" s="302">
        <v>10</v>
      </c>
    </row>
    <row r="42" spans="1:10">
      <c r="A42" s="316" t="s">
        <v>579</v>
      </c>
      <c r="B42" s="302">
        <v>15</v>
      </c>
      <c r="C42" s="302">
        <v>25</v>
      </c>
      <c r="D42" s="302">
        <v>35</v>
      </c>
      <c r="E42" s="302">
        <v>45</v>
      </c>
    </row>
    <row r="43" spans="1:10">
      <c r="A43" s="316" t="s">
        <v>578</v>
      </c>
      <c r="B43" s="302">
        <v>25</v>
      </c>
      <c r="C43" s="302">
        <v>30</v>
      </c>
      <c r="D43" s="302">
        <v>35</v>
      </c>
      <c r="E43" s="302">
        <v>40</v>
      </c>
    </row>
    <row r="44" spans="1:10">
      <c r="A44" s="316" t="s">
        <v>577</v>
      </c>
      <c r="B44" s="302">
        <v>20</v>
      </c>
      <c r="C44" s="302">
        <v>30</v>
      </c>
      <c r="D44" s="302">
        <v>40</v>
      </c>
      <c r="E44" s="302">
        <v>50</v>
      </c>
    </row>
    <row r="45" spans="1:10">
      <c r="A45" s="316" t="s">
        <v>576</v>
      </c>
      <c r="B45" s="302">
        <v>10</v>
      </c>
      <c r="C45" s="302">
        <v>15</v>
      </c>
      <c r="D45" s="302">
        <v>20</v>
      </c>
      <c r="E45" s="302">
        <v>25</v>
      </c>
    </row>
    <row r="46" spans="1:10" s="2" customFormat="1">
      <c r="A46" s="315" t="s">
        <v>541</v>
      </c>
      <c r="B46" s="6">
        <f>SUM(B28:B45)</f>
        <v>1300</v>
      </c>
      <c r="C46" s="6">
        <f>SUM(C28:C45)</f>
        <v>1700</v>
      </c>
      <c r="D46" s="6">
        <f>SUM(D28:D45)</f>
        <v>2100</v>
      </c>
      <c r="E46" s="6">
        <f>SUM(E28:E45)</f>
        <v>2500</v>
      </c>
      <c r="H46" s="299"/>
      <c r="J46" s="299"/>
    </row>
    <row r="47" spans="1:10">
      <c r="A47" s="314" t="s">
        <v>575</v>
      </c>
      <c r="B47" s="302"/>
      <c r="C47" s="302"/>
      <c r="D47" s="302"/>
      <c r="E47" s="302"/>
    </row>
    <row r="48" spans="1:10">
      <c r="A48" s="313" t="s">
        <v>574</v>
      </c>
      <c r="B48" s="302">
        <v>6</v>
      </c>
      <c r="C48" s="302">
        <v>6</v>
      </c>
      <c r="D48" s="302">
        <v>6</v>
      </c>
      <c r="E48" s="302">
        <v>6</v>
      </c>
    </row>
    <row r="49" spans="1:12902">
      <c r="A49" s="313" t="s">
        <v>573</v>
      </c>
      <c r="B49" s="302">
        <v>2</v>
      </c>
      <c r="C49" s="302">
        <v>2</v>
      </c>
      <c r="D49" s="302">
        <v>2</v>
      </c>
      <c r="E49" s="302">
        <v>2</v>
      </c>
    </row>
    <row r="50" spans="1:12902">
      <c r="A50" s="313" t="s">
        <v>567</v>
      </c>
      <c r="B50" s="302">
        <v>2</v>
      </c>
      <c r="C50" s="302">
        <v>2</v>
      </c>
      <c r="D50" s="302">
        <v>2</v>
      </c>
      <c r="E50" s="302">
        <v>2</v>
      </c>
    </row>
    <row r="51" spans="1:12902">
      <c r="A51" s="312" t="s">
        <v>541</v>
      </c>
      <c r="B51" s="6">
        <f>SUM(B48:B50)</f>
        <v>10</v>
      </c>
      <c r="C51" s="6">
        <f>SUM(C48:C50)</f>
        <v>10</v>
      </c>
      <c r="D51" s="6">
        <f>SUM(D48:D50)</f>
        <v>10</v>
      </c>
      <c r="E51" s="6">
        <f>SUM(E48:E50)</f>
        <v>10</v>
      </c>
    </row>
    <row r="52" spans="1:12902" s="2" customFormat="1">
      <c r="A52" s="311" t="s">
        <v>572</v>
      </c>
      <c r="B52" s="6">
        <f>B46+B51</f>
        <v>1310</v>
      </c>
      <c r="C52" s="6">
        <f>C46+C51</f>
        <v>1710</v>
      </c>
      <c r="D52" s="6">
        <f>D46+D51</f>
        <v>2110</v>
      </c>
      <c r="E52" s="6">
        <f>E46+E51</f>
        <v>2510</v>
      </c>
      <c r="H52" s="299"/>
      <c r="J52" s="299"/>
    </row>
    <row r="53" spans="1:12902" s="2" customFormat="1">
      <c r="A53" s="311" t="s">
        <v>23</v>
      </c>
      <c r="B53" s="6">
        <f>B26+B52</f>
        <v>6100</v>
      </c>
      <c r="C53" s="6">
        <f>C26+C52</f>
        <v>7400</v>
      </c>
      <c r="D53" s="6">
        <f>D26+D52</f>
        <v>8600</v>
      </c>
      <c r="E53" s="6">
        <f>E26+E52</f>
        <v>9900</v>
      </c>
      <c r="H53" s="299"/>
      <c r="J53" s="299"/>
    </row>
    <row r="54" spans="1:12902">
      <c r="A54" s="305" t="s">
        <v>571</v>
      </c>
      <c r="B54" s="310"/>
      <c r="C54" s="310"/>
      <c r="D54" s="310"/>
      <c r="E54" s="310"/>
    </row>
    <row r="55" spans="1:12902">
      <c r="A55" s="303" t="s">
        <v>570</v>
      </c>
      <c r="B55" s="302">
        <v>50</v>
      </c>
      <c r="C55" s="302">
        <v>50</v>
      </c>
      <c r="D55" s="302">
        <v>50</v>
      </c>
      <c r="E55" s="302">
        <v>50</v>
      </c>
    </row>
    <row r="56" spans="1:12902">
      <c r="A56" s="303" t="s">
        <v>569</v>
      </c>
      <c r="B56" s="302">
        <v>25</v>
      </c>
      <c r="C56" s="302">
        <v>25</v>
      </c>
      <c r="D56" s="302">
        <v>25</v>
      </c>
      <c r="E56" s="302">
        <v>25</v>
      </c>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row>
    <row r="57" spans="1:12902">
      <c r="A57" s="305" t="s">
        <v>568</v>
      </c>
      <c r="B57" s="302"/>
      <c r="C57" s="302"/>
      <c r="D57" s="302"/>
      <c r="E57" s="302"/>
    </row>
    <row r="58" spans="1:12902">
      <c r="A58" s="303" t="s">
        <v>567</v>
      </c>
      <c r="B58" s="302">
        <v>60</v>
      </c>
      <c r="C58" s="302">
        <v>60</v>
      </c>
      <c r="D58" s="302">
        <v>60</v>
      </c>
      <c r="E58" s="302">
        <v>60</v>
      </c>
      <c r="K58" s="309"/>
      <c r="L58" s="309"/>
    </row>
    <row r="61" spans="1:12902">
      <c r="A61" s="2" t="s">
        <v>566</v>
      </c>
      <c r="B61" s="299"/>
      <c r="C61" s="2"/>
      <c r="D61" s="2"/>
      <c r="E61" s="2"/>
      <c r="F61" s="299"/>
      <c r="G61" s="2"/>
      <c r="H61" s="299"/>
      <c r="I61" s="2"/>
      <c r="J61" s="299"/>
    </row>
    <row r="62" spans="1:12902">
      <c r="K62" s="309"/>
      <c r="L62" s="309"/>
      <c r="M62" s="309"/>
    </row>
    <row r="63" spans="1:12902">
      <c r="A63" s="305" t="s">
        <v>564</v>
      </c>
      <c r="B63" s="6">
        <v>2019</v>
      </c>
      <c r="C63" s="6">
        <v>2020</v>
      </c>
      <c r="D63" s="6">
        <v>2021</v>
      </c>
      <c r="E63" s="6">
        <v>2022</v>
      </c>
      <c r="K63" s="309"/>
      <c r="L63" s="309"/>
      <c r="M63" s="309"/>
    </row>
    <row r="64" spans="1:12902">
      <c r="A64" s="303" t="s">
        <v>561</v>
      </c>
      <c r="B64" s="4">
        <f>(B7+B8+B9+B18+B28+B29+B30+B31+B32+B50+B58)*0.7</f>
        <v>3473.3999999999996</v>
      </c>
      <c r="C64" s="302">
        <f>C7+C8+C9+C18+C28+C29+C30+C31+C32+C50+C58</f>
        <v>5905</v>
      </c>
      <c r="D64" s="302">
        <f>D7+D8+D9+D18+D28+D29+D30+D31+D32+D50+D58</f>
        <v>6728</v>
      </c>
      <c r="E64" s="302">
        <f>E7+E8+E9+E18+E28+E29+E30+E31+E32+E50+E58</f>
        <v>7580</v>
      </c>
      <c r="G64" s="4">
        <v>0.9</v>
      </c>
      <c r="K64" s="309"/>
      <c r="L64" s="309"/>
      <c r="M64" s="309"/>
    </row>
    <row r="65" spans="1:14">
      <c r="A65" s="303" t="s">
        <v>560</v>
      </c>
      <c r="B65" s="4">
        <f>(B10+B11+B16+B17+B33+B34+B35+B36+B48)*0.7</f>
        <v>543.19999999999993</v>
      </c>
      <c r="C65" s="302">
        <f>C10+C11+C16+C17+C33+C34+C35+C36+C48</f>
        <v>876</v>
      </c>
      <c r="D65" s="302">
        <f>D10+D11+D16+D17+D33+D34+D35+D36+D48</f>
        <v>951</v>
      </c>
      <c r="E65" s="302">
        <f>E10+E11+E16+E17+E33+E34+E35+E36+E48</f>
        <v>1041</v>
      </c>
      <c r="K65" s="309"/>
      <c r="L65" s="309"/>
      <c r="M65" s="309"/>
    </row>
    <row r="66" spans="1:14">
      <c r="A66" s="303" t="s">
        <v>559</v>
      </c>
      <c r="B66" s="4">
        <f>(B12+B13+B19+B20+B23+B37+B38+B39+B40+B49)*0.7</f>
        <v>242.2</v>
      </c>
      <c r="C66" s="302">
        <f>C12+C13+C19+C20+C23+C37+C38+C39+C40+C49</f>
        <v>571</v>
      </c>
      <c r="D66" s="302">
        <f>D12+D13+D19+D20+D23+D37+D38+D39+D40+D49</f>
        <v>841</v>
      </c>
      <c r="E66" s="302">
        <f>E12+E13+E19+E20+E23+E37+E38+E39+E40+E49</f>
        <v>1166</v>
      </c>
      <c r="K66" s="309"/>
      <c r="L66" s="309"/>
      <c r="M66" s="309"/>
    </row>
    <row r="67" spans="1:14">
      <c r="A67" s="303" t="s">
        <v>558</v>
      </c>
      <c r="B67" s="4">
        <f>(B9+B13+B31+B36+B40+B41+B42+B43+B44)*0.7</f>
        <v>1146.5999999999999</v>
      </c>
      <c r="C67" s="302">
        <f>C9+C13+C31+C36+C40+C41+C42+C43+C44</f>
        <v>2810</v>
      </c>
      <c r="D67" s="302">
        <f>D9+D13+D31+D36+D40+D41+D42+D43+D44</f>
        <v>3882</v>
      </c>
      <c r="E67" s="302">
        <f>E9+E13+E31+E36+E40+E41+E42+E43+E44</f>
        <v>5055</v>
      </c>
      <c r="K67" s="309"/>
      <c r="L67" s="309"/>
      <c r="M67" s="309"/>
    </row>
    <row r="68" spans="1:14">
      <c r="A68" s="303" t="s">
        <v>557</v>
      </c>
      <c r="B68" s="4">
        <f>(B7+B10+B12-58)*0.7</f>
        <v>1989.3999999999999</v>
      </c>
      <c r="C68" s="302">
        <f>C7+C10+C12-78</f>
        <v>2672</v>
      </c>
      <c r="D68" s="302">
        <f>D7+D10+D12-98</f>
        <v>2502</v>
      </c>
      <c r="E68" s="302">
        <f>E7+E10+E12-118</f>
        <v>2332</v>
      </c>
      <c r="K68" s="309"/>
      <c r="L68" s="309"/>
      <c r="M68" s="309"/>
    </row>
    <row r="69" spans="1:14">
      <c r="A69" s="303" t="s">
        <v>556</v>
      </c>
      <c r="B69" s="4">
        <f>(B16+B18+B19+58)*0.7</f>
        <v>56</v>
      </c>
      <c r="C69" s="302">
        <f>C16+C18+C19+78</f>
        <v>100</v>
      </c>
      <c r="D69" s="302">
        <f>D16+D18+D19+98</f>
        <v>120</v>
      </c>
      <c r="E69" s="302">
        <f>E16+E18+E19+118</f>
        <v>140</v>
      </c>
      <c r="K69" s="306"/>
      <c r="L69" s="306"/>
      <c r="M69" s="306"/>
      <c r="N69" s="306"/>
    </row>
    <row r="70" spans="1:14">
      <c r="A70" s="303" t="s">
        <v>555</v>
      </c>
      <c r="B70" s="4">
        <f>(B8+B11+B17+B20)*0.7</f>
        <v>273.7</v>
      </c>
      <c r="C70" s="302">
        <f>C8+C11+C17+C20</f>
        <v>331</v>
      </c>
      <c r="D70" s="302">
        <f>D8+D11+D17+D20</f>
        <v>271</v>
      </c>
      <c r="E70" s="302">
        <f>E8+E11+E17+E20</f>
        <v>211</v>
      </c>
      <c r="K70" s="309"/>
      <c r="L70" s="309"/>
      <c r="M70" s="309"/>
    </row>
    <row r="71" spans="1:14">
      <c r="A71" s="303" t="s">
        <v>554</v>
      </c>
      <c r="B71" s="4">
        <f>(B32+B41)*0.7</f>
        <v>5.6</v>
      </c>
      <c r="C71" s="302">
        <f>C32+C41</f>
        <v>10</v>
      </c>
      <c r="D71" s="302">
        <f>D32+D41</f>
        <v>12</v>
      </c>
      <c r="E71" s="302">
        <f>E32+E41</f>
        <v>15</v>
      </c>
    </row>
    <row r="72" spans="1:14">
      <c r="A72" s="303" t="s">
        <v>553</v>
      </c>
      <c r="B72" s="4">
        <f>(B23+B28+B33+B37+B43+B48+B49+B50+B58)*0.7</f>
        <v>443.79999999999995</v>
      </c>
      <c r="C72" s="302">
        <f>C23+C28+C33+C37+C43+C48+C49+C50+C58</f>
        <v>639</v>
      </c>
      <c r="D72" s="302">
        <f>D23+D28+D33+D37+D43+D48+D49+D50+D58</f>
        <v>644</v>
      </c>
      <c r="E72" s="302">
        <f>E23+E28+E33+E37+E43+E48+E49+E50+E58</f>
        <v>649</v>
      </c>
    </row>
    <row r="73" spans="1:14">
      <c r="A73" s="303" t="s">
        <v>552</v>
      </c>
      <c r="B73" s="4">
        <f>(B29+B34+B38+B42)*0.7</f>
        <v>318.5</v>
      </c>
      <c r="C73" s="302">
        <f>C29+C34+C38+C42</f>
        <v>685</v>
      </c>
      <c r="D73" s="302">
        <f>D29+D34+D38+D42</f>
        <v>916</v>
      </c>
      <c r="E73" s="302">
        <f>E29+E34+E38+E42</f>
        <v>1150</v>
      </c>
    </row>
    <row r="74" spans="1:14">
      <c r="A74" s="303" t="s">
        <v>551</v>
      </c>
      <c r="B74" s="4">
        <f>(B30+B35+B39+B44+B45-35)*0.7</f>
        <v>95.899999999999991</v>
      </c>
      <c r="C74" s="302">
        <f>C30+C35+C39+C44+C45-60</f>
        <v>240</v>
      </c>
      <c r="D74" s="302">
        <f>D30+D35+D39+D44+D45-85</f>
        <v>342</v>
      </c>
      <c r="E74" s="302">
        <f>E30+E35+E39+E44+E45-110</f>
        <v>440</v>
      </c>
    </row>
    <row r="75" spans="1:14">
      <c r="A75" s="303" t="s">
        <v>550</v>
      </c>
      <c r="B75" s="4">
        <v>31.5</v>
      </c>
      <c r="C75" s="302">
        <v>60</v>
      </c>
      <c r="D75" s="302">
        <v>85</v>
      </c>
      <c r="E75" s="302">
        <v>110</v>
      </c>
    </row>
    <row r="76" spans="1:14">
      <c r="A76" s="303" t="s">
        <v>549</v>
      </c>
      <c r="B76" s="4">
        <f>(B74+B75)*0.9</f>
        <v>114.66</v>
      </c>
      <c r="C76" s="302">
        <f>C74+C75</f>
        <v>300</v>
      </c>
      <c r="D76" s="302">
        <f>D74+D75</f>
        <v>427</v>
      </c>
      <c r="E76" s="302">
        <f>E74+E75</f>
        <v>550</v>
      </c>
    </row>
    <row r="77" spans="1:14">
      <c r="A77" s="303" t="s">
        <v>548</v>
      </c>
      <c r="B77" s="302">
        <f>B45</f>
        <v>10</v>
      </c>
      <c r="C77" s="302">
        <f>C45</f>
        <v>15</v>
      </c>
      <c r="D77" s="302">
        <f>D45</f>
        <v>20</v>
      </c>
      <c r="E77" s="302">
        <f>E45</f>
        <v>25</v>
      </c>
    </row>
    <row r="78" spans="1:14">
      <c r="A78" s="303" t="s">
        <v>546</v>
      </c>
      <c r="B78" s="302">
        <f>B21+B24</f>
        <v>2</v>
      </c>
      <c r="C78" s="302">
        <f>C21+C24</f>
        <v>2</v>
      </c>
      <c r="D78" s="302">
        <f>D21+D24</f>
        <v>2</v>
      </c>
      <c r="E78" s="302">
        <f>E21+E24</f>
        <v>2</v>
      </c>
    </row>
    <row r="79" spans="1:14">
      <c r="A79" s="308" t="s">
        <v>545</v>
      </c>
      <c r="B79" s="307">
        <f>B22</f>
        <v>1</v>
      </c>
      <c r="C79" s="307">
        <f>C22</f>
        <v>1</v>
      </c>
      <c r="D79" s="307">
        <f>D22</f>
        <v>1</v>
      </c>
      <c r="E79" s="307">
        <f>E22</f>
        <v>1</v>
      </c>
    </row>
    <row r="80" spans="1:14">
      <c r="A80" s="303" t="s">
        <v>544</v>
      </c>
      <c r="B80" s="302">
        <f>B21+B22+B24</f>
        <v>3</v>
      </c>
      <c r="C80" s="302">
        <f>C21+C22+C24</f>
        <v>3</v>
      </c>
      <c r="D80" s="302">
        <f>D21+D22+D24</f>
        <v>3</v>
      </c>
      <c r="E80" s="302">
        <f>E21+E22+E24</f>
        <v>3</v>
      </c>
      <c r="H80" s="306"/>
    </row>
    <row r="81" spans="1:10">
      <c r="A81" s="303" t="s">
        <v>543</v>
      </c>
      <c r="B81" s="302">
        <f>B21</f>
        <v>1</v>
      </c>
      <c r="C81" s="302">
        <f>C21</f>
        <v>1</v>
      </c>
      <c r="D81" s="302">
        <f>D21</f>
        <v>1</v>
      </c>
      <c r="E81" s="302">
        <f>E21</f>
        <v>1</v>
      </c>
    </row>
    <row r="82" spans="1:10">
      <c r="A82" s="303" t="s">
        <v>542</v>
      </c>
      <c r="B82" s="302">
        <f>B22+B24</f>
        <v>2</v>
      </c>
      <c r="C82" s="302">
        <f>C22+C24</f>
        <v>2</v>
      </c>
      <c r="D82" s="302">
        <f>D22+D24</f>
        <v>2</v>
      </c>
      <c r="E82" s="302">
        <f>E22+E24</f>
        <v>2</v>
      </c>
    </row>
    <row r="83" spans="1:10">
      <c r="B83" s="3">
        <f>SUM(B63:B82)</f>
        <v>10772.46</v>
      </c>
      <c r="C83" s="3">
        <f>SUM(C63:C82)</f>
        <v>17243</v>
      </c>
      <c r="D83" s="3">
        <f>SUM(D63:D82)</f>
        <v>19771</v>
      </c>
      <c r="E83" s="3">
        <f>SUM(E63:E82)</f>
        <v>22495</v>
      </c>
    </row>
    <row r="85" spans="1:10">
      <c r="A85" s="2" t="s">
        <v>565</v>
      </c>
      <c r="B85" s="299"/>
      <c r="C85" s="2"/>
      <c r="D85" s="2"/>
      <c r="E85" s="2"/>
      <c r="F85" s="299"/>
    </row>
    <row r="86" spans="1:10">
      <c r="A86" s="303"/>
      <c r="B86" s="302"/>
      <c r="C86" s="941">
        <v>2019</v>
      </c>
      <c r="D86" s="941"/>
      <c r="E86" s="941">
        <v>2020</v>
      </c>
      <c r="F86" s="941"/>
      <c r="G86" s="941">
        <v>2021</v>
      </c>
      <c r="H86" s="941"/>
      <c r="I86" s="941">
        <v>2022</v>
      </c>
      <c r="J86" s="941"/>
    </row>
    <row r="87" spans="1:10">
      <c r="A87" s="305" t="s">
        <v>564</v>
      </c>
      <c r="B87" s="6" t="s">
        <v>563</v>
      </c>
      <c r="C87" s="6" t="s">
        <v>3</v>
      </c>
      <c r="D87" s="6" t="s">
        <v>562</v>
      </c>
      <c r="E87" s="6" t="s">
        <v>3</v>
      </c>
      <c r="F87" s="6" t="s">
        <v>562</v>
      </c>
      <c r="G87" s="6" t="s">
        <v>3</v>
      </c>
      <c r="H87" s="6" t="s">
        <v>562</v>
      </c>
      <c r="I87" s="6" t="s">
        <v>3</v>
      </c>
      <c r="J87" s="6" t="s">
        <v>562</v>
      </c>
    </row>
    <row r="88" spans="1:10">
      <c r="A88" s="303" t="s">
        <v>561</v>
      </c>
      <c r="B88" s="302">
        <v>4.75</v>
      </c>
      <c r="C88" s="57">
        <f>B64*12</f>
        <v>41680.799999999996</v>
      </c>
      <c r="D88" s="304">
        <f>B88*C88</f>
        <v>197983.8</v>
      </c>
      <c r="E88" s="57">
        <f t="shared" ref="E88:E99" si="0">C64*12</f>
        <v>70860</v>
      </c>
      <c r="F88" s="57">
        <f>B88*E88</f>
        <v>336585</v>
      </c>
      <c r="G88" s="57">
        <f t="shared" ref="G88:G99" si="1">D64*12</f>
        <v>80736</v>
      </c>
      <c r="H88" s="57">
        <f>B88*G88</f>
        <v>383496</v>
      </c>
      <c r="I88" s="57">
        <f t="shared" ref="I88:I99" si="2">E64*12</f>
        <v>90960</v>
      </c>
      <c r="J88" s="57">
        <f>B88*I88</f>
        <v>432060</v>
      </c>
    </row>
    <row r="89" spans="1:10">
      <c r="A89" s="303" t="s">
        <v>560</v>
      </c>
      <c r="B89" s="302">
        <v>5.0999999999999996</v>
      </c>
      <c r="C89" s="57">
        <f t="shared" ref="C89:C99" si="3">B65*12</f>
        <v>6518.4</v>
      </c>
      <c r="D89" s="304">
        <f t="shared" ref="D89:D106" si="4">B89*C89</f>
        <v>33243.839999999997</v>
      </c>
      <c r="E89" s="57">
        <f t="shared" si="0"/>
        <v>10512</v>
      </c>
      <c r="F89" s="57">
        <f t="shared" ref="F89:F106" si="5">B89*E89</f>
        <v>53611.199999999997</v>
      </c>
      <c r="G89" s="57">
        <f t="shared" si="1"/>
        <v>11412</v>
      </c>
      <c r="H89" s="57">
        <f t="shared" ref="H89:H106" si="6">B89*G89</f>
        <v>58201.2</v>
      </c>
      <c r="I89" s="57">
        <f t="shared" si="2"/>
        <v>12492</v>
      </c>
      <c r="J89" s="57">
        <f t="shared" ref="J89:J106" si="7">B89*I89</f>
        <v>63709.2</v>
      </c>
    </row>
    <row r="90" spans="1:10">
      <c r="A90" s="303" t="s">
        <v>559</v>
      </c>
      <c r="B90" s="302">
        <v>11.49</v>
      </c>
      <c r="C90" s="57">
        <f t="shared" si="3"/>
        <v>2906.3999999999996</v>
      </c>
      <c r="D90" s="304">
        <f t="shared" si="4"/>
        <v>33394.536</v>
      </c>
      <c r="E90" s="57">
        <f t="shared" si="0"/>
        <v>6852</v>
      </c>
      <c r="F90" s="57">
        <f t="shared" si="5"/>
        <v>78729.48</v>
      </c>
      <c r="G90" s="57">
        <f t="shared" si="1"/>
        <v>10092</v>
      </c>
      <c r="H90" s="57">
        <f t="shared" si="6"/>
        <v>115957.08</v>
      </c>
      <c r="I90" s="57">
        <f t="shared" si="2"/>
        <v>13992</v>
      </c>
      <c r="J90" s="57">
        <f t="shared" si="7"/>
        <v>160768.08000000002</v>
      </c>
    </row>
    <row r="91" spans="1:10">
      <c r="A91" s="303" t="s">
        <v>558</v>
      </c>
      <c r="B91" s="302">
        <v>3.67</v>
      </c>
      <c r="C91" s="57">
        <f t="shared" si="3"/>
        <v>13759.199999999999</v>
      </c>
      <c r="D91" s="304">
        <f t="shared" si="4"/>
        <v>50496.263999999996</v>
      </c>
      <c r="E91" s="57">
        <f t="shared" si="0"/>
        <v>33720</v>
      </c>
      <c r="F91" s="57">
        <f t="shared" si="5"/>
        <v>123752.4</v>
      </c>
      <c r="G91" s="57">
        <f t="shared" si="1"/>
        <v>46584</v>
      </c>
      <c r="H91" s="57">
        <f t="shared" si="6"/>
        <v>170963.28</v>
      </c>
      <c r="I91" s="57">
        <f t="shared" si="2"/>
        <v>60660</v>
      </c>
      <c r="J91" s="57">
        <f t="shared" si="7"/>
        <v>222622.19999999998</v>
      </c>
    </row>
    <row r="92" spans="1:10">
      <c r="A92" s="303" t="s">
        <v>557</v>
      </c>
      <c r="B92" s="302">
        <v>2.7</v>
      </c>
      <c r="C92" s="57">
        <f t="shared" si="3"/>
        <v>23872.799999999999</v>
      </c>
      <c r="D92" s="304">
        <f t="shared" si="4"/>
        <v>64456.560000000005</v>
      </c>
      <c r="E92" s="57">
        <f t="shared" si="0"/>
        <v>32064</v>
      </c>
      <c r="F92" s="57">
        <f t="shared" si="5"/>
        <v>86572.800000000003</v>
      </c>
      <c r="G92" s="57">
        <f t="shared" si="1"/>
        <v>30024</v>
      </c>
      <c r="H92" s="57">
        <f t="shared" si="6"/>
        <v>81064.800000000003</v>
      </c>
      <c r="I92" s="57">
        <f t="shared" si="2"/>
        <v>27984</v>
      </c>
      <c r="J92" s="57">
        <f t="shared" si="7"/>
        <v>75556.800000000003</v>
      </c>
    </row>
    <row r="93" spans="1:10">
      <c r="A93" s="303" t="s">
        <v>556</v>
      </c>
      <c r="B93" s="302">
        <v>9.3000000000000007</v>
      </c>
      <c r="C93" s="57">
        <f t="shared" si="3"/>
        <v>672</v>
      </c>
      <c r="D93" s="301">
        <f t="shared" si="4"/>
        <v>6249.6</v>
      </c>
      <c r="E93" s="57">
        <f t="shared" si="0"/>
        <v>1200</v>
      </c>
      <c r="F93" s="57">
        <f t="shared" si="5"/>
        <v>11160</v>
      </c>
      <c r="G93" s="57">
        <f t="shared" si="1"/>
        <v>1440</v>
      </c>
      <c r="H93" s="57">
        <f t="shared" si="6"/>
        <v>13392.000000000002</v>
      </c>
      <c r="I93" s="57">
        <f t="shared" si="2"/>
        <v>1680</v>
      </c>
      <c r="J93" s="57">
        <f t="shared" si="7"/>
        <v>15624.000000000002</v>
      </c>
    </row>
    <row r="94" spans="1:10">
      <c r="A94" s="303" t="s">
        <v>555</v>
      </c>
      <c r="B94" s="302">
        <v>1.78</v>
      </c>
      <c r="C94" s="57">
        <f t="shared" si="3"/>
        <v>3284.3999999999996</v>
      </c>
      <c r="D94" s="301">
        <f t="shared" si="4"/>
        <v>5846.2319999999991</v>
      </c>
      <c r="E94" s="57">
        <f t="shared" si="0"/>
        <v>3972</v>
      </c>
      <c r="F94" s="57">
        <f t="shared" si="5"/>
        <v>7070.16</v>
      </c>
      <c r="G94" s="57">
        <f t="shared" si="1"/>
        <v>3252</v>
      </c>
      <c r="H94" s="57">
        <f t="shared" si="6"/>
        <v>5788.56</v>
      </c>
      <c r="I94" s="57">
        <f t="shared" si="2"/>
        <v>2532</v>
      </c>
      <c r="J94" s="57">
        <f t="shared" si="7"/>
        <v>4506.96</v>
      </c>
    </row>
    <row r="95" spans="1:10">
      <c r="A95" s="303" t="s">
        <v>554</v>
      </c>
      <c r="B95" s="302">
        <v>300</v>
      </c>
      <c r="C95" s="57">
        <f t="shared" si="3"/>
        <v>67.199999999999989</v>
      </c>
      <c r="D95" s="301">
        <f t="shared" si="4"/>
        <v>20159.999999999996</v>
      </c>
      <c r="E95" s="57">
        <f t="shared" si="0"/>
        <v>120</v>
      </c>
      <c r="F95" s="57">
        <f t="shared" si="5"/>
        <v>36000</v>
      </c>
      <c r="G95" s="57">
        <f t="shared" si="1"/>
        <v>144</v>
      </c>
      <c r="H95" s="57">
        <f t="shared" si="6"/>
        <v>43200</v>
      </c>
      <c r="I95" s="57">
        <f t="shared" si="2"/>
        <v>180</v>
      </c>
      <c r="J95" s="57">
        <f t="shared" si="7"/>
        <v>54000</v>
      </c>
    </row>
    <row r="96" spans="1:10">
      <c r="A96" s="303" t="s">
        <v>553</v>
      </c>
      <c r="B96" s="302">
        <v>60.8</v>
      </c>
      <c r="C96" s="57">
        <f t="shared" si="3"/>
        <v>5325.5999999999995</v>
      </c>
      <c r="D96" s="304">
        <f>B96*C96</f>
        <v>323796.47999999992</v>
      </c>
      <c r="E96" s="57">
        <f t="shared" si="0"/>
        <v>7668</v>
      </c>
      <c r="F96" s="57">
        <f t="shared" si="5"/>
        <v>466214.39999999997</v>
      </c>
      <c r="G96" s="57">
        <f t="shared" si="1"/>
        <v>7728</v>
      </c>
      <c r="H96" s="57">
        <f t="shared" si="6"/>
        <v>469862.39999999997</v>
      </c>
      <c r="I96" s="57">
        <f t="shared" si="2"/>
        <v>7788</v>
      </c>
      <c r="J96" s="57">
        <f t="shared" si="7"/>
        <v>473510.39999999997</v>
      </c>
    </row>
    <row r="97" spans="1:11">
      <c r="A97" s="303" t="s">
        <v>552</v>
      </c>
      <c r="B97" s="302">
        <v>14.5</v>
      </c>
      <c r="C97" s="57">
        <f t="shared" si="3"/>
        <v>3822</v>
      </c>
      <c r="D97" s="304">
        <f t="shared" si="4"/>
        <v>55419</v>
      </c>
      <c r="E97" s="57">
        <f t="shared" si="0"/>
        <v>8220</v>
      </c>
      <c r="F97" s="57">
        <f t="shared" si="5"/>
        <v>119190</v>
      </c>
      <c r="G97" s="57">
        <f t="shared" si="1"/>
        <v>10992</v>
      </c>
      <c r="H97" s="57">
        <f t="shared" si="6"/>
        <v>159384</v>
      </c>
      <c r="I97" s="57">
        <f t="shared" si="2"/>
        <v>13800</v>
      </c>
      <c r="J97" s="57">
        <f t="shared" si="7"/>
        <v>200100</v>
      </c>
    </row>
    <row r="98" spans="1:11">
      <c r="A98" s="303" t="s">
        <v>551</v>
      </c>
      <c r="B98" s="302">
        <v>60</v>
      </c>
      <c r="C98" s="57">
        <f t="shared" si="3"/>
        <v>1150.8</v>
      </c>
      <c r="D98" s="304">
        <f t="shared" si="4"/>
        <v>69048</v>
      </c>
      <c r="E98" s="57">
        <f t="shared" si="0"/>
        <v>2880</v>
      </c>
      <c r="F98" s="57">
        <f t="shared" si="5"/>
        <v>172800</v>
      </c>
      <c r="G98" s="57">
        <f t="shared" si="1"/>
        <v>4104</v>
      </c>
      <c r="H98" s="57">
        <f t="shared" si="6"/>
        <v>246240</v>
      </c>
      <c r="I98" s="57">
        <f t="shared" si="2"/>
        <v>5280</v>
      </c>
      <c r="J98" s="57">
        <f t="shared" si="7"/>
        <v>316800</v>
      </c>
    </row>
    <row r="99" spans="1:11">
      <c r="A99" s="303" t="s">
        <v>550</v>
      </c>
      <c r="B99" s="302">
        <v>60</v>
      </c>
      <c r="C99" s="57">
        <f t="shared" si="3"/>
        <v>378</v>
      </c>
      <c r="D99" s="301">
        <f t="shared" si="4"/>
        <v>22680</v>
      </c>
      <c r="E99" s="57">
        <f t="shared" si="0"/>
        <v>720</v>
      </c>
      <c r="F99" s="57">
        <f t="shared" si="5"/>
        <v>43200</v>
      </c>
      <c r="G99" s="57">
        <f t="shared" si="1"/>
        <v>1020</v>
      </c>
      <c r="H99" s="57">
        <f t="shared" si="6"/>
        <v>61200</v>
      </c>
      <c r="I99" s="57">
        <f t="shared" si="2"/>
        <v>1320</v>
      </c>
      <c r="J99" s="57">
        <f t="shared" si="7"/>
        <v>79200</v>
      </c>
      <c r="K99" s="4" t="s">
        <v>547</v>
      </c>
    </row>
    <row r="100" spans="1:11">
      <c r="A100" s="303" t="s">
        <v>549</v>
      </c>
      <c r="B100" s="302">
        <v>32.86</v>
      </c>
      <c r="C100" s="57">
        <f>C98*2+C99</f>
        <v>2679.6</v>
      </c>
      <c r="D100" s="304">
        <f t="shared" si="4"/>
        <v>88051.656000000003</v>
      </c>
      <c r="E100" s="57">
        <f>(C74*2+C75*1)*12</f>
        <v>6480</v>
      </c>
      <c r="F100" s="57">
        <f t="shared" si="5"/>
        <v>212932.8</v>
      </c>
      <c r="G100" s="57">
        <f>(D74*2+D75*1)*12</f>
        <v>9228</v>
      </c>
      <c r="H100" s="57">
        <f t="shared" si="6"/>
        <v>303232.08</v>
      </c>
      <c r="I100" s="57">
        <f>(E74*2+E75*1)*12</f>
        <v>11880</v>
      </c>
      <c r="J100" s="57">
        <f t="shared" si="7"/>
        <v>390376.8</v>
      </c>
    </row>
    <row r="101" spans="1:11">
      <c r="A101" s="303" t="s">
        <v>548</v>
      </c>
      <c r="B101" s="302">
        <v>55</v>
      </c>
      <c r="C101" s="57">
        <f>B77*12</f>
        <v>120</v>
      </c>
      <c r="D101" s="301">
        <f t="shared" si="4"/>
        <v>6600</v>
      </c>
      <c r="E101" s="57">
        <f>C77*12</f>
        <v>180</v>
      </c>
      <c r="F101" s="57">
        <f t="shared" si="5"/>
        <v>9900</v>
      </c>
      <c r="G101" s="57">
        <f>D77*12</f>
        <v>240</v>
      </c>
      <c r="H101" s="57">
        <f t="shared" si="6"/>
        <v>13200</v>
      </c>
      <c r="I101" s="57">
        <f>E77*12</f>
        <v>300</v>
      </c>
      <c r="J101" s="57">
        <f t="shared" si="7"/>
        <v>16500</v>
      </c>
      <c r="K101" s="4" t="s">
        <v>547</v>
      </c>
    </row>
    <row r="102" spans="1:11">
      <c r="A102" s="303" t="s">
        <v>546</v>
      </c>
      <c r="B102" s="302">
        <v>6.83</v>
      </c>
      <c r="C102" s="57">
        <f>B78*3*12</f>
        <v>72</v>
      </c>
      <c r="D102" s="301">
        <f t="shared" si="4"/>
        <v>491.76</v>
      </c>
      <c r="E102" s="57">
        <f>C78*3*12</f>
        <v>72</v>
      </c>
      <c r="F102" s="57">
        <f t="shared" si="5"/>
        <v>491.76</v>
      </c>
      <c r="G102" s="57">
        <f>D78*3*12</f>
        <v>72</v>
      </c>
      <c r="H102" s="57">
        <f t="shared" si="6"/>
        <v>491.76</v>
      </c>
      <c r="I102" s="57">
        <f>E78*3*12</f>
        <v>72</v>
      </c>
      <c r="J102" s="57">
        <f t="shared" si="7"/>
        <v>491.76</v>
      </c>
    </row>
    <row r="103" spans="1:11">
      <c r="A103" s="303" t="s">
        <v>545</v>
      </c>
      <c r="B103" s="302">
        <v>2</v>
      </c>
      <c r="C103" s="57">
        <f>B79*3*12+50</f>
        <v>86</v>
      </c>
      <c r="D103" s="301">
        <f t="shared" si="4"/>
        <v>172</v>
      </c>
      <c r="E103" s="57">
        <f>C79*3*12+50</f>
        <v>86</v>
      </c>
      <c r="F103" s="57">
        <f t="shared" si="5"/>
        <v>172</v>
      </c>
      <c r="G103" s="57">
        <f>D79*3*12+50</f>
        <v>86</v>
      </c>
      <c r="H103" s="57">
        <f t="shared" si="6"/>
        <v>172</v>
      </c>
      <c r="I103" s="57">
        <f>E79*3*12+50</f>
        <v>86</v>
      </c>
      <c r="J103" s="57">
        <f t="shared" si="7"/>
        <v>172</v>
      </c>
    </row>
    <row r="104" spans="1:11">
      <c r="A104" s="303" t="s">
        <v>544</v>
      </c>
      <c r="B104" s="302">
        <v>1.2</v>
      </c>
      <c r="C104" s="57">
        <f>B80*3*12</f>
        <v>108</v>
      </c>
      <c r="D104" s="301">
        <f t="shared" si="4"/>
        <v>129.6</v>
      </c>
      <c r="E104" s="57">
        <f>C80*3*12</f>
        <v>108</v>
      </c>
      <c r="F104" s="57">
        <f t="shared" si="5"/>
        <v>129.6</v>
      </c>
      <c r="G104" s="57">
        <f>D80*3*12</f>
        <v>108</v>
      </c>
      <c r="H104" s="57">
        <f t="shared" si="6"/>
        <v>129.6</v>
      </c>
      <c r="I104" s="57">
        <f>E80*3*12</f>
        <v>108</v>
      </c>
      <c r="J104" s="57">
        <f t="shared" si="7"/>
        <v>129.6</v>
      </c>
    </row>
    <row r="105" spans="1:11">
      <c r="A105" s="303" t="s">
        <v>543</v>
      </c>
      <c r="B105" s="302">
        <v>1.3</v>
      </c>
      <c r="C105" s="57">
        <f>B81*3*12+25</f>
        <v>61</v>
      </c>
      <c r="D105" s="301">
        <f t="shared" si="4"/>
        <v>79.3</v>
      </c>
      <c r="E105" s="57">
        <f>C81*3*12+25</f>
        <v>61</v>
      </c>
      <c r="F105" s="57">
        <f t="shared" si="5"/>
        <v>79.3</v>
      </c>
      <c r="G105" s="57">
        <f>D81*3*12+25</f>
        <v>61</v>
      </c>
      <c r="H105" s="57">
        <f t="shared" si="6"/>
        <v>79.3</v>
      </c>
      <c r="I105" s="57">
        <f>E81*3*12+25</f>
        <v>61</v>
      </c>
      <c r="J105" s="57">
        <f t="shared" si="7"/>
        <v>79.3</v>
      </c>
    </row>
    <row r="106" spans="1:11">
      <c r="A106" s="303" t="s">
        <v>542</v>
      </c>
      <c r="B106" s="302">
        <v>12.16</v>
      </c>
      <c r="C106" s="57">
        <f>B82*3*12</f>
        <v>72</v>
      </c>
      <c r="D106" s="301">
        <f t="shared" si="4"/>
        <v>875.52</v>
      </c>
      <c r="E106" s="57">
        <f>C82*3*12</f>
        <v>72</v>
      </c>
      <c r="F106" s="57">
        <f t="shared" si="5"/>
        <v>875.52</v>
      </c>
      <c r="G106" s="57">
        <f>D82*3*12</f>
        <v>72</v>
      </c>
      <c r="H106" s="57">
        <f t="shared" si="6"/>
        <v>875.52</v>
      </c>
      <c r="I106" s="57">
        <f>E82*3*12</f>
        <v>72</v>
      </c>
      <c r="J106" s="57">
        <f t="shared" si="7"/>
        <v>875.52</v>
      </c>
    </row>
    <row r="107" spans="1:11">
      <c r="A107" s="300" t="s">
        <v>541</v>
      </c>
      <c r="B107" s="299"/>
      <c r="C107" s="299"/>
      <c r="D107" s="16">
        <f>SUM(D88:D106)</f>
        <v>979174.14799999993</v>
      </c>
      <c r="E107" s="16"/>
      <c r="F107" s="16">
        <f>SUM(F88:F106)</f>
        <v>1759466.4200000002</v>
      </c>
      <c r="G107" s="16"/>
      <c r="H107" s="16">
        <f>SUM(H88:H106)</f>
        <v>2126929.5799999996</v>
      </c>
      <c r="I107" s="16"/>
      <c r="J107" s="16">
        <f>SUM(J88:J106)</f>
        <v>2507082.6199999992</v>
      </c>
    </row>
    <row r="108" spans="1:11">
      <c r="A108" s="298" t="s">
        <v>540</v>
      </c>
      <c r="D108" s="296">
        <v>120000</v>
      </c>
      <c r="E108" s="296"/>
      <c r="F108" s="296">
        <f>F107*0.28</f>
        <v>492650.5976000001</v>
      </c>
      <c r="G108" s="297"/>
      <c r="H108" s="296">
        <f>H107*0.28</f>
        <v>595540.28239999991</v>
      </c>
      <c r="I108" s="297"/>
      <c r="J108" s="296">
        <f>J107*0.28</f>
        <v>701983.13359999983</v>
      </c>
    </row>
    <row r="109" spans="1:11">
      <c r="A109" s="295" t="s">
        <v>18</v>
      </c>
      <c r="D109" s="16">
        <f>SUM(D107:D108)</f>
        <v>1099174.148</v>
      </c>
      <c r="E109" s="16"/>
      <c r="F109" s="16">
        <f>SUM(F107:F108)</f>
        <v>2252117.0176000004</v>
      </c>
      <c r="G109" s="16"/>
      <c r="H109" s="16">
        <f>SUM(H107:H108)</f>
        <v>2722469.8623999995</v>
      </c>
      <c r="I109" s="16"/>
      <c r="J109" s="16">
        <f>SUM(J107:J108)</f>
        <v>3209065.753599999</v>
      </c>
    </row>
  </sheetData>
  <mergeCells count="4">
    <mergeCell ref="C86:D86"/>
    <mergeCell ref="E86:F86"/>
    <mergeCell ref="G86:H86"/>
    <mergeCell ref="I86:J8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H112"/>
  <sheetViews>
    <sheetView topLeftCell="A94" zoomScale="125" zoomScaleNormal="125" zoomScalePageLayoutView="125" workbookViewId="0">
      <selection activeCell="G111" sqref="G111"/>
    </sheetView>
  </sheetViews>
  <sheetFormatPr defaultColWidth="8.85546875" defaultRowHeight="12"/>
  <cols>
    <col min="1" max="1" width="7.85546875" style="707" customWidth="1"/>
    <col min="2" max="2" width="14.42578125" style="707" customWidth="1"/>
    <col min="3" max="3" width="13.7109375" style="707" customWidth="1"/>
    <col min="4" max="4" width="15.42578125" style="707" bestFit="1" customWidth="1"/>
    <col min="5" max="5" width="12.85546875" style="707" bestFit="1" customWidth="1"/>
    <col min="6" max="6" width="14.140625" style="707" bestFit="1" customWidth="1"/>
    <col min="7" max="7" width="11.140625" style="707" bestFit="1" customWidth="1"/>
    <col min="8" max="8" width="12.85546875" style="707" bestFit="1" customWidth="1"/>
    <col min="9" max="9" width="8.85546875" style="707"/>
    <col min="10" max="10" width="13.28515625" style="707" bestFit="1" customWidth="1"/>
    <col min="11" max="11" width="12.85546875" style="707" customWidth="1"/>
    <col min="12" max="12" width="13.28515625" style="707" bestFit="1" customWidth="1"/>
    <col min="13" max="13" width="15.28515625" style="707" customWidth="1"/>
    <col min="14" max="14" width="13.140625" style="707" customWidth="1"/>
    <col min="15" max="15" width="13.28515625" style="707" bestFit="1" customWidth="1"/>
    <col min="16" max="17" width="12" style="707" bestFit="1" customWidth="1"/>
    <col min="18" max="18" width="8.85546875" style="707"/>
    <col min="19" max="16362" width="9" style="707" bestFit="1" customWidth="1"/>
    <col min="16363" max="16384" width="8.85546875" style="707"/>
  </cols>
  <sheetData>
    <row r="1" spans="1:17" ht="19.5">
      <c r="A1" s="969" t="s">
        <v>849</v>
      </c>
      <c r="B1" s="970"/>
      <c r="C1" s="970"/>
      <c r="D1" s="970"/>
      <c r="E1" s="970"/>
      <c r="F1" s="970"/>
      <c r="G1" s="970"/>
      <c r="H1" s="971"/>
      <c r="J1" s="707">
        <v>60833419.263806254</v>
      </c>
      <c r="K1" s="707">
        <v>58292722.452223897</v>
      </c>
      <c r="L1" s="707">
        <v>57858542.421454467</v>
      </c>
      <c r="M1" s="707">
        <v>53477793.1540052</v>
      </c>
    </row>
    <row r="2" spans="1:17" hidden="1"/>
    <row r="3" spans="1:17" hidden="1">
      <c r="A3" s="707" t="s">
        <v>606</v>
      </c>
    </row>
    <row r="4" spans="1:17" hidden="1">
      <c r="A4" s="723" t="s">
        <v>206</v>
      </c>
      <c r="B4" s="723" t="s">
        <v>207</v>
      </c>
    </row>
    <row r="5" spans="1:17" hidden="1">
      <c r="A5" s="724">
        <v>2019</v>
      </c>
      <c r="B5" s="725">
        <v>22167977.427432101</v>
      </c>
    </row>
    <row r="6" spans="1:17" hidden="1">
      <c r="A6" s="724">
        <v>2020</v>
      </c>
      <c r="B6" s="725">
        <v>21081977.410180453</v>
      </c>
    </row>
    <row r="7" spans="1:17" hidden="1">
      <c r="A7" s="724">
        <v>2021</v>
      </c>
      <c r="B7" s="725">
        <v>21705976.641249217</v>
      </c>
    </row>
    <row r="8" spans="1:17" hidden="1">
      <c r="A8" s="724">
        <v>2022</v>
      </c>
      <c r="B8" s="725">
        <v>21705976.641249217</v>
      </c>
    </row>
    <row r="9" spans="1:17">
      <c r="J9" s="707">
        <v>68552199.566207543</v>
      </c>
      <c r="K9" s="707">
        <v>67818302.754625186</v>
      </c>
      <c r="L9" s="707">
        <v>67610622.723855764</v>
      </c>
      <c r="M9" s="707">
        <v>64567393.456406489</v>
      </c>
    </row>
    <row r="10" spans="1:17">
      <c r="A10" s="726" t="s">
        <v>0</v>
      </c>
      <c r="B10" s="707">
        <v>2.5</v>
      </c>
      <c r="D10" s="767" t="s">
        <v>977</v>
      </c>
    </row>
    <row r="11" spans="1:17" ht="24">
      <c r="A11" s="727" t="s">
        <v>206</v>
      </c>
      <c r="B11" s="727" t="s">
        <v>896</v>
      </c>
      <c r="C11" s="727" t="s">
        <v>967</v>
      </c>
      <c r="D11" s="728" t="s">
        <v>976</v>
      </c>
      <c r="E11" s="729" t="s">
        <v>850</v>
      </c>
      <c r="F11" s="729" t="s">
        <v>852</v>
      </c>
      <c r="G11" s="730" t="s">
        <v>851</v>
      </c>
      <c r="H11" s="729" t="s">
        <v>889</v>
      </c>
    </row>
    <row r="12" spans="1:17">
      <c r="A12" s="731">
        <v>2019</v>
      </c>
      <c r="B12" s="732">
        <v>56938500</v>
      </c>
      <c r="C12" s="733">
        <v>11373699.861950323</v>
      </c>
      <c r="D12" s="732">
        <f>Table1626[[#This Row],[GF Projected Funding]]+Table1626[[#This Row],[Public allocation]]</f>
        <v>68312199.861950323</v>
      </c>
      <c r="E12" s="732">
        <f>'Detailed Budget'!AE137</f>
        <v>36116789.416242927</v>
      </c>
      <c r="F12" s="734">
        <f>Table1626[[#This Row],[Allocation ceiling ]]-Table1626[[#This Row],[NPS Budget]]</f>
        <v>32195410.445707396</v>
      </c>
      <c r="G12" s="735">
        <f>F12/D12</f>
        <v>0.47129810649883835</v>
      </c>
      <c r="L12" s="732" t="s">
        <v>896</v>
      </c>
      <c r="M12" s="732" t="s">
        <v>522</v>
      </c>
      <c r="N12" s="707" t="s">
        <v>4</v>
      </c>
      <c r="O12" s="736" t="s">
        <v>897</v>
      </c>
      <c r="P12" s="736" t="s">
        <v>522</v>
      </c>
    </row>
    <row r="13" spans="1:17">
      <c r="A13" s="731">
        <v>2020</v>
      </c>
      <c r="B13" s="732">
        <v>58745300</v>
      </c>
      <c r="C13" s="733">
        <v>8833003.0503679626</v>
      </c>
      <c r="D13" s="732">
        <f>Table1626[[#This Row],[GF Projected Funding]]+Table1626[[#This Row],[Public allocation]]</f>
        <v>67578303.050367966</v>
      </c>
      <c r="E13" s="732">
        <f>'Detailed Budget'!AF137</f>
        <v>43894326.586391419</v>
      </c>
      <c r="F13" s="734">
        <f>Table1626[[#This Row],[Allocation ceiling ]]-Table1626[[#This Row],[NPS Budget]]</f>
        <v>23683976.463976547</v>
      </c>
      <c r="G13" s="735">
        <f>F13/D13</f>
        <v>0.3504671676399484</v>
      </c>
      <c r="H13" s="737">
        <f>(Table1626[[#This Row],[NPS Budget]]-E12)/E12</f>
        <v>0.21534409054229703</v>
      </c>
      <c r="K13" s="707">
        <v>2019</v>
      </c>
      <c r="L13" s="732">
        <v>52889800</v>
      </c>
      <c r="M13" s="721">
        <v>11373699.861950323</v>
      </c>
      <c r="N13" s="738">
        <f>L13+M13</f>
        <v>64263499.861950323</v>
      </c>
      <c r="O13" s="707">
        <v>49150100</v>
      </c>
      <c r="P13" s="721">
        <v>11373699.861950323</v>
      </c>
      <c r="Q13" s="738">
        <f>O13+P13</f>
        <v>60523799.861950323</v>
      </c>
    </row>
    <row r="14" spans="1:17">
      <c r="A14" s="731">
        <v>2021</v>
      </c>
      <c r="B14" s="732">
        <v>60390400</v>
      </c>
      <c r="C14" s="733">
        <v>6980223.0195985353</v>
      </c>
      <c r="D14" s="732">
        <f>Table1626[[#This Row],[GF Projected Funding]]+Table1626[[#This Row],[Public allocation]]</f>
        <v>67370623.019598529</v>
      </c>
      <c r="E14" s="732">
        <f>'Detailed Budget'!AG137</f>
        <v>47337543.569531143</v>
      </c>
      <c r="F14" s="734">
        <f>Table1626[[#This Row],[Allocation ceiling ]]-Table1626[[#This Row],[NPS Budget]]</f>
        <v>20033079.450067386</v>
      </c>
      <c r="G14" s="735">
        <f>F14/D14</f>
        <v>0.29735630386317846</v>
      </c>
      <c r="H14" s="737">
        <f>(Table1626[[#This Row],[NPS Budget]]-E13)/E13</f>
        <v>7.8443326300106087E-2</v>
      </c>
      <c r="K14" s="707">
        <v>2020</v>
      </c>
      <c r="L14" s="732">
        <v>52889800</v>
      </c>
      <c r="M14" s="721">
        <v>8398003.0503679626</v>
      </c>
      <c r="N14" s="738">
        <f>L14+M14</f>
        <v>61287803.050367966</v>
      </c>
      <c r="O14" s="707">
        <v>50956900</v>
      </c>
      <c r="P14" s="721">
        <v>8833003.0503679626</v>
      </c>
      <c r="Q14" s="738">
        <f>O14+P14</f>
        <v>59789903.050367966</v>
      </c>
    </row>
    <row r="15" spans="1:17">
      <c r="A15" s="739">
        <v>2022</v>
      </c>
      <c r="B15" s="732">
        <v>61727920</v>
      </c>
      <c r="C15" s="740">
        <v>2599473.752149275</v>
      </c>
      <c r="D15" s="732">
        <f>Table1626[[#This Row],[GF Projected Funding]]+Table1626[[#This Row],[Public allocation]]</f>
        <v>64327393.752149276</v>
      </c>
      <c r="E15" s="732">
        <f>'Detailed Budget'!AH137</f>
        <v>48255503.665908352</v>
      </c>
      <c r="F15" s="734">
        <f>Table1626[[#This Row],[Allocation ceiling ]]-Table1626[[#This Row],[NPS Budget]]</f>
        <v>16071890.086240925</v>
      </c>
      <c r="G15" s="741">
        <f>F15/D15</f>
        <v>0.2498451926742942</v>
      </c>
      <c r="H15" s="737">
        <f>(Table1626[[#This Row],[NPS Budget]]-E14)/E14</f>
        <v>1.9391798288579867E-2</v>
      </c>
      <c r="K15" s="707">
        <v>2021</v>
      </c>
      <c r="L15" s="732">
        <v>54308400</v>
      </c>
      <c r="M15" s="721">
        <v>7031223.0195985353</v>
      </c>
      <c r="N15" s="738">
        <f>L15+M15</f>
        <v>61339623.019598536</v>
      </c>
      <c r="O15" s="707">
        <v>52602000</v>
      </c>
      <c r="P15" s="721">
        <v>6980223.0195985353</v>
      </c>
      <c r="Q15" s="738">
        <f>O15+P15</f>
        <v>59582223.019598536</v>
      </c>
    </row>
    <row r="16" spans="1:17">
      <c r="A16" s="742"/>
      <c r="B16" s="743">
        <f>SUM(B12:B15)</f>
        <v>237802120</v>
      </c>
      <c r="C16" s="743">
        <f>SUM(C12:C15)</f>
        <v>29786399.684066098</v>
      </c>
      <c r="D16" s="743">
        <f>SUM(D12:D15)</f>
        <v>267588519.68406612</v>
      </c>
      <c r="E16" s="744">
        <f>E28</f>
        <v>174899163.23807383</v>
      </c>
      <c r="F16" s="744">
        <f>SUM(F12:F15)</f>
        <v>91984356.445992261</v>
      </c>
      <c r="G16" s="745"/>
      <c r="K16" s="707">
        <v>2022</v>
      </c>
      <c r="L16" s="732">
        <v>54308400</v>
      </c>
      <c r="M16" s="722">
        <v>2925595.002149275</v>
      </c>
      <c r="N16" s="738">
        <f>L16+M16</f>
        <v>57233995.002149276</v>
      </c>
      <c r="O16" s="707">
        <v>53939520</v>
      </c>
      <c r="P16" s="722">
        <v>2599473.752149275</v>
      </c>
      <c r="Q16" s="738">
        <f>O16+P16</f>
        <v>56538993.752149276</v>
      </c>
    </row>
    <row r="17" spans="1:17">
      <c r="A17" s="746" t="s">
        <v>606</v>
      </c>
      <c r="B17" s="747">
        <f>B16/2.5</f>
        <v>95120848</v>
      </c>
      <c r="C17" s="747">
        <f>C16/2.5</f>
        <v>11914559.873626439</v>
      </c>
      <c r="D17" s="747">
        <f>D16/2.5</f>
        <v>107035407.87362644</v>
      </c>
      <c r="E17" s="747">
        <f>E16/2.5</f>
        <v>69959665.295229524</v>
      </c>
      <c r="F17" s="747">
        <f>F16/2.5</f>
        <v>36793742.578396901</v>
      </c>
      <c r="G17" s="748"/>
      <c r="H17" s="749"/>
    </row>
    <row r="18" spans="1:17">
      <c r="C18" s="732">
        <f>E16/D16</f>
        <v>0.65361235767727299</v>
      </c>
      <c r="E18" s="721"/>
      <c r="F18" s="721"/>
    </row>
    <row r="20" spans="1:17">
      <c r="A20" s="707" t="s">
        <v>966</v>
      </c>
      <c r="B20" s="750">
        <f>B16/2.5</f>
        <v>95120848</v>
      </c>
      <c r="C20" s="738">
        <f>D16/2.5</f>
        <v>107035407.87362644</v>
      </c>
      <c r="D20" s="738">
        <f>E16/2.5</f>
        <v>69959665.295229524</v>
      </c>
    </row>
    <row r="21" spans="1:17">
      <c r="A21" s="859" t="s">
        <v>1237</v>
      </c>
    </row>
    <row r="22" spans="1:17">
      <c r="A22" s="726" t="s">
        <v>0</v>
      </c>
    </row>
    <row r="23" spans="1:17" ht="36">
      <c r="A23" s="727" t="s">
        <v>206</v>
      </c>
      <c r="B23" s="727" t="s">
        <v>1238</v>
      </c>
      <c r="C23" s="860" t="s">
        <v>967</v>
      </c>
      <c r="D23" s="861" t="s">
        <v>207</v>
      </c>
      <c r="E23" s="729" t="s">
        <v>850</v>
      </c>
      <c r="F23" s="729" t="s">
        <v>852</v>
      </c>
      <c r="G23" s="730" t="s">
        <v>851</v>
      </c>
      <c r="H23" s="729" t="s">
        <v>889</v>
      </c>
    </row>
    <row r="24" spans="1:17">
      <c r="A24" s="731">
        <v>2019</v>
      </c>
      <c r="B24" s="738">
        <v>44041485.826750144</v>
      </c>
      <c r="C24" s="862">
        <v>11802986.122492926</v>
      </c>
      <c r="D24" s="862">
        <f>Table16[[#This Row],[GF Projected Funding]]+Table16[[#This Row],[Total Allocation (from BDD file) - HCV]]</f>
        <v>55844471.949243069</v>
      </c>
      <c r="E24" s="734">
        <f>'Detailed Budget'!N72</f>
        <v>35846789.416242927</v>
      </c>
      <c r="F24" s="734">
        <f>Table16[[#This Row],[Total Allocation (from BDD file) - HCV]]-Table16[[#This Row],[NPS Budget]]</f>
        <v>8194696.410507217</v>
      </c>
      <c r="G24" s="735">
        <f>F24/D24</f>
        <v>0.14674140742086988</v>
      </c>
      <c r="L24" s="732" t="s">
        <v>896</v>
      </c>
      <c r="M24" s="732" t="s">
        <v>522</v>
      </c>
      <c r="N24" s="707" t="s">
        <v>4</v>
      </c>
      <c r="O24" s="732" t="s">
        <v>897</v>
      </c>
      <c r="P24" s="732" t="s">
        <v>522</v>
      </c>
    </row>
    <row r="25" spans="1:17">
      <c r="A25" s="731">
        <v>2020</v>
      </c>
      <c r="B25" s="738">
        <v>46572218.454257213</v>
      </c>
      <c r="C25" s="862">
        <v>8363338.7566264747</v>
      </c>
      <c r="D25" s="862">
        <f>Table16[[#This Row],[GF Projected Funding]]+Table16[[#This Row],[Total Allocation (from BDD file) - HCV]]</f>
        <v>54935557.210883684</v>
      </c>
      <c r="E25" s="734">
        <f>'Detailed Budget'!S72</f>
        <v>43459326.586391427</v>
      </c>
      <c r="F25" s="734">
        <f>Table16[[#This Row],[Total Allocation (from BDD file) - HCV]]-Table16[[#This Row],[NPS Budget]]</f>
        <v>3112891.867865786</v>
      </c>
      <c r="G25" s="735">
        <f>F25/D25</f>
        <v>5.6664426937842516E-2</v>
      </c>
      <c r="H25" s="737">
        <f>(Table16[[#This Row],[NPS Budget]]-E24)/E24</f>
        <v>0.21236315145978177</v>
      </c>
      <c r="K25" s="707">
        <v>2019</v>
      </c>
      <c r="L25" s="732">
        <v>52889800</v>
      </c>
      <c r="M25" s="721">
        <v>11373699.861950323</v>
      </c>
      <c r="N25" s="738">
        <f>L25+M25</f>
        <v>64263499.861950323</v>
      </c>
      <c r="O25" s="707">
        <v>41431319.697598711</v>
      </c>
      <c r="P25" s="721">
        <v>11373699.861950323</v>
      </c>
      <c r="Q25" s="738">
        <f>O25+P25</f>
        <v>52805019.559549034</v>
      </c>
    </row>
    <row r="26" spans="1:17">
      <c r="A26" s="731">
        <v>2021</v>
      </c>
      <c r="B26" s="738">
        <v>47253119.056346118</v>
      </c>
      <c r="C26" s="862">
        <v>6161953.9520889036</v>
      </c>
      <c r="D26" s="862">
        <f>Table16[[#This Row],[GF Projected Funding]]+Table16[[#This Row],[Total Allocation (from BDD file) - HCV]]</f>
        <v>53415073.008435026</v>
      </c>
      <c r="E26" s="734">
        <f>'Detailed Budget'!W72</f>
        <v>47337543.569531143</v>
      </c>
      <c r="F26" s="734">
        <f>Table16[[#This Row],[Total Allocation (from BDD file) - HCV]]-Table16[[#This Row],[NPS Budget]]</f>
        <v>-84424.513185024261</v>
      </c>
      <c r="G26" s="735">
        <f>F26/D26</f>
        <v>-1.5805372609280603E-3</v>
      </c>
      <c r="H26" s="737">
        <f>(Table16[[#This Row],[NPS Budget]]-E25)/E25</f>
        <v>8.9237852671976647E-2</v>
      </c>
      <c r="K26" s="707">
        <v>2020</v>
      </c>
      <c r="L26" s="732">
        <v>52889800</v>
      </c>
      <c r="M26" s="721">
        <v>8398003.0503679626</v>
      </c>
      <c r="N26" s="738">
        <f>L26+M26</f>
        <v>61287803.050367966</v>
      </c>
      <c r="O26" s="707">
        <v>41431319.697598711</v>
      </c>
      <c r="P26" s="721">
        <v>8833003.0503679626</v>
      </c>
      <c r="Q26" s="738">
        <f>O26+P26</f>
        <v>50264322.747966677</v>
      </c>
    </row>
    <row r="27" spans="1:17">
      <c r="A27" s="739">
        <v>2022</v>
      </c>
      <c r="B27" s="738">
        <v>46507731.232161812</v>
      </c>
      <c r="C27" s="862">
        <v>2319999.1659045857</v>
      </c>
      <c r="D27" s="862">
        <f>Table16[[#This Row],[GF Projected Funding]]+Table16[[#This Row],[Total Allocation (from BDD file) - HCV]]</f>
        <v>48827730.398066401</v>
      </c>
      <c r="E27" s="751">
        <f>'Detailed Budget'!AA72</f>
        <v>48255503.665908352</v>
      </c>
      <c r="F27" s="734">
        <f>Table16[[#This Row],[Total Allocation (from BDD file) - HCV]]-Table16[[#This Row],[NPS Budget]]</f>
        <v>-1747772.4337465391</v>
      </c>
      <c r="G27" s="741">
        <f>F27/D27</f>
        <v>-3.5794668715868713E-2</v>
      </c>
      <c r="H27" s="737">
        <f>(Table16[[#This Row],[NPS Budget]]-E26)/E26</f>
        <v>1.9391798288579867E-2</v>
      </c>
      <c r="K27" s="707">
        <v>2021</v>
      </c>
      <c r="L27" s="732">
        <v>54308400</v>
      </c>
      <c r="M27" s="721">
        <v>7031223.0195985353</v>
      </c>
      <c r="N27" s="738">
        <f>L27+M27</f>
        <v>61339623.019598536</v>
      </c>
      <c r="O27" s="707">
        <v>42849919.697598711</v>
      </c>
      <c r="P27" s="721">
        <v>6980223.0195985353</v>
      </c>
      <c r="Q27" s="738">
        <f>O27+P27</f>
        <v>49830142.717197247</v>
      </c>
    </row>
    <row r="28" spans="1:17">
      <c r="A28" s="752"/>
      <c r="B28" s="753">
        <f>SUM(Table16[Total Allocation (from BDD file) - HCV])</f>
        <v>184374554.56951529</v>
      </c>
      <c r="C28" s="863">
        <f>SUM(Table16[GF Projected Funding])</f>
        <v>28648277.997112889</v>
      </c>
      <c r="D28" s="863">
        <f>SUM(Table16[Allocation ceiling])</f>
        <v>213022832.56662816</v>
      </c>
      <c r="E28" s="753">
        <f>SUBTOTAL(109,Table16[NPS Budget])</f>
        <v>174899163.23807383</v>
      </c>
      <c r="F28" s="753">
        <f>SUM(Table16[Gap (GEL)])</f>
        <v>9475391.3314414397</v>
      </c>
      <c r="G28" s="754"/>
      <c r="H28" s="755"/>
      <c r="K28" s="707">
        <v>2022</v>
      </c>
      <c r="L28" s="732">
        <v>54308400</v>
      </c>
      <c r="M28" s="722">
        <v>2925595.002149275</v>
      </c>
      <c r="N28" s="738">
        <f>L28+M28</f>
        <v>57233995.002149276</v>
      </c>
      <c r="O28" s="707">
        <v>42849919.697598711</v>
      </c>
      <c r="P28" s="722">
        <v>2599473.752149275</v>
      </c>
      <c r="Q28" s="738">
        <f>O28+P28</f>
        <v>45449393.449747987</v>
      </c>
    </row>
    <row r="29" spans="1:17">
      <c r="A29" s="746" t="s">
        <v>606</v>
      </c>
      <c r="B29" s="747">
        <f>B28/2.5</f>
        <v>73749821.827806115</v>
      </c>
      <c r="C29" s="864">
        <f>C28/2.5</f>
        <v>11459311.198845156</v>
      </c>
      <c r="D29" s="864">
        <f>D28/2.5</f>
        <v>85209133.026651263</v>
      </c>
      <c r="E29" s="747">
        <f>E28/2.5</f>
        <v>69959665.295229524</v>
      </c>
      <c r="F29" s="747">
        <f>F28/2.5</f>
        <v>3790156.5325765759</v>
      </c>
      <c r="G29" s="748"/>
      <c r="H29" s="749"/>
    </row>
    <row r="30" spans="1:17">
      <c r="C30" s="732"/>
    </row>
    <row r="31" spans="1:17">
      <c r="O31" s="707">
        <v>42849919.697598711</v>
      </c>
      <c r="P31" s="707">
        <v>42849919.697598711</v>
      </c>
    </row>
    <row r="32" spans="1:17" hidden="1">
      <c r="A32" s="707" t="s">
        <v>529</v>
      </c>
    </row>
    <row r="33" spans="1:8" hidden="1">
      <c r="A33" s="707" t="s">
        <v>856</v>
      </c>
      <c r="B33" s="707" t="s">
        <v>55</v>
      </c>
      <c r="C33" s="707" t="s">
        <v>56</v>
      </c>
      <c r="D33" s="707" t="s">
        <v>57</v>
      </c>
      <c r="E33" s="707" t="s">
        <v>58</v>
      </c>
      <c r="F33" s="707" t="s">
        <v>4</v>
      </c>
      <c r="G33" s="707" t="s">
        <v>857</v>
      </c>
      <c r="H33" s="707" t="s">
        <v>858</v>
      </c>
    </row>
    <row r="34" spans="1:8" hidden="1">
      <c r="A34" s="567" t="s">
        <v>853</v>
      </c>
      <c r="B34" s="738">
        <f>'Detailed Budget'!N10</f>
        <v>20207397.541242927</v>
      </c>
      <c r="C34" s="738">
        <f>'Detailed Budget'!S10</f>
        <v>22221508.161391426</v>
      </c>
      <c r="D34" s="738">
        <f>'Detailed Budget'!W10</f>
        <v>23161238.419531144</v>
      </c>
      <c r="E34" s="738">
        <f>'Detailed Budget'!AA10</f>
        <v>23946719.165908352</v>
      </c>
      <c r="F34" s="756">
        <f>SUM(Table17[[#This Row],[2019]:[2022]])</f>
        <v>89536863.288073838</v>
      </c>
      <c r="G34" s="737">
        <f>Table17[[#This Row],[Total]]/$F$38</f>
        <v>0.51193420042951099</v>
      </c>
      <c r="H34" s="737">
        <f>Table17[[#This Row],[2019]]/$B$38</f>
        <v>0.56371568752225643</v>
      </c>
    </row>
    <row r="35" spans="1:8" hidden="1">
      <c r="A35" s="567" t="s">
        <v>854</v>
      </c>
      <c r="B35" s="738">
        <f>'Detailed Budget'!N30</f>
        <v>13744809.375</v>
      </c>
      <c r="C35" s="738">
        <f>'Detailed Budget'!S30</f>
        <v>19738723.425000001</v>
      </c>
      <c r="D35" s="738">
        <f>'Detailed Budget'!W30</f>
        <v>22447235.149999999</v>
      </c>
      <c r="E35" s="738">
        <f>'Detailed Budget'!AA30</f>
        <v>22885214.5</v>
      </c>
      <c r="F35" s="756">
        <f>SUM(Table17[[#This Row],[2019]:[2022]])</f>
        <v>78815982.450000003</v>
      </c>
      <c r="G35" s="737">
        <f>Table17[[#This Row],[Total]]/$F$38</f>
        <v>0.45063670397733807</v>
      </c>
      <c r="H35" s="737">
        <f>Table17[[#This Row],[2019]]/$B$38</f>
        <v>0.38343208970262593</v>
      </c>
    </row>
    <row r="36" spans="1:8" hidden="1">
      <c r="A36" s="567" t="s">
        <v>855</v>
      </c>
      <c r="B36" s="738">
        <f>'Detailed Budget'!N48</f>
        <v>1094582.5</v>
      </c>
      <c r="C36" s="738">
        <f>'Detailed Budget'!S48</f>
        <v>699095</v>
      </c>
      <c r="D36" s="738">
        <f>'Detailed Budget'!W48</f>
        <v>929070</v>
      </c>
      <c r="E36" s="738">
        <f>'Detailed Budget'!AA48</f>
        <v>1023570</v>
      </c>
      <c r="F36" s="756">
        <f>SUM(Table17[[#This Row],[2019]:[2022]])</f>
        <v>3746317.5</v>
      </c>
      <c r="G36" s="737">
        <f>Table17[[#This Row],[Total]]/$F$38</f>
        <v>2.1419870916709244E-2</v>
      </c>
      <c r="H36" s="737">
        <f>Table17[[#This Row],[2019]]/$B$38</f>
        <v>3.0535021903635863E-2</v>
      </c>
    </row>
    <row r="37" spans="1:8" hidden="1">
      <c r="A37" s="567" t="s">
        <v>840</v>
      </c>
      <c r="B37" s="738">
        <f>'Detailed Budget'!N71</f>
        <v>800000</v>
      </c>
      <c r="C37" s="738">
        <f>'Detailed Budget'!S71</f>
        <v>800000</v>
      </c>
      <c r="D37" s="738">
        <f>'Detailed Budget'!W71</f>
        <v>800000</v>
      </c>
      <c r="E37" s="738">
        <f>'Detailed Budget'!AA71</f>
        <v>400000</v>
      </c>
      <c r="F37" s="756">
        <f>SUM(Table17[[#This Row],[2019]:[2022]])</f>
        <v>2800000</v>
      </c>
      <c r="G37" s="737">
        <f>Table17[[#This Row],[Total]]/$F$38</f>
        <v>1.6009224676441836E-2</v>
      </c>
      <c r="H37" s="737">
        <f>Table17[[#This Row],[2019]]/$B$38</f>
        <v>2.2317200871481768E-2</v>
      </c>
    </row>
    <row r="38" spans="1:8" hidden="1">
      <c r="A38" s="757" t="s">
        <v>4</v>
      </c>
      <c r="B38" s="758">
        <f>SUM(B34:B37)</f>
        <v>35846789.416242927</v>
      </c>
      <c r="C38" s="758">
        <f>SUM(C34:C37)</f>
        <v>43459326.586391427</v>
      </c>
      <c r="D38" s="758">
        <f>SUM(D34:D37)</f>
        <v>47337543.569531143</v>
      </c>
      <c r="E38" s="758">
        <f>SUM(E34:E37)</f>
        <v>48255503.665908352</v>
      </c>
      <c r="F38" s="758">
        <f>SUM(Table17[[#This Row],[2019]:[2022]])</f>
        <v>174899163.23807383</v>
      </c>
      <c r="G38" s="737">
        <f>Table17[[#This Row],[Total]]/$F$38</f>
        <v>1</v>
      </c>
      <c r="H38" s="737">
        <f>Table17[[#This Row],[2019]]/$B$38</f>
        <v>1</v>
      </c>
    </row>
    <row r="39" spans="1:8" hidden="1"/>
    <row r="40" spans="1:8" hidden="1"/>
    <row r="41" spans="1:8" hidden="1"/>
    <row r="42" spans="1:8" hidden="1"/>
    <row r="43" spans="1:8" hidden="1">
      <c r="A43" s="567" t="s">
        <v>859</v>
      </c>
    </row>
    <row r="44" spans="1:8" hidden="1">
      <c r="A44" s="707" t="s">
        <v>861</v>
      </c>
      <c r="B44" s="707" t="s">
        <v>862</v>
      </c>
    </row>
    <row r="45" spans="1:8" hidden="1">
      <c r="A45" s="707" t="s">
        <v>521</v>
      </c>
      <c r="B45" s="738">
        <f>'Detailed Budget'!O72+'Detailed Budget'!T72+'Detailed Budget'!X72</f>
        <v>98433307.740957201</v>
      </c>
    </row>
    <row r="46" spans="1:8" hidden="1">
      <c r="A46" s="707" t="s">
        <v>860</v>
      </c>
      <c r="B46" s="738">
        <f>'Detailed Budget'!R72+'Detailed Budget'!U72+'Detailed Budget'!Y72</f>
        <v>21062094.06058684</v>
      </c>
    </row>
    <row r="47" spans="1:8" hidden="1">
      <c r="A47" s="707" t="s">
        <v>845</v>
      </c>
      <c r="B47" s="738">
        <f>'Detailed Budget'!Z72+'Detailed Budget'!V72+'Detailed Budget'!Q72</f>
        <v>2587073</v>
      </c>
    </row>
    <row r="48" spans="1:8" hidden="1">
      <c r="A48" s="707" t="s">
        <v>4</v>
      </c>
      <c r="B48" s="738">
        <f>SUM(B45:B47)</f>
        <v>122082474.80154404</v>
      </c>
    </row>
    <row r="49" spans="1:16362" hidden="1"/>
    <row r="50" spans="1:16362" hidden="1"/>
    <row r="51" spans="1:16362" hidden="1"/>
    <row r="52" spans="1:16362" hidden="1"/>
    <row r="53" spans="1:16362" hidden="1">
      <c r="C53" s="707">
        <v>1000</v>
      </c>
    </row>
    <row r="54" spans="1:16362" hidden="1"/>
    <row r="55" spans="1:16362" hidden="1"/>
    <row r="56" spans="1:16362" hidden="1"/>
    <row r="57" spans="1:16362" hidden="1"/>
    <row r="58" spans="1:16362" hidden="1"/>
    <row r="59" spans="1:16362" hidden="1"/>
    <row r="60" spans="1:16362" hidden="1"/>
    <row r="61" spans="1:16362" hidden="1">
      <c r="B61" s="707" t="s">
        <v>4</v>
      </c>
      <c r="C61" s="707" t="s">
        <v>898</v>
      </c>
      <c r="D61" s="707" t="s">
        <v>899</v>
      </c>
      <c r="E61" s="707" t="s">
        <v>845</v>
      </c>
      <c r="F61" s="707" t="s">
        <v>900</v>
      </c>
    </row>
    <row r="62" spans="1:16362" s="763" customFormat="1" ht="12.75" hidden="1" thickBot="1">
      <c r="A62" s="759">
        <v>2019</v>
      </c>
      <c r="B62" s="760">
        <f>'Detailed Budget'!N72</f>
        <v>35846789.416242927</v>
      </c>
      <c r="C62" s="761">
        <f>'Detailed Budget'!O72</f>
        <v>23968843.293749999</v>
      </c>
      <c r="D62" s="761">
        <f>'Detailed Budget'!P72</f>
        <v>11802986.122492926</v>
      </c>
      <c r="E62" s="761">
        <f>'Detailed Budget'!Q72</f>
        <v>344960</v>
      </c>
      <c r="F62" s="762">
        <f>'Detailed Budget'!R72</f>
        <v>6536801.3518714635</v>
      </c>
      <c r="S62" s="763">
        <f>'Detailed Budget'!AE72</f>
        <v>174899163.23807383</v>
      </c>
      <c r="T62" s="763">
        <f>'Detailed Budget'!AF72</f>
        <v>142912991.15971094</v>
      </c>
      <c r="U62" s="763">
        <f>'Detailed Budget'!AG72</f>
        <v>28648277.997112889</v>
      </c>
      <c r="V62" s="763">
        <f>'Detailed Budget'!AH72</f>
        <v>4042894.0812499998</v>
      </c>
      <c r="W62" s="763">
        <f>'Detailed Budget'!AI72</f>
        <v>0</v>
      </c>
      <c r="X62" s="763">
        <f>'Detailed Budget'!AJ72</f>
        <v>0</v>
      </c>
      <c r="Y62" s="763">
        <f>'Detailed Budget'!AK72</f>
        <v>0</v>
      </c>
      <c r="Z62" s="763">
        <f>'Detailed Budget'!AL72</f>
        <v>0</v>
      </c>
      <c r="AA62" s="763">
        <f>'Detailed Budget'!AM72</f>
        <v>0</v>
      </c>
      <c r="AB62" s="763">
        <f>'Detailed Budget'!AN72</f>
        <v>0</v>
      </c>
      <c r="AC62" s="763">
        <f>'Detailed Budget'!AO72</f>
        <v>0</v>
      </c>
      <c r="AD62" s="763">
        <f>'Detailed Budget'!AP72</f>
        <v>0</v>
      </c>
      <c r="AE62" s="763">
        <f>'Detailed Budget'!AQ72</f>
        <v>0</v>
      </c>
      <c r="AF62" s="763">
        <f>'Detailed Budget'!AR72</f>
        <v>0</v>
      </c>
      <c r="AG62" s="763">
        <f>'Detailed Budget'!AS72</f>
        <v>0</v>
      </c>
      <c r="AH62" s="763">
        <f>'Detailed Budget'!AT72</f>
        <v>0</v>
      </c>
      <c r="AI62" s="763">
        <f>'Detailed Budget'!AU72</f>
        <v>0</v>
      </c>
      <c r="AJ62" s="763">
        <f>'Detailed Budget'!AV72</f>
        <v>0</v>
      </c>
      <c r="AK62" s="763">
        <f>'Detailed Budget'!AW72</f>
        <v>0</v>
      </c>
      <c r="AL62" s="763">
        <f>'Detailed Budget'!AX72</f>
        <v>0</v>
      </c>
      <c r="AM62" s="763">
        <f>'Detailed Budget'!AY72</f>
        <v>0</v>
      </c>
      <c r="AN62" s="763">
        <f>'Detailed Budget'!AZ72</f>
        <v>0</v>
      </c>
      <c r="AO62" s="763">
        <f>'Detailed Budget'!BA72</f>
        <v>0</v>
      </c>
      <c r="AP62" s="763">
        <f>'Detailed Budget'!BB72</f>
        <v>0</v>
      </c>
      <c r="AQ62" s="763">
        <f>'Detailed Budget'!BC72</f>
        <v>0</v>
      </c>
      <c r="AR62" s="763">
        <f>'Detailed Budget'!BD72</f>
        <v>0</v>
      </c>
      <c r="AS62" s="763">
        <f>'Detailed Budget'!BE72</f>
        <v>0</v>
      </c>
      <c r="AT62" s="763">
        <f>'Detailed Budget'!BF72</f>
        <v>0</v>
      </c>
      <c r="AU62" s="763">
        <f>'Detailed Budget'!BG72</f>
        <v>0</v>
      </c>
      <c r="AV62" s="763">
        <f>'Detailed Budget'!BH72</f>
        <v>0</v>
      </c>
      <c r="AW62" s="763">
        <f>'Detailed Budget'!BI72</f>
        <v>0</v>
      </c>
      <c r="AX62" s="763">
        <f>'Detailed Budget'!BJ72</f>
        <v>0</v>
      </c>
      <c r="AY62" s="763">
        <f>'Detailed Budget'!BK72</f>
        <v>0</v>
      </c>
      <c r="AZ62" s="763">
        <f>'Detailed Budget'!BL72</f>
        <v>0</v>
      </c>
      <c r="BA62" s="763">
        <f>'Detailed Budget'!BM72</f>
        <v>0</v>
      </c>
      <c r="BB62" s="763">
        <f>'Detailed Budget'!BN72</f>
        <v>0</v>
      </c>
      <c r="BC62" s="763">
        <f>'Detailed Budget'!BO72</f>
        <v>0</v>
      </c>
      <c r="BD62" s="763">
        <f>'Detailed Budget'!BP72</f>
        <v>0</v>
      </c>
      <c r="BE62" s="763">
        <f>'Detailed Budget'!BQ72</f>
        <v>0</v>
      </c>
      <c r="BF62" s="763">
        <f>'Detailed Budget'!BR72</f>
        <v>0</v>
      </c>
      <c r="BG62" s="763">
        <f>'Detailed Budget'!BS72</f>
        <v>0</v>
      </c>
      <c r="BH62" s="763">
        <f>'Detailed Budget'!BT72</f>
        <v>0</v>
      </c>
      <c r="BI62" s="763">
        <f>'Detailed Budget'!BU72</f>
        <v>0</v>
      </c>
      <c r="BJ62" s="763">
        <f>'Detailed Budget'!BV72</f>
        <v>0</v>
      </c>
      <c r="BK62" s="763">
        <f>'Detailed Budget'!BW72</f>
        <v>0</v>
      </c>
      <c r="BL62" s="763">
        <f>'Detailed Budget'!BX72</f>
        <v>0</v>
      </c>
      <c r="BM62" s="763">
        <f>'Detailed Budget'!BY72</f>
        <v>0</v>
      </c>
      <c r="BN62" s="763">
        <f>'Detailed Budget'!BZ72</f>
        <v>0</v>
      </c>
      <c r="BO62" s="763">
        <f>'Detailed Budget'!CA72</f>
        <v>0</v>
      </c>
      <c r="BP62" s="763">
        <f>'Detailed Budget'!CB72</f>
        <v>0</v>
      </c>
      <c r="BQ62" s="763">
        <f>'Detailed Budget'!CC72</f>
        <v>0</v>
      </c>
      <c r="BR62" s="763">
        <f>'Detailed Budget'!CD72</f>
        <v>0</v>
      </c>
      <c r="BS62" s="763">
        <f>'Detailed Budget'!CE72</f>
        <v>0</v>
      </c>
      <c r="BT62" s="763">
        <f>'Detailed Budget'!CF72</f>
        <v>0</v>
      </c>
      <c r="BU62" s="763">
        <f>'Detailed Budget'!CG72</f>
        <v>0</v>
      </c>
      <c r="BV62" s="763">
        <f>'Detailed Budget'!CH72</f>
        <v>0</v>
      </c>
      <c r="BW62" s="763">
        <f>'Detailed Budget'!CI72</f>
        <v>0</v>
      </c>
      <c r="BX62" s="763">
        <f>'Detailed Budget'!CJ72</f>
        <v>0</v>
      </c>
      <c r="BY62" s="763">
        <f>'Detailed Budget'!CK72</f>
        <v>0</v>
      </c>
      <c r="BZ62" s="763">
        <f>'Detailed Budget'!CL72</f>
        <v>0</v>
      </c>
      <c r="CA62" s="763">
        <f>'Detailed Budget'!CM72</f>
        <v>0</v>
      </c>
      <c r="CB62" s="763">
        <f>'Detailed Budget'!CN72</f>
        <v>0</v>
      </c>
      <c r="CC62" s="763">
        <f>'Detailed Budget'!CO72</f>
        <v>0</v>
      </c>
      <c r="CD62" s="763">
        <f>'Detailed Budget'!CP72</f>
        <v>0</v>
      </c>
      <c r="CE62" s="763">
        <f>'Detailed Budget'!CQ72</f>
        <v>0</v>
      </c>
      <c r="CF62" s="763">
        <f>'Detailed Budget'!CR72</f>
        <v>0</v>
      </c>
      <c r="CG62" s="763">
        <f>'Detailed Budget'!CS72</f>
        <v>0</v>
      </c>
      <c r="CH62" s="763">
        <f>'Detailed Budget'!CT72</f>
        <v>0</v>
      </c>
      <c r="CI62" s="763">
        <f>'Detailed Budget'!CU72</f>
        <v>0</v>
      </c>
      <c r="CJ62" s="763">
        <f>'Detailed Budget'!CV72</f>
        <v>0</v>
      </c>
      <c r="CK62" s="763">
        <f>'Detailed Budget'!CW72</f>
        <v>0</v>
      </c>
      <c r="CL62" s="763">
        <f>'Detailed Budget'!CX72</f>
        <v>0</v>
      </c>
      <c r="CM62" s="763">
        <f>'Detailed Budget'!CY72</f>
        <v>0</v>
      </c>
      <c r="CN62" s="763">
        <f>'Detailed Budget'!CZ72</f>
        <v>0</v>
      </c>
      <c r="CO62" s="763">
        <f>'Detailed Budget'!DA72</f>
        <v>0</v>
      </c>
      <c r="CP62" s="763">
        <f>'Detailed Budget'!DB72</f>
        <v>0</v>
      </c>
      <c r="CQ62" s="763">
        <f>'Detailed Budget'!DC72</f>
        <v>0</v>
      </c>
      <c r="CR62" s="763">
        <f>'Detailed Budget'!DD72</f>
        <v>0</v>
      </c>
      <c r="CS62" s="763">
        <f>'Detailed Budget'!DE72</f>
        <v>0</v>
      </c>
      <c r="CT62" s="763">
        <f>'Detailed Budget'!DF72</f>
        <v>0</v>
      </c>
      <c r="CU62" s="763">
        <f>'Detailed Budget'!DG72</f>
        <v>0</v>
      </c>
      <c r="CV62" s="763">
        <f>'Detailed Budget'!DH72</f>
        <v>0</v>
      </c>
      <c r="CW62" s="763">
        <f>'Detailed Budget'!DI72</f>
        <v>0</v>
      </c>
      <c r="CX62" s="763">
        <f>'Detailed Budget'!DJ72</f>
        <v>0</v>
      </c>
      <c r="CY62" s="763">
        <f>'Detailed Budget'!DK72</f>
        <v>0</v>
      </c>
      <c r="CZ62" s="763">
        <f>'Detailed Budget'!DL72</f>
        <v>0</v>
      </c>
      <c r="DA62" s="763">
        <f>'Detailed Budget'!DM72</f>
        <v>0</v>
      </c>
      <c r="DB62" s="763">
        <f>'Detailed Budget'!DN72</f>
        <v>0</v>
      </c>
      <c r="DC62" s="763">
        <f>'Detailed Budget'!DO72</f>
        <v>0</v>
      </c>
      <c r="DD62" s="763">
        <f>'Detailed Budget'!DP72</f>
        <v>0</v>
      </c>
      <c r="DE62" s="763">
        <f>'Detailed Budget'!DQ72</f>
        <v>0</v>
      </c>
      <c r="DF62" s="763">
        <f>'Detailed Budget'!DR72</f>
        <v>0</v>
      </c>
      <c r="DG62" s="763">
        <f>'Detailed Budget'!DS72</f>
        <v>0</v>
      </c>
      <c r="DH62" s="763">
        <f>'Detailed Budget'!DT72</f>
        <v>0</v>
      </c>
      <c r="DI62" s="763">
        <f>'Detailed Budget'!DU72</f>
        <v>0</v>
      </c>
      <c r="DJ62" s="763">
        <f>'Detailed Budget'!DV72</f>
        <v>0</v>
      </c>
      <c r="DK62" s="763">
        <f>'Detailed Budget'!DW72</f>
        <v>0</v>
      </c>
      <c r="DL62" s="763">
        <f>'Detailed Budget'!DX72</f>
        <v>0</v>
      </c>
      <c r="DM62" s="763">
        <f>'Detailed Budget'!DY72</f>
        <v>0</v>
      </c>
      <c r="DN62" s="763">
        <f>'Detailed Budget'!DZ72</f>
        <v>0</v>
      </c>
      <c r="DO62" s="763">
        <f>'Detailed Budget'!EA72</f>
        <v>0</v>
      </c>
      <c r="DP62" s="763">
        <f>'Detailed Budget'!EB72</f>
        <v>0</v>
      </c>
      <c r="DQ62" s="763">
        <f>'Detailed Budget'!EC72</f>
        <v>0</v>
      </c>
      <c r="DR62" s="763">
        <f>'Detailed Budget'!ED72</f>
        <v>0</v>
      </c>
      <c r="DS62" s="763">
        <f>'Detailed Budget'!EE72</f>
        <v>0</v>
      </c>
      <c r="DT62" s="763">
        <f>'Detailed Budget'!EF72</f>
        <v>0</v>
      </c>
      <c r="DU62" s="763">
        <f>'Detailed Budget'!EG72</f>
        <v>0</v>
      </c>
      <c r="DV62" s="763">
        <f>'Detailed Budget'!EH72</f>
        <v>0</v>
      </c>
      <c r="DW62" s="763">
        <f>'Detailed Budget'!EI72</f>
        <v>0</v>
      </c>
      <c r="DX62" s="763">
        <f>'Detailed Budget'!EJ72</f>
        <v>0</v>
      </c>
      <c r="DY62" s="763">
        <f>'Detailed Budget'!EK72</f>
        <v>0</v>
      </c>
      <c r="DZ62" s="763">
        <f>'Detailed Budget'!EL72</f>
        <v>0</v>
      </c>
      <c r="EA62" s="763">
        <f>'Detailed Budget'!EM72</f>
        <v>0</v>
      </c>
      <c r="EB62" s="763">
        <f>'Detailed Budget'!EN72</f>
        <v>0</v>
      </c>
      <c r="EC62" s="763">
        <f>'Detailed Budget'!EO72</f>
        <v>0</v>
      </c>
      <c r="ED62" s="763">
        <f>'Detailed Budget'!EP72</f>
        <v>0</v>
      </c>
      <c r="EE62" s="763">
        <f>'Detailed Budget'!EQ72</f>
        <v>0</v>
      </c>
      <c r="EF62" s="763">
        <f>'Detailed Budget'!ER72</f>
        <v>0</v>
      </c>
      <c r="EG62" s="763">
        <f>'Detailed Budget'!ES72</f>
        <v>0</v>
      </c>
      <c r="EH62" s="763">
        <f>'Detailed Budget'!ET72</f>
        <v>0</v>
      </c>
      <c r="EI62" s="763">
        <f>'Detailed Budget'!EU72</f>
        <v>0</v>
      </c>
      <c r="EJ62" s="763">
        <f>'Detailed Budget'!EV72</f>
        <v>0</v>
      </c>
      <c r="EK62" s="763">
        <f>'Detailed Budget'!EW72</f>
        <v>0</v>
      </c>
      <c r="EL62" s="763">
        <f>'Detailed Budget'!EX72</f>
        <v>0</v>
      </c>
      <c r="EM62" s="763">
        <f>'Detailed Budget'!EY72</f>
        <v>0</v>
      </c>
      <c r="EN62" s="763">
        <f>'Detailed Budget'!EZ72</f>
        <v>0</v>
      </c>
      <c r="EO62" s="763">
        <f>'Detailed Budget'!FA72</f>
        <v>0</v>
      </c>
      <c r="EP62" s="763">
        <f>'Detailed Budget'!FB72</f>
        <v>0</v>
      </c>
      <c r="EQ62" s="763">
        <f>'Detailed Budget'!FC72</f>
        <v>0</v>
      </c>
      <c r="ER62" s="763">
        <f>'Detailed Budget'!FD72</f>
        <v>0</v>
      </c>
      <c r="ES62" s="763">
        <f>'Detailed Budget'!FE72</f>
        <v>0</v>
      </c>
      <c r="ET62" s="763">
        <f>'Detailed Budget'!FF72</f>
        <v>0</v>
      </c>
      <c r="EU62" s="763">
        <f>'Detailed Budget'!FG72</f>
        <v>0</v>
      </c>
      <c r="EV62" s="763">
        <f>'Detailed Budget'!FH72</f>
        <v>0</v>
      </c>
      <c r="EW62" s="763">
        <f>'Detailed Budget'!FI72</f>
        <v>0</v>
      </c>
      <c r="EX62" s="763">
        <f>'Detailed Budget'!FJ72</f>
        <v>0</v>
      </c>
      <c r="EY62" s="763">
        <f>'Detailed Budget'!FK72</f>
        <v>0</v>
      </c>
      <c r="EZ62" s="763">
        <f>'Detailed Budget'!FL72</f>
        <v>0</v>
      </c>
      <c r="FA62" s="763">
        <f>'Detailed Budget'!FM72</f>
        <v>0</v>
      </c>
      <c r="FB62" s="763">
        <f>'Detailed Budget'!FN72</f>
        <v>0</v>
      </c>
      <c r="FC62" s="763">
        <f>'Detailed Budget'!FO72</f>
        <v>0</v>
      </c>
      <c r="FD62" s="763">
        <f>'Detailed Budget'!FP72</f>
        <v>0</v>
      </c>
      <c r="FE62" s="763">
        <f>'Detailed Budget'!FQ72</f>
        <v>0</v>
      </c>
      <c r="FF62" s="763">
        <f>'Detailed Budget'!FR72</f>
        <v>0</v>
      </c>
      <c r="FG62" s="763">
        <f>'Detailed Budget'!FS72</f>
        <v>0</v>
      </c>
      <c r="FH62" s="763">
        <f>'Detailed Budget'!FT72</f>
        <v>0</v>
      </c>
      <c r="FI62" s="763">
        <f>'Detailed Budget'!FU72</f>
        <v>0</v>
      </c>
      <c r="FJ62" s="763">
        <f>'Detailed Budget'!FV72</f>
        <v>0</v>
      </c>
      <c r="FK62" s="763">
        <f>'Detailed Budget'!FW72</f>
        <v>0</v>
      </c>
      <c r="FL62" s="763">
        <f>'Detailed Budget'!FX72</f>
        <v>0</v>
      </c>
      <c r="FM62" s="763">
        <f>'Detailed Budget'!FY72</f>
        <v>0</v>
      </c>
      <c r="FN62" s="763">
        <f>'Detailed Budget'!FZ72</f>
        <v>0</v>
      </c>
      <c r="FO62" s="763">
        <f>'Detailed Budget'!GA72</f>
        <v>0</v>
      </c>
      <c r="FP62" s="763">
        <f>'Detailed Budget'!GB72</f>
        <v>0</v>
      </c>
      <c r="FQ62" s="763">
        <f>'Detailed Budget'!GC72</f>
        <v>0</v>
      </c>
      <c r="FR62" s="763">
        <f>'Detailed Budget'!GD72</f>
        <v>0</v>
      </c>
      <c r="FS62" s="763">
        <f>'Detailed Budget'!GE72</f>
        <v>0</v>
      </c>
      <c r="FT62" s="763">
        <f>'Detailed Budget'!GF72</f>
        <v>0</v>
      </c>
      <c r="FU62" s="763">
        <f>'Detailed Budget'!GG72</f>
        <v>0</v>
      </c>
      <c r="FV62" s="763">
        <f>'Detailed Budget'!GH72</f>
        <v>0</v>
      </c>
      <c r="FW62" s="763">
        <f>'Detailed Budget'!GI72</f>
        <v>0</v>
      </c>
      <c r="FX62" s="763">
        <f>'Detailed Budget'!GJ72</f>
        <v>0</v>
      </c>
      <c r="FY62" s="763">
        <f>'Detailed Budget'!GK72</f>
        <v>0</v>
      </c>
      <c r="FZ62" s="763">
        <f>'Detailed Budget'!GL72</f>
        <v>0</v>
      </c>
      <c r="GA62" s="763">
        <f>'Detailed Budget'!GM72</f>
        <v>0</v>
      </c>
      <c r="GB62" s="763">
        <f>'Detailed Budget'!GN72</f>
        <v>0</v>
      </c>
      <c r="GC62" s="763">
        <f>'Detailed Budget'!GO72</f>
        <v>0</v>
      </c>
      <c r="GD62" s="763">
        <f>'Detailed Budget'!GP72</f>
        <v>0</v>
      </c>
      <c r="GE62" s="763">
        <f>'Detailed Budget'!GQ72</f>
        <v>0</v>
      </c>
      <c r="GF62" s="763">
        <f>'Detailed Budget'!GR72</f>
        <v>0</v>
      </c>
      <c r="GG62" s="763">
        <f>'Detailed Budget'!GS72</f>
        <v>0</v>
      </c>
      <c r="GH62" s="763">
        <f>'Detailed Budget'!GT72</f>
        <v>0</v>
      </c>
      <c r="GI62" s="763">
        <f>'Detailed Budget'!GU72</f>
        <v>0</v>
      </c>
      <c r="GJ62" s="763">
        <f>'Detailed Budget'!GV72</f>
        <v>0</v>
      </c>
      <c r="GK62" s="763">
        <f>'Detailed Budget'!GW72</f>
        <v>0</v>
      </c>
      <c r="GL62" s="763">
        <f>'Detailed Budget'!GX72</f>
        <v>0</v>
      </c>
      <c r="GM62" s="763">
        <f>'Detailed Budget'!GY72</f>
        <v>0</v>
      </c>
      <c r="GN62" s="763">
        <f>'Detailed Budget'!GZ72</f>
        <v>0</v>
      </c>
      <c r="GO62" s="763">
        <f>'Detailed Budget'!HA72</f>
        <v>0</v>
      </c>
      <c r="GP62" s="763">
        <f>'Detailed Budget'!HB72</f>
        <v>0</v>
      </c>
      <c r="GQ62" s="763">
        <f>'Detailed Budget'!HC72</f>
        <v>0</v>
      </c>
      <c r="GR62" s="763">
        <f>'Detailed Budget'!HD72</f>
        <v>0</v>
      </c>
      <c r="GS62" s="763">
        <f>'Detailed Budget'!HE72</f>
        <v>0</v>
      </c>
      <c r="GT62" s="763">
        <f>'Detailed Budget'!HF72</f>
        <v>0</v>
      </c>
      <c r="GU62" s="763">
        <f>'Detailed Budget'!HG72</f>
        <v>0</v>
      </c>
      <c r="GV62" s="763">
        <f>'Detailed Budget'!HH72</f>
        <v>0</v>
      </c>
      <c r="GW62" s="763">
        <f>'Detailed Budget'!HI72</f>
        <v>0</v>
      </c>
      <c r="GX62" s="763">
        <f>'Detailed Budget'!HJ72</f>
        <v>0</v>
      </c>
      <c r="GY62" s="763">
        <f>'Detailed Budget'!HK72</f>
        <v>0</v>
      </c>
      <c r="GZ62" s="763">
        <f>'Detailed Budget'!HL72</f>
        <v>0</v>
      </c>
      <c r="HA62" s="763">
        <f>'Detailed Budget'!HM72</f>
        <v>0</v>
      </c>
      <c r="HB62" s="763">
        <f>'Detailed Budget'!HN72</f>
        <v>0</v>
      </c>
      <c r="HC62" s="763">
        <f>'Detailed Budget'!HO72</f>
        <v>0</v>
      </c>
      <c r="HD62" s="763">
        <f>'Detailed Budget'!HP72</f>
        <v>0</v>
      </c>
      <c r="HE62" s="763">
        <f>'Detailed Budget'!HQ72</f>
        <v>0</v>
      </c>
      <c r="HF62" s="763">
        <f>'Detailed Budget'!HR72</f>
        <v>0</v>
      </c>
      <c r="HG62" s="763">
        <f>'Detailed Budget'!HS72</f>
        <v>0</v>
      </c>
      <c r="HH62" s="763">
        <f>'Detailed Budget'!HT72</f>
        <v>0</v>
      </c>
      <c r="HI62" s="763">
        <f>'Detailed Budget'!HU72</f>
        <v>0</v>
      </c>
      <c r="HJ62" s="763">
        <f>'Detailed Budget'!HV72</f>
        <v>0</v>
      </c>
      <c r="HK62" s="763">
        <f>'Detailed Budget'!HW72</f>
        <v>0</v>
      </c>
      <c r="HL62" s="763">
        <f>'Detailed Budget'!HX72</f>
        <v>0</v>
      </c>
      <c r="HM62" s="763">
        <f>'Detailed Budget'!HY72</f>
        <v>0</v>
      </c>
      <c r="HN62" s="763">
        <f>'Detailed Budget'!HZ72</f>
        <v>0</v>
      </c>
      <c r="HO62" s="763">
        <f>'Detailed Budget'!IA72</f>
        <v>0</v>
      </c>
      <c r="HP62" s="763">
        <f>'Detailed Budget'!IB72</f>
        <v>0</v>
      </c>
      <c r="HQ62" s="763">
        <f>'Detailed Budget'!IC72</f>
        <v>0</v>
      </c>
      <c r="HR62" s="763">
        <f>'Detailed Budget'!ID72</f>
        <v>0</v>
      </c>
      <c r="HS62" s="763">
        <f>'Detailed Budget'!IE72</f>
        <v>0</v>
      </c>
      <c r="HT62" s="763">
        <f>'Detailed Budget'!IF72</f>
        <v>0</v>
      </c>
      <c r="HU62" s="763">
        <f>'Detailed Budget'!IG72</f>
        <v>0</v>
      </c>
      <c r="HV62" s="763">
        <f>'Detailed Budget'!IH72</f>
        <v>0</v>
      </c>
      <c r="HW62" s="763">
        <f>'Detailed Budget'!II72</f>
        <v>0</v>
      </c>
      <c r="HX62" s="763">
        <f>'Detailed Budget'!IJ72</f>
        <v>0</v>
      </c>
      <c r="HY62" s="763">
        <f>'Detailed Budget'!IK72</f>
        <v>0</v>
      </c>
      <c r="HZ62" s="763">
        <f>'Detailed Budget'!IL72</f>
        <v>0</v>
      </c>
      <c r="IA62" s="763">
        <f>'Detailed Budget'!IM72</f>
        <v>0</v>
      </c>
      <c r="IB62" s="763">
        <f>'Detailed Budget'!IN72</f>
        <v>0</v>
      </c>
      <c r="IC62" s="763">
        <f>'Detailed Budget'!IO72</f>
        <v>0</v>
      </c>
      <c r="ID62" s="763">
        <f>'Detailed Budget'!IP72</f>
        <v>0</v>
      </c>
      <c r="IE62" s="763">
        <f>'Detailed Budget'!IQ72</f>
        <v>0</v>
      </c>
      <c r="IF62" s="763">
        <f>'Detailed Budget'!IR72</f>
        <v>0</v>
      </c>
      <c r="IG62" s="763">
        <f>'Detailed Budget'!IS72</f>
        <v>0</v>
      </c>
      <c r="IH62" s="763">
        <f>'Detailed Budget'!IT72</f>
        <v>0</v>
      </c>
      <c r="II62" s="763">
        <f>'Detailed Budget'!IU72</f>
        <v>0</v>
      </c>
      <c r="IJ62" s="763">
        <f>'Detailed Budget'!IV72</f>
        <v>0</v>
      </c>
      <c r="IK62" s="763">
        <f>'Detailed Budget'!IW72</f>
        <v>0</v>
      </c>
      <c r="IL62" s="763">
        <f>'Detailed Budget'!IX72</f>
        <v>0</v>
      </c>
      <c r="IM62" s="763">
        <f>'Detailed Budget'!IY72</f>
        <v>0</v>
      </c>
      <c r="IN62" s="763">
        <f>'Detailed Budget'!IZ72</f>
        <v>0</v>
      </c>
      <c r="IO62" s="763">
        <f>'Detailed Budget'!JA72</f>
        <v>0</v>
      </c>
      <c r="IP62" s="763">
        <f>'Detailed Budget'!JB72</f>
        <v>0</v>
      </c>
      <c r="IQ62" s="763">
        <f>'Detailed Budget'!JC72</f>
        <v>0</v>
      </c>
      <c r="IR62" s="763">
        <f>'Detailed Budget'!JD72</f>
        <v>0</v>
      </c>
      <c r="IS62" s="763">
        <f>'Detailed Budget'!JE72</f>
        <v>0</v>
      </c>
      <c r="IT62" s="763">
        <f>'Detailed Budget'!JF72</f>
        <v>0</v>
      </c>
      <c r="IU62" s="763">
        <f>'Detailed Budget'!JG72</f>
        <v>0</v>
      </c>
      <c r="IV62" s="763">
        <f>'Detailed Budget'!JH72</f>
        <v>0</v>
      </c>
      <c r="IW62" s="763">
        <f>'Detailed Budget'!JI72</f>
        <v>0</v>
      </c>
      <c r="IX62" s="763">
        <f>'Detailed Budget'!JJ72</f>
        <v>0</v>
      </c>
      <c r="IY62" s="763">
        <f>'Detailed Budget'!JK72</f>
        <v>0</v>
      </c>
      <c r="IZ62" s="763">
        <f>'Detailed Budget'!JL72</f>
        <v>0</v>
      </c>
      <c r="JA62" s="763">
        <f>'Detailed Budget'!JM72</f>
        <v>0</v>
      </c>
      <c r="JB62" s="763">
        <f>'Detailed Budget'!JN72</f>
        <v>0</v>
      </c>
      <c r="JC62" s="763">
        <f>'Detailed Budget'!JO72</f>
        <v>0</v>
      </c>
      <c r="JD62" s="763">
        <f>'Detailed Budget'!JP72</f>
        <v>0</v>
      </c>
      <c r="JE62" s="763">
        <f>'Detailed Budget'!JQ72</f>
        <v>0</v>
      </c>
      <c r="JF62" s="763">
        <f>'Detailed Budget'!JR72</f>
        <v>0</v>
      </c>
      <c r="JG62" s="763">
        <f>'Detailed Budget'!JS72</f>
        <v>0</v>
      </c>
      <c r="JH62" s="763">
        <f>'Detailed Budget'!JT72</f>
        <v>0</v>
      </c>
      <c r="JI62" s="763">
        <f>'Detailed Budget'!JU72</f>
        <v>0</v>
      </c>
      <c r="JJ62" s="763">
        <f>'Detailed Budget'!JV72</f>
        <v>0</v>
      </c>
      <c r="JK62" s="763">
        <f>'Detailed Budget'!JW72</f>
        <v>0</v>
      </c>
      <c r="JL62" s="763">
        <f>'Detailed Budget'!JX72</f>
        <v>0</v>
      </c>
      <c r="JM62" s="763">
        <f>'Detailed Budget'!JY72</f>
        <v>0</v>
      </c>
      <c r="JN62" s="763">
        <f>'Detailed Budget'!JZ72</f>
        <v>0</v>
      </c>
      <c r="JO62" s="763">
        <f>'Detailed Budget'!KA72</f>
        <v>0</v>
      </c>
      <c r="JP62" s="763">
        <f>'Detailed Budget'!KB72</f>
        <v>0</v>
      </c>
      <c r="JQ62" s="763">
        <f>'Detailed Budget'!KC72</f>
        <v>0</v>
      </c>
      <c r="JR62" s="763">
        <f>'Detailed Budget'!KD72</f>
        <v>0</v>
      </c>
      <c r="JS62" s="763">
        <f>'Detailed Budget'!KE72</f>
        <v>0</v>
      </c>
      <c r="JT62" s="763">
        <f>'Detailed Budget'!KF72</f>
        <v>0</v>
      </c>
      <c r="JU62" s="763">
        <f>'Detailed Budget'!KG72</f>
        <v>0</v>
      </c>
      <c r="JV62" s="763">
        <f>'Detailed Budget'!KH72</f>
        <v>0</v>
      </c>
      <c r="JW62" s="763">
        <f>'Detailed Budget'!KI72</f>
        <v>0</v>
      </c>
      <c r="JX62" s="763">
        <f>'Detailed Budget'!KJ72</f>
        <v>0</v>
      </c>
      <c r="JY62" s="763">
        <f>'Detailed Budget'!KK72</f>
        <v>0</v>
      </c>
      <c r="JZ62" s="763">
        <f>'Detailed Budget'!KL72</f>
        <v>0</v>
      </c>
      <c r="KA62" s="763">
        <f>'Detailed Budget'!KM72</f>
        <v>0</v>
      </c>
      <c r="KB62" s="763">
        <f>'Detailed Budget'!KN72</f>
        <v>0</v>
      </c>
      <c r="KC62" s="763">
        <f>'Detailed Budget'!KO72</f>
        <v>0</v>
      </c>
      <c r="KD62" s="763">
        <f>'Detailed Budget'!KP72</f>
        <v>0</v>
      </c>
      <c r="KE62" s="763">
        <f>'Detailed Budget'!KQ72</f>
        <v>0</v>
      </c>
      <c r="KF62" s="763">
        <f>'Detailed Budget'!KR72</f>
        <v>0</v>
      </c>
      <c r="KG62" s="763">
        <f>'Detailed Budget'!KS72</f>
        <v>0</v>
      </c>
      <c r="KH62" s="763">
        <f>'Detailed Budget'!KT72</f>
        <v>0</v>
      </c>
      <c r="KI62" s="763">
        <f>'Detailed Budget'!KU72</f>
        <v>0</v>
      </c>
      <c r="KJ62" s="763">
        <f>'Detailed Budget'!KV72</f>
        <v>0</v>
      </c>
      <c r="KK62" s="763">
        <f>'Detailed Budget'!KW72</f>
        <v>0</v>
      </c>
      <c r="KL62" s="763">
        <f>'Detailed Budget'!KX72</f>
        <v>0</v>
      </c>
      <c r="KM62" s="763">
        <f>'Detailed Budget'!KY72</f>
        <v>0</v>
      </c>
      <c r="KN62" s="763">
        <f>'Detailed Budget'!KZ72</f>
        <v>0</v>
      </c>
      <c r="KO62" s="763">
        <f>'Detailed Budget'!LA72</f>
        <v>0</v>
      </c>
      <c r="KP62" s="763">
        <f>'Detailed Budget'!LB72</f>
        <v>0</v>
      </c>
      <c r="KQ62" s="763">
        <f>'Detailed Budget'!LC72</f>
        <v>0</v>
      </c>
      <c r="KR62" s="763">
        <f>'Detailed Budget'!LD72</f>
        <v>0</v>
      </c>
      <c r="KS62" s="763">
        <f>'Detailed Budget'!LE72</f>
        <v>0</v>
      </c>
      <c r="KT62" s="763">
        <f>'Detailed Budget'!LF72</f>
        <v>0</v>
      </c>
      <c r="KU62" s="763">
        <f>'Detailed Budget'!LG72</f>
        <v>0</v>
      </c>
      <c r="KV62" s="763">
        <f>'Detailed Budget'!LH72</f>
        <v>0</v>
      </c>
      <c r="KW62" s="763">
        <f>'Detailed Budget'!LI72</f>
        <v>0</v>
      </c>
      <c r="KX62" s="763">
        <f>'Detailed Budget'!LJ72</f>
        <v>0</v>
      </c>
      <c r="KY62" s="763">
        <f>'Detailed Budget'!LK72</f>
        <v>0</v>
      </c>
      <c r="KZ62" s="763">
        <f>'Detailed Budget'!LL72</f>
        <v>0</v>
      </c>
      <c r="LA62" s="763">
        <f>'Detailed Budget'!LM72</f>
        <v>0</v>
      </c>
      <c r="LB62" s="763">
        <f>'Detailed Budget'!LN72</f>
        <v>0</v>
      </c>
      <c r="LC62" s="763">
        <f>'Detailed Budget'!LO72</f>
        <v>0</v>
      </c>
      <c r="LD62" s="763">
        <f>'Detailed Budget'!LP72</f>
        <v>0</v>
      </c>
      <c r="LE62" s="763">
        <f>'Detailed Budget'!LQ72</f>
        <v>0</v>
      </c>
      <c r="LF62" s="763">
        <f>'Detailed Budget'!LR72</f>
        <v>0</v>
      </c>
      <c r="LG62" s="763">
        <f>'Detailed Budget'!LS72</f>
        <v>0</v>
      </c>
      <c r="LH62" s="763">
        <f>'Detailed Budget'!LT72</f>
        <v>0</v>
      </c>
      <c r="LI62" s="763">
        <f>'Detailed Budget'!LU72</f>
        <v>0</v>
      </c>
      <c r="LJ62" s="763">
        <f>'Detailed Budget'!LV72</f>
        <v>0</v>
      </c>
      <c r="LK62" s="763">
        <f>'Detailed Budget'!LW72</f>
        <v>0</v>
      </c>
      <c r="LL62" s="763">
        <f>'Detailed Budget'!LX72</f>
        <v>0</v>
      </c>
      <c r="LM62" s="763">
        <f>'Detailed Budget'!LY72</f>
        <v>0</v>
      </c>
      <c r="LN62" s="763">
        <f>'Detailed Budget'!LZ72</f>
        <v>0</v>
      </c>
      <c r="LO62" s="763">
        <f>'Detailed Budget'!MA72</f>
        <v>0</v>
      </c>
      <c r="LP62" s="763">
        <f>'Detailed Budget'!MB72</f>
        <v>0</v>
      </c>
      <c r="LQ62" s="763">
        <f>'Detailed Budget'!MC72</f>
        <v>0</v>
      </c>
      <c r="LR62" s="763">
        <f>'Detailed Budget'!MD72</f>
        <v>0</v>
      </c>
      <c r="LS62" s="763">
        <f>'Detailed Budget'!ME72</f>
        <v>0</v>
      </c>
      <c r="LT62" s="763">
        <f>'Detailed Budget'!MF72</f>
        <v>0</v>
      </c>
      <c r="LU62" s="763">
        <f>'Detailed Budget'!MG72</f>
        <v>0</v>
      </c>
      <c r="LV62" s="763">
        <f>'Detailed Budget'!MH72</f>
        <v>0</v>
      </c>
      <c r="LW62" s="763">
        <f>'Detailed Budget'!MI72</f>
        <v>0</v>
      </c>
      <c r="LX62" s="763">
        <f>'Detailed Budget'!MJ72</f>
        <v>0</v>
      </c>
      <c r="LY62" s="763">
        <f>'Detailed Budget'!MK72</f>
        <v>0</v>
      </c>
      <c r="LZ62" s="763">
        <f>'Detailed Budget'!ML72</f>
        <v>0</v>
      </c>
      <c r="MA62" s="763">
        <f>'Detailed Budget'!MM72</f>
        <v>0</v>
      </c>
      <c r="MB62" s="763">
        <f>'Detailed Budget'!MN72</f>
        <v>0</v>
      </c>
      <c r="MC62" s="763">
        <f>'Detailed Budget'!MO72</f>
        <v>0</v>
      </c>
      <c r="MD62" s="763">
        <f>'Detailed Budget'!MP72</f>
        <v>0</v>
      </c>
      <c r="ME62" s="763">
        <f>'Detailed Budget'!MQ72</f>
        <v>0</v>
      </c>
      <c r="MF62" s="763">
        <f>'Detailed Budget'!MR72</f>
        <v>0</v>
      </c>
      <c r="MG62" s="763">
        <f>'Detailed Budget'!MS72</f>
        <v>0</v>
      </c>
      <c r="MH62" s="763">
        <f>'Detailed Budget'!MT72</f>
        <v>0</v>
      </c>
      <c r="MI62" s="763">
        <f>'Detailed Budget'!MU72</f>
        <v>0</v>
      </c>
      <c r="MJ62" s="763">
        <f>'Detailed Budget'!MV72</f>
        <v>0</v>
      </c>
      <c r="MK62" s="763">
        <f>'Detailed Budget'!MW72</f>
        <v>0</v>
      </c>
      <c r="ML62" s="763">
        <f>'Detailed Budget'!MX72</f>
        <v>0</v>
      </c>
      <c r="MM62" s="763">
        <f>'Detailed Budget'!MY72</f>
        <v>0</v>
      </c>
      <c r="MN62" s="763">
        <f>'Detailed Budget'!MZ72</f>
        <v>0</v>
      </c>
      <c r="MO62" s="763">
        <f>'Detailed Budget'!NA72</f>
        <v>0</v>
      </c>
      <c r="MP62" s="763">
        <f>'Detailed Budget'!NB72</f>
        <v>0</v>
      </c>
      <c r="MQ62" s="763">
        <f>'Detailed Budget'!NC72</f>
        <v>0</v>
      </c>
      <c r="MR62" s="763">
        <f>'Detailed Budget'!ND72</f>
        <v>0</v>
      </c>
      <c r="MS62" s="763">
        <f>'Detailed Budget'!NE72</f>
        <v>0</v>
      </c>
      <c r="MT62" s="763">
        <f>'Detailed Budget'!NF72</f>
        <v>0</v>
      </c>
      <c r="MU62" s="763">
        <f>'Detailed Budget'!NG72</f>
        <v>0</v>
      </c>
      <c r="MV62" s="763">
        <f>'Detailed Budget'!NH72</f>
        <v>0</v>
      </c>
      <c r="MW62" s="763">
        <f>'Detailed Budget'!NI72</f>
        <v>0</v>
      </c>
      <c r="MX62" s="763">
        <f>'Detailed Budget'!NJ72</f>
        <v>0</v>
      </c>
      <c r="MY62" s="763">
        <f>'Detailed Budget'!NK72</f>
        <v>0</v>
      </c>
      <c r="MZ62" s="763">
        <f>'Detailed Budget'!NL72</f>
        <v>0</v>
      </c>
      <c r="NA62" s="763">
        <f>'Detailed Budget'!NM72</f>
        <v>0</v>
      </c>
      <c r="NB62" s="763">
        <f>'Detailed Budget'!NN72</f>
        <v>0</v>
      </c>
      <c r="NC62" s="763">
        <f>'Detailed Budget'!NO72</f>
        <v>0</v>
      </c>
      <c r="ND62" s="763">
        <f>'Detailed Budget'!NP72</f>
        <v>0</v>
      </c>
      <c r="NE62" s="763">
        <f>'Detailed Budget'!NQ72</f>
        <v>0</v>
      </c>
      <c r="NF62" s="763">
        <f>'Detailed Budget'!NR72</f>
        <v>0</v>
      </c>
      <c r="NG62" s="763">
        <f>'Detailed Budget'!NS72</f>
        <v>0</v>
      </c>
      <c r="NH62" s="763">
        <f>'Detailed Budget'!NT72</f>
        <v>0</v>
      </c>
      <c r="NI62" s="763">
        <f>'Detailed Budget'!NU72</f>
        <v>0</v>
      </c>
      <c r="NJ62" s="763">
        <f>'Detailed Budget'!NV72</f>
        <v>0</v>
      </c>
      <c r="NK62" s="763">
        <f>'Detailed Budget'!NW72</f>
        <v>0</v>
      </c>
      <c r="NL62" s="763">
        <f>'Detailed Budget'!NX72</f>
        <v>0</v>
      </c>
      <c r="NM62" s="763">
        <f>'Detailed Budget'!NY72</f>
        <v>0</v>
      </c>
      <c r="NN62" s="763">
        <f>'Detailed Budget'!NZ72</f>
        <v>0</v>
      </c>
      <c r="NO62" s="763">
        <f>'Detailed Budget'!OA72</f>
        <v>0</v>
      </c>
      <c r="NP62" s="763">
        <f>'Detailed Budget'!OB72</f>
        <v>0</v>
      </c>
      <c r="NQ62" s="763">
        <f>'Detailed Budget'!OC72</f>
        <v>0</v>
      </c>
      <c r="NR62" s="763">
        <f>'Detailed Budget'!OD72</f>
        <v>0</v>
      </c>
      <c r="NS62" s="763">
        <f>'Detailed Budget'!OE72</f>
        <v>0</v>
      </c>
      <c r="NT62" s="763">
        <f>'Detailed Budget'!OF72</f>
        <v>0</v>
      </c>
      <c r="NU62" s="763">
        <f>'Detailed Budget'!OG72</f>
        <v>0</v>
      </c>
      <c r="NV62" s="763">
        <f>'Detailed Budget'!OH72</f>
        <v>0</v>
      </c>
      <c r="NW62" s="763">
        <f>'Detailed Budget'!OI72</f>
        <v>0</v>
      </c>
      <c r="NX62" s="763">
        <f>'Detailed Budget'!OJ72</f>
        <v>0</v>
      </c>
      <c r="NY62" s="763">
        <f>'Detailed Budget'!OK72</f>
        <v>0</v>
      </c>
      <c r="NZ62" s="763">
        <f>'Detailed Budget'!OL72</f>
        <v>0</v>
      </c>
      <c r="OA62" s="763">
        <f>'Detailed Budget'!OM72</f>
        <v>0</v>
      </c>
      <c r="OB62" s="763">
        <f>'Detailed Budget'!ON72</f>
        <v>0</v>
      </c>
      <c r="OC62" s="763">
        <f>'Detailed Budget'!OO72</f>
        <v>0</v>
      </c>
      <c r="OD62" s="763">
        <f>'Detailed Budget'!OP72</f>
        <v>0</v>
      </c>
      <c r="OE62" s="763">
        <f>'Detailed Budget'!OQ72</f>
        <v>0</v>
      </c>
      <c r="OF62" s="763">
        <f>'Detailed Budget'!OR72</f>
        <v>0</v>
      </c>
      <c r="OG62" s="763">
        <f>'Detailed Budget'!OS72</f>
        <v>0</v>
      </c>
      <c r="OH62" s="763">
        <f>'Detailed Budget'!OT72</f>
        <v>0</v>
      </c>
      <c r="OI62" s="763">
        <f>'Detailed Budget'!OU72</f>
        <v>0</v>
      </c>
      <c r="OJ62" s="763">
        <f>'Detailed Budget'!OV72</f>
        <v>0</v>
      </c>
      <c r="OK62" s="763">
        <f>'Detailed Budget'!OW72</f>
        <v>0</v>
      </c>
      <c r="OL62" s="763">
        <f>'Detailed Budget'!OX72</f>
        <v>0</v>
      </c>
      <c r="OM62" s="763">
        <f>'Detailed Budget'!OY72</f>
        <v>0</v>
      </c>
      <c r="ON62" s="763">
        <f>'Detailed Budget'!OZ72</f>
        <v>0</v>
      </c>
      <c r="OO62" s="763">
        <f>'Detailed Budget'!PA72</f>
        <v>0</v>
      </c>
      <c r="OP62" s="763">
        <f>'Detailed Budget'!PB72</f>
        <v>0</v>
      </c>
      <c r="OQ62" s="763">
        <f>'Detailed Budget'!PC72</f>
        <v>0</v>
      </c>
      <c r="OR62" s="763">
        <f>'Detailed Budget'!PD72</f>
        <v>0</v>
      </c>
      <c r="OS62" s="763">
        <f>'Detailed Budget'!PE72</f>
        <v>0</v>
      </c>
      <c r="OT62" s="763">
        <f>'Detailed Budget'!PF72</f>
        <v>0</v>
      </c>
      <c r="OU62" s="763">
        <f>'Detailed Budget'!PG72</f>
        <v>0</v>
      </c>
      <c r="OV62" s="763">
        <f>'Detailed Budget'!PH72</f>
        <v>0</v>
      </c>
      <c r="OW62" s="763">
        <f>'Detailed Budget'!PI72</f>
        <v>0</v>
      </c>
      <c r="OX62" s="763">
        <f>'Detailed Budget'!PJ72</f>
        <v>0</v>
      </c>
      <c r="OY62" s="763">
        <f>'Detailed Budget'!PK72</f>
        <v>0</v>
      </c>
      <c r="OZ62" s="763">
        <f>'Detailed Budget'!PL72</f>
        <v>0</v>
      </c>
      <c r="PA62" s="763">
        <f>'Detailed Budget'!PM72</f>
        <v>0</v>
      </c>
      <c r="PB62" s="763">
        <f>'Detailed Budget'!PN72</f>
        <v>0</v>
      </c>
      <c r="PC62" s="763">
        <f>'Detailed Budget'!PO72</f>
        <v>0</v>
      </c>
      <c r="PD62" s="763">
        <f>'Detailed Budget'!PP72</f>
        <v>0</v>
      </c>
      <c r="PE62" s="763">
        <f>'Detailed Budget'!PQ72</f>
        <v>0</v>
      </c>
      <c r="PF62" s="763">
        <f>'Detailed Budget'!PR72</f>
        <v>0</v>
      </c>
      <c r="PG62" s="763">
        <f>'Detailed Budget'!PS72</f>
        <v>0</v>
      </c>
      <c r="PH62" s="763">
        <f>'Detailed Budget'!PT72</f>
        <v>0</v>
      </c>
      <c r="PI62" s="763">
        <f>'Detailed Budget'!PU72</f>
        <v>0</v>
      </c>
      <c r="PJ62" s="763">
        <f>'Detailed Budget'!PV72</f>
        <v>0</v>
      </c>
      <c r="PK62" s="763">
        <f>'Detailed Budget'!PW72</f>
        <v>0</v>
      </c>
      <c r="PL62" s="763">
        <f>'Detailed Budget'!PX72</f>
        <v>0</v>
      </c>
      <c r="PM62" s="763">
        <f>'Detailed Budget'!PY72</f>
        <v>0</v>
      </c>
      <c r="PN62" s="763">
        <f>'Detailed Budget'!PZ72</f>
        <v>0</v>
      </c>
      <c r="PO62" s="763">
        <f>'Detailed Budget'!QA72</f>
        <v>0</v>
      </c>
      <c r="PP62" s="763">
        <f>'Detailed Budget'!QB72</f>
        <v>0</v>
      </c>
      <c r="PQ62" s="763">
        <f>'Detailed Budget'!QC72</f>
        <v>0</v>
      </c>
      <c r="PR62" s="763">
        <f>'Detailed Budget'!QD72</f>
        <v>0</v>
      </c>
      <c r="PS62" s="763">
        <f>'Detailed Budget'!QE72</f>
        <v>0</v>
      </c>
      <c r="PT62" s="763">
        <f>'Detailed Budget'!QF72</f>
        <v>0</v>
      </c>
      <c r="PU62" s="763">
        <f>'Detailed Budget'!QG72</f>
        <v>0</v>
      </c>
      <c r="PV62" s="763">
        <f>'Detailed Budget'!QH72</f>
        <v>0</v>
      </c>
      <c r="PW62" s="763">
        <f>'Detailed Budget'!QI72</f>
        <v>0</v>
      </c>
      <c r="PX62" s="763">
        <f>'Detailed Budget'!QJ72</f>
        <v>0</v>
      </c>
      <c r="PY62" s="763">
        <f>'Detailed Budget'!QK72</f>
        <v>0</v>
      </c>
      <c r="PZ62" s="763">
        <f>'Detailed Budget'!QL72</f>
        <v>0</v>
      </c>
      <c r="QA62" s="763">
        <f>'Detailed Budget'!QM72</f>
        <v>0</v>
      </c>
      <c r="QB62" s="763">
        <f>'Detailed Budget'!QN72</f>
        <v>0</v>
      </c>
      <c r="QC62" s="763">
        <f>'Detailed Budget'!QO72</f>
        <v>0</v>
      </c>
      <c r="QD62" s="763">
        <f>'Detailed Budget'!QP72</f>
        <v>0</v>
      </c>
      <c r="QE62" s="763">
        <f>'Detailed Budget'!QQ72</f>
        <v>0</v>
      </c>
      <c r="QF62" s="763">
        <f>'Detailed Budget'!QR72</f>
        <v>0</v>
      </c>
      <c r="QG62" s="763">
        <f>'Detailed Budget'!QS72</f>
        <v>0</v>
      </c>
      <c r="QH62" s="763">
        <f>'Detailed Budget'!QT72</f>
        <v>0</v>
      </c>
      <c r="QI62" s="763">
        <f>'Detailed Budget'!QU72</f>
        <v>0</v>
      </c>
      <c r="QJ62" s="763">
        <f>'Detailed Budget'!QV72</f>
        <v>0</v>
      </c>
      <c r="QK62" s="763">
        <f>'Detailed Budget'!QW72</f>
        <v>0</v>
      </c>
      <c r="QL62" s="763">
        <f>'Detailed Budget'!QX72</f>
        <v>0</v>
      </c>
      <c r="QM62" s="763">
        <f>'Detailed Budget'!QY72</f>
        <v>0</v>
      </c>
      <c r="QN62" s="763">
        <f>'Detailed Budget'!QZ72</f>
        <v>0</v>
      </c>
      <c r="QO62" s="763">
        <f>'Detailed Budget'!RA72</f>
        <v>0</v>
      </c>
      <c r="QP62" s="763">
        <f>'Detailed Budget'!RB72</f>
        <v>0</v>
      </c>
      <c r="QQ62" s="763">
        <f>'Detailed Budget'!RC72</f>
        <v>0</v>
      </c>
      <c r="QR62" s="763">
        <f>'Detailed Budget'!RD72</f>
        <v>0</v>
      </c>
      <c r="QS62" s="763">
        <f>'Detailed Budget'!RE72</f>
        <v>0</v>
      </c>
      <c r="QT62" s="763">
        <f>'Detailed Budget'!RF72</f>
        <v>0</v>
      </c>
      <c r="QU62" s="763">
        <f>'Detailed Budget'!RG72</f>
        <v>0</v>
      </c>
      <c r="QV62" s="763">
        <f>'Detailed Budget'!RH72</f>
        <v>0</v>
      </c>
      <c r="QW62" s="763">
        <f>'Detailed Budget'!RI72</f>
        <v>0</v>
      </c>
      <c r="QX62" s="763">
        <f>'Detailed Budget'!RJ72</f>
        <v>0</v>
      </c>
      <c r="QY62" s="763">
        <f>'Detailed Budget'!RK72</f>
        <v>0</v>
      </c>
      <c r="QZ62" s="763">
        <f>'Detailed Budget'!RL72</f>
        <v>0</v>
      </c>
      <c r="RA62" s="763">
        <f>'Detailed Budget'!RM72</f>
        <v>0</v>
      </c>
      <c r="RB62" s="763">
        <f>'Detailed Budget'!RN72</f>
        <v>0</v>
      </c>
      <c r="RC62" s="763">
        <f>'Detailed Budget'!RO72</f>
        <v>0</v>
      </c>
      <c r="RD62" s="763">
        <f>'Detailed Budget'!RP72</f>
        <v>0</v>
      </c>
      <c r="RE62" s="763">
        <f>'Detailed Budget'!RQ72</f>
        <v>0</v>
      </c>
      <c r="RF62" s="763">
        <f>'Detailed Budget'!RR72</f>
        <v>0</v>
      </c>
      <c r="RG62" s="763">
        <f>'Detailed Budget'!RS72</f>
        <v>0</v>
      </c>
      <c r="RH62" s="763">
        <f>'Detailed Budget'!RT72</f>
        <v>0</v>
      </c>
      <c r="RI62" s="763">
        <f>'Detailed Budget'!RU72</f>
        <v>0</v>
      </c>
      <c r="RJ62" s="763">
        <f>'Detailed Budget'!RV72</f>
        <v>0</v>
      </c>
      <c r="RK62" s="763">
        <f>'Detailed Budget'!RW72</f>
        <v>0</v>
      </c>
      <c r="RL62" s="763">
        <f>'Detailed Budget'!RX72</f>
        <v>0</v>
      </c>
      <c r="RM62" s="763">
        <f>'Detailed Budget'!RY72</f>
        <v>0</v>
      </c>
      <c r="RN62" s="763">
        <f>'Detailed Budget'!RZ72</f>
        <v>0</v>
      </c>
      <c r="RO62" s="763">
        <f>'Detailed Budget'!SA72</f>
        <v>0</v>
      </c>
      <c r="RP62" s="763">
        <f>'Detailed Budget'!SB72</f>
        <v>0</v>
      </c>
      <c r="RQ62" s="763">
        <f>'Detailed Budget'!SC72</f>
        <v>0</v>
      </c>
      <c r="RR62" s="763">
        <f>'Detailed Budget'!SD72</f>
        <v>0</v>
      </c>
      <c r="RS62" s="763">
        <f>'Detailed Budget'!SE72</f>
        <v>0</v>
      </c>
      <c r="RT62" s="763">
        <f>'Detailed Budget'!SF72</f>
        <v>0</v>
      </c>
      <c r="RU62" s="763">
        <f>'Detailed Budget'!SG72</f>
        <v>0</v>
      </c>
      <c r="RV62" s="763">
        <f>'Detailed Budget'!SH72</f>
        <v>0</v>
      </c>
      <c r="RW62" s="763">
        <f>'Detailed Budget'!SI72</f>
        <v>0</v>
      </c>
      <c r="RX62" s="763">
        <f>'Detailed Budget'!SJ72</f>
        <v>0</v>
      </c>
      <c r="RY62" s="763">
        <f>'Detailed Budget'!SK72</f>
        <v>0</v>
      </c>
      <c r="RZ62" s="763">
        <f>'Detailed Budget'!SL72</f>
        <v>0</v>
      </c>
      <c r="SA62" s="763">
        <f>'Detailed Budget'!SM72</f>
        <v>0</v>
      </c>
      <c r="SB62" s="763">
        <f>'Detailed Budget'!SN72</f>
        <v>0</v>
      </c>
      <c r="SC62" s="763">
        <f>'Detailed Budget'!SO72</f>
        <v>0</v>
      </c>
      <c r="SD62" s="763">
        <f>'Detailed Budget'!SP72</f>
        <v>0</v>
      </c>
      <c r="SE62" s="763">
        <f>'Detailed Budget'!SQ72</f>
        <v>0</v>
      </c>
      <c r="SF62" s="763">
        <f>'Detailed Budget'!SR72</f>
        <v>0</v>
      </c>
      <c r="SG62" s="763">
        <f>'Detailed Budget'!SS72</f>
        <v>0</v>
      </c>
      <c r="SH62" s="763">
        <f>'Detailed Budget'!ST72</f>
        <v>0</v>
      </c>
      <c r="SI62" s="763">
        <f>'Detailed Budget'!SU72</f>
        <v>0</v>
      </c>
      <c r="SJ62" s="763">
        <f>'Detailed Budget'!SV72</f>
        <v>0</v>
      </c>
      <c r="SK62" s="763">
        <f>'Detailed Budget'!SW72</f>
        <v>0</v>
      </c>
      <c r="SL62" s="763">
        <f>'Detailed Budget'!SX72</f>
        <v>0</v>
      </c>
      <c r="SM62" s="763">
        <f>'Detailed Budget'!SY72</f>
        <v>0</v>
      </c>
      <c r="SN62" s="763">
        <f>'Detailed Budget'!SZ72</f>
        <v>0</v>
      </c>
      <c r="SO62" s="763">
        <f>'Detailed Budget'!TA72</f>
        <v>0</v>
      </c>
      <c r="SP62" s="763">
        <f>'Detailed Budget'!TB72</f>
        <v>0</v>
      </c>
      <c r="SQ62" s="763">
        <f>'Detailed Budget'!TC72</f>
        <v>0</v>
      </c>
      <c r="SR62" s="763">
        <f>'Detailed Budget'!TD72</f>
        <v>0</v>
      </c>
      <c r="SS62" s="763">
        <f>'Detailed Budget'!TE72</f>
        <v>0</v>
      </c>
      <c r="ST62" s="763">
        <f>'Detailed Budget'!TF72</f>
        <v>0</v>
      </c>
      <c r="SU62" s="763">
        <f>'Detailed Budget'!TG72</f>
        <v>0</v>
      </c>
      <c r="SV62" s="763">
        <f>'Detailed Budget'!TH72</f>
        <v>0</v>
      </c>
      <c r="SW62" s="763">
        <f>'Detailed Budget'!TI72</f>
        <v>0</v>
      </c>
      <c r="SX62" s="763">
        <f>'Detailed Budget'!TJ72</f>
        <v>0</v>
      </c>
      <c r="SY62" s="763">
        <f>'Detailed Budget'!TK72</f>
        <v>0</v>
      </c>
      <c r="SZ62" s="763">
        <f>'Detailed Budget'!TL72</f>
        <v>0</v>
      </c>
      <c r="TA62" s="763">
        <f>'Detailed Budget'!TM72</f>
        <v>0</v>
      </c>
      <c r="TB62" s="763">
        <f>'Detailed Budget'!TN72</f>
        <v>0</v>
      </c>
      <c r="TC62" s="763">
        <f>'Detailed Budget'!TO72</f>
        <v>0</v>
      </c>
      <c r="TD62" s="763">
        <f>'Detailed Budget'!TP72</f>
        <v>0</v>
      </c>
      <c r="TE62" s="763">
        <f>'Detailed Budget'!TQ72</f>
        <v>0</v>
      </c>
      <c r="TF62" s="763">
        <f>'Detailed Budget'!TR72</f>
        <v>0</v>
      </c>
      <c r="TG62" s="763">
        <f>'Detailed Budget'!TS72</f>
        <v>0</v>
      </c>
      <c r="TH62" s="763">
        <f>'Detailed Budget'!TT72</f>
        <v>0</v>
      </c>
      <c r="TI62" s="763">
        <f>'Detailed Budget'!TU72</f>
        <v>0</v>
      </c>
      <c r="TJ62" s="763">
        <f>'Detailed Budget'!TV72</f>
        <v>0</v>
      </c>
      <c r="TK62" s="763">
        <f>'Detailed Budget'!TW72</f>
        <v>0</v>
      </c>
      <c r="TL62" s="763">
        <f>'Detailed Budget'!TX72</f>
        <v>0</v>
      </c>
      <c r="TM62" s="763">
        <f>'Detailed Budget'!TY72</f>
        <v>0</v>
      </c>
      <c r="TN62" s="763">
        <f>'Detailed Budget'!TZ72</f>
        <v>0</v>
      </c>
      <c r="TO62" s="763">
        <f>'Detailed Budget'!UA72</f>
        <v>0</v>
      </c>
      <c r="TP62" s="763">
        <f>'Detailed Budget'!UB72</f>
        <v>0</v>
      </c>
      <c r="TQ62" s="763">
        <f>'Detailed Budget'!UC72</f>
        <v>0</v>
      </c>
      <c r="TR62" s="763">
        <f>'Detailed Budget'!UD72</f>
        <v>0</v>
      </c>
      <c r="TS62" s="763">
        <f>'Detailed Budget'!UE72</f>
        <v>0</v>
      </c>
      <c r="TT62" s="763">
        <f>'Detailed Budget'!UF72</f>
        <v>0</v>
      </c>
      <c r="TU62" s="763">
        <f>'Detailed Budget'!UG72</f>
        <v>0</v>
      </c>
      <c r="TV62" s="763">
        <f>'Detailed Budget'!UH72</f>
        <v>0</v>
      </c>
      <c r="TW62" s="763">
        <f>'Detailed Budget'!UI72</f>
        <v>0</v>
      </c>
      <c r="TX62" s="763">
        <f>'Detailed Budget'!UJ72</f>
        <v>0</v>
      </c>
      <c r="TY62" s="763">
        <f>'Detailed Budget'!UK72</f>
        <v>0</v>
      </c>
      <c r="TZ62" s="763">
        <f>'Detailed Budget'!UL72</f>
        <v>0</v>
      </c>
      <c r="UA62" s="763">
        <f>'Detailed Budget'!UM72</f>
        <v>0</v>
      </c>
      <c r="UB62" s="763">
        <f>'Detailed Budget'!UN72</f>
        <v>0</v>
      </c>
      <c r="UC62" s="763">
        <f>'Detailed Budget'!UO72</f>
        <v>0</v>
      </c>
      <c r="UD62" s="763">
        <f>'Detailed Budget'!UP72</f>
        <v>0</v>
      </c>
      <c r="UE62" s="763">
        <f>'Detailed Budget'!UQ72</f>
        <v>0</v>
      </c>
      <c r="UF62" s="763">
        <f>'Detailed Budget'!UR72</f>
        <v>0</v>
      </c>
      <c r="UG62" s="763">
        <f>'Detailed Budget'!US72</f>
        <v>0</v>
      </c>
      <c r="UH62" s="763">
        <f>'Detailed Budget'!UT72</f>
        <v>0</v>
      </c>
      <c r="UI62" s="763">
        <f>'Detailed Budget'!UU72</f>
        <v>0</v>
      </c>
      <c r="UJ62" s="763">
        <f>'Detailed Budget'!UV72</f>
        <v>0</v>
      </c>
      <c r="UK62" s="763">
        <f>'Detailed Budget'!UW72</f>
        <v>0</v>
      </c>
      <c r="UL62" s="763">
        <f>'Detailed Budget'!UX72</f>
        <v>0</v>
      </c>
      <c r="UM62" s="763">
        <f>'Detailed Budget'!UY72</f>
        <v>0</v>
      </c>
      <c r="UN62" s="763">
        <f>'Detailed Budget'!UZ72</f>
        <v>0</v>
      </c>
      <c r="UO62" s="763">
        <f>'Detailed Budget'!VA72</f>
        <v>0</v>
      </c>
      <c r="UP62" s="763">
        <f>'Detailed Budget'!VB72</f>
        <v>0</v>
      </c>
      <c r="UQ62" s="763">
        <f>'Detailed Budget'!VC72</f>
        <v>0</v>
      </c>
      <c r="UR62" s="763">
        <f>'Detailed Budget'!VD72</f>
        <v>0</v>
      </c>
      <c r="US62" s="763">
        <f>'Detailed Budget'!VE72</f>
        <v>0</v>
      </c>
      <c r="UT62" s="763">
        <f>'Detailed Budget'!VF72</f>
        <v>0</v>
      </c>
      <c r="UU62" s="763">
        <f>'Detailed Budget'!VG72</f>
        <v>0</v>
      </c>
      <c r="UV62" s="763">
        <f>'Detailed Budget'!VH72</f>
        <v>0</v>
      </c>
      <c r="UW62" s="763">
        <f>'Detailed Budget'!VI72</f>
        <v>0</v>
      </c>
      <c r="UX62" s="763">
        <f>'Detailed Budget'!VJ72</f>
        <v>0</v>
      </c>
      <c r="UY62" s="763">
        <f>'Detailed Budget'!VK72</f>
        <v>0</v>
      </c>
      <c r="UZ62" s="763">
        <f>'Detailed Budget'!VL72</f>
        <v>0</v>
      </c>
      <c r="VA62" s="763">
        <f>'Detailed Budget'!VM72</f>
        <v>0</v>
      </c>
      <c r="VB62" s="763">
        <f>'Detailed Budget'!VN72</f>
        <v>0</v>
      </c>
      <c r="VC62" s="763">
        <f>'Detailed Budget'!VO72</f>
        <v>0</v>
      </c>
      <c r="VD62" s="763">
        <f>'Detailed Budget'!VP72</f>
        <v>0</v>
      </c>
      <c r="VE62" s="763">
        <f>'Detailed Budget'!VQ72</f>
        <v>0</v>
      </c>
      <c r="VF62" s="763">
        <f>'Detailed Budget'!VR72</f>
        <v>0</v>
      </c>
      <c r="VG62" s="763">
        <f>'Detailed Budget'!VS72</f>
        <v>0</v>
      </c>
      <c r="VH62" s="763">
        <f>'Detailed Budget'!VT72</f>
        <v>0</v>
      </c>
      <c r="VI62" s="763">
        <f>'Detailed Budget'!VU72</f>
        <v>0</v>
      </c>
      <c r="VJ62" s="763">
        <f>'Detailed Budget'!VV72</f>
        <v>0</v>
      </c>
      <c r="VK62" s="763">
        <f>'Detailed Budget'!VW72</f>
        <v>0</v>
      </c>
      <c r="VL62" s="763">
        <f>'Detailed Budget'!VX72</f>
        <v>0</v>
      </c>
      <c r="VM62" s="763">
        <f>'Detailed Budget'!VY72</f>
        <v>0</v>
      </c>
      <c r="VN62" s="763">
        <f>'Detailed Budget'!VZ72</f>
        <v>0</v>
      </c>
      <c r="VO62" s="763">
        <f>'Detailed Budget'!WA72</f>
        <v>0</v>
      </c>
      <c r="VP62" s="763">
        <f>'Detailed Budget'!WB72</f>
        <v>0</v>
      </c>
      <c r="VQ62" s="763">
        <f>'Detailed Budget'!WC72</f>
        <v>0</v>
      </c>
      <c r="VR62" s="763">
        <f>'Detailed Budget'!WD72</f>
        <v>0</v>
      </c>
      <c r="VS62" s="763">
        <f>'Detailed Budget'!WE72</f>
        <v>0</v>
      </c>
      <c r="VT62" s="763">
        <f>'Detailed Budget'!WF72</f>
        <v>0</v>
      </c>
      <c r="VU62" s="763">
        <f>'Detailed Budget'!WG72</f>
        <v>0</v>
      </c>
      <c r="VV62" s="763">
        <f>'Detailed Budget'!WH72</f>
        <v>0</v>
      </c>
      <c r="VW62" s="763">
        <f>'Detailed Budget'!WI72</f>
        <v>0</v>
      </c>
      <c r="VX62" s="763">
        <f>'Detailed Budget'!WJ72</f>
        <v>0</v>
      </c>
      <c r="VY62" s="763">
        <f>'Detailed Budget'!WK72</f>
        <v>0</v>
      </c>
      <c r="VZ62" s="763">
        <f>'Detailed Budget'!WL72</f>
        <v>0</v>
      </c>
      <c r="WA62" s="763">
        <f>'Detailed Budget'!WM72</f>
        <v>0</v>
      </c>
      <c r="WB62" s="763">
        <f>'Detailed Budget'!WN72</f>
        <v>0</v>
      </c>
      <c r="WC62" s="763">
        <f>'Detailed Budget'!WO72</f>
        <v>0</v>
      </c>
      <c r="WD62" s="763">
        <f>'Detailed Budget'!WP72</f>
        <v>0</v>
      </c>
      <c r="WE62" s="763">
        <f>'Detailed Budget'!WQ72</f>
        <v>0</v>
      </c>
      <c r="WF62" s="763">
        <f>'Detailed Budget'!WR72</f>
        <v>0</v>
      </c>
      <c r="WG62" s="763">
        <f>'Detailed Budget'!WS72</f>
        <v>0</v>
      </c>
      <c r="WH62" s="763">
        <f>'Detailed Budget'!WT72</f>
        <v>0</v>
      </c>
      <c r="WI62" s="763">
        <f>'Detailed Budget'!WU72</f>
        <v>0</v>
      </c>
      <c r="WJ62" s="763">
        <f>'Detailed Budget'!WV72</f>
        <v>0</v>
      </c>
      <c r="WK62" s="763">
        <f>'Detailed Budget'!WW72</f>
        <v>0</v>
      </c>
      <c r="WL62" s="763">
        <f>'Detailed Budget'!WX72</f>
        <v>0</v>
      </c>
      <c r="WM62" s="763">
        <f>'Detailed Budget'!WY72</f>
        <v>0</v>
      </c>
      <c r="WN62" s="763">
        <f>'Detailed Budget'!WZ72</f>
        <v>0</v>
      </c>
      <c r="WO62" s="763">
        <f>'Detailed Budget'!XA72</f>
        <v>0</v>
      </c>
      <c r="WP62" s="763">
        <f>'Detailed Budget'!XB72</f>
        <v>0</v>
      </c>
      <c r="WQ62" s="763">
        <f>'Detailed Budget'!XC72</f>
        <v>0</v>
      </c>
      <c r="WR62" s="763">
        <f>'Detailed Budget'!XD72</f>
        <v>0</v>
      </c>
      <c r="WS62" s="763">
        <f>'Detailed Budget'!XE72</f>
        <v>0</v>
      </c>
      <c r="WT62" s="763">
        <f>'Detailed Budget'!XF72</f>
        <v>0</v>
      </c>
      <c r="WU62" s="763">
        <f>'Detailed Budget'!XG72</f>
        <v>0</v>
      </c>
      <c r="WV62" s="763">
        <f>'Detailed Budget'!XH72</f>
        <v>0</v>
      </c>
      <c r="WW62" s="763">
        <f>'Detailed Budget'!XI72</f>
        <v>0</v>
      </c>
      <c r="WX62" s="763">
        <f>'Detailed Budget'!XJ72</f>
        <v>0</v>
      </c>
      <c r="WY62" s="763">
        <f>'Detailed Budget'!XK72</f>
        <v>0</v>
      </c>
      <c r="WZ62" s="763">
        <f>'Detailed Budget'!XL72</f>
        <v>0</v>
      </c>
      <c r="XA62" s="763">
        <f>'Detailed Budget'!XM72</f>
        <v>0</v>
      </c>
      <c r="XB62" s="763">
        <f>'Detailed Budget'!XN72</f>
        <v>0</v>
      </c>
      <c r="XC62" s="763">
        <f>'Detailed Budget'!XO72</f>
        <v>0</v>
      </c>
      <c r="XD62" s="763">
        <f>'Detailed Budget'!XP72</f>
        <v>0</v>
      </c>
      <c r="XE62" s="763">
        <f>'Detailed Budget'!XQ72</f>
        <v>0</v>
      </c>
      <c r="XF62" s="763">
        <f>'Detailed Budget'!XR72</f>
        <v>0</v>
      </c>
      <c r="XG62" s="763">
        <f>'Detailed Budget'!XS72</f>
        <v>0</v>
      </c>
      <c r="XH62" s="763">
        <f>'Detailed Budget'!XT72</f>
        <v>0</v>
      </c>
      <c r="XI62" s="763">
        <f>'Detailed Budget'!XU72</f>
        <v>0</v>
      </c>
      <c r="XJ62" s="763">
        <f>'Detailed Budget'!XV72</f>
        <v>0</v>
      </c>
      <c r="XK62" s="763">
        <f>'Detailed Budget'!XW72</f>
        <v>0</v>
      </c>
      <c r="XL62" s="763">
        <f>'Detailed Budget'!XX72</f>
        <v>0</v>
      </c>
      <c r="XM62" s="763">
        <f>'Detailed Budget'!XY72</f>
        <v>0</v>
      </c>
      <c r="XN62" s="763">
        <f>'Detailed Budget'!XZ72</f>
        <v>0</v>
      </c>
      <c r="XO62" s="763">
        <f>'Detailed Budget'!YA72</f>
        <v>0</v>
      </c>
      <c r="XP62" s="763">
        <f>'Detailed Budget'!YB72</f>
        <v>0</v>
      </c>
      <c r="XQ62" s="763">
        <f>'Detailed Budget'!YC72</f>
        <v>0</v>
      </c>
      <c r="XR62" s="763">
        <f>'Detailed Budget'!YD72</f>
        <v>0</v>
      </c>
      <c r="XS62" s="763">
        <f>'Detailed Budget'!YE72</f>
        <v>0</v>
      </c>
      <c r="XT62" s="763">
        <f>'Detailed Budget'!YF72</f>
        <v>0</v>
      </c>
      <c r="XU62" s="763">
        <f>'Detailed Budget'!YG72</f>
        <v>0</v>
      </c>
      <c r="XV62" s="763">
        <f>'Detailed Budget'!YH72</f>
        <v>0</v>
      </c>
      <c r="XW62" s="763">
        <f>'Detailed Budget'!YI72</f>
        <v>0</v>
      </c>
      <c r="XX62" s="763">
        <f>'Detailed Budget'!YJ72</f>
        <v>0</v>
      </c>
      <c r="XY62" s="763">
        <f>'Detailed Budget'!YK72</f>
        <v>0</v>
      </c>
      <c r="XZ62" s="763">
        <f>'Detailed Budget'!YL72</f>
        <v>0</v>
      </c>
      <c r="YA62" s="763">
        <f>'Detailed Budget'!YM72</f>
        <v>0</v>
      </c>
      <c r="YB62" s="763">
        <f>'Detailed Budget'!YN72</f>
        <v>0</v>
      </c>
      <c r="YC62" s="763">
        <f>'Detailed Budget'!YO72</f>
        <v>0</v>
      </c>
      <c r="YD62" s="763">
        <f>'Detailed Budget'!YP72</f>
        <v>0</v>
      </c>
      <c r="YE62" s="763">
        <f>'Detailed Budget'!YQ72</f>
        <v>0</v>
      </c>
      <c r="YF62" s="763">
        <f>'Detailed Budget'!YR72</f>
        <v>0</v>
      </c>
      <c r="YG62" s="763">
        <f>'Detailed Budget'!YS72</f>
        <v>0</v>
      </c>
      <c r="YH62" s="763">
        <f>'Detailed Budget'!YT72</f>
        <v>0</v>
      </c>
      <c r="YI62" s="763">
        <f>'Detailed Budget'!YU72</f>
        <v>0</v>
      </c>
      <c r="YJ62" s="763">
        <f>'Detailed Budget'!YV72</f>
        <v>0</v>
      </c>
      <c r="YK62" s="763">
        <f>'Detailed Budget'!YW72</f>
        <v>0</v>
      </c>
      <c r="YL62" s="763">
        <f>'Detailed Budget'!YX72</f>
        <v>0</v>
      </c>
      <c r="YM62" s="763">
        <f>'Detailed Budget'!YY72</f>
        <v>0</v>
      </c>
      <c r="YN62" s="763">
        <f>'Detailed Budget'!YZ72</f>
        <v>0</v>
      </c>
      <c r="YO62" s="763">
        <f>'Detailed Budget'!ZA72</f>
        <v>0</v>
      </c>
      <c r="YP62" s="763">
        <f>'Detailed Budget'!ZB72</f>
        <v>0</v>
      </c>
      <c r="YQ62" s="763">
        <f>'Detailed Budget'!ZC72</f>
        <v>0</v>
      </c>
      <c r="YR62" s="763">
        <f>'Detailed Budget'!ZD72</f>
        <v>0</v>
      </c>
      <c r="YS62" s="763">
        <f>'Detailed Budget'!ZE72</f>
        <v>0</v>
      </c>
      <c r="YT62" s="763">
        <f>'Detailed Budget'!ZF72</f>
        <v>0</v>
      </c>
      <c r="YU62" s="763">
        <f>'Detailed Budget'!ZG72</f>
        <v>0</v>
      </c>
      <c r="YV62" s="763">
        <f>'Detailed Budget'!ZH72</f>
        <v>0</v>
      </c>
      <c r="YW62" s="763">
        <f>'Detailed Budget'!ZI72</f>
        <v>0</v>
      </c>
      <c r="YX62" s="763">
        <f>'Detailed Budget'!ZJ72</f>
        <v>0</v>
      </c>
      <c r="YY62" s="763">
        <f>'Detailed Budget'!ZK72</f>
        <v>0</v>
      </c>
      <c r="YZ62" s="763">
        <f>'Detailed Budget'!ZL72</f>
        <v>0</v>
      </c>
      <c r="ZA62" s="763">
        <f>'Detailed Budget'!ZM72</f>
        <v>0</v>
      </c>
      <c r="ZB62" s="763">
        <f>'Detailed Budget'!ZN72</f>
        <v>0</v>
      </c>
      <c r="ZC62" s="763">
        <f>'Detailed Budget'!ZO72</f>
        <v>0</v>
      </c>
      <c r="ZD62" s="763">
        <f>'Detailed Budget'!ZP72</f>
        <v>0</v>
      </c>
      <c r="ZE62" s="763">
        <f>'Detailed Budget'!ZQ72</f>
        <v>0</v>
      </c>
      <c r="ZF62" s="763">
        <f>'Detailed Budget'!ZR72</f>
        <v>0</v>
      </c>
      <c r="ZG62" s="763">
        <f>'Detailed Budget'!ZS72</f>
        <v>0</v>
      </c>
      <c r="ZH62" s="763">
        <f>'Detailed Budget'!ZT72</f>
        <v>0</v>
      </c>
      <c r="ZI62" s="763">
        <f>'Detailed Budget'!ZU72</f>
        <v>0</v>
      </c>
      <c r="ZJ62" s="763">
        <f>'Detailed Budget'!ZV72</f>
        <v>0</v>
      </c>
      <c r="ZK62" s="763">
        <f>'Detailed Budget'!ZW72</f>
        <v>0</v>
      </c>
      <c r="ZL62" s="763">
        <f>'Detailed Budget'!ZX72</f>
        <v>0</v>
      </c>
      <c r="ZM62" s="763">
        <f>'Detailed Budget'!ZY72</f>
        <v>0</v>
      </c>
      <c r="ZN62" s="763">
        <f>'Detailed Budget'!ZZ72</f>
        <v>0</v>
      </c>
      <c r="ZO62" s="763">
        <f>'Detailed Budget'!AAA72</f>
        <v>0</v>
      </c>
      <c r="ZP62" s="763">
        <f>'Detailed Budget'!AAB72</f>
        <v>0</v>
      </c>
      <c r="ZQ62" s="763">
        <f>'Detailed Budget'!AAC72</f>
        <v>0</v>
      </c>
      <c r="ZR62" s="763">
        <f>'Detailed Budget'!AAD72</f>
        <v>0</v>
      </c>
      <c r="ZS62" s="763">
        <f>'Detailed Budget'!AAE72</f>
        <v>0</v>
      </c>
      <c r="ZT62" s="763">
        <f>'Detailed Budget'!AAF72</f>
        <v>0</v>
      </c>
      <c r="ZU62" s="763">
        <f>'Detailed Budget'!AAG72</f>
        <v>0</v>
      </c>
      <c r="ZV62" s="763">
        <f>'Detailed Budget'!AAH72</f>
        <v>0</v>
      </c>
      <c r="ZW62" s="763">
        <f>'Detailed Budget'!AAI72</f>
        <v>0</v>
      </c>
      <c r="ZX62" s="763">
        <f>'Detailed Budget'!AAJ72</f>
        <v>0</v>
      </c>
      <c r="ZY62" s="763">
        <f>'Detailed Budget'!AAK72</f>
        <v>0</v>
      </c>
      <c r="ZZ62" s="763">
        <f>'Detailed Budget'!AAL72</f>
        <v>0</v>
      </c>
      <c r="AAA62" s="763">
        <f>'Detailed Budget'!AAM72</f>
        <v>0</v>
      </c>
      <c r="AAB62" s="763">
        <f>'Detailed Budget'!AAN72</f>
        <v>0</v>
      </c>
      <c r="AAC62" s="763">
        <f>'Detailed Budget'!AAO72</f>
        <v>0</v>
      </c>
      <c r="AAD62" s="763">
        <f>'Detailed Budget'!AAP72</f>
        <v>0</v>
      </c>
      <c r="AAE62" s="763">
        <f>'Detailed Budget'!AAQ72</f>
        <v>0</v>
      </c>
      <c r="AAF62" s="763">
        <f>'Detailed Budget'!AAR72</f>
        <v>0</v>
      </c>
      <c r="AAG62" s="763">
        <f>'Detailed Budget'!AAS72</f>
        <v>0</v>
      </c>
      <c r="AAH62" s="763">
        <f>'Detailed Budget'!AAT72</f>
        <v>0</v>
      </c>
      <c r="AAI62" s="763">
        <f>'Detailed Budget'!AAU72</f>
        <v>0</v>
      </c>
      <c r="AAJ62" s="763">
        <f>'Detailed Budget'!AAV72</f>
        <v>0</v>
      </c>
      <c r="AAK62" s="763">
        <f>'Detailed Budget'!AAW72</f>
        <v>0</v>
      </c>
      <c r="AAL62" s="763">
        <f>'Detailed Budget'!AAX72</f>
        <v>0</v>
      </c>
      <c r="AAM62" s="763">
        <f>'Detailed Budget'!AAY72</f>
        <v>0</v>
      </c>
      <c r="AAN62" s="763">
        <f>'Detailed Budget'!AAZ72</f>
        <v>0</v>
      </c>
      <c r="AAO62" s="763">
        <f>'Detailed Budget'!ABA72</f>
        <v>0</v>
      </c>
      <c r="AAP62" s="763">
        <f>'Detailed Budget'!ABB72</f>
        <v>0</v>
      </c>
      <c r="AAQ62" s="763">
        <f>'Detailed Budget'!ABC72</f>
        <v>0</v>
      </c>
      <c r="AAR62" s="763">
        <f>'Detailed Budget'!ABD72</f>
        <v>0</v>
      </c>
      <c r="AAS62" s="763">
        <f>'Detailed Budget'!ABE72</f>
        <v>0</v>
      </c>
      <c r="AAT62" s="763">
        <f>'Detailed Budget'!ABF72</f>
        <v>0</v>
      </c>
      <c r="AAU62" s="763">
        <f>'Detailed Budget'!ABG72</f>
        <v>0</v>
      </c>
      <c r="AAV62" s="763">
        <f>'Detailed Budget'!ABH72</f>
        <v>0</v>
      </c>
      <c r="AAW62" s="763">
        <f>'Detailed Budget'!ABI72</f>
        <v>0</v>
      </c>
      <c r="AAX62" s="763">
        <f>'Detailed Budget'!ABJ72</f>
        <v>0</v>
      </c>
      <c r="AAY62" s="763">
        <f>'Detailed Budget'!ABK72</f>
        <v>0</v>
      </c>
      <c r="AAZ62" s="763">
        <f>'Detailed Budget'!ABL72</f>
        <v>0</v>
      </c>
      <c r="ABA62" s="763">
        <f>'Detailed Budget'!ABM72</f>
        <v>0</v>
      </c>
      <c r="ABB62" s="763">
        <f>'Detailed Budget'!ABN72</f>
        <v>0</v>
      </c>
      <c r="ABC62" s="763">
        <f>'Detailed Budget'!ABO72</f>
        <v>0</v>
      </c>
      <c r="ABD62" s="763">
        <f>'Detailed Budget'!ABP72</f>
        <v>0</v>
      </c>
      <c r="ABE62" s="763">
        <f>'Detailed Budget'!ABQ72</f>
        <v>0</v>
      </c>
      <c r="ABF62" s="763">
        <f>'Detailed Budget'!ABR72</f>
        <v>0</v>
      </c>
      <c r="ABG62" s="763">
        <f>'Detailed Budget'!ABS72</f>
        <v>0</v>
      </c>
      <c r="ABH62" s="763">
        <f>'Detailed Budget'!ABT72</f>
        <v>0</v>
      </c>
      <c r="ABI62" s="763">
        <f>'Detailed Budget'!ABU72</f>
        <v>0</v>
      </c>
      <c r="ABJ62" s="763">
        <f>'Detailed Budget'!ABV72</f>
        <v>0</v>
      </c>
      <c r="ABK62" s="763">
        <f>'Detailed Budget'!ABW72</f>
        <v>0</v>
      </c>
      <c r="ABL62" s="763">
        <f>'Detailed Budget'!ABX72</f>
        <v>0</v>
      </c>
      <c r="ABM62" s="763">
        <f>'Detailed Budget'!ABY72</f>
        <v>0</v>
      </c>
      <c r="ABN62" s="763">
        <f>'Detailed Budget'!ABZ72</f>
        <v>0</v>
      </c>
      <c r="ABO62" s="763">
        <f>'Detailed Budget'!ACA72</f>
        <v>0</v>
      </c>
      <c r="ABP62" s="763">
        <f>'Detailed Budget'!ACB72</f>
        <v>0</v>
      </c>
      <c r="ABQ62" s="763">
        <f>'Detailed Budget'!ACC72</f>
        <v>0</v>
      </c>
      <c r="ABR62" s="763">
        <f>'Detailed Budget'!ACD72</f>
        <v>0</v>
      </c>
      <c r="ABS62" s="763">
        <f>'Detailed Budget'!ACE72</f>
        <v>0</v>
      </c>
      <c r="ABT62" s="763">
        <f>'Detailed Budget'!ACF72</f>
        <v>0</v>
      </c>
      <c r="ABU62" s="763">
        <f>'Detailed Budget'!ACG72</f>
        <v>0</v>
      </c>
      <c r="ABV62" s="763">
        <f>'Detailed Budget'!ACH72</f>
        <v>0</v>
      </c>
      <c r="ABW62" s="763">
        <f>'Detailed Budget'!ACI72</f>
        <v>0</v>
      </c>
      <c r="ABX62" s="763">
        <f>'Detailed Budget'!ACJ72</f>
        <v>0</v>
      </c>
      <c r="ABY62" s="763">
        <f>'Detailed Budget'!ACK72</f>
        <v>0</v>
      </c>
      <c r="ABZ62" s="763">
        <f>'Detailed Budget'!ACL72</f>
        <v>0</v>
      </c>
      <c r="ACA62" s="763">
        <f>'Detailed Budget'!ACM72</f>
        <v>0</v>
      </c>
      <c r="ACB62" s="763">
        <f>'Detailed Budget'!ACN72</f>
        <v>0</v>
      </c>
      <c r="ACC62" s="763">
        <f>'Detailed Budget'!ACO72</f>
        <v>0</v>
      </c>
      <c r="ACD62" s="763">
        <f>'Detailed Budget'!ACP72</f>
        <v>0</v>
      </c>
      <c r="ACE62" s="763">
        <f>'Detailed Budget'!ACQ72</f>
        <v>0</v>
      </c>
      <c r="ACF62" s="763">
        <f>'Detailed Budget'!ACR72</f>
        <v>0</v>
      </c>
      <c r="ACG62" s="763">
        <f>'Detailed Budget'!ACS72</f>
        <v>0</v>
      </c>
      <c r="ACH62" s="763">
        <f>'Detailed Budget'!ACT72</f>
        <v>0</v>
      </c>
      <c r="ACI62" s="763">
        <f>'Detailed Budget'!ACU72</f>
        <v>0</v>
      </c>
      <c r="ACJ62" s="763">
        <f>'Detailed Budget'!ACV72</f>
        <v>0</v>
      </c>
      <c r="ACK62" s="763">
        <f>'Detailed Budget'!ACW72</f>
        <v>0</v>
      </c>
      <c r="ACL62" s="763">
        <f>'Detailed Budget'!ACX72</f>
        <v>0</v>
      </c>
      <c r="ACM62" s="763">
        <f>'Detailed Budget'!ACY72</f>
        <v>0</v>
      </c>
      <c r="ACN62" s="763">
        <f>'Detailed Budget'!ACZ72</f>
        <v>0</v>
      </c>
      <c r="ACO62" s="763">
        <f>'Detailed Budget'!ADA72</f>
        <v>0</v>
      </c>
      <c r="ACP62" s="763">
        <f>'Detailed Budget'!ADB72</f>
        <v>0</v>
      </c>
      <c r="ACQ62" s="763">
        <f>'Detailed Budget'!ADC72</f>
        <v>0</v>
      </c>
      <c r="ACR62" s="763">
        <f>'Detailed Budget'!ADD72</f>
        <v>0</v>
      </c>
      <c r="ACS62" s="763">
        <f>'Detailed Budget'!ADE72</f>
        <v>0</v>
      </c>
      <c r="ACT62" s="763">
        <f>'Detailed Budget'!ADF72</f>
        <v>0</v>
      </c>
      <c r="ACU62" s="763">
        <f>'Detailed Budget'!ADG72</f>
        <v>0</v>
      </c>
      <c r="ACV62" s="763">
        <f>'Detailed Budget'!ADH72</f>
        <v>0</v>
      </c>
      <c r="ACW62" s="763">
        <f>'Detailed Budget'!ADI72</f>
        <v>0</v>
      </c>
      <c r="ACX62" s="763">
        <f>'Detailed Budget'!ADJ72</f>
        <v>0</v>
      </c>
      <c r="ACY62" s="763">
        <f>'Detailed Budget'!ADK72</f>
        <v>0</v>
      </c>
      <c r="ACZ62" s="763">
        <f>'Detailed Budget'!ADL72</f>
        <v>0</v>
      </c>
      <c r="ADA62" s="763">
        <f>'Detailed Budget'!ADM72</f>
        <v>0</v>
      </c>
      <c r="ADB62" s="763">
        <f>'Detailed Budget'!ADN72</f>
        <v>0</v>
      </c>
      <c r="ADC62" s="763">
        <f>'Detailed Budget'!ADO72</f>
        <v>0</v>
      </c>
      <c r="ADD62" s="763">
        <f>'Detailed Budget'!ADP72</f>
        <v>0</v>
      </c>
      <c r="ADE62" s="763">
        <f>'Detailed Budget'!ADQ72</f>
        <v>0</v>
      </c>
      <c r="ADF62" s="763">
        <f>'Detailed Budget'!ADR72</f>
        <v>0</v>
      </c>
      <c r="ADG62" s="763">
        <f>'Detailed Budget'!ADS72</f>
        <v>0</v>
      </c>
      <c r="ADH62" s="763">
        <f>'Detailed Budget'!ADT72</f>
        <v>0</v>
      </c>
      <c r="ADI62" s="763">
        <f>'Detailed Budget'!ADU72</f>
        <v>0</v>
      </c>
      <c r="ADJ62" s="763">
        <f>'Detailed Budget'!ADV72</f>
        <v>0</v>
      </c>
      <c r="ADK62" s="763">
        <f>'Detailed Budget'!ADW72</f>
        <v>0</v>
      </c>
      <c r="ADL62" s="763">
        <f>'Detailed Budget'!ADX72</f>
        <v>0</v>
      </c>
      <c r="ADM62" s="763">
        <f>'Detailed Budget'!ADY72</f>
        <v>0</v>
      </c>
      <c r="ADN62" s="763">
        <f>'Detailed Budget'!ADZ72</f>
        <v>0</v>
      </c>
      <c r="ADO62" s="763">
        <f>'Detailed Budget'!AEA72</f>
        <v>0</v>
      </c>
      <c r="ADP62" s="763">
        <f>'Detailed Budget'!AEB72</f>
        <v>0</v>
      </c>
      <c r="ADQ62" s="763">
        <f>'Detailed Budget'!AEC72</f>
        <v>0</v>
      </c>
      <c r="ADR62" s="763">
        <f>'Detailed Budget'!AED72</f>
        <v>0</v>
      </c>
      <c r="ADS62" s="763">
        <f>'Detailed Budget'!AEE72</f>
        <v>0</v>
      </c>
      <c r="ADT62" s="763">
        <f>'Detailed Budget'!AEF72</f>
        <v>0</v>
      </c>
      <c r="ADU62" s="763">
        <f>'Detailed Budget'!AEG72</f>
        <v>0</v>
      </c>
      <c r="ADV62" s="763">
        <f>'Detailed Budget'!AEH72</f>
        <v>0</v>
      </c>
      <c r="ADW62" s="763">
        <f>'Detailed Budget'!AEI72</f>
        <v>0</v>
      </c>
      <c r="ADX62" s="763">
        <f>'Detailed Budget'!AEJ72</f>
        <v>0</v>
      </c>
      <c r="ADY62" s="763">
        <f>'Detailed Budget'!AEK72</f>
        <v>0</v>
      </c>
      <c r="ADZ62" s="763">
        <f>'Detailed Budget'!AEL72</f>
        <v>0</v>
      </c>
      <c r="AEA62" s="763">
        <f>'Detailed Budget'!AEM72</f>
        <v>0</v>
      </c>
      <c r="AEB62" s="763">
        <f>'Detailed Budget'!AEN72</f>
        <v>0</v>
      </c>
      <c r="AEC62" s="763">
        <f>'Detailed Budget'!AEO72</f>
        <v>0</v>
      </c>
      <c r="AED62" s="763">
        <f>'Detailed Budget'!AEP72</f>
        <v>0</v>
      </c>
      <c r="AEE62" s="763">
        <f>'Detailed Budget'!AEQ72</f>
        <v>0</v>
      </c>
      <c r="AEF62" s="763">
        <f>'Detailed Budget'!AER72</f>
        <v>0</v>
      </c>
      <c r="AEG62" s="763">
        <f>'Detailed Budget'!AES72</f>
        <v>0</v>
      </c>
      <c r="AEH62" s="763">
        <f>'Detailed Budget'!AET72</f>
        <v>0</v>
      </c>
      <c r="AEI62" s="763">
        <f>'Detailed Budget'!AEU72</f>
        <v>0</v>
      </c>
      <c r="AEJ62" s="763">
        <f>'Detailed Budget'!AEV72</f>
        <v>0</v>
      </c>
      <c r="AEK62" s="763">
        <f>'Detailed Budget'!AEW72</f>
        <v>0</v>
      </c>
      <c r="AEL62" s="763">
        <f>'Detailed Budget'!AEX72</f>
        <v>0</v>
      </c>
      <c r="AEM62" s="763">
        <f>'Detailed Budget'!AEY72</f>
        <v>0</v>
      </c>
      <c r="AEN62" s="763">
        <f>'Detailed Budget'!AEZ72</f>
        <v>0</v>
      </c>
      <c r="AEO62" s="763">
        <f>'Detailed Budget'!AFA72</f>
        <v>0</v>
      </c>
      <c r="AEP62" s="763">
        <f>'Detailed Budget'!AFB72</f>
        <v>0</v>
      </c>
      <c r="AEQ62" s="763">
        <f>'Detailed Budget'!AFC72</f>
        <v>0</v>
      </c>
      <c r="AER62" s="763">
        <f>'Detailed Budget'!AFD72</f>
        <v>0</v>
      </c>
      <c r="AES62" s="763">
        <f>'Detailed Budget'!AFE72</f>
        <v>0</v>
      </c>
      <c r="AET62" s="763">
        <f>'Detailed Budget'!AFF72</f>
        <v>0</v>
      </c>
      <c r="AEU62" s="763">
        <f>'Detailed Budget'!AFG72</f>
        <v>0</v>
      </c>
      <c r="AEV62" s="763">
        <f>'Detailed Budget'!AFH72</f>
        <v>0</v>
      </c>
      <c r="AEW62" s="763">
        <f>'Detailed Budget'!AFI72</f>
        <v>0</v>
      </c>
      <c r="AEX62" s="763">
        <f>'Detailed Budget'!AFJ72</f>
        <v>0</v>
      </c>
      <c r="AEY62" s="763">
        <f>'Detailed Budget'!AFK72</f>
        <v>0</v>
      </c>
      <c r="AEZ62" s="763">
        <f>'Detailed Budget'!AFL72</f>
        <v>0</v>
      </c>
      <c r="AFA62" s="763">
        <f>'Detailed Budget'!AFM72</f>
        <v>0</v>
      </c>
      <c r="AFB62" s="763">
        <f>'Detailed Budget'!AFN72</f>
        <v>0</v>
      </c>
      <c r="AFC62" s="763">
        <f>'Detailed Budget'!AFO72</f>
        <v>0</v>
      </c>
      <c r="AFD62" s="763">
        <f>'Detailed Budget'!AFP72</f>
        <v>0</v>
      </c>
      <c r="AFE62" s="763">
        <f>'Detailed Budget'!AFQ72</f>
        <v>0</v>
      </c>
      <c r="AFF62" s="763">
        <f>'Detailed Budget'!AFR72</f>
        <v>0</v>
      </c>
      <c r="AFG62" s="763">
        <f>'Detailed Budget'!AFS72</f>
        <v>0</v>
      </c>
      <c r="AFH62" s="763">
        <f>'Detailed Budget'!AFT72</f>
        <v>0</v>
      </c>
      <c r="AFI62" s="763">
        <f>'Detailed Budget'!AFU72</f>
        <v>0</v>
      </c>
      <c r="AFJ62" s="763">
        <f>'Detailed Budget'!AFV72</f>
        <v>0</v>
      </c>
      <c r="AFK62" s="763">
        <f>'Detailed Budget'!AFW72</f>
        <v>0</v>
      </c>
      <c r="AFL62" s="763">
        <f>'Detailed Budget'!AFX72</f>
        <v>0</v>
      </c>
      <c r="AFM62" s="763">
        <f>'Detailed Budget'!AFY72</f>
        <v>0</v>
      </c>
      <c r="AFN62" s="763">
        <f>'Detailed Budget'!AFZ72</f>
        <v>0</v>
      </c>
      <c r="AFO62" s="763">
        <f>'Detailed Budget'!AGA72</f>
        <v>0</v>
      </c>
      <c r="AFP62" s="763">
        <f>'Detailed Budget'!AGB72</f>
        <v>0</v>
      </c>
      <c r="AFQ62" s="763">
        <f>'Detailed Budget'!AGC72</f>
        <v>0</v>
      </c>
      <c r="AFR62" s="763">
        <f>'Detailed Budget'!AGD72</f>
        <v>0</v>
      </c>
      <c r="AFS62" s="763">
        <f>'Detailed Budget'!AGE72</f>
        <v>0</v>
      </c>
      <c r="AFT62" s="763">
        <f>'Detailed Budget'!AGF72</f>
        <v>0</v>
      </c>
      <c r="AFU62" s="763">
        <f>'Detailed Budget'!AGG72</f>
        <v>0</v>
      </c>
      <c r="AFV62" s="763">
        <f>'Detailed Budget'!AGH72</f>
        <v>0</v>
      </c>
      <c r="AFW62" s="763">
        <f>'Detailed Budget'!AGI72</f>
        <v>0</v>
      </c>
      <c r="AFX62" s="763">
        <f>'Detailed Budget'!AGJ72</f>
        <v>0</v>
      </c>
      <c r="AFY62" s="763">
        <f>'Detailed Budget'!AGK72</f>
        <v>0</v>
      </c>
      <c r="AFZ62" s="763">
        <f>'Detailed Budget'!AGL72</f>
        <v>0</v>
      </c>
      <c r="AGA62" s="763">
        <f>'Detailed Budget'!AGM72</f>
        <v>0</v>
      </c>
      <c r="AGB62" s="763">
        <f>'Detailed Budget'!AGN72</f>
        <v>0</v>
      </c>
      <c r="AGC62" s="763">
        <f>'Detailed Budget'!AGO72</f>
        <v>0</v>
      </c>
      <c r="AGD62" s="763">
        <f>'Detailed Budget'!AGP72</f>
        <v>0</v>
      </c>
      <c r="AGE62" s="763">
        <f>'Detailed Budget'!AGQ72</f>
        <v>0</v>
      </c>
      <c r="AGF62" s="763">
        <f>'Detailed Budget'!AGR72</f>
        <v>0</v>
      </c>
      <c r="AGG62" s="763">
        <f>'Detailed Budget'!AGS72</f>
        <v>0</v>
      </c>
      <c r="AGH62" s="763">
        <f>'Detailed Budget'!AGT72</f>
        <v>0</v>
      </c>
      <c r="AGI62" s="763">
        <f>'Detailed Budget'!AGU72</f>
        <v>0</v>
      </c>
      <c r="AGJ62" s="763">
        <f>'Detailed Budget'!AGV72</f>
        <v>0</v>
      </c>
      <c r="AGK62" s="763">
        <f>'Detailed Budget'!AGW72</f>
        <v>0</v>
      </c>
      <c r="AGL62" s="763">
        <f>'Detailed Budget'!AGX72</f>
        <v>0</v>
      </c>
      <c r="AGM62" s="763">
        <f>'Detailed Budget'!AGY72</f>
        <v>0</v>
      </c>
      <c r="AGN62" s="763">
        <f>'Detailed Budget'!AGZ72</f>
        <v>0</v>
      </c>
      <c r="AGO62" s="763">
        <f>'Detailed Budget'!AHA72</f>
        <v>0</v>
      </c>
      <c r="AGP62" s="763">
        <f>'Detailed Budget'!AHB72</f>
        <v>0</v>
      </c>
      <c r="AGQ62" s="763">
        <f>'Detailed Budget'!AHC72</f>
        <v>0</v>
      </c>
      <c r="AGR62" s="763">
        <f>'Detailed Budget'!AHD72</f>
        <v>0</v>
      </c>
      <c r="AGS62" s="763">
        <f>'Detailed Budget'!AHE72</f>
        <v>0</v>
      </c>
      <c r="AGT62" s="763">
        <f>'Detailed Budget'!AHF72</f>
        <v>0</v>
      </c>
      <c r="AGU62" s="763">
        <f>'Detailed Budget'!AHG72</f>
        <v>0</v>
      </c>
      <c r="AGV62" s="763">
        <f>'Detailed Budget'!AHH72</f>
        <v>0</v>
      </c>
      <c r="AGW62" s="763">
        <f>'Detailed Budget'!AHI72</f>
        <v>0</v>
      </c>
      <c r="AGX62" s="763">
        <f>'Detailed Budget'!AHJ72</f>
        <v>0</v>
      </c>
      <c r="AGY62" s="763">
        <f>'Detailed Budget'!AHK72</f>
        <v>0</v>
      </c>
      <c r="AGZ62" s="763">
        <f>'Detailed Budget'!AHL72</f>
        <v>0</v>
      </c>
      <c r="AHA62" s="763">
        <f>'Detailed Budget'!AHM72</f>
        <v>0</v>
      </c>
      <c r="AHB62" s="763">
        <f>'Detailed Budget'!AHN72</f>
        <v>0</v>
      </c>
      <c r="AHC62" s="763">
        <f>'Detailed Budget'!AHO72</f>
        <v>0</v>
      </c>
      <c r="AHD62" s="763">
        <f>'Detailed Budget'!AHP72</f>
        <v>0</v>
      </c>
      <c r="AHE62" s="763">
        <f>'Detailed Budget'!AHQ72</f>
        <v>0</v>
      </c>
      <c r="AHF62" s="763">
        <f>'Detailed Budget'!AHR72</f>
        <v>0</v>
      </c>
      <c r="AHG62" s="763">
        <f>'Detailed Budget'!AHS72</f>
        <v>0</v>
      </c>
      <c r="AHH62" s="763">
        <f>'Detailed Budget'!AHT72</f>
        <v>0</v>
      </c>
      <c r="AHI62" s="763">
        <f>'Detailed Budget'!AHU72</f>
        <v>0</v>
      </c>
      <c r="AHJ62" s="763">
        <f>'Detailed Budget'!AHV72</f>
        <v>0</v>
      </c>
      <c r="AHK62" s="763">
        <f>'Detailed Budget'!AHW72</f>
        <v>0</v>
      </c>
      <c r="AHL62" s="763">
        <f>'Detailed Budget'!AHX72</f>
        <v>0</v>
      </c>
      <c r="AHM62" s="763">
        <f>'Detailed Budget'!AHY72</f>
        <v>0</v>
      </c>
      <c r="AHN62" s="763">
        <f>'Detailed Budget'!AHZ72</f>
        <v>0</v>
      </c>
      <c r="AHO62" s="763">
        <f>'Detailed Budget'!AIA72</f>
        <v>0</v>
      </c>
      <c r="AHP62" s="763">
        <f>'Detailed Budget'!AIB72</f>
        <v>0</v>
      </c>
      <c r="AHQ62" s="763">
        <f>'Detailed Budget'!AIC72</f>
        <v>0</v>
      </c>
      <c r="AHR62" s="763">
        <f>'Detailed Budget'!AID72</f>
        <v>0</v>
      </c>
      <c r="AHS62" s="763">
        <f>'Detailed Budget'!AIE72</f>
        <v>0</v>
      </c>
      <c r="AHT62" s="763">
        <f>'Detailed Budget'!AIF72</f>
        <v>0</v>
      </c>
      <c r="AHU62" s="763">
        <f>'Detailed Budget'!AIG72</f>
        <v>0</v>
      </c>
      <c r="AHV62" s="763">
        <f>'Detailed Budget'!AIH72</f>
        <v>0</v>
      </c>
      <c r="AHW62" s="763">
        <f>'Detailed Budget'!AII72</f>
        <v>0</v>
      </c>
      <c r="AHX62" s="763">
        <f>'Detailed Budget'!AIJ72</f>
        <v>0</v>
      </c>
      <c r="AHY62" s="763">
        <f>'Detailed Budget'!AIK72</f>
        <v>0</v>
      </c>
      <c r="AHZ62" s="763">
        <f>'Detailed Budget'!AIL72</f>
        <v>0</v>
      </c>
      <c r="AIA62" s="763">
        <f>'Detailed Budget'!AIM72</f>
        <v>0</v>
      </c>
      <c r="AIB62" s="763">
        <f>'Detailed Budget'!AIN72</f>
        <v>0</v>
      </c>
      <c r="AIC62" s="763">
        <f>'Detailed Budget'!AIO72</f>
        <v>0</v>
      </c>
      <c r="AID62" s="763">
        <f>'Detailed Budget'!AIP72</f>
        <v>0</v>
      </c>
      <c r="AIE62" s="763">
        <f>'Detailed Budget'!AIQ72</f>
        <v>0</v>
      </c>
      <c r="AIF62" s="763">
        <f>'Detailed Budget'!AIR72</f>
        <v>0</v>
      </c>
      <c r="AIG62" s="763">
        <f>'Detailed Budget'!AIS72</f>
        <v>0</v>
      </c>
      <c r="AIH62" s="763">
        <f>'Detailed Budget'!AIT72</f>
        <v>0</v>
      </c>
      <c r="AII62" s="763">
        <f>'Detailed Budget'!AIU72</f>
        <v>0</v>
      </c>
      <c r="AIJ62" s="763">
        <f>'Detailed Budget'!AIV72</f>
        <v>0</v>
      </c>
      <c r="AIK62" s="763">
        <f>'Detailed Budget'!AIW72</f>
        <v>0</v>
      </c>
      <c r="AIL62" s="763">
        <f>'Detailed Budget'!AIX72</f>
        <v>0</v>
      </c>
      <c r="AIM62" s="763">
        <f>'Detailed Budget'!AIY72</f>
        <v>0</v>
      </c>
      <c r="AIN62" s="763">
        <f>'Detailed Budget'!AIZ72</f>
        <v>0</v>
      </c>
      <c r="AIO62" s="763">
        <f>'Detailed Budget'!AJA72</f>
        <v>0</v>
      </c>
      <c r="AIP62" s="763">
        <f>'Detailed Budget'!AJB72</f>
        <v>0</v>
      </c>
      <c r="AIQ62" s="763">
        <f>'Detailed Budget'!AJC72</f>
        <v>0</v>
      </c>
      <c r="AIR62" s="763">
        <f>'Detailed Budget'!AJD72</f>
        <v>0</v>
      </c>
      <c r="AIS62" s="763">
        <f>'Detailed Budget'!AJE72</f>
        <v>0</v>
      </c>
      <c r="AIT62" s="763">
        <f>'Detailed Budget'!AJF72</f>
        <v>0</v>
      </c>
      <c r="AIU62" s="763">
        <f>'Detailed Budget'!AJG72</f>
        <v>0</v>
      </c>
      <c r="AIV62" s="763">
        <f>'Detailed Budget'!AJH72</f>
        <v>0</v>
      </c>
      <c r="AIW62" s="763">
        <f>'Detailed Budget'!AJI72</f>
        <v>0</v>
      </c>
      <c r="AIX62" s="763">
        <f>'Detailed Budget'!AJJ72</f>
        <v>0</v>
      </c>
      <c r="AIY62" s="763">
        <f>'Detailed Budget'!AJK72</f>
        <v>0</v>
      </c>
      <c r="AIZ62" s="763">
        <f>'Detailed Budget'!AJL72</f>
        <v>0</v>
      </c>
      <c r="AJA62" s="763">
        <f>'Detailed Budget'!AJM72</f>
        <v>0</v>
      </c>
      <c r="AJB62" s="763">
        <f>'Detailed Budget'!AJN72</f>
        <v>0</v>
      </c>
      <c r="AJC62" s="763">
        <f>'Detailed Budget'!AJO72</f>
        <v>0</v>
      </c>
      <c r="AJD62" s="763">
        <f>'Detailed Budget'!AJP72</f>
        <v>0</v>
      </c>
      <c r="AJE62" s="763">
        <f>'Detailed Budget'!AJQ72</f>
        <v>0</v>
      </c>
      <c r="AJF62" s="763">
        <f>'Detailed Budget'!AJR72</f>
        <v>0</v>
      </c>
      <c r="AJG62" s="763">
        <f>'Detailed Budget'!AJS72</f>
        <v>0</v>
      </c>
      <c r="AJH62" s="763">
        <f>'Detailed Budget'!AJT72</f>
        <v>0</v>
      </c>
      <c r="AJI62" s="763">
        <f>'Detailed Budget'!AJU72</f>
        <v>0</v>
      </c>
      <c r="AJJ62" s="763">
        <f>'Detailed Budget'!AJV72</f>
        <v>0</v>
      </c>
      <c r="AJK62" s="763">
        <f>'Detailed Budget'!AJW72</f>
        <v>0</v>
      </c>
      <c r="AJL62" s="763">
        <f>'Detailed Budget'!AJX72</f>
        <v>0</v>
      </c>
      <c r="AJM62" s="763">
        <f>'Detailed Budget'!AJY72</f>
        <v>0</v>
      </c>
      <c r="AJN62" s="763">
        <f>'Detailed Budget'!AJZ72</f>
        <v>0</v>
      </c>
      <c r="AJO62" s="763">
        <f>'Detailed Budget'!AKA72</f>
        <v>0</v>
      </c>
      <c r="AJP62" s="763">
        <f>'Detailed Budget'!AKB72</f>
        <v>0</v>
      </c>
      <c r="AJQ62" s="763">
        <f>'Detailed Budget'!AKC72</f>
        <v>0</v>
      </c>
      <c r="AJR62" s="763">
        <f>'Detailed Budget'!AKD72</f>
        <v>0</v>
      </c>
      <c r="AJS62" s="763">
        <f>'Detailed Budget'!AKE72</f>
        <v>0</v>
      </c>
      <c r="AJT62" s="763">
        <f>'Detailed Budget'!AKF72</f>
        <v>0</v>
      </c>
      <c r="AJU62" s="763">
        <f>'Detailed Budget'!AKG72</f>
        <v>0</v>
      </c>
      <c r="AJV62" s="763">
        <f>'Detailed Budget'!AKH72</f>
        <v>0</v>
      </c>
      <c r="AJW62" s="763">
        <f>'Detailed Budget'!AKI72</f>
        <v>0</v>
      </c>
      <c r="AJX62" s="763">
        <f>'Detailed Budget'!AKJ72</f>
        <v>0</v>
      </c>
      <c r="AJY62" s="763">
        <f>'Detailed Budget'!AKK72</f>
        <v>0</v>
      </c>
      <c r="AJZ62" s="763">
        <f>'Detailed Budget'!AKL72</f>
        <v>0</v>
      </c>
      <c r="AKA62" s="763">
        <f>'Detailed Budget'!AKM72</f>
        <v>0</v>
      </c>
      <c r="AKB62" s="763">
        <f>'Detailed Budget'!AKN72</f>
        <v>0</v>
      </c>
      <c r="AKC62" s="763">
        <f>'Detailed Budget'!AKO72</f>
        <v>0</v>
      </c>
      <c r="AKD62" s="763">
        <f>'Detailed Budget'!AKP72</f>
        <v>0</v>
      </c>
      <c r="AKE62" s="763">
        <f>'Detailed Budget'!AKQ72</f>
        <v>0</v>
      </c>
      <c r="AKF62" s="763">
        <f>'Detailed Budget'!AKR72</f>
        <v>0</v>
      </c>
      <c r="AKG62" s="763">
        <f>'Detailed Budget'!AKS72</f>
        <v>0</v>
      </c>
      <c r="AKH62" s="763">
        <f>'Detailed Budget'!AKT72</f>
        <v>0</v>
      </c>
      <c r="AKI62" s="763">
        <f>'Detailed Budget'!AKU72</f>
        <v>0</v>
      </c>
      <c r="AKJ62" s="763">
        <f>'Detailed Budget'!AKV72</f>
        <v>0</v>
      </c>
      <c r="AKK62" s="763">
        <f>'Detailed Budget'!AKW72</f>
        <v>0</v>
      </c>
      <c r="AKL62" s="763">
        <f>'Detailed Budget'!AKX72</f>
        <v>0</v>
      </c>
      <c r="AKM62" s="763">
        <f>'Detailed Budget'!AKY72</f>
        <v>0</v>
      </c>
      <c r="AKN62" s="763">
        <f>'Detailed Budget'!AKZ72</f>
        <v>0</v>
      </c>
      <c r="AKO62" s="763">
        <f>'Detailed Budget'!ALA72</f>
        <v>0</v>
      </c>
      <c r="AKP62" s="763">
        <f>'Detailed Budget'!ALB72</f>
        <v>0</v>
      </c>
      <c r="AKQ62" s="763">
        <f>'Detailed Budget'!ALC72</f>
        <v>0</v>
      </c>
      <c r="AKR62" s="763">
        <f>'Detailed Budget'!ALD72</f>
        <v>0</v>
      </c>
      <c r="AKS62" s="763">
        <f>'Detailed Budget'!ALE72</f>
        <v>0</v>
      </c>
      <c r="AKT62" s="763">
        <f>'Detailed Budget'!ALF72</f>
        <v>0</v>
      </c>
      <c r="AKU62" s="763">
        <f>'Detailed Budget'!ALG72</f>
        <v>0</v>
      </c>
      <c r="AKV62" s="763">
        <f>'Detailed Budget'!ALH72</f>
        <v>0</v>
      </c>
      <c r="AKW62" s="763">
        <f>'Detailed Budget'!ALI72</f>
        <v>0</v>
      </c>
      <c r="AKX62" s="763">
        <f>'Detailed Budget'!ALJ72</f>
        <v>0</v>
      </c>
      <c r="AKY62" s="763">
        <f>'Detailed Budget'!ALK72</f>
        <v>0</v>
      </c>
      <c r="AKZ62" s="763">
        <f>'Detailed Budget'!ALL72</f>
        <v>0</v>
      </c>
      <c r="ALA62" s="763">
        <f>'Detailed Budget'!ALM72</f>
        <v>0</v>
      </c>
      <c r="ALB62" s="763">
        <f>'Detailed Budget'!ALN72</f>
        <v>0</v>
      </c>
      <c r="ALC62" s="763">
        <f>'Detailed Budget'!ALO72</f>
        <v>0</v>
      </c>
      <c r="ALD62" s="763">
        <f>'Detailed Budget'!ALP72</f>
        <v>0</v>
      </c>
      <c r="ALE62" s="763">
        <f>'Detailed Budget'!ALQ72</f>
        <v>0</v>
      </c>
      <c r="ALF62" s="763">
        <f>'Detailed Budget'!ALR72</f>
        <v>0</v>
      </c>
      <c r="ALG62" s="763">
        <f>'Detailed Budget'!ALS72</f>
        <v>0</v>
      </c>
      <c r="ALH62" s="763">
        <f>'Detailed Budget'!ALT72</f>
        <v>0</v>
      </c>
      <c r="ALI62" s="763">
        <f>'Detailed Budget'!ALU72</f>
        <v>0</v>
      </c>
      <c r="ALJ62" s="763">
        <f>'Detailed Budget'!ALV72</f>
        <v>0</v>
      </c>
      <c r="ALK62" s="763">
        <f>'Detailed Budget'!ALW72</f>
        <v>0</v>
      </c>
      <c r="ALL62" s="763">
        <f>'Detailed Budget'!ALX72</f>
        <v>0</v>
      </c>
      <c r="ALM62" s="763">
        <f>'Detailed Budget'!ALY72</f>
        <v>0</v>
      </c>
      <c r="ALN62" s="763">
        <f>'Detailed Budget'!ALZ72</f>
        <v>0</v>
      </c>
      <c r="ALO62" s="763">
        <f>'Detailed Budget'!AMA72</f>
        <v>0</v>
      </c>
      <c r="ALP62" s="763">
        <f>'Detailed Budget'!AMB72</f>
        <v>0</v>
      </c>
      <c r="ALQ62" s="763">
        <f>'Detailed Budget'!AMC72</f>
        <v>0</v>
      </c>
      <c r="ALR62" s="763">
        <f>'Detailed Budget'!AMD72</f>
        <v>0</v>
      </c>
      <c r="ALS62" s="763">
        <f>'Detailed Budget'!AME72</f>
        <v>0</v>
      </c>
      <c r="ALT62" s="763">
        <f>'Detailed Budget'!AMF72</f>
        <v>0</v>
      </c>
      <c r="ALU62" s="763">
        <f>'Detailed Budget'!AMG72</f>
        <v>0</v>
      </c>
      <c r="ALV62" s="763">
        <f>'Detailed Budget'!AMH72</f>
        <v>0</v>
      </c>
      <c r="ALW62" s="763">
        <f>'Detailed Budget'!AMI72</f>
        <v>0</v>
      </c>
      <c r="ALX62" s="763">
        <f>'Detailed Budget'!AMJ72</f>
        <v>0</v>
      </c>
      <c r="ALY62" s="763">
        <f>'Detailed Budget'!AMK72</f>
        <v>0</v>
      </c>
      <c r="ALZ62" s="763">
        <f>'Detailed Budget'!AML72</f>
        <v>0</v>
      </c>
      <c r="AMA62" s="763">
        <f>'Detailed Budget'!AMM72</f>
        <v>0</v>
      </c>
      <c r="AMB62" s="763">
        <f>'Detailed Budget'!AMN72</f>
        <v>0</v>
      </c>
      <c r="AMC62" s="763">
        <f>'Detailed Budget'!AMO72</f>
        <v>0</v>
      </c>
      <c r="AMD62" s="763">
        <f>'Detailed Budget'!AMP72</f>
        <v>0</v>
      </c>
      <c r="AME62" s="763">
        <f>'Detailed Budget'!AMQ72</f>
        <v>0</v>
      </c>
      <c r="AMF62" s="763">
        <f>'Detailed Budget'!AMR72</f>
        <v>0</v>
      </c>
      <c r="AMG62" s="763">
        <f>'Detailed Budget'!AMS72</f>
        <v>0</v>
      </c>
      <c r="AMH62" s="763">
        <f>'Detailed Budget'!AMT72</f>
        <v>0</v>
      </c>
      <c r="AMI62" s="763">
        <f>'Detailed Budget'!AMU72</f>
        <v>0</v>
      </c>
      <c r="AMJ62" s="763">
        <f>'Detailed Budget'!AMV72</f>
        <v>0</v>
      </c>
      <c r="AMK62" s="763">
        <f>'Detailed Budget'!AMW72</f>
        <v>0</v>
      </c>
      <c r="AML62" s="763">
        <f>'Detailed Budget'!AMX72</f>
        <v>0</v>
      </c>
      <c r="AMM62" s="763">
        <f>'Detailed Budget'!AMY72</f>
        <v>0</v>
      </c>
      <c r="AMN62" s="763">
        <f>'Detailed Budget'!AMZ72</f>
        <v>0</v>
      </c>
      <c r="AMO62" s="763">
        <f>'Detailed Budget'!ANA72</f>
        <v>0</v>
      </c>
      <c r="AMP62" s="763">
        <f>'Detailed Budget'!ANB72</f>
        <v>0</v>
      </c>
      <c r="AMQ62" s="763">
        <f>'Detailed Budget'!ANC72</f>
        <v>0</v>
      </c>
      <c r="AMR62" s="763">
        <f>'Detailed Budget'!AND72</f>
        <v>0</v>
      </c>
      <c r="AMS62" s="763">
        <f>'Detailed Budget'!ANE72</f>
        <v>0</v>
      </c>
      <c r="AMT62" s="763">
        <f>'Detailed Budget'!ANF72</f>
        <v>0</v>
      </c>
      <c r="AMU62" s="763">
        <f>'Detailed Budget'!ANG72</f>
        <v>0</v>
      </c>
      <c r="AMV62" s="763">
        <f>'Detailed Budget'!ANH72</f>
        <v>0</v>
      </c>
      <c r="AMW62" s="763">
        <f>'Detailed Budget'!ANI72</f>
        <v>0</v>
      </c>
      <c r="AMX62" s="763">
        <f>'Detailed Budget'!ANJ72</f>
        <v>0</v>
      </c>
      <c r="AMY62" s="763">
        <f>'Detailed Budget'!ANK72</f>
        <v>0</v>
      </c>
      <c r="AMZ62" s="763">
        <f>'Detailed Budget'!ANL72</f>
        <v>0</v>
      </c>
      <c r="ANA62" s="763">
        <f>'Detailed Budget'!ANM72</f>
        <v>0</v>
      </c>
      <c r="ANB62" s="763">
        <f>'Detailed Budget'!ANN72</f>
        <v>0</v>
      </c>
      <c r="ANC62" s="763">
        <f>'Detailed Budget'!ANO72</f>
        <v>0</v>
      </c>
      <c r="AND62" s="763">
        <f>'Detailed Budget'!ANP72</f>
        <v>0</v>
      </c>
      <c r="ANE62" s="763">
        <f>'Detailed Budget'!ANQ72</f>
        <v>0</v>
      </c>
      <c r="ANF62" s="763">
        <f>'Detailed Budget'!ANR72</f>
        <v>0</v>
      </c>
      <c r="ANG62" s="763">
        <f>'Detailed Budget'!ANS72</f>
        <v>0</v>
      </c>
      <c r="ANH62" s="763">
        <f>'Detailed Budget'!ANT72</f>
        <v>0</v>
      </c>
      <c r="ANI62" s="763">
        <f>'Detailed Budget'!ANU72</f>
        <v>0</v>
      </c>
      <c r="ANJ62" s="763">
        <f>'Detailed Budget'!ANV72</f>
        <v>0</v>
      </c>
      <c r="ANK62" s="763">
        <f>'Detailed Budget'!ANW72</f>
        <v>0</v>
      </c>
      <c r="ANL62" s="763">
        <f>'Detailed Budget'!ANX72</f>
        <v>0</v>
      </c>
      <c r="ANM62" s="763">
        <f>'Detailed Budget'!ANY72</f>
        <v>0</v>
      </c>
      <c r="ANN62" s="763">
        <f>'Detailed Budget'!ANZ72</f>
        <v>0</v>
      </c>
      <c r="ANO62" s="763">
        <f>'Detailed Budget'!AOA72</f>
        <v>0</v>
      </c>
      <c r="ANP62" s="763">
        <f>'Detailed Budget'!AOB72</f>
        <v>0</v>
      </c>
      <c r="ANQ62" s="763">
        <f>'Detailed Budget'!AOC72</f>
        <v>0</v>
      </c>
      <c r="ANR62" s="763">
        <f>'Detailed Budget'!AOD72</f>
        <v>0</v>
      </c>
      <c r="ANS62" s="763">
        <f>'Detailed Budget'!AOE72</f>
        <v>0</v>
      </c>
      <c r="ANT62" s="763">
        <f>'Detailed Budget'!AOF72</f>
        <v>0</v>
      </c>
      <c r="ANU62" s="763">
        <f>'Detailed Budget'!AOG72</f>
        <v>0</v>
      </c>
      <c r="ANV62" s="763">
        <f>'Detailed Budget'!AOH72</f>
        <v>0</v>
      </c>
      <c r="ANW62" s="763">
        <f>'Detailed Budget'!AOI72</f>
        <v>0</v>
      </c>
      <c r="ANX62" s="763">
        <f>'Detailed Budget'!AOJ72</f>
        <v>0</v>
      </c>
      <c r="ANY62" s="763">
        <f>'Detailed Budget'!AOK72</f>
        <v>0</v>
      </c>
      <c r="ANZ62" s="763">
        <f>'Detailed Budget'!AOL72</f>
        <v>0</v>
      </c>
      <c r="AOA62" s="763">
        <f>'Detailed Budget'!AOM72</f>
        <v>0</v>
      </c>
      <c r="AOB62" s="763">
        <f>'Detailed Budget'!AON72</f>
        <v>0</v>
      </c>
      <c r="AOC62" s="763">
        <f>'Detailed Budget'!AOO72</f>
        <v>0</v>
      </c>
      <c r="AOD62" s="763">
        <f>'Detailed Budget'!AOP72</f>
        <v>0</v>
      </c>
      <c r="AOE62" s="763">
        <f>'Detailed Budget'!AOQ72</f>
        <v>0</v>
      </c>
      <c r="AOF62" s="763">
        <f>'Detailed Budget'!AOR72</f>
        <v>0</v>
      </c>
      <c r="AOG62" s="763">
        <f>'Detailed Budget'!AOS72</f>
        <v>0</v>
      </c>
      <c r="AOH62" s="763">
        <f>'Detailed Budget'!AOT72</f>
        <v>0</v>
      </c>
      <c r="AOI62" s="763">
        <f>'Detailed Budget'!AOU72</f>
        <v>0</v>
      </c>
      <c r="AOJ62" s="763">
        <f>'Detailed Budget'!AOV72</f>
        <v>0</v>
      </c>
      <c r="AOK62" s="763">
        <f>'Detailed Budget'!AOW72</f>
        <v>0</v>
      </c>
      <c r="AOL62" s="763">
        <f>'Detailed Budget'!AOX72</f>
        <v>0</v>
      </c>
      <c r="AOM62" s="763">
        <f>'Detailed Budget'!AOY72</f>
        <v>0</v>
      </c>
      <c r="AON62" s="763">
        <f>'Detailed Budget'!AOZ72</f>
        <v>0</v>
      </c>
      <c r="AOO62" s="763">
        <f>'Detailed Budget'!APA72</f>
        <v>0</v>
      </c>
      <c r="AOP62" s="763">
        <f>'Detailed Budget'!APB72</f>
        <v>0</v>
      </c>
      <c r="AOQ62" s="763">
        <f>'Detailed Budget'!APC72</f>
        <v>0</v>
      </c>
      <c r="AOR62" s="763">
        <f>'Detailed Budget'!APD72</f>
        <v>0</v>
      </c>
      <c r="AOS62" s="763">
        <f>'Detailed Budget'!APE72</f>
        <v>0</v>
      </c>
      <c r="AOT62" s="763">
        <f>'Detailed Budget'!APF72</f>
        <v>0</v>
      </c>
      <c r="AOU62" s="763">
        <f>'Detailed Budget'!APG72</f>
        <v>0</v>
      </c>
      <c r="AOV62" s="763">
        <f>'Detailed Budget'!APH72</f>
        <v>0</v>
      </c>
      <c r="AOW62" s="763">
        <f>'Detailed Budget'!API72</f>
        <v>0</v>
      </c>
      <c r="AOX62" s="763">
        <f>'Detailed Budget'!APJ72</f>
        <v>0</v>
      </c>
      <c r="AOY62" s="763">
        <f>'Detailed Budget'!APK72</f>
        <v>0</v>
      </c>
      <c r="AOZ62" s="763">
        <f>'Detailed Budget'!APL72</f>
        <v>0</v>
      </c>
      <c r="APA62" s="763">
        <f>'Detailed Budget'!APM72</f>
        <v>0</v>
      </c>
      <c r="APB62" s="763">
        <f>'Detailed Budget'!APN72</f>
        <v>0</v>
      </c>
      <c r="APC62" s="763">
        <f>'Detailed Budget'!APO72</f>
        <v>0</v>
      </c>
      <c r="APD62" s="763">
        <f>'Detailed Budget'!APP72</f>
        <v>0</v>
      </c>
      <c r="APE62" s="763">
        <f>'Detailed Budget'!APQ72</f>
        <v>0</v>
      </c>
      <c r="APF62" s="763">
        <f>'Detailed Budget'!APR72</f>
        <v>0</v>
      </c>
      <c r="APG62" s="763">
        <f>'Detailed Budget'!APS72</f>
        <v>0</v>
      </c>
      <c r="APH62" s="763">
        <f>'Detailed Budget'!APT72</f>
        <v>0</v>
      </c>
      <c r="API62" s="763">
        <f>'Detailed Budget'!APU72</f>
        <v>0</v>
      </c>
      <c r="APJ62" s="763">
        <f>'Detailed Budget'!APV72</f>
        <v>0</v>
      </c>
      <c r="APK62" s="763">
        <f>'Detailed Budget'!APW72</f>
        <v>0</v>
      </c>
      <c r="APL62" s="763">
        <f>'Detailed Budget'!APX72</f>
        <v>0</v>
      </c>
      <c r="APM62" s="763">
        <f>'Detailed Budget'!APY72</f>
        <v>0</v>
      </c>
      <c r="APN62" s="763">
        <f>'Detailed Budget'!APZ72</f>
        <v>0</v>
      </c>
      <c r="APO62" s="763">
        <f>'Detailed Budget'!AQA72</f>
        <v>0</v>
      </c>
      <c r="APP62" s="763">
        <f>'Detailed Budget'!AQB72</f>
        <v>0</v>
      </c>
      <c r="APQ62" s="763">
        <f>'Detailed Budget'!AQC72</f>
        <v>0</v>
      </c>
      <c r="APR62" s="763">
        <f>'Detailed Budget'!AQD72</f>
        <v>0</v>
      </c>
      <c r="APS62" s="763">
        <f>'Detailed Budget'!AQE72</f>
        <v>0</v>
      </c>
      <c r="APT62" s="763">
        <f>'Detailed Budget'!AQF72</f>
        <v>0</v>
      </c>
      <c r="APU62" s="763">
        <f>'Detailed Budget'!AQG72</f>
        <v>0</v>
      </c>
      <c r="APV62" s="763">
        <f>'Detailed Budget'!AQH72</f>
        <v>0</v>
      </c>
      <c r="APW62" s="763">
        <f>'Detailed Budget'!AQI72</f>
        <v>0</v>
      </c>
      <c r="APX62" s="763">
        <f>'Detailed Budget'!AQJ72</f>
        <v>0</v>
      </c>
      <c r="APY62" s="763">
        <f>'Detailed Budget'!AQK72</f>
        <v>0</v>
      </c>
      <c r="APZ62" s="763">
        <f>'Detailed Budget'!AQL72</f>
        <v>0</v>
      </c>
      <c r="AQA62" s="763">
        <f>'Detailed Budget'!AQM72</f>
        <v>0</v>
      </c>
      <c r="AQB62" s="763">
        <f>'Detailed Budget'!AQN72</f>
        <v>0</v>
      </c>
      <c r="AQC62" s="763">
        <f>'Detailed Budget'!AQO72</f>
        <v>0</v>
      </c>
      <c r="AQD62" s="763">
        <f>'Detailed Budget'!AQP72</f>
        <v>0</v>
      </c>
      <c r="AQE62" s="763">
        <f>'Detailed Budget'!AQQ72</f>
        <v>0</v>
      </c>
      <c r="AQF62" s="763">
        <f>'Detailed Budget'!AQR72</f>
        <v>0</v>
      </c>
      <c r="AQG62" s="763">
        <f>'Detailed Budget'!AQS72</f>
        <v>0</v>
      </c>
      <c r="AQH62" s="763">
        <f>'Detailed Budget'!AQT72</f>
        <v>0</v>
      </c>
      <c r="AQI62" s="763">
        <f>'Detailed Budget'!AQU72</f>
        <v>0</v>
      </c>
      <c r="AQJ62" s="763">
        <f>'Detailed Budget'!AQV72</f>
        <v>0</v>
      </c>
      <c r="AQK62" s="763">
        <f>'Detailed Budget'!AQW72</f>
        <v>0</v>
      </c>
      <c r="AQL62" s="763">
        <f>'Detailed Budget'!AQX72</f>
        <v>0</v>
      </c>
      <c r="AQM62" s="763">
        <f>'Detailed Budget'!AQY72</f>
        <v>0</v>
      </c>
      <c r="AQN62" s="763">
        <f>'Detailed Budget'!AQZ72</f>
        <v>0</v>
      </c>
      <c r="AQO62" s="763">
        <f>'Detailed Budget'!ARA72</f>
        <v>0</v>
      </c>
      <c r="AQP62" s="763">
        <f>'Detailed Budget'!ARB72</f>
        <v>0</v>
      </c>
      <c r="AQQ62" s="763">
        <f>'Detailed Budget'!ARC72</f>
        <v>0</v>
      </c>
      <c r="AQR62" s="763">
        <f>'Detailed Budget'!ARD72</f>
        <v>0</v>
      </c>
      <c r="AQS62" s="763">
        <f>'Detailed Budget'!ARE72</f>
        <v>0</v>
      </c>
      <c r="AQT62" s="763">
        <f>'Detailed Budget'!ARF72</f>
        <v>0</v>
      </c>
      <c r="AQU62" s="763">
        <f>'Detailed Budget'!ARG72</f>
        <v>0</v>
      </c>
      <c r="AQV62" s="763">
        <f>'Detailed Budget'!ARH72</f>
        <v>0</v>
      </c>
      <c r="AQW62" s="763">
        <f>'Detailed Budget'!ARI72</f>
        <v>0</v>
      </c>
      <c r="AQX62" s="763">
        <f>'Detailed Budget'!ARJ72</f>
        <v>0</v>
      </c>
      <c r="AQY62" s="763">
        <f>'Detailed Budget'!ARK72</f>
        <v>0</v>
      </c>
      <c r="AQZ62" s="763">
        <f>'Detailed Budget'!ARL72</f>
        <v>0</v>
      </c>
      <c r="ARA62" s="763">
        <f>'Detailed Budget'!ARM72</f>
        <v>0</v>
      </c>
      <c r="ARB62" s="763">
        <f>'Detailed Budget'!ARN72</f>
        <v>0</v>
      </c>
      <c r="ARC62" s="763">
        <f>'Detailed Budget'!ARO72</f>
        <v>0</v>
      </c>
      <c r="ARD62" s="763">
        <f>'Detailed Budget'!ARP72</f>
        <v>0</v>
      </c>
      <c r="ARE62" s="763">
        <f>'Detailed Budget'!ARQ72</f>
        <v>0</v>
      </c>
      <c r="ARF62" s="763">
        <f>'Detailed Budget'!ARR72</f>
        <v>0</v>
      </c>
      <c r="ARG62" s="763">
        <f>'Detailed Budget'!ARS72</f>
        <v>0</v>
      </c>
      <c r="ARH62" s="763">
        <f>'Detailed Budget'!ART72</f>
        <v>0</v>
      </c>
      <c r="ARI62" s="763">
        <f>'Detailed Budget'!ARU72</f>
        <v>0</v>
      </c>
      <c r="ARJ62" s="763">
        <f>'Detailed Budget'!ARV72</f>
        <v>0</v>
      </c>
      <c r="ARK62" s="763">
        <f>'Detailed Budget'!ARW72</f>
        <v>0</v>
      </c>
      <c r="ARL62" s="763">
        <f>'Detailed Budget'!ARX72</f>
        <v>0</v>
      </c>
      <c r="ARM62" s="763">
        <f>'Detailed Budget'!ARY72</f>
        <v>0</v>
      </c>
      <c r="ARN62" s="763">
        <f>'Detailed Budget'!ARZ72</f>
        <v>0</v>
      </c>
      <c r="ARO62" s="763">
        <f>'Detailed Budget'!ASA72</f>
        <v>0</v>
      </c>
      <c r="ARP62" s="763">
        <f>'Detailed Budget'!ASB72</f>
        <v>0</v>
      </c>
      <c r="ARQ62" s="763">
        <f>'Detailed Budget'!ASC72</f>
        <v>0</v>
      </c>
      <c r="ARR62" s="763">
        <f>'Detailed Budget'!ASD72</f>
        <v>0</v>
      </c>
      <c r="ARS62" s="763">
        <f>'Detailed Budget'!ASE72</f>
        <v>0</v>
      </c>
      <c r="ART62" s="763">
        <f>'Detailed Budget'!ASF72</f>
        <v>0</v>
      </c>
      <c r="ARU62" s="763">
        <f>'Detailed Budget'!ASG72</f>
        <v>0</v>
      </c>
      <c r="ARV62" s="763">
        <f>'Detailed Budget'!ASH72</f>
        <v>0</v>
      </c>
      <c r="ARW62" s="763">
        <f>'Detailed Budget'!ASI72</f>
        <v>0</v>
      </c>
      <c r="ARX62" s="763">
        <f>'Detailed Budget'!ASJ72</f>
        <v>0</v>
      </c>
      <c r="ARY62" s="763">
        <f>'Detailed Budget'!ASK72</f>
        <v>0</v>
      </c>
      <c r="ARZ62" s="763">
        <f>'Detailed Budget'!ASL72</f>
        <v>0</v>
      </c>
      <c r="ASA62" s="763">
        <f>'Detailed Budget'!ASM72</f>
        <v>0</v>
      </c>
      <c r="ASB62" s="763">
        <f>'Detailed Budget'!ASN72</f>
        <v>0</v>
      </c>
      <c r="ASC62" s="763">
        <f>'Detailed Budget'!ASO72</f>
        <v>0</v>
      </c>
      <c r="ASD62" s="763">
        <f>'Detailed Budget'!ASP72</f>
        <v>0</v>
      </c>
      <c r="ASE62" s="763">
        <f>'Detailed Budget'!ASQ72</f>
        <v>0</v>
      </c>
      <c r="ASF62" s="763">
        <f>'Detailed Budget'!ASR72</f>
        <v>0</v>
      </c>
      <c r="ASG62" s="763">
        <f>'Detailed Budget'!ASS72</f>
        <v>0</v>
      </c>
      <c r="ASH62" s="763">
        <f>'Detailed Budget'!AST72</f>
        <v>0</v>
      </c>
      <c r="ASI62" s="763">
        <f>'Detailed Budget'!ASU72</f>
        <v>0</v>
      </c>
      <c r="ASJ62" s="763">
        <f>'Detailed Budget'!ASV72</f>
        <v>0</v>
      </c>
      <c r="ASK62" s="763">
        <f>'Detailed Budget'!ASW72</f>
        <v>0</v>
      </c>
      <c r="ASL62" s="763">
        <f>'Detailed Budget'!ASX72</f>
        <v>0</v>
      </c>
      <c r="ASM62" s="763">
        <f>'Detailed Budget'!ASY72</f>
        <v>0</v>
      </c>
      <c r="ASN62" s="763">
        <f>'Detailed Budget'!ASZ72</f>
        <v>0</v>
      </c>
      <c r="ASO62" s="763">
        <f>'Detailed Budget'!ATA72</f>
        <v>0</v>
      </c>
      <c r="ASP62" s="763">
        <f>'Detailed Budget'!ATB72</f>
        <v>0</v>
      </c>
      <c r="ASQ62" s="763">
        <f>'Detailed Budget'!ATC72</f>
        <v>0</v>
      </c>
      <c r="ASR62" s="763">
        <f>'Detailed Budget'!ATD72</f>
        <v>0</v>
      </c>
      <c r="ASS62" s="763">
        <f>'Detailed Budget'!ATE72</f>
        <v>0</v>
      </c>
      <c r="AST62" s="763">
        <f>'Detailed Budget'!ATF72</f>
        <v>0</v>
      </c>
      <c r="ASU62" s="763">
        <f>'Detailed Budget'!ATG72</f>
        <v>0</v>
      </c>
      <c r="ASV62" s="763">
        <f>'Detailed Budget'!ATH72</f>
        <v>0</v>
      </c>
      <c r="ASW62" s="763">
        <f>'Detailed Budget'!ATI72</f>
        <v>0</v>
      </c>
      <c r="ASX62" s="763">
        <f>'Detailed Budget'!ATJ72</f>
        <v>0</v>
      </c>
      <c r="ASY62" s="763">
        <f>'Detailed Budget'!ATK72</f>
        <v>0</v>
      </c>
      <c r="ASZ62" s="763">
        <f>'Detailed Budget'!ATL72</f>
        <v>0</v>
      </c>
      <c r="ATA62" s="763">
        <f>'Detailed Budget'!ATM72</f>
        <v>0</v>
      </c>
      <c r="ATB62" s="763">
        <f>'Detailed Budget'!ATN72</f>
        <v>0</v>
      </c>
      <c r="ATC62" s="763">
        <f>'Detailed Budget'!ATO72</f>
        <v>0</v>
      </c>
      <c r="ATD62" s="763">
        <f>'Detailed Budget'!ATP72</f>
        <v>0</v>
      </c>
      <c r="ATE62" s="763">
        <f>'Detailed Budget'!ATQ72</f>
        <v>0</v>
      </c>
      <c r="ATF62" s="763">
        <f>'Detailed Budget'!ATR72</f>
        <v>0</v>
      </c>
      <c r="ATG62" s="763">
        <f>'Detailed Budget'!ATS72</f>
        <v>0</v>
      </c>
      <c r="ATH62" s="763">
        <f>'Detailed Budget'!ATT72</f>
        <v>0</v>
      </c>
      <c r="ATI62" s="763">
        <f>'Detailed Budget'!ATU72</f>
        <v>0</v>
      </c>
      <c r="ATJ62" s="763">
        <f>'Detailed Budget'!ATV72</f>
        <v>0</v>
      </c>
      <c r="ATK62" s="763">
        <f>'Detailed Budget'!ATW72</f>
        <v>0</v>
      </c>
      <c r="ATL62" s="763">
        <f>'Detailed Budget'!ATX72</f>
        <v>0</v>
      </c>
      <c r="ATM62" s="763">
        <f>'Detailed Budget'!ATY72</f>
        <v>0</v>
      </c>
      <c r="ATN62" s="763">
        <f>'Detailed Budget'!ATZ72</f>
        <v>0</v>
      </c>
      <c r="ATO62" s="763">
        <f>'Detailed Budget'!AUA72</f>
        <v>0</v>
      </c>
      <c r="ATP62" s="763">
        <f>'Detailed Budget'!AUB72</f>
        <v>0</v>
      </c>
      <c r="ATQ62" s="763">
        <f>'Detailed Budget'!AUC72</f>
        <v>0</v>
      </c>
      <c r="ATR62" s="763">
        <f>'Detailed Budget'!AUD72</f>
        <v>0</v>
      </c>
      <c r="ATS62" s="763">
        <f>'Detailed Budget'!AUE72</f>
        <v>0</v>
      </c>
      <c r="ATT62" s="763">
        <f>'Detailed Budget'!AUF72</f>
        <v>0</v>
      </c>
      <c r="ATU62" s="763">
        <f>'Detailed Budget'!AUG72</f>
        <v>0</v>
      </c>
      <c r="ATV62" s="763">
        <f>'Detailed Budget'!AUH72</f>
        <v>0</v>
      </c>
      <c r="ATW62" s="763">
        <f>'Detailed Budget'!AUI72</f>
        <v>0</v>
      </c>
      <c r="ATX62" s="763">
        <f>'Detailed Budget'!AUJ72</f>
        <v>0</v>
      </c>
      <c r="ATY62" s="763">
        <f>'Detailed Budget'!AUK72</f>
        <v>0</v>
      </c>
      <c r="ATZ62" s="763">
        <f>'Detailed Budget'!AUL72</f>
        <v>0</v>
      </c>
      <c r="AUA62" s="763">
        <f>'Detailed Budget'!AUM72</f>
        <v>0</v>
      </c>
      <c r="AUB62" s="763">
        <f>'Detailed Budget'!AUN72</f>
        <v>0</v>
      </c>
      <c r="AUC62" s="763">
        <f>'Detailed Budget'!AUO72</f>
        <v>0</v>
      </c>
      <c r="AUD62" s="763">
        <f>'Detailed Budget'!AUP72</f>
        <v>0</v>
      </c>
      <c r="AUE62" s="763">
        <f>'Detailed Budget'!AUQ72</f>
        <v>0</v>
      </c>
      <c r="AUF62" s="763">
        <f>'Detailed Budget'!AUR72</f>
        <v>0</v>
      </c>
      <c r="AUG62" s="763">
        <f>'Detailed Budget'!AUS72</f>
        <v>0</v>
      </c>
      <c r="AUH62" s="763">
        <f>'Detailed Budget'!AUT72</f>
        <v>0</v>
      </c>
      <c r="AUI62" s="763">
        <f>'Detailed Budget'!AUU72</f>
        <v>0</v>
      </c>
      <c r="AUJ62" s="763">
        <f>'Detailed Budget'!AUV72</f>
        <v>0</v>
      </c>
      <c r="AUK62" s="763">
        <f>'Detailed Budget'!AUW72</f>
        <v>0</v>
      </c>
      <c r="AUL62" s="763">
        <f>'Detailed Budget'!AUX72</f>
        <v>0</v>
      </c>
      <c r="AUM62" s="763">
        <f>'Detailed Budget'!AUY72</f>
        <v>0</v>
      </c>
      <c r="AUN62" s="763">
        <f>'Detailed Budget'!AUZ72</f>
        <v>0</v>
      </c>
      <c r="AUO62" s="763">
        <f>'Detailed Budget'!AVA72</f>
        <v>0</v>
      </c>
      <c r="AUP62" s="763">
        <f>'Detailed Budget'!AVB72</f>
        <v>0</v>
      </c>
      <c r="AUQ62" s="763">
        <f>'Detailed Budget'!AVC72</f>
        <v>0</v>
      </c>
      <c r="AUR62" s="763">
        <f>'Detailed Budget'!AVD72</f>
        <v>0</v>
      </c>
      <c r="AUS62" s="763">
        <f>'Detailed Budget'!AVE72</f>
        <v>0</v>
      </c>
      <c r="AUT62" s="763">
        <f>'Detailed Budget'!AVF72</f>
        <v>0</v>
      </c>
      <c r="AUU62" s="763">
        <f>'Detailed Budget'!AVG72</f>
        <v>0</v>
      </c>
      <c r="AUV62" s="763">
        <f>'Detailed Budget'!AVH72</f>
        <v>0</v>
      </c>
      <c r="AUW62" s="763">
        <f>'Detailed Budget'!AVI72</f>
        <v>0</v>
      </c>
      <c r="AUX62" s="763">
        <f>'Detailed Budget'!AVJ72</f>
        <v>0</v>
      </c>
      <c r="AUY62" s="763">
        <f>'Detailed Budget'!AVK72</f>
        <v>0</v>
      </c>
      <c r="AUZ62" s="763">
        <f>'Detailed Budget'!AVL72</f>
        <v>0</v>
      </c>
      <c r="AVA62" s="763">
        <f>'Detailed Budget'!AVM72</f>
        <v>0</v>
      </c>
      <c r="AVB62" s="763">
        <f>'Detailed Budget'!AVN72</f>
        <v>0</v>
      </c>
      <c r="AVC62" s="763">
        <f>'Detailed Budget'!AVO72</f>
        <v>0</v>
      </c>
      <c r="AVD62" s="763">
        <f>'Detailed Budget'!AVP72</f>
        <v>0</v>
      </c>
      <c r="AVE62" s="763">
        <f>'Detailed Budget'!AVQ72</f>
        <v>0</v>
      </c>
      <c r="AVF62" s="763">
        <f>'Detailed Budget'!AVR72</f>
        <v>0</v>
      </c>
      <c r="AVG62" s="763">
        <f>'Detailed Budget'!AVS72</f>
        <v>0</v>
      </c>
      <c r="AVH62" s="763">
        <f>'Detailed Budget'!AVT72</f>
        <v>0</v>
      </c>
      <c r="AVI62" s="763">
        <f>'Detailed Budget'!AVU72</f>
        <v>0</v>
      </c>
      <c r="AVJ62" s="763">
        <f>'Detailed Budget'!AVV72</f>
        <v>0</v>
      </c>
      <c r="AVK62" s="763">
        <f>'Detailed Budget'!AVW72</f>
        <v>0</v>
      </c>
      <c r="AVL62" s="763">
        <f>'Detailed Budget'!AVX72</f>
        <v>0</v>
      </c>
      <c r="AVM62" s="763">
        <f>'Detailed Budget'!AVY72</f>
        <v>0</v>
      </c>
      <c r="AVN62" s="763">
        <f>'Detailed Budget'!AVZ72</f>
        <v>0</v>
      </c>
      <c r="AVO62" s="763">
        <f>'Detailed Budget'!AWA72</f>
        <v>0</v>
      </c>
      <c r="AVP62" s="763">
        <f>'Detailed Budget'!AWB72</f>
        <v>0</v>
      </c>
      <c r="AVQ62" s="763">
        <f>'Detailed Budget'!AWC72</f>
        <v>0</v>
      </c>
      <c r="AVR62" s="763">
        <f>'Detailed Budget'!AWD72</f>
        <v>0</v>
      </c>
      <c r="AVS62" s="763">
        <f>'Detailed Budget'!AWE72</f>
        <v>0</v>
      </c>
      <c r="AVT62" s="763">
        <f>'Detailed Budget'!AWF72</f>
        <v>0</v>
      </c>
      <c r="AVU62" s="763">
        <f>'Detailed Budget'!AWG72</f>
        <v>0</v>
      </c>
      <c r="AVV62" s="763">
        <f>'Detailed Budget'!AWH72</f>
        <v>0</v>
      </c>
      <c r="AVW62" s="763">
        <f>'Detailed Budget'!AWI72</f>
        <v>0</v>
      </c>
      <c r="AVX62" s="763">
        <f>'Detailed Budget'!AWJ72</f>
        <v>0</v>
      </c>
      <c r="AVY62" s="763">
        <f>'Detailed Budget'!AWK72</f>
        <v>0</v>
      </c>
      <c r="AVZ62" s="763">
        <f>'Detailed Budget'!AWL72</f>
        <v>0</v>
      </c>
      <c r="AWA62" s="763">
        <f>'Detailed Budget'!AWM72</f>
        <v>0</v>
      </c>
      <c r="AWB62" s="763">
        <f>'Detailed Budget'!AWN72</f>
        <v>0</v>
      </c>
      <c r="AWC62" s="763">
        <f>'Detailed Budget'!AWO72</f>
        <v>0</v>
      </c>
      <c r="AWD62" s="763">
        <f>'Detailed Budget'!AWP72</f>
        <v>0</v>
      </c>
      <c r="AWE62" s="763">
        <f>'Detailed Budget'!AWQ72</f>
        <v>0</v>
      </c>
      <c r="AWF62" s="763">
        <f>'Detailed Budget'!AWR72</f>
        <v>0</v>
      </c>
      <c r="AWG62" s="763">
        <f>'Detailed Budget'!AWS72</f>
        <v>0</v>
      </c>
      <c r="AWH62" s="763">
        <f>'Detailed Budget'!AWT72</f>
        <v>0</v>
      </c>
      <c r="AWI62" s="763">
        <f>'Detailed Budget'!AWU72</f>
        <v>0</v>
      </c>
      <c r="AWJ62" s="763">
        <f>'Detailed Budget'!AWV72</f>
        <v>0</v>
      </c>
      <c r="AWK62" s="763">
        <f>'Detailed Budget'!AWW72</f>
        <v>0</v>
      </c>
      <c r="AWL62" s="763">
        <f>'Detailed Budget'!AWX72</f>
        <v>0</v>
      </c>
      <c r="AWM62" s="763">
        <f>'Detailed Budget'!AWY72</f>
        <v>0</v>
      </c>
      <c r="AWN62" s="763">
        <f>'Detailed Budget'!AWZ72</f>
        <v>0</v>
      </c>
      <c r="AWO62" s="763">
        <f>'Detailed Budget'!AXA72</f>
        <v>0</v>
      </c>
      <c r="AWP62" s="763">
        <f>'Detailed Budget'!AXB72</f>
        <v>0</v>
      </c>
      <c r="AWQ62" s="763">
        <f>'Detailed Budget'!AXC72</f>
        <v>0</v>
      </c>
      <c r="AWR62" s="763">
        <f>'Detailed Budget'!AXD72</f>
        <v>0</v>
      </c>
      <c r="AWS62" s="763">
        <f>'Detailed Budget'!AXE72</f>
        <v>0</v>
      </c>
      <c r="AWT62" s="763">
        <f>'Detailed Budget'!AXF72</f>
        <v>0</v>
      </c>
      <c r="AWU62" s="763">
        <f>'Detailed Budget'!AXG72</f>
        <v>0</v>
      </c>
      <c r="AWV62" s="763">
        <f>'Detailed Budget'!AXH72</f>
        <v>0</v>
      </c>
      <c r="AWW62" s="763">
        <f>'Detailed Budget'!AXI72</f>
        <v>0</v>
      </c>
      <c r="AWX62" s="763">
        <f>'Detailed Budget'!AXJ72</f>
        <v>0</v>
      </c>
      <c r="AWY62" s="763">
        <f>'Detailed Budget'!AXK72</f>
        <v>0</v>
      </c>
      <c r="AWZ62" s="763">
        <f>'Detailed Budget'!AXL72</f>
        <v>0</v>
      </c>
      <c r="AXA62" s="763">
        <f>'Detailed Budget'!AXM72</f>
        <v>0</v>
      </c>
      <c r="AXB62" s="763">
        <f>'Detailed Budget'!AXN72</f>
        <v>0</v>
      </c>
      <c r="AXC62" s="763">
        <f>'Detailed Budget'!AXO72</f>
        <v>0</v>
      </c>
      <c r="AXD62" s="763">
        <f>'Detailed Budget'!AXP72</f>
        <v>0</v>
      </c>
      <c r="AXE62" s="763">
        <f>'Detailed Budget'!AXQ72</f>
        <v>0</v>
      </c>
      <c r="AXF62" s="763">
        <f>'Detailed Budget'!AXR72</f>
        <v>0</v>
      </c>
      <c r="AXG62" s="763">
        <f>'Detailed Budget'!AXS72</f>
        <v>0</v>
      </c>
      <c r="AXH62" s="763">
        <f>'Detailed Budget'!AXT72</f>
        <v>0</v>
      </c>
      <c r="AXI62" s="763">
        <f>'Detailed Budget'!AXU72</f>
        <v>0</v>
      </c>
      <c r="AXJ62" s="763">
        <f>'Detailed Budget'!AXV72</f>
        <v>0</v>
      </c>
      <c r="AXK62" s="763">
        <f>'Detailed Budget'!AXW72</f>
        <v>0</v>
      </c>
      <c r="AXL62" s="763">
        <f>'Detailed Budget'!AXX72</f>
        <v>0</v>
      </c>
      <c r="AXM62" s="763">
        <f>'Detailed Budget'!AXY72</f>
        <v>0</v>
      </c>
      <c r="AXN62" s="763">
        <f>'Detailed Budget'!AXZ72</f>
        <v>0</v>
      </c>
      <c r="AXO62" s="763">
        <f>'Detailed Budget'!AYA72</f>
        <v>0</v>
      </c>
      <c r="AXP62" s="763">
        <f>'Detailed Budget'!AYB72</f>
        <v>0</v>
      </c>
      <c r="AXQ62" s="763">
        <f>'Detailed Budget'!AYC72</f>
        <v>0</v>
      </c>
      <c r="AXR62" s="763">
        <f>'Detailed Budget'!AYD72</f>
        <v>0</v>
      </c>
      <c r="AXS62" s="763">
        <f>'Detailed Budget'!AYE72</f>
        <v>0</v>
      </c>
      <c r="AXT62" s="763">
        <f>'Detailed Budget'!AYF72</f>
        <v>0</v>
      </c>
      <c r="AXU62" s="763">
        <f>'Detailed Budget'!AYG72</f>
        <v>0</v>
      </c>
      <c r="AXV62" s="763">
        <f>'Detailed Budget'!AYH72</f>
        <v>0</v>
      </c>
      <c r="AXW62" s="763">
        <f>'Detailed Budget'!AYI72</f>
        <v>0</v>
      </c>
      <c r="AXX62" s="763">
        <f>'Detailed Budget'!AYJ72</f>
        <v>0</v>
      </c>
      <c r="AXY62" s="763">
        <f>'Detailed Budget'!AYK72</f>
        <v>0</v>
      </c>
      <c r="AXZ62" s="763">
        <f>'Detailed Budget'!AYL72</f>
        <v>0</v>
      </c>
      <c r="AYA62" s="763">
        <f>'Detailed Budget'!AYM72</f>
        <v>0</v>
      </c>
      <c r="AYB62" s="763">
        <f>'Detailed Budget'!AYN72</f>
        <v>0</v>
      </c>
      <c r="AYC62" s="763">
        <f>'Detailed Budget'!AYO72</f>
        <v>0</v>
      </c>
      <c r="AYD62" s="763">
        <f>'Detailed Budget'!AYP72</f>
        <v>0</v>
      </c>
      <c r="AYE62" s="763">
        <f>'Detailed Budget'!AYQ72</f>
        <v>0</v>
      </c>
      <c r="AYF62" s="763">
        <f>'Detailed Budget'!AYR72</f>
        <v>0</v>
      </c>
      <c r="AYG62" s="763">
        <f>'Detailed Budget'!AYS72</f>
        <v>0</v>
      </c>
      <c r="AYH62" s="763">
        <f>'Detailed Budget'!AYT72</f>
        <v>0</v>
      </c>
      <c r="AYI62" s="763">
        <f>'Detailed Budget'!AYU72</f>
        <v>0</v>
      </c>
      <c r="AYJ62" s="763">
        <f>'Detailed Budget'!AYV72</f>
        <v>0</v>
      </c>
      <c r="AYK62" s="763">
        <f>'Detailed Budget'!AYW72</f>
        <v>0</v>
      </c>
      <c r="AYL62" s="763">
        <f>'Detailed Budget'!AYX72</f>
        <v>0</v>
      </c>
      <c r="AYM62" s="763">
        <f>'Detailed Budget'!AYY72</f>
        <v>0</v>
      </c>
      <c r="AYN62" s="763">
        <f>'Detailed Budget'!AYZ72</f>
        <v>0</v>
      </c>
      <c r="AYO62" s="763">
        <f>'Detailed Budget'!AZA72</f>
        <v>0</v>
      </c>
      <c r="AYP62" s="763">
        <f>'Detailed Budget'!AZB72</f>
        <v>0</v>
      </c>
      <c r="AYQ62" s="763">
        <f>'Detailed Budget'!AZC72</f>
        <v>0</v>
      </c>
      <c r="AYR62" s="763">
        <f>'Detailed Budget'!AZD72</f>
        <v>0</v>
      </c>
      <c r="AYS62" s="763">
        <f>'Detailed Budget'!AZE72</f>
        <v>0</v>
      </c>
      <c r="AYT62" s="763">
        <f>'Detailed Budget'!AZF72</f>
        <v>0</v>
      </c>
      <c r="AYU62" s="763">
        <f>'Detailed Budget'!AZG72</f>
        <v>0</v>
      </c>
      <c r="AYV62" s="763">
        <f>'Detailed Budget'!AZH72</f>
        <v>0</v>
      </c>
      <c r="AYW62" s="763">
        <f>'Detailed Budget'!AZI72</f>
        <v>0</v>
      </c>
      <c r="AYX62" s="763">
        <f>'Detailed Budget'!AZJ72</f>
        <v>0</v>
      </c>
      <c r="AYY62" s="763">
        <f>'Detailed Budget'!AZK72</f>
        <v>0</v>
      </c>
      <c r="AYZ62" s="763">
        <f>'Detailed Budget'!AZL72</f>
        <v>0</v>
      </c>
      <c r="AZA62" s="763">
        <f>'Detailed Budget'!AZM72</f>
        <v>0</v>
      </c>
      <c r="AZB62" s="763">
        <f>'Detailed Budget'!AZN72</f>
        <v>0</v>
      </c>
      <c r="AZC62" s="763">
        <f>'Detailed Budget'!AZO72</f>
        <v>0</v>
      </c>
      <c r="AZD62" s="763">
        <f>'Detailed Budget'!AZP72</f>
        <v>0</v>
      </c>
      <c r="AZE62" s="763">
        <f>'Detailed Budget'!AZQ72</f>
        <v>0</v>
      </c>
      <c r="AZF62" s="763">
        <f>'Detailed Budget'!AZR72</f>
        <v>0</v>
      </c>
      <c r="AZG62" s="763">
        <f>'Detailed Budget'!AZS72</f>
        <v>0</v>
      </c>
      <c r="AZH62" s="763">
        <f>'Detailed Budget'!AZT72</f>
        <v>0</v>
      </c>
      <c r="AZI62" s="763">
        <f>'Detailed Budget'!AZU72</f>
        <v>0</v>
      </c>
      <c r="AZJ62" s="763">
        <f>'Detailed Budget'!AZV72</f>
        <v>0</v>
      </c>
      <c r="AZK62" s="763">
        <f>'Detailed Budget'!AZW72</f>
        <v>0</v>
      </c>
      <c r="AZL62" s="763">
        <f>'Detailed Budget'!AZX72</f>
        <v>0</v>
      </c>
      <c r="AZM62" s="763">
        <f>'Detailed Budget'!AZY72</f>
        <v>0</v>
      </c>
      <c r="AZN62" s="763">
        <f>'Detailed Budget'!AZZ72</f>
        <v>0</v>
      </c>
      <c r="AZO62" s="763">
        <f>'Detailed Budget'!BAA72</f>
        <v>0</v>
      </c>
      <c r="AZP62" s="763">
        <f>'Detailed Budget'!BAB72</f>
        <v>0</v>
      </c>
      <c r="AZQ62" s="763">
        <f>'Detailed Budget'!BAC72</f>
        <v>0</v>
      </c>
      <c r="AZR62" s="763">
        <f>'Detailed Budget'!BAD72</f>
        <v>0</v>
      </c>
      <c r="AZS62" s="763">
        <f>'Detailed Budget'!BAE72</f>
        <v>0</v>
      </c>
      <c r="AZT62" s="763">
        <f>'Detailed Budget'!BAF72</f>
        <v>0</v>
      </c>
      <c r="AZU62" s="763">
        <f>'Detailed Budget'!BAG72</f>
        <v>0</v>
      </c>
      <c r="AZV62" s="763">
        <f>'Detailed Budget'!BAH72</f>
        <v>0</v>
      </c>
      <c r="AZW62" s="763">
        <f>'Detailed Budget'!BAI72</f>
        <v>0</v>
      </c>
      <c r="AZX62" s="763">
        <f>'Detailed Budget'!BAJ72</f>
        <v>0</v>
      </c>
      <c r="AZY62" s="763">
        <f>'Detailed Budget'!BAK72</f>
        <v>0</v>
      </c>
      <c r="AZZ62" s="763">
        <f>'Detailed Budget'!BAL72</f>
        <v>0</v>
      </c>
      <c r="BAA62" s="763">
        <f>'Detailed Budget'!BAM72</f>
        <v>0</v>
      </c>
      <c r="BAB62" s="763">
        <f>'Detailed Budget'!BAN72</f>
        <v>0</v>
      </c>
      <c r="BAC62" s="763">
        <f>'Detailed Budget'!BAO72</f>
        <v>0</v>
      </c>
      <c r="BAD62" s="763">
        <f>'Detailed Budget'!BAP72</f>
        <v>0</v>
      </c>
      <c r="BAE62" s="763">
        <f>'Detailed Budget'!BAQ72</f>
        <v>0</v>
      </c>
      <c r="BAF62" s="763">
        <f>'Detailed Budget'!BAR72</f>
        <v>0</v>
      </c>
      <c r="BAG62" s="763">
        <f>'Detailed Budget'!BAS72</f>
        <v>0</v>
      </c>
      <c r="BAH62" s="763">
        <f>'Detailed Budget'!BAT72</f>
        <v>0</v>
      </c>
      <c r="BAI62" s="763">
        <f>'Detailed Budget'!BAU72</f>
        <v>0</v>
      </c>
      <c r="BAJ62" s="763">
        <f>'Detailed Budget'!BAV72</f>
        <v>0</v>
      </c>
      <c r="BAK62" s="763">
        <f>'Detailed Budget'!BAW72</f>
        <v>0</v>
      </c>
      <c r="BAL62" s="763">
        <f>'Detailed Budget'!BAX72</f>
        <v>0</v>
      </c>
      <c r="BAM62" s="763">
        <f>'Detailed Budget'!BAY72</f>
        <v>0</v>
      </c>
      <c r="BAN62" s="763">
        <f>'Detailed Budget'!BAZ72</f>
        <v>0</v>
      </c>
      <c r="BAO62" s="763">
        <f>'Detailed Budget'!BBA72</f>
        <v>0</v>
      </c>
      <c r="BAP62" s="763">
        <f>'Detailed Budget'!BBB72</f>
        <v>0</v>
      </c>
      <c r="BAQ62" s="763">
        <f>'Detailed Budget'!BBC72</f>
        <v>0</v>
      </c>
      <c r="BAR62" s="763">
        <f>'Detailed Budget'!BBD72</f>
        <v>0</v>
      </c>
      <c r="BAS62" s="763">
        <f>'Detailed Budget'!BBE72</f>
        <v>0</v>
      </c>
      <c r="BAT62" s="763">
        <f>'Detailed Budget'!BBF72</f>
        <v>0</v>
      </c>
      <c r="BAU62" s="763">
        <f>'Detailed Budget'!BBG72</f>
        <v>0</v>
      </c>
      <c r="BAV62" s="763">
        <f>'Detailed Budget'!BBH72</f>
        <v>0</v>
      </c>
      <c r="BAW62" s="763">
        <f>'Detailed Budget'!BBI72</f>
        <v>0</v>
      </c>
      <c r="BAX62" s="763">
        <f>'Detailed Budget'!BBJ72</f>
        <v>0</v>
      </c>
      <c r="BAY62" s="763">
        <f>'Detailed Budget'!BBK72</f>
        <v>0</v>
      </c>
      <c r="BAZ62" s="763">
        <f>'Detailed Budget'!BBL72</f>
        <v>0</v>
      </c>
      <c r="BBA62" s="763">
        <f>'Detailed Budget'!BBM72</f>
        <v>0</v>
      </c>
      <c r="BBB62" s="763">
        <f>'Detailed Budget'!BBN72</f>
        <v>0</v>
      </c>
      <c r="BBC62" s="763">
        <f>'Detailed Budget'!BBO72</f>
        <v>0</v>
      </c>
      <c r="BBD62" s="763">
        <f>'Detailed Budget'!BBP72</f>
        <v>0</v>
      </c>
      <c r="BBE62" s="763">
        <f>'Detailed Budget'!BBQ72</f>
        <v>0</v>
      </c>
      <c r="BBF62" s="763">
        <f>'Detailed Budget'!BBR72</f>
        <v>0</v>
      </c>
      <c r="BBG62" s="763">
        <f>'Detailed Budget'!BBS72</f>
        <v>0</v>
      </c>
      <c r="BBH62" s="763">
        <f>'Detailed Budget'!BBT72</f>
        <v>0</v>
      </c>
      <c r="BBI62" s="763">
        <f>'Detailed Budget'!BBU72</f>
        <v>0</v>
      </c>
      <c r="BBJ62" s="763">
        <f>'Detailed Budget'!BBV72</f>
        <v>0</v>
      </c>
      <c r="BBK62" s="763">
        <f>'Detailed Budget'!BBW72</f>
        <v>0</v>
      </c>
      <c r="BBL62" s="763">
        <f>'Detailed Budget'!BBX72</f>
        <v>0</v>
      </c>
      <c r="BBM62" s="763">
        <f>'Detailed Budget'!BBY72</f>
        <v>0</v>
      </c>
      <c r="BBN62" s="763">
        <f>'Detailed Budget'!BBZ72</f>
        <v>0</v>
      </c>
      <c r="BBO62" s="763">
        <f>'Detailed Budget'!BCA72</f>
        <v>0</v>
      </c>
      <c r="BBP62" s="763">
        <f>'Detailed Budget'!BCB72</f>
        <v>0</v>
      </c>
      <c r="BBQ62" s="763">
        <f>'Detailed Budget'!BCC72</f>
        <v>0</v>
      </c>
      <c r="BBR62" s="763">
        <f>'Detailed Budget'!BCD72</f>
        <v>0</v>
      </c>
      <c r="BBS62" s="763">
        <f>'Detailed Budget'!BCE72</f>
        <v>0</v>
      </c>
      <c r="BBT62" s="763">
        <f>'Detailed Budget'!BCF72</f>
        <v>0</v>
      </c>
      <c r="BBU62" s="763">
        <f>'Detailed Budget'!BCG72</f>
        <v>0</v>
      </c>
      <c r="BBV62" s="763">
        <f>'Detailed Budget'!BCH72</f>
        <v>0</v>
      </c>
      <c r="BBW62" s="763">
        <f>'Detailed Budget'!BCI72</f>
        <v>0</v>
      </c>
      <c r="BBX62" s="763">
        <f>'Detailed Budget'!BCJ72</f>
        <v>0</v>
      </c>
      <c r="BBY62" s="763">
        <f>'Detailed Budget'!BCK72</f>
        <v>0</v>
      </c>
      <c r="BBZ62" s="763">
        <f>'Detailed Budget'!BCL72</f>
        <v>0</v>
      </c>
      <c r="BCA62" s="763">
        <f>'Detailed Budget'!BCM72</f>
        <v>0</v>
      </c>
      <c r="BCB62" s="763">
        <f>'Detailed Budget'!BCN72</f>
        <v>0</v>
      </c>
      <c r="BCC62" s="763">
        <f>'Detailed Budget'!BCO72</f>
        <v>0</v>
      </c>
      <c r="BCD62" s="763">
        <f>'Detailed Budget'!BCP72</f>
        <v>0</v>
      </c>
      <c r="BCE62" s="763">
        <f>'Detailed Budget'!BCQ72</f>
        <v>0</v>
      </c>
      <c r="BCF62" s="763">
        <f>'Detailed Budget'!BCR72</f>
        <v>0</v>
      </c>
      <c r="BCG62" s="763">
        <f>'Detailed Budget'!BCS72</f>
        <v>0</v>
      </c>
      <c r="BCH62" s="763">
        <f>'Detailed Budget'!BCT72</f>
        <v>0</v>
      </c>
      <c r="BCI62" s="763">
        <f>'Detailed Budget'!BCU72</f>
        <v>0</v>
      </c>
      <c r="BCJ62" s="763">
        <f>'Detailed Budget'!BCV72</f>
        <v>0</v>
      </c>
      <c r="BCK62" s="763">
        <f>'Detailed Budget'!BCW72</f>
        <v>0</v>
      </c>
      <c r="BCL62" s="763">
        <f>'Detailed Budget'!BCX72</f>
        <v>0</v>
      </c>
      <c r="BCM62" s="763">
        <f>'Detailed Budget'!BCY72</f>
        <v>0</v>
      </c>
      <c r="BCN62" s="763">
        <f>'Detailed Budget'!BCZ72</f>
        <v>0</v>
      </c>
      <c r="BCO62" s="763">
        <f>'Detailed Budget'!BDA72</f>
        <v>0</v>
      </c>
      <c r="BCP62" s="763">
        <f>'Detailed Budget'!BDB72</f>
        <v>0</v>
      </c>
      <c r="BCQ62" s="763">
        <f>'Detailed Budget'!BDC72</f>
        <v>0</v>
      </c>
      <c r="BCR62" s="763">
        <f>'Detailed Budget'!BDD72</f>
        <v>0</v>
      </c>
      <c r="BCS62" s="763">
        <f>'Detailed Budget'!BDE72</f>
        <v>0</v>
      </c>
      <c r="BCT62" s="763">
        <f>'Detailed Budget'!BDF72</f>
        <v>0</v>
      </c>
      <c r="BCU62" s="763">
        <f>'Detailed Budget'!BDG72</f>
        <v>0</v>
      </c>
      <c r="BCV62" s="763">
        <f>'Detailed Budget'!BDH72</f>
        <v>0</v>
      </c>
      <c r="BCW62" s="763">
        <f>'Detailed Budget'!BDI72</f>
        <v>0</v>
      </c>
      <c r="BCX62" s="763">
        <f>'Detailed Budget'!BDJ72</f>
        <v>0</v>
      </c>
      <c r="BCY62" s="763">
        <f>'Detailed Budget'!BDK72</f>
        <v>0</v>
      </c>
      <c r="BCZ62" s="763">
        <f>'Detailed Budget'!BDL72</f>
        <v>0</v>
      </c>
      <c r="BDA62" s="763">
        <f>'Detailed Budget'!BDM72</f>
        <v>0</v>
      </c>
      <c r="BDB62" s="763">
        <f>'Detailed Budget'!BDN72</f>
        <v>0</v>
      </c>
      <c r="BDC62" s="763">
        <f>'Detailed Budget'!BDO72</f>
        <v>0</v>
      </c>
      <c r="BDD62" s="763">
        <f>'Detailed Budget'!BDP72</f>
        <v>0</v>
      </c>
      <c r="BDE62" s="763">
        <f>'Detailed Budget'!BDQ72</f>
        <v>0</v>
      </c>
      <c r="BDF62" s="763">
        <f>'Detailed Budget'!BDR72</f>
        <v>0</v>
      </c>
      <c r="BDG62" s="763">
        <f>'Detailed Budget'!BDS72</f>
        <v>0</v>
      </c>
      <c r="BDH62" s="763">
        <f>'Detailed Budget'!BDT72</f>
        <v>0</v>
      </c>
      <c r="BDI62" s="763">
        <f>'Detailed Budget'!BDU72</f>
        <v>0</v>
      </c>
      <c r="BDJ62" s="763">
        <f>'Detailed Budget'!BDV72</f>
        <v>0</v>
      </c>
      <c r="BDK62" s="763">
        <f>'Detailed Budget'!BDW72</f>
        <v>0</v>
      </c>
      <c r="BDL62" s="763">
        <f>'Detailed Budget'!BDX72</f>
        <v>0</v>
      </c>
      <c r="BDM62" s="763">
        <f>'Detailed Budget'!BDY72</f>
        <v>0</v>
      </c>
      <c r="BDN62" s="763">
        <f>'Detailed Budget'!BDZ72</f>
        <v>0</v>
      </c>
      <c r="BDO62" s="763">
        <f>'Detailed Budget'!BEA72</f>
        <v>0</v>
      </c>
      <c r="BDP62" s="763">
        <f>'Detailed Budget'!BEB72</f>
        <v>0</v>
      </c>
      <c r="BDQ62" s="763">
        <f>'Detailed Budget'!BEC72</f>
        <v>0</v>
      </c>
      <c r="BDR62" s="763">
        <f>'Detailed Budget'!BED72</f>
        <v>0</v>
      </c>
      <c r="BDS62" s="763">
        <f>'Detailed Budget'!BEE72</f>
        <v>0</v>
      </c>
      <c r="BDT62" s="763">
        <f>'Detailed Budget'!BEF72</f>
        <v>0</v>
      </c>
      <c r="BDU62" s="763">
        <f>'Detailed Budget'!BEG72</f>
        <v>0</v>
      </c>
      <c r="BDV62" s="763">
        <f>'Detailed Budget'!BEH72</f>
        <v>0</v>
      </c>
      <c r="BDW62" s="763">
        <f>'Detailed Budget'!BEI72</f>
        <v>0</v>
      </c>
      <c r="BDX62" s="763">
        <f>'Detailed Budget'!BEJ72</f>
        <v>0</v>
      </c>
      <c r="BDY62" s="763">
        <f>'Detailed Budget'!BEK72</f>
        <v>0</v>
      </c>
      <c r="BDZ62" s="763">
        <f>'Detailed Budget'!BEL72</f>
        <v>0</v>
      </c>
      <c r="BEA62" s="763">
        <f>'Detailed Budget'!BEM72</f>
        <v>0</v>
      </c>
      <c r="BEB62" s="763">
        <f>'Detailed Budget'!BEN72</f>
        <v>0</v>
      </c>
      <c r="BEC62" s="763">
        <f>'Detailed Budget'!BEO72</f>
        <v>0</v>
      </c>
      <c r="BED62" s="763">
        <f>'Detailed Budget'!BEP72</f>
        <v>0</v>
      </c>
      <c r="BEE62" s="763">
        <f>'Detailed Budget'!BEQ72</f>
        <v>0</v>
      </c>
      <c r="BEF62" s="763">
        <f>'Detailed Budget'!BER72</f>
        <v>0</v>
      </c>
      <c r="BEG62" s="763">
        <f>'Detailed Budget'!BES72</f>
        <v>0</v>
      </c>
      <c r="BEH62" s="763">
        <f>'Detailed Budget'!BET72</f>
        <v>0</v>
      </c>
      <c r="BEI62" s="763">
        <f>'Detailed Budget'!BEU72</f>
        <v>0</v>
      </c>
      <c r="BEJ62" s="763">
        <f>'Detailed Budget'!BEV72</f>
        <v>0</v>
      </c>
      <c r="BEK62" s="763">
        <f>'Detailed Budget'!BEW72</f>
        <v>0</v>
      </c>
      <c r="BEL62" s="763">
        <f>'Detailed Budget'!BEX72</f>
        <v>0</v>
      </c>
      <c r="BEM62" s="763">
        <f>'Detailed Budget'!BEY72</f>
        <v>0</v>
      </c>
      <c r="BEN62" s="763">
        <f>'Detailed Budget'!BEZ72</f>
        <v>0</v>
      </c>
      <c r="BEO62" s="763">
        <f>'Detailed Budget'!BFA72</f>
        <v>0</v>
      </c>
      <c r="BEP62" s="763">
        <f>'Detailed Budget'!BFB72</f>
        <v>0</v>
      </c>
      <c r="BEQ62" s="763">
        <f>'Detailed Budget'!BFC72</f>
        <v>0</v>
      </c>
      <c r="BER62" s="763">
        <f>'Detailed Budget'!BFD72</f>
        <v>0</v>
      </c>
      <c r="BES62" s="763">
        <f>'Detailed Budget'!BFE72</f>
        <v>0</v>
      </c>
      <c r="BET62" s="763">
        <f>'Detailed Budget'!BFF72</f>
        <v>0</v>
      </c>
      <c r="BEU62" s="763">
        <f>'Detailed Budget'!BFG72</f>
        <v>0</v>
      </c>
      <c r="BEV62" s="763">
        <f>'Detailed Budget'!BFH72</f>
        <v>0</v>
      </c>
      <c r="BEW62" s="763">
        <f>'Detailed Budget'!BFI72</f>
        <v>0</v>
      </c>
      <c r="BEX62" s="763">
        <f>'Detailed Budget'!BFJ72</f>
        <v>0</v>
      </c>
      <c r="BEY62" s="763">
        <f>'Detailed Budget'!BFK72</f>
        <v>0</v>
      </c>
      <c r="BEZ62" s="763">
        <f>'Detailed Budget'!BFL72</f>
        <v>0</v>
      </c>
      <c r="BFA62" s="763">
        <f>'Detailed Budget'!BFM72</f>
        <v>0</v>
      </c>
      <c r="BFB62" s="763">
        <f>'Detailed Budget'!BFN72</f>
        <v>0</v>
      </c>
      <c r="BFC62" s="763">
        <f>'Detailed Budget'!BFO72</f>
        <v>0</v>
      </c>
      <c r="BFD62" s="763">
        <f>'Detailed Budget'!BFP72</f>
        <v>0</v>
      </c>
      <c r="BFE62" s="763">
        <f>'Detailed Budget'!BFQ72</f>
        <v>0</v>
      </c>
      <c r="BFF62" s="763">
        <f>'Detailed Budget'!BFR72</f>
        <v>0</v>
      </c>
      <c r="BFG62" s="763">
        <f>'Detailed Budget'!BFS72</f>
        <v>0</v>
      </c>
      <c r="BFH62" s="763">
        <f>'Detailed Budget'!BFT72</f>
        <v>0</v>
      </c>
      <c r="BFI62" s="763">
        <f>'Detailed Budget'!BFU72</f>
        <v>0</v>
      </c>
      <c r="BFJ62" s="763">
        <f>'Detailed Budget'!BFV72</f>
        <v>0</v>
      </c>
      <c r="BFK62" s="763">
        <f>'Detailed Budget'!BFW72</f>
        <v>0</v>
      </c>
      <c r="BFL62" s="763">
        <f>'Detailed Budget'!BFX72</f>
        <v>0</v>
      </c>
      <c r="BFM62" s="763">
        <f>'Detailed Budget'!BFY72</f>
        <v>0</v>
      </c>
      <c r="BFN62" s="763">
        <f>'Detailed Budget'!BFZ72</f>
        <v>0</v>
      </c>
      <c r="BFO62" s="763">
        <f>'Detailed Budget'!BGA72</f>
        <v>0</v>
      </c>
      <c r="BFP62" s="763">
        <f>'Detailed Budget'!BGB72</f>
        <v>0</v>
      </c>
      <c r="BFQ62" s="763">
        <f>'Detailed Budget'!BGC72</f>
        <v>0</v>
      </c>
      <c r="BFR62" s="763">
        <f>'Detailed Budget'!BGD72</f>
        <v>0</v>
      </c>
      <c r="BFS62" s="763">
        <f>'Detailed Budget'!BGE72</f>
        <v>0</v>
      </c>
      <c r="BFT62" s="763">
        <f>'Detailed Budget'!BGF72</f>
        <v>0</v>
      </c>
      <c r="BFU62" s="763">
        <f>'Detailed Budget'!BGG72</f>
        <v>0</v>
      </c>
      <c r="BFV62" s="763">
        <f>'Detailed Budget'!BGH72</f>
        <v>0</v>
      </c>
      <c r="BFW62" s="763">
        <f>'Detailed Budget'!BGI72</f>
        <v>0</v>
      </c>
      <c r="BFX62" s="763">
        <f>'Detailed Budget'!BGJ72</f>
        <v>0</v>
      </c>
      <c r="BFY62" s="763">
        <f>'Detailed Budget'!BGK72</f>
        <v>0</v>
      </c>
      <c r="BFZ62" s="763">
        <f>'Detailed Budget'!BGL72</f>
        <v>0</v>
      </c>
      <c r="BGA62" s="763">
        <f>'Detailed Budget'!BGM72</f>
        <v>0</v>
      </c>
      <c r="BGB62" s="763">
        <f>'Detailed Budget'!BGN72</f>
        <v>0</v>
      </c>
      <c r="BGC62" s="763">
        <f>'Detailed Budget'!BGO72</f>
        <v>0</v>
      </c>
      <c r="BGD62" s="763">
        <f>'Detailed Budget'!BGP72</f>
        <v>0</v>
      </c>
      <c r="BGE62" s="763">
        <f>'Detailed Budget'!BGQ72</f>
        <v>0</v>
      </c>
      <c r="BGF62" s="763">
        <f>'Detailed Budget'!BGR72</f>
        <v>0</v>
      </c>
      <c r="BGG62" s="763">
        <f>'Detailed Budget'!BGS72</f>
        <v>0</v>
      </c>
      <c r="BGH62" s="763">
        <f>'Detailed Budget'!BGT72</f>
        <v>0</v>
      </c>
      <c r="BGI62" s="763">
        <f>'Detailed Budget'!BGU72</f>
        <v>0</v>
      </c>
      <c r="BGJ62" s="763">
        <f>'Detailed Budget'!BGV72</f>
        <v>0</v>
      </c>
      <c r="BGK62" s="763">
        <f>'Detailed Budget'!BGW72</f>
        <v>0</v>
      </c>
      <c r="BGL62" s="763">
        <f>'Detailed Budget'!BGX72</f>
        <v>0</v>
      </c>
      <c r="BGM62" s="763">
        <f>'Detailed Budget'!BGY72</f>
        <v>0</v>
      </c>
      <c r="BGN62" s="763">
        <f>'Detailed Budget'!BGZ72</f>
        <v>0</v>
      </c>
      <c r="BGO62" s="763">
        <f>'Detailed Budget'!BHA72</f>
        <v>0</v>
      </c>
      <c r="BGP62" s="763">
        <f>'Detailed Budget'!BHB72</f>
        <v>0</v>
      </c>
      <c r="BGQ62" s="763">
        <f>'Detailed Budget'!BHC72</f>
        <v>0</v>
      </c>
      <c r="BGR62" s="763">
        <f>'Detailed Budget'!BHD72</f>
        <v>0</v>
      </c>
      <c r="BGS62" s="763">
        <f>'Detailed Budget'!BHE72</f>
        <v>0</v>
      </c>
      <c r="BGT62" s="763">
        <f>'Detailed Budget'!BHF72</f>
        <v>0</v>
      </c>
      <c r="BGU62" s="763">
        <f>'Detailed Budget'!BHG72</f>
        <v>0</v>
      </c>
      <c r="BGV62" s="763">
        <f>'Detailed Budget'!BHH72</f>
        <v>0</v>
      </c>
      <c r="BGW62" s="763">
        <f>'Detailed Budget'!BHI72</f>
        <v>0</v>
      </c>
      <c r="BGX62" s="763">
        <f>'Detailed Budget'!BHJ72</f>
        <v>0</v>
      </c>
      <c r="BGY62" s="763">
        <f>'Detailed Budget'!BHK72</f>
        <v>0</v>
      </c>
      <c r="BGZ62" s="763">
        <f>'Detailed Budget'!BHL72</f>
        <v>0</v>
      </c>
      <c r="BHA62" s="763">
        <f>'Detailed Budget'!BHM72</f>
        <v>0</v>
      </c>
      <c r="BHB62" s="763">
        <f>'Detailed Budget'!BHN72</f>
        <v>0</v>
      </c>
      <c r="BHC62" s="763">
        <f>'Detailed Budget'!BHO72</f>
        <v>0</v>
      </c>
      <c r="BHD62" s="763">
        <f>'Detailed Budget'!BHP72</f>
        <v>0</v>
      </c>
      <c r="BHE62" s="763">
        <f>'Detailed Budget'!BHQ72</f>
        <v>0</v>
      </c>
      <c r="BHF62" s="763">
        <f>'Detailed Budget'!BHR72</f>
        <v>0</v>
      </c>
      <c r="BHG62" s="763">
        <f>'Detailed Budget'!BHS72</f>
        <v>0</v>
      </c>
      <c r="BHH62" s="763">
        <f>'Detailed Budget'!BHT72</f>
        <v>0</v>
      </c>
      <c r="BHI62" s="763">
        <f>'Detailed Budget'!BHU72</f>
        <v>0</v>
      </c>
      <c r="BHJ62" s="763">
        <f>'Detailed Budget'!BHV72</f>
        <v>0</v>
      </c>
      <c r="BHK62" s="763">
        <f>'Detailed Budget'!BHW72</f>
        <v>0</v>
      </c>
      <c r="BHL62" s="763">
        <f>'Detailed Budget'!BHX72</f>
        <v>0</v>
      </c>
      <c r="BHM62" s="763">
        <f>'Detailed Budget'!BHY72</f>
        <v>0</v>
      </c>
      <c r="BHN62" s="763">
        <f>'Detailed Budget'!BHZ72</f>
        <v>0</v>
      </c>
      <c r="BHO62" s="763">
        <f>'Detailed Budget'!BIA72</f>
        <v>0</v>
      </c>
      <c r="BHP62" s="763">
        <f>'Detailed Budget'!BIB72</f>
        <v>0</v>
      </c>
      <c r="BHQ62" s="763">
        <f>'Detailed Budget'!BIC72</f>
        <v>0</v>
      </c>
      <c r="BHR62" s="763">
        <f>'Detailed Budget'!BID72</f>
        <v>0</v>
      </c>
      <c r="BHS62" s="763">
        <f>'Detailed Budget'!BIE72</f>
        <v>0</v>
      </c>
      <c r="BHT62" s="763">
        <f>'Detailed Budget'!BIF72</f>
        <v>0</v>
      </c>
      <c r="BHU62" s="763">
        <f>'Detailed Budget'!BIG72</f>
        <v>0</v>
      </c>
      <c r="BHV62" s="763">
        <f>'Detailed Budget'!BIH72</f>
        <v>0</v>
      </c>
      <c r="BHW62" s="763">
        <f>'Detailed Budget'!BII72</f>
        <v>0</v>
      </c>
      <c r="BHX62" s="763">
        <f>'Detailed Budget'!BIJ72</f>
        <v>0</v>
      </c>
      <c r="BHY62" s="763">
        <f>'Detailed Budget'!BIK72</f>
        <v>0</v>
      </c>
      <c r="BHZ62" s="763">
        <f>'Detailed Budget'!BIL72</f>
        <v>0</v>
      </c>
      <c r="BIA62" s="763">
        <f>'Detailed Budget'!BIM72</f>
        <v>0</v>
      </c>
      <c r="BIB62" s="763">
        <f>'Detailed Budget'!BIN72</f>
        <v>0</v>
      </c>
      <c r="BIC62" s="763">
        <f>'Detailed Budget'!BIO72</f>
        <v>0</v>
      </c>
      <c r="BID62" s="763">
        <f>'Detailed Budget'!BIP72</f>
        <v>0</v>
      </c>
      <c r="BIE62" s="763">
        <f>'Detailed Budget'!BIQ72</f>
        <v>0</v>
      </c>
      <c r="BIF62" s="763">
        <f>'Detailed Budget'!BIR72</f>
        <v>0</v>
      </c>
      <c r="BIG62" s="763">
        <f>'Detailed Budget'!BIS72</f>
        <v>0</v>
      </c>
      <c r="BIH62" s="763">
        <f>'Detailed Budget'!BIT72</f>
        <v>0</v>
      </c>
      <c r="BII62" s="763">
        <f>'Detailed Budget'!BIU72</f>
        <v>0</v>
      </c>
      <c r="BIJ62" s="763">
        <f>'Detailed Budget'!BIV72</f>
        <v>0</v>
      </c>
      <c r="BIK62" s="763">
        <f>'Detailed Budget'!BIW72</f>
        <v>0</v>
      </c>
      <c r="BIL62" s="763">
        <f>'Detailed Budget'!BIX72</f>
        <v>0</v>
      </c>
      <c r="BIM62" s="763">
        <f>'Detailed Budget'!BIY72</f>
        <v>0</v>
      </c>
      <c r="BIN62" s="763">
        <f>'Detailed Budget'!BIZ72</f>
        <v>0</v>
      </c>
      <c r="BIO62" s="763">
        <f>'Detailed Budget'!BJA72</f>
        <v>0</v>
      </c>
      <c r="BIP62" s="763">
        <f>'Detailed Budget'!BJB72</f>
        <v>0</v>
      </c>
      <c r="BIQ62" s="763">
        <f>'Detailed Budget'!BJC72</f>
        <v>0</v>
      </c>
      <c r="BIR62" s="763">
        <f>'Detailed Budget'!BJD72</f>
        <v>0</v>
      </c>
      <c r="BIS62" s="763">
        <f>'Detailed Budget'!BJE72</f>
        <v>0</v>
      </c>
      <c r="BIT62" s="763">
        <f>'Detailed Budget'!BJF72</f>
        <v>0</v>
      </c>
      <c r="BIU62" s="763">
        <f>'Detailed Budget'!BJG72</f>
        <v>0</v>
      </c>
      <c r="BIV62" s="763">
        <f>'Detailed Budget'!BJH72</f>
        <v>0</v>
      </c>
      <c r="BIW62" s="763">
        <f>'Detailed Budget'!BJI72</f>
        <v>0</v>
      </c>
      <c r="BIX62" s="763">
        <f>'Detailed Budget'!BJJ72</f>
        <v>0</v>
      </c>
      <c r="BIY62" s="763">
        <f>'Detailed Budget'!BJK72</f>
        <v>0</v>
      </c>
      <c r="BIZ62" s="763">
        <f>'Detailed Budget'!BJL72</f>
        <v>0</v>
      </c>
      <c r="BJA62" s="763">
        <f>'Detailed Budget'!BJM72</f>
        <v>0</v>
      </c>
      <c r="BJB62" s="763">
        <f>'Detailed Budget'!BJN72</f>
        <v>0</v>
      </c>
      <c r="BJC62" s="763">
        <f>'Detailed Budget'!BJO72</f>
        <v>0</v>
      </c>
      <c r="BJD62" s="763">
        <f>'Detailed Budget'!BJP72</f>
        <v>0</v>
      </c>
      <c r="BJE62" s="763">
        <f>'Detailed Budget'!BJQ72</f>
        <v>0</v>
      </c>
      <c r="BJF62" s="763">
        <f>'Detailed Budget'!BJR72</f>
        <v>0</v>
      </c>
      <c r="BJG62" s="763">
        <f>'Detailed Budget'!BJS72</f>
        <v>0</v>
      </c>
      <c r="BJH62" s="763">
        <f>'Detailed Budget'!BJT72</f>
        <v>0</v>
      </c>
      <c r="BJI62" s="763">
        <f>'Detailed Budget'!BJU72</f>
        <v>0</v>
      </c>
      <c r="BJJ62" s="763">
        <f>'Detailed Budget'!BJV72</f>
        <v>0</v>
      </c>
      <c r="BJK62" s="763">
        <f>'Detailed Budget'!BJW72</f>
        <v>0</v>
      </c>
      <c r="BJL62" s="763">
        <f>'Detailed Budget'!BJX72</f>
        <v>0</v>
      </c>
      <c r="BJM62" s="763">
        <f>'Detailed Budget'!BJY72</f>
        <v>0</v>
      </c>
      <c r="BJN62" s="763">
        <f>'Detailed Budget'!BJZ72</f>
        <v>0</v>
      </c>
      <c r="BJO62" s="763">
        <f>'Detailed Budget'!BKA72</f>
        <v>0</v>
      </c>
      <c r="BJP62" s="763">
        <f>'Detailed Budget'!BKB72</f>
        <v>0</v>
      </c>
      <c r="BJQ62" s="763">
        <f>'Detailed Budget'!BKC72</f>
        <v>0</v>
      </c>
      <c r="BJR62" s="763">
        <f>'Detailed Budget'!BKD72</f>
        <v>0</v>
      </c>
      <c r="BJS62" s="763">
        <f>'Detailed Budget'!BKE72</f>
        <v>0</v>
      </c>
      <c r="BJT62" s="763">
        <f>'Detailed Budget'!BKF72</f>
        <v>0</v>
      </c>
      <c r="BJU62" s="763">
        <f>'Detailed Budget'!BKG72</f>
        <v>0</v>
      </c>
      <c r="BJV62" s="763">
        <f>'Detailed Budget'!BKH72</f>
        <v>0</v>
      </c>
      <c r="BJW62" s="763">
        <f>'Detailed Budget'!BKI72</f>
        <v>0</v>
      </c>
      <c r="BJX62" s="763">
        <f>'Detailed Budget'!BKJ72</f>
        <v>0</v>
      </c>
      <c r="BJY62" s="763">
        <f>'Detailed Budget'!BKK72</f>
        <v>0</v>
      </c>
      <c r="BJZ62" s="763">
        <f>'Detailed Budget'!BKL72</f>
        <v>0</v>
      </c>
      <c r="BKA62" s="763">
        <f>'Detailed Budget'!BKM72</f>
        <v>0</v>
      </c>
      <c r="BKB62" s="763">
        <f>'Detailed Budget'!BKN72</f>
        <v>0</v>
      </c>
      <c r="BKC62" s="763">
        <f>'Detailed Budget'!BKO72</f>
        <v>0</v>
      </c>
      <c r="BKD62" s="763">
        <f>'Detailed Budget'!BKP72</f>
        <v>0</v>
      </c>
      <c r="BKE62" s="763">
        <f>'Detailed Budget'!BKQ72</f>
        <v>0</v>
      </c>
      <c r="BKF62" s="763">
        <f>'Detailed Budget'!BKR72</f>
        <v>0</v>
      </c>
      <c r="BKG62" s="763">
        <f>'Detailed Budget'!BKS72</f>
        <v>0</v>
      </c>
      <c r="BKH62" s="763">
        <f>'Detailed Budget'!BKT72</f>
        <v>0</v>
      </c>
      <c r="BKI62" s="763">
        <f>'Detailed Budget'!BKU72</f>
        <v>0</v>
      </c>
      <c r="BKJ62" s="763">
        <f>'Detailed Budget'!BKV72</f>
        <v>0</v>
      </c>
      <c r="BKK62" s="763">
        <f>'Detailed Budget'!BKW72</f>
        <v>0</v>
      </c>
      <c r="BKL62" s="763">
        <f>'Detailed Budget'!BKX72</f>
        <v>0</v>
      </c>
      <c r="BKM62" s="763">
        <f>'Detailed Budget'!BKY72</f>
        <v>0</v>
      </c>
      <c r="BKN62" s="763">
        <f>'Detailed Budget'!BKZ72</f>
        <v>0</v>
      </c>
      <c r="BKO62" s="763">
        <f>'Detailed Budget'!BLA72</f>
        <v>0</v>
      </c>
      <c r="BKP62" s="763">
        <f>'Detailed Budget'!BLB72</f>
        <v>0</v>
      </c>
      <c r="BKQ62" s="763">
        <f>'Detailed Budget'!BLC72</f>
        <v>0</v>
      </c>
      <c r="BKR62" s="763">
        <f>'Detailed Budget'!BLD72</f>
        <v>0</v>
      </c>
      <c r="BKS62" s="763">
        <f>'Detailed Budget'!BLE72</f>
        <v>0</v>
      </c>
      <c r="BKT62" s="763">
        <f>'Detailed Budget'!BLF72</f>
        <v>0</v>
      </c>
      <c r="BKU62" s="763">
        <f>'Detailed Budget'!BLG72</f>
        <v>0</v>
      </c>
      <c r="BKV62" s="763">
        <f>'Detailed Budget'!BLH72</f>
        <v>0</v>
      </c>
      <c r="BKW62" s="763">
        <f>'Detailed Budget'!BLI72</f>
        <v>0</v>
      </c>
      <c r="BKX62" s="763">
        <f>'Detailed Budget'!BLJ72</f>
        <v>0</v>
      </c>
      <c r="BKY62" s="763">
        <f>'Detailed Budget'!BLK72</f>
        <v>0</v>
      </c>
      <c r="BKZ62" s="763">
        <f>'Detailed Budget'!BLL72</f>
        <v>0</v>
      </c>
      <c r="BLA62" s="763">
        <f>'Detailed Budget'!BLM72</f>
        <v>0</v>
      </c>
      <c r="BLB62" s="763">
        <f>'Detailed Budget'!BLN72</f>
        <v>0</v>
      </c>
      <c r="BLC62" s="763">
        <f>'Detailed Budget'!BLO72</f>
        <v>0</v>
      </c>
      <c r="BLD62" s="763">
        <f>'Detailed Budget'!BLP72</f>
        <v>0</v>
      </c>
      <c r="BLE62" s="763">
        <f>'Detailed Budget'!BLQ72</f>
        <v>0</v>
      </c>
      <c r="BLF62" s="763">
        <f>'Detailed Budget'!BLR72</f>
        <v>0</v>
      </c>
      <c r="BLG62" s="763">
        <f>'Detailed Budget'!BLS72</f>
        <v>0</v>
      </c>
      <c r="BLH62" s="763">
        <f>'Detailed Budget'!BLT72</f>
        <v>0</v>
      </c>
      <c r="BLI62" s="763">
        <f>'Detailed Budget'!BLU72</f>
        <v>0</v>
      </c>
      <c r="BLJ62" s="763">
        <f>'Detailed Budget'!BLV72</f>
        <v>0</v>
      </c>
      <c r="BLK62" s="763">
        <f>'Detailed Budget'!BLW72</f>
        <v>0</v>
      </c>
      <c r="BLL62" s="763">
        <f>'Detailed Budget'!BLX72</f>
        <v>0</v>
      </c>
      <c r="BLM62" s="763">
        <f>'Detailed Budget'!BLY72</f>
        <v>0</v>
      </c>
      <c r="BLN62" s="763">
        <f>'Detailed Budget'!BLZ72</f>
        <v>0</v>
      </c>
      <c r="BLO62" s="763">
        <f>'Detailed Budget'!BMA72</f>
        <v>0</v>
      </c>
      <c r="BLP62" s="763">
        <f>'Detailed Budget'!BMB72</f>
        <v>0</v>
      </c>
      <c r="BLQ62" s="763">
        <f>'Detailed Budget'!BMC72</f>
        <v>0</v>
      </c>
      <c r="BLR62" s="763">
        <f>'Detailed Budget'!BMD72</f>
        <v>0</v>
      </c>
      <c r="BLS62" s="763">
        <f>'Detailed Budget'!BME72</f>
        <v>0</v>
      </c>
      <c r="BLT62" s="763">
        <f>'Detailed Budget'!BMF72</f>
        <v>0</v>
      </c>
      <c r="BLU62" s="763">
        <f>'Detailed Budget'!BMG72</f>
        <v>0</v>
      </c>
      <c r="BLV62" s="763">
        <f>'Detailed Budget'!BMH72</f>
        <v>0</v>
      </c>
      <c r="BLW62" s="763">
        <f>'Detailed Budget'!BMI72</f>
        <v>0</v>
      </c>
      <c r="BLX62" s="763">
        <f>'Detailed Budget'!BMJ72</f>
        <v>0</v>
      </c>
      <c r="BLY62" s="763">
        <f>'Detailed Budget'!BMK72</f>
        <v>0</v>
      </c>
      <c r="BLZ62" s="763">
        <f>'Detailed Budget'!BML72</f>
        <v>0</v>
      </c>
      <c r="BMA62" s="763">
        <f>'Detailed Budget'!BMM72</f>
        <v>0</v>
      </c>
      <c r="BMB62" s="763">
        <f>'Detailed Budget'!BMN72</f>
        <v>0</v>
      </c>
      <c r="BMC62" s="763">
        <f>'Detailed Budget'!BMO72</f>
        <v>0</v>
      </c>
      <c r="BMD62" s="763">
        <f>'Detailed Budget'!BMP72</f>
        <v>0</v>
      </c>
      <c r="BME62" s="763">
        <f>'Detailed Budget'!BMQ72</f>
        <v>0</v>
      </c>
      <c r="BMF62" s="763">
        <f>'Detailed Budget'!BMR72</f>
        <v>0</v>
      </c>
      <c r="BMG62" s="763">
        <f>'Detailed Budget'!BMS72</f>
        <v>0</v>
      </c>
      <c r="BMH62" s="763">
        <f>'Detailed Budget'!BMT72</f>
        <v>0</v>
      </c>
      <c r="BMI62" s="763">
        <f>'Detailed Budget'!BMU72</f>
        <v>0</v>
      </c>
      <c r="BMJ62" s="763">
        <f>'Detailed Budget'!BMV72</f>
        <v>0</v>
      </c>
      <c r="BMK62" s="763">
        <f>'Detailed Budget'!BMW72</f>
        <v>0</v>
      </c>
      <c r="BML62" s="763">
        <f>'Detailed Budget'!BMX72</f>
        <v>0</v>
      </c>
      <c r="BMM62" s="763">
        <f>'Detailed Budget'!BMY72</f>
        <v>0</v>
      </c>
      <c r="BMN62" s="763">
        <f>'Detailed Budget'!BMZ72</f>
        <v>0</v>
      </c>
      <c r="BMO62" s="763">
        <f>'Detailed Budget'!BNA72</f>
        <v>0</v>
      </c>
      <c r="BMP62" s="763">
        <f>'Detailed Budget'!BNB72</f>
        <v>0</v>
      </c>
      <c r="BMQ62" s="763">
        <f>'Detailed Budget'!BNC72</f>
        <v>0</v>
      </c>
      <c r="BMR62" s="763">
        <f>'Detailed Budget'!BND72</f>
        <v>0</v>
      </c>
      <c r="BMS62" s="763">
        <f>'Detailed Budget'!BNE72</f>
        <v>0</v>
      </c>
      <c r="BMT62" s="763">
        <f>'Detailed Budget'!BNF72</f>
        <v>0</v>
      </c>
      <c r="BMU62" s="763">
        <f>'Detailed Budget'!BNG72</f>
        <v>0</v>
      </c>
      <c r="BMV62" s="763">
        <f>'Detailed Budget'!BNH72</f>
        <v>0</v>
      </c>
      <c r="BMW62" s="763">
        <f>'Detailed Budget'!BNI72</f>
        <v>0</v>
      </c>
      <c r="BMX62" s="763">
        <f>'Detailed Budget'!BNJ72</f>
        <v>0</v>
      </c>
      <c r="BMY62" s="763">
        <f>'Detailed Budget'!BNK72</f>
        <v>0</v>
      </c>
      <c r="BMZ62" s="763">
        <f>'Detailed Budget'!BNL72</f>
        <v>0</v>
      </c>
      <c r="BNA62" s="763">
        <f>'Detailed Budget'!BNM72</f>
        <v>0</v>
      </c>
      <c r="BNB62" s="763">
        <f>'Detailed Budget'!BNN72</f>
        <v>0</v>
      </c>
      <c r="BNC62" s="763">
        <f>'Detailed Budget'!BNO72</f>
        <v>0</v>
      </c>
      <c r="BND62" s="763">
        <f>'Detailed Budget'!BNP72</f>
        <v>0</v>
      </c>
      <c r="BNE62" s="763">
        <f>'Detailed Budget'!BNQ72</f>
        <v>0</v>
      </c>
      <c r="BNF62" s="763">
        <f>'Detailed Budget'!BNR72</f>
        <v>0</v>
      </c>
      <c r="BNG62" s="763">
        <f>'Detailed Budget'!BNS72</f>
        <v>0</v>
      </c>
      <c r="BNH62" s="763">
        <f>'Detailed Budget'!BNT72</f>
        <v>0</v>
      </c>
      <c r="BNI62" s="763">
        <f>'Detailed Budget'!BNU72</f>
        <v>0</v>
      </c>
      <c r="BNJ62" s="763">
        <f>'Detailed Budget'!BNV72</f>
        <v>0</v>
      </c>
      <c r="BNK62" s="763">
        <f>'Detailed Budget'!BNW72</f>
        <v>0</v>
      </c>
      <c r="BNL62" s="763">
        <f>'Detailed Budget'!BNX72</f>
        <v>0</v>
      </c>
      <c r="BNM62" s="763">
        <f>'Detailed Budget'!BNY72</f>
        <v>0</v>
      </c>
      <c r="BNN62" s="763">
        <f>'Detailed Budget'!BNZ72</f>
        <v>0</v>
      </c>
      <c r="BNO62" s="763">
        <f>'Detailed Budget'!BOA72</f>
        <v>0</v>
      </c>
      <c r="BNP62" s="763">
        <f>'Detailed Budget'!BOB72</f>
        <v>0</v>
      </c>
      <c r="BNQ62" s="763">
        <f>'Detailed Budget'!BOC72</f>
        <v>0</v>
      </c>
      <c r="BNR62" s="763">
        <f>'Detailed Budget'!BOD72</f>
        <v>0</v>
      </c>
      <c r="BNS62" s="763">
        <f>'Detailed Budget'!BOE72</f>
        <v>0</v>
      </c>
      <c r="BNT62" s="763">
        <f>'Detailed Budget'!BOF72</f>
        <v>0</v>
      </c>
      <c r="BNU62" s="763">
        <f>'Detailed Budget'!BOG72</f>
        <v>0</v>
      </c>
      <c r="BNV62" s="763">
        <f>'Detailed Budget'!BOH72</f>
        <v>0</v>
      </c>
      <c r="BNW62" s="763">
        <f>'Detailed Budget'!BOI72</f>
        <v>0</v>
      </c>
      <c r="BNX62" s="763">
        <f>'Detailed Budget'!BOJ72</f>
        <v>0</v>
      </c>
      <c r="BNY62" s="763">
        <f>'Detailed Budget'!BOK72</f>
        <v>0</v>
      </c>
      <c r="BNZ62" s="763">
        <f>'Detailed Budget'!BOL72</f>
        <v>0</v>
      </c>
      <c r="BOA62" s="763">
        <f>'Detailed Budget'!BOM72</f>
        <v>0</v>
      </c>
      <c r="BOB62" s="763">
        <f>'Detailed Budget'!BON72</f>
        <v>0</v>
      </c>
      <c r="BOC62" s="763">
        <f>'Detailed Budget'!BOO72</f>
        <v>0</v>
      </c>
      <c r="BOD62" s="763">
        <f>'Detailed Budget'!BOP72</f>
        <v>0</v>
      </c>
      <c r="BOE62" s="763">
        <f>'Detailed Budget'!BOQ72</f>
        <v>0</v>
      </c>
      <c r="BOF62" s="763">
        <f>'Detailed Budget'!BOR72</f>
        <v>0</v>
      </c>
      <c r="BOG62" s="763">
        <f>'Detailed Budget'!BOS72</f>
        <v>0</v>
      </c>
      <c r="BOH62" s="763">
        <f>'Detailed Budget'!BOT72</f>
        <v>0</v>
      </c>
      <c r="BOI62" s="763">
        <f>'Detailed Budget'!BOU72</f>
        <v>0</v>
      </c>
      <c r="BOJ62" s="763">
        <f>'Detailed Budget'!BOV72</f>
        <v>0</v>
      </c>
      <c r="BOK62" s="763">
        <f>'Detailed Budget'!BOW72</f>
        <v>0</v>
      </c>
      <c r="BOL62" s="763">
        <f>'Detailed Budget'!BOX72</f>
        <v>0</v>
      </c>
      <c r="BOM62" s="763">
        <f>'Detailed Budget'!BOY72</f>
        <v>0</v>
      </c>
      <c r="BON62" s="763">
        <f>'Detailed Budget'!BOZ72</f>
        <v>0</v>
      </c>
      <c r="BOO62" s="763">
        <f>'Detailed Budget'!BPA72</f>
        <v>0</v>
      </c>
      <c r="BOP62" s="763">
        <f>'Detailed Budget'!BPB72</f>
        <v>0</v>
      </c>
      <c r="BOQ62" s="763">
        <f>'Detailed Budget'!BPC72</f>
        <v>0</v>
      </c>
      <c r="BOR62" s="763">
        <f>'Detailed Budget'!BPD72</f>
        <v>0</v>
      </c>
      <c r="BOS62" s="763">
        <f>'Detailed Budget'!BPE72</f>
        <v>0</v>
      </c>
      <c r="BOT62" s="763">
        <f>'Detailed Budget'!BPF72</f>
        <v>0</v>
      </c>
      <c r="BOU62" s="763">
        <f>'Detailed Budget'!BPG72</f>
        <v>0</v>
      </c>
      <c r="BOV62" s="763">
        <f>'Detailed Budget'!BPH72</f>
        <v>0</v>
      </c>
      <c r="BOW62" s="763">
        <f>'Detailed Budget'!BPI72</f>
        <v>0</v>
      </c>
      <c r="BOX62" s="763">
        <f>'Detailed Budget'!BPJ72</f>
        <v>0</v>
      </c>
      <c r="BOY62" s="763">
        <f>'Detailed Budget'!BPK72</f>
        <v>0</v>
      </c>
      <c r="BOZ62" s="763">
        <f>'Detailed Budget'!BPL72</f>
        <v>0</v>
      </c>
      <c r="BPA62" s="763">
        <f>'Detailed Budget'!BPM72</f>
        <v>0</v>
      </c>
      <c r="BPB62" s="763">
        <f>'Detailed Budget'!BPN72</f>
        <v>0</v>
      </c>
      <c r="BPC62" s="763">
        <f>'Detailed Budget'!BPO72</f>
        <v>0</v>
      </c>
      <c r="BPD62" s="763">
        <f>'Detailed Budget'!BPP72</f>
        <v>0</v>
      </c>
      <c r="BPE62" s="763">
        <f>'Detailed Budget'!BPQ72</f>
        <v>0</v>
      </c>
      <c r="BPF62" s="763">
        <f>'Detailed Budget'!BPR72</f>
        <v>0</v>
      </c>
      <c r="BPG62" s="763">
        <f>'Detailed Budget'!BPS72</f>
        <v>0</v>
      </c>
      <c r="BPH62" s="763">
        <f>'Detailed Budget'!BPT72</f>
        <v>0</v>
      </c>
      <c r="BPI62" s="763">
        <f>'Detailed Budget'!BPU72</f>
        <v>0</v>
      </c>
      <c r="BPJ62" s="763">
        <f>'Detailed Budget'!BPV72</f>
        <v>0</v>
      </c>
      <c r="BPK62" s="763">
        <f>'Detailed Budget'!BPW72</f>
        <v>0</v>
      </c>
      <c r="BPL62" s="763">
        <f>'Detailed Budget'!BPX72</f>
        <v>0</v>
      </c>
      <c r="BPM62" s="763">
        <f>'Detailed Budget'!BPY72</f>
        <v>0</v>
      </c>
      <c r="BPN62" s="763">
        <f>'Detailed Budget'!BPZ72</f>
        <v>0</v>
      </c>
      <c r="BPO62" s="763">
        <f>'Detailed Budget'!BQA72</f>
        <v>0</v>
      </c>
      <c r="BPP62" s="763">
        <f>'Detailed Budget'!BQB72</f>
        <v>0</v>
      </c>
      <c r="BPQ62" s="763">
        <f>'Detailed Budget'!BQC72</f>
        <v>0</v>
      </c>
      <c r="BPR62" s="763">
        <f>'Detailed Budget'!BQD72</f>
        <v>0</v>
      </c>
      <c r="BPS62" s="763">
        <f>'Detailed Budget'!BQE72</f>
        <v>0</v>
      </c>
      <c r="BPT62" s="763">
        <f>'Detailed Budget'!BQF72</f>
        <v>0</v>
      </c>
      <c r="BPU62" s="763">
        <f>'Detailed Budget'!BQG72</f>
        <v>0</v>
      </c>
      <c r="BPV62" s="763">
        <f>'Detailed Budget'!BQH72</f>
        <v>0</v>
      </c>
      <c r="BPW62" s="763">
        <f>'Detailed Budget'!BQI72</f>
        <v>0</v>
      </c>
      <c r="BPX62" s="763">
        <f>'Detailed Budget'!BQJ72</f>
        <v>0</v>
      </c>
      <c r="BPY62" s="763">
        <f>'Detailed Budget'!BQK72</f>
        <v>0</v>
      </c>
      <c r="BPZ62" s="763">
        <f>'Detailed Budget'!BQL72</f>
        <v>0</v>
      </c>
      <c r="BQA62" s="763">
        <f>'Detailed Budget'!BQM72</f>
        <v>0</v>
      </c>
      <c r="BQB62" s="763">
        <f>'Detailed Budget'!BQN72</f>
        <v>0</v>
      </c>
      <c r="BQC62" s="763">
        <f>'Detailed Budget'!BQO72</f>
        <v>0</v>
      </c>
      <c r="BQD62" s="763">
        <f>'Detailed Budget'!BQP72</f>
        <v>0</v>
      </c>
      <c r="BQE62" s="763">
        <f>'Detailed Budget'!BQQ72</f>
        <v>0</v>
      </c>
      <c r="BQF62" s="763">
        <f>'Detailed Budget'!BQR72</f>
        <v>0</v>
      </c>
      <c r="BQG62" s="763">
        <f>'Detailed Budget'!BQS72</f>
        <v>0</v>
      </c>
      <c r="BQH62" s="763">
        <f>'Detailed Budget'!BQT72</f>
        <v>0</v>
      </c>
      <c r="BQI62" s="763">
        <f>'Detailed Budget'!BQU72</f>
        <v>0</v>
      </c>
      <c r="BQJ62" s="763">
        <f>'Detailed Budget'!BQV72</f>
        <v>0</v>
      </c>
      <c r="BQK62" s="763">
        <f>'Detailed Budget'!BQW72</f>
        <v>0</v>
      </c>
      <c r="BQL62" s="763">
        <f>'Detailed Budget'!BQX72</f>
        <v>0</v>
      </c>
      <c r="BQM62" s="763">
        <f>'Detailed Budget'!BQY72</f>
        <v>0</v>
      </c>
      <c r="BQN62" s="763">
        <f>'Detailed Budget'!BQZ72</f>
        <v>0</v>
      </c>
      <c r="BQO62" s="763">
        <f>'Detailed Budget'!BRA72</f>
        <v>0</v>
      </c>
      <c r="BQP62" s="763">
        <f>'Detailed Budget'!BRB72</f>
        <v>0</v>
      </c>
      <c r="BQQ62" s="763">
        <f>'Detailed Budget'!BRC72</f>
        <v>0</v>
      </c>
      <c r="BQR62" s="763">
        <f>'Detailed Budget'!BRD72</f>
        <v>0</v>
      </c>
      <c r="BQS62" s="763">
        <f>'Detailed Budget'!BRE72</f>
        <v>0</v>
      </c>
      <c r="BQT62" s="763">
        <f>'Detailed Budget'!BRF72</f>
        <v>0</v>
      </c>
      <c r="BQU62" s="763">
        <f>'Detailed Budget'!BRG72</f>
        <v>0</v>
      </c>
      <c r="BQV62" s="763">
        <f>'Detailed Budget'!BRH72</f>
        <v>0</v>
      </c>
      <c r="BQW62" s="763">
        <f>'Detailed Budget'!BRI72</f>
        <v>0</v>
      </c>
      <c r="BQX62" s="763">
        <f>'Detailed Budget'!BRJ72</f>
        <v>0</v>
      </c>
      <c r="BQY62" s="763">
        <f>'Detailed Budget'!BRK72</f>
        <v>0</v>
      </c>
      <c r="BQZ62" s="763">
        <f>'Detailed Budget'!BRL72</f>
        <v>0</v>
      </c>
      <c r="BRA62" s="763">
        <f>'Detailed Budget'!BRM72</f>
        <v>0</v>
      </c>
      <c r="BRB62" s="763">
        <f>'Detailed Budget'!BRN72</f>
        <v>0</v>
      </c>
      <c r="BRC62" s="763">
        <f>'Detailed Budget'!BRO72</f>
        <v>0</v>
      </c>
      <c r="BRD62" s="763">
        <f>'Detailed Budget'!BRP72</f>
        <v>0</v>
      </c>
      <c r="BRE62" s="763">
        <f>'Detailed Budget'!BRQ72</f>
        <v>0</v>
      </c>
      <c r="BRF62" s="763">
        <f>'Detailed Budget'!BRR72</f>
        <v>0</v>
      </c>
      <c r="BRG62" s="763">
        <f>'Detailed Budget'!BRS72</f>
        <v>0</v>
      </c>
      <c r="BRH62" s="763">
        <f>'Detailed Budget'!BRT72</f>
        <v>0</v>
      </c>
      <c r="BRI62" s="763">
        <f>'Detailed Budget'!BRU72</f>
        <v>0</v>
      </c>
      <c r="BRJ62" s="763">
        <f>'Detailed Budget'!BRV72</f>
        <v>0</v>
      </c>
      <c r="BRK62" s="763">
        <f>'Detailed Budget'!BRW72</f>
        <v>0</v>
      </c>
      <c r="BRL62" s="763">
        <f>'Detailed Budget'!BRX72</f>
        <v>0</v>
      </c>
      <c r="BRM62" s="763">
        <f>'Detailed Budget'!BRY72</f>
        <v>0</v>
      </c>
      <c r="BRN62" s="763">
        <f>'Detailed Budget'!BRZ72</f>
        <v>0</v>
      </c>
      <c r="BRO62" s="763">
        <f>'Detailed Budget'!BSA72</f>
        <v>0</v>
      </c>
      <c r="BRP62" s="763">
        <f>'Detailed Budget'!BSB72</f>
        <v>0</v>
      </c>
      <c r="BRQ62" s="763">
        <f>'Detailed Budget'!BSC72</f>
        <v>0</v>
      </c>
      <c r="BRR62" s="763">
        <f>'Detailed Budget'!BSD72</f>
        <v>0</v>
      </c>
      <c r="BRS62" s="763">
        <f>'Detailed Budget'!BSE72</f>
        <v>0</v>
      </c>
      <c r="BRT62" s="763">
        <f>'Detailed Budget'!BSF72</f>
        <v>0</v>
      </c>
      <c r="BRU62" s="763">
        <f>'Detailed Budget'!BSG72</f>
        <v>0</v>
      </c>
      <c r="BRV62" s="763">
        <f>'Detailed Budget'!BSH72</f>
        <v>0</v>
      </c>
      <c r="BRW62" s="763">
        <f>'Detailed Budget'!BSI72</f>
        <v>0</v>
      </c>
      <c r="BRX62" s="763">
        <f>'Detailed Budget'!BSJ72</f>
        <v>0</v>
      </c>
      <c r="BRY62" s="763">
        <f>'Detailed Budget'!BSK72</f>
        <v>0</v>
      </c>
      <c r="BRZ62" s="763">
        <f>'Detailed Budget'!BSL72</f>
        <v>0</v>
      </c>
      <c r="BSA62" s="763">
        <f>'Detailed Budget'!BSM72</f>
        <v>0</v>
      </c>
      <c r="BSB62" s="763">
        <f>'Detailed Budget'!BSN72</f>
        <v>0</v>
      </c>
      <c r="BSC62" s="763">
        <f>'Detailed Budget'!BSO72</f>
        <v>0</v>
      </c>
      <c r="BSD62" s="763">
        <f>'Detailed Budget'!BSP72</f>
        <v>0</v>
      </c>
      <c r="BSE62" s="763">
        <f>'Detailed Budget'!BSQ72</f>
        <v>0</v>
      </c>
      <c r="BSF62" s="763">
        <f>'Detailed Budget'!BSR72</f>
        <v>0</v>
      </c>
      <c r="BSG62" s="763">
        <f>'Detailed Budget'!BSS72</f>
        <v>0</v>
      </c>
      <c r="BSH62" s="763">
        <f>'Detailed Budget'!BST72</f>
        <v>0</v>
      </c>
      <c r="BSI62" s="763">
        <f>'Detailed Budget'!BSU72</f>
        <v>0</v>
      </c>
      <c r="BSJ62" s="763">
        <f>'Detailed Budget'!BSV72</f>
        <v>0</v>
      </c>
      <c r="BSK62" s="763">
        <f>'Detailed Budget'!BSW72</f>
        <v>0</v>
      </c>
      <c r="BSL62" s="763">
        <f>'Detailed Budget'!BSX72</f>
        <v>0</v>
      </c>
      <c r="BSM62" s="763">
        <f>'Detailed Budget'!BSY72</f>
        <v>0</v>
      </c>
      <c r="BSN62" s="763">
        <f>'Detailed Budget'!BSZ72</f>
        <v>0</v>
      </c>
      <c r="BSO62" s="763">
        <f>'Detailed Budget'!BTA72</f>
        <v>0</v>
      </c>
      <c r="BSP62" s="763">
        <f>'Detailed Budget'!BTB72</f>
        <v>0</v>
      </c>
      <c r="BSQ62" s="763">
        <f>'Detailed Budget'!BTC72</f>
        <v>0</v>
      </c>
      <c r="BSR62" s="763">
        <f>'Detailed Budget'!BTD72</f>
        <v>0</v>
      </c>
      <c r="BSS62" s="763">
        <f>'Detailed Budget'!BTE72</f>
        <v>0</v>
      </c>
      <c r="BST62" s="763">
        <f>'Detailed Budget'!BTF72</f>
        <v>0</v>
      </c>
      <c r="BSU62" s="763">
        <f>'Detailed Budget'!BTG72</f>
        <v>0</v>
      </c>
      <c r="BSV62" s="763">
        <f>'Detailed Budget'!BTH72</f>
        <v>0</v>
      </c>
      <c r="BSW62" s="763">
        <f>'Detailed Budget'!BTI72</f>
        <v>0</v>
      </c>
      <c r="BSX62" s="763">
        <f>'Detailed Budget'!BTJ72</f>
        <v>0</v>
      </c>
      <c r="BSY62" s="763">
        <f>'Detailed Budget'!BTK72</f>
        <v>0</v>
      </c>
      <c r="BSZ62" s="763">
        <f>'Detailed Budget'!BTL72</f>
        <v>0</v>
      </c>
      <c r="BTA62" s="763">
        <f>'Detailed Budget'!BTM72</f>
        <v>0</v>
      </c>
      <c r="BTB62" s="763">
        <f>'Detailed Budget'!BTN72</f>
        <v>0</v>
      </c>
      <c r="BTC62" s="763">
        <f>'Detailed Budget'!BTO72</f>
        <v>0</v>
      </c>
      <c r="BTD62" s="763">
        <f>'Detailed Budget'!BTP72</f>
        <v>0</v>
      </c>
      <c r="BTE62" s="763">
        <f>'Detailed Budget'!BTQ72</f>
        <v>0</v>
      </c>
      <c r="BTF62" s="763">
        <f>'Detailed Budget'!BTR72</f>
        <v>0</v>
      </c>
      <c r="BTG62" s="763">
        <f>'Detailed Budget'!BTS72</f>
        <v>0</v>
      </c>
      <c r="BTH62" s="763">
        <f>'Detailed Budget'!BTT72</f>
        <v>0</v>
      </c>
      <c r="BTI62" s="763">
        <f>'Detailed Budget'!BTU72</f>
        <v>0</v>
      </c>
      <c r="BTJ62" s="763">
        <f>'Detailed Budget'!BTV72</f>
        <v>0</v>
      </c>
      <c r="BTK62" s="763">
        <f>'Detailed Budget'!BTW72</f>
        <v>0</v>
      </c>
      <c r="BTL62" s="763">
        <f>'Detailed Budget'!BTX72</f>
        <v>0</v>
      </c>
      <c r="BTM62" s="763">
        <f>'Detailed Budget'!BTY72</f>
        <v>0</v>
      </c>
      <c r="BTN62" s="763">
        <f>'Detailed Budget'!BTZ72</f>
        <v>0</v>
      </c>
      <c r="BTO62" s="763">
        <f>'Detailed Budget'!BUA72</f>
        <v>0</v>
      </c>
      <c r="BTP62" s="763">
        <f>'Detailed Budget'!BUB72</f>
        <v>0</v>
      </c>
      <c r="BTQ62" s="763">
        <f>'Detailed Budget'!BUC72</f>
        <v>0</v>
      </c>
      <c r="BTR62" s="763">
        <f>'Detailed Budget'!BUD72</f>
        <v>0</v>
      </c>
      <c r="BTS62" s="763">
        <f>'Detailed Budget'!BUE72</f>
        <v>0</v>
      </c>
      <c r="BTT62" s="763">
        <f>'Detailed Budget'!BUF72</f>
        <v>0</v>
      </c>
      <c r="BTU62" s="763">
        <f>'Detailed Budget'!BUG72</f>
        <v>0</v>
      </c>
      <c r="BTV62" s="763">
        <f>'Detailed Budget'!BUH72</f>
        <v>0</v>
      </c>
      <c r="BTW62" s="763">
        <f>'Detailed Budget'!BUI72</f>
        <v>0</v>
      </c>
      <c r="BTX62" s="763">
        <f>'Detailed Budget'!BUJ72</f>
        <v>0</v>
      </c>
      <c r="BTY62" s="763">
        <f>'Detailed Budget'!BUK72</f>
        <v>0</v>
      </c>
      <c r="BTZ62" s="763">
        <f>'Detailed Budget'!BUL72</f>
        <v>0</v>
      </c>
      <c r="BUA62" s="763">
        <f>'Detailed Budget'!BUM72</f>
        <v>0</v>
      </c>
      <c r="BUB62" s="763">
        <f>'Detailed Budget'!BUN72</f>
        <v>0</v>
      </c>
      <c r="BUC62" s="763">
        <f>'Detailed Budget'!BUO72</f>
        <v>0</v>
      </c>
      <c r="BUD62" s="763">
        <f>'Detailed Budget'!BUP72</f>
        <v>0</v>
      </c>
      <c r="BUE62" s="763">
        <f>'Detailed Budget'!BUQ72</f>
        <v>0</v>
      </c>
      <c r="BUF62" s="763">
        <f>'Detailed Budget'!BUR72</f>
        <v>0</v>
      </c>
      <c r="BUG62" s="763">
        <f>'Detailed Budget'!BUS72</f>
        <v>0</v>
      </c>
      <c r="BUH62" s="763">
        <f>'Detailed Budget'!BUT72</f>
        <v>0</v>
      </c>
      <c r="BUI62" s="763">
        <f>'Detailed Budget'!BUU72</f>
        <v>0</v>
      </c>
      <c r="BUJ62" s="763">
        <f>'Detailed Budget'!BUV72</f>
        <v>0</v>
      </c>
      <c r="BUK62" s="763">
        <f>'Detailed Budget'!BUW72</f>
        <v>0</v>
      </c>
      <c r="BUL62" s="763">
        <f>'Detailed Budget'!BUX72</f>
        <v>0</v>
      </c>
      <c r="BUM62" s="763">
        <f>'Detailed Budget'!BUY72</f>
        <v>0</v>
      </c>
      <c r="BUN62" s="763">
        <f>'Detailed Budget'!BUZ72</f>
        <v>0</v>
      </c>
      <c r="BUO62" s="763">
        <f>'Detailed Budget'!BVA72</f>
        <v>0</v>
      </c>
      <c r="BUP62" s="763">
        <f>'Detailed Budget'!BVB72</f>
        <v>0</v>
      </c>
      <c r="BUQ62" s="763">
        <f>'Detailed Budget'!BVC72</f>
        <v>0</v>
      </c>
      <c r="BUR62" s="763">
        <f>'Detailed Budget'!BVD72</f>
        <v>0</v>
      </c>
      <c r="BUS62" s="763">
        <f>'Detailed Budget'!BVE72</f>
        <v>0</v>
      </c>
      <c r="BUT62" s="763">
        <f>'Detailed Budget'!BVF72</f>
        <v>0</v>
      </c>
      <c r="BUU62" s="763">
        <f>'Detailed Budget'!BVG72</f>
        <v>0</v>
      </c>
      <c r="BUV62" s="763">
        <f>'Detailed Budget'!BVH72</f>
        <v>0</v>
      </c>
      <c r="BUW62" s="763">
        <f>'Detailed Budget'!BVI72</f>
        <v>0</v>
      </c>
      <c r="BUX62" s="763">
        <f>'Detailed Budget'!BVJ72</f>
        <v>0</v>
      </c>
      <c r="BUY62" s="763">
        <f>'Detailed Budget'!BVK72</f>
        <v>0</v>
      </c>
      <c r="BUZ62" s="763">
        <f>'Detailed Budget'!BVL72</f>
        <v>0</v>
      </c>
      <c r="BVA62" s="763">
        <f>'Detailed Budget'!BVM72</f>
        <v>0</v>
      </c>
      <c r="BVB62" s="763">
        <f>'Detailed Budget'!BVN72</f>
        <v>0</v>
      </c>
      <c r="BVC62" s="763">
        <f>'Detailed Budget'!BVO72</f>
        <v>0</v>
      </c>
      <c r="BVD62" s="763">
        <f>'Detailed Budget'!BVP72</f>
        <v>0</v>
      </c>
      <c r="BVE62" s="763">
        <f>'Detailed Budget'!BVQ72</f>
        <v>0</v>
      </c>
      <c r="BVF62" s="763">
        <f>'Detailed Budget'!BVR72</f>
        <v>0</v>
      </c>
      <c r="BVG62" s="763">
        <f>'Detailed Budget'!BVS72</f>
        <v>0</v>
      </c>
      <c r="BVH62" s="763">
        <f>'Detailed Budget'!BVT72</f>
        <v>0</v>
      </c>
      <c r="BVI62" s="763">
        <f>'Detailed Budget'!BVU72</f>
        <v>0</v>
      </c>
      <c r="BVJ62" s="763">
        <f>'Detailed Budget'!BVV72</f>
        <v>0</v>
      </c>
      <c r="BVK62" s="763">
        <f>'Detailed Budget'!BVW72</f>
        <v>0</v>
      </c>
      <c r="BVL62" s="763">
        <f>'Detailed Budget'!BVX72</f>
        <v>0</v>
      </c>
      <c r="BVM62" s="763">
        <f>'Detailed Budget'!BVY72</f>
        <v>0</v>
      </c>
      <c r="BVN62" s="763">
        <f>'Detailed Budget'!BVZ72</f>
        <v>0</v>
      </c>
      <c r="BVO62" s="763">
        <f>'Detailed Budget'!BWA72</f>
        <v>0</v>
      </c>
      <c r="BVP62" s="763">
        <f>'Detailed Budget'!BWB72</f>
        <v>0</v>
      </c>
      <c r="BVQ62" s="763">
        <f>'Detailed Budget'!BWC72</f>
        <v>0</v>
      </c>
      <c r="BVR62" s="763">
        <f>'Detailed Budget'!BWD72</f>
        <v>0</v>
      </c>
      <c r="BVS62" s="763">
        <f>'Detailed Budget'!BWE72</f>
        <v>0</v>
      </c>
      <c r="BVT62" s="763">
        <f>'Detailed Budget'!BWF72</f>
        <v>0</v>
      </c>
      <c r="BVU62" s="763">
        <f>'Detailed Budget'!BWG72</f>
        <v>0</v>
      </c>
      <c r="BVV62" s="763">
        <f>'Detailed Budget'!BWH72</f>
        <v>0</v>
      </c>
      <c r="BVW62" s="763">
        <f>'Detailed Budget'!BWI72</f>
        <v>0</v>
      </c>
      <c r="BVX62" s="763">
        <f>'Detailed Budget'!BWJ72</f>
        <v>0</v>
      </c>
      <c r="BVY62" s="763">
        <f>'Detailed Budget'!BWK72</f>
        <v>0</v>
      </c>
      <c r="BVZ62" s="763">
        <f>'Detailed Budget'!BWL72</f>
        <v>0</v>
      </c>
      <c r="BWA62" s="763">
        <f>'Detailed Budget'!BWM72</f>
        <v>0</v>
      </c>
      <c r="BWB62" s="763">
        <f>'Detailed Budget'!BWN72</f>
        <v>0</v>
      </c>
      <c r="BWC62" s="763">
        <f>'Detailed Budget'!BWO72</f>
        <v>0</v>
      </c>
      <c r="BWD62" s="763">
        <f>'Detailed Budget'!BWP72</f>
        <v>0</v>
      </c>
      <c r="BWE62" s="763">
        <f>'Detailed Budget'!BWQ72</f>
        <v>0</v>
      </c>
      <c r="BWF62" s="763">
        <f>'Detailed Budget'!BWR72</f>
        <v>0</v>
      </c>
      <c r="BWG62" s="763">
        <f>'Detailed Budget'!BWS72</f>
        <v>0</v>
      </c>
      <c r="BWH62" s="763">
        <f>'Detailed Budget'!BWT72</f>
        <v>0</v>
      </c>
      <c r="BWI62" s="763">
        <f>'Detailed Budget'!BWU72</f>
        <v>0</v>
      </c>
      <c r="BWJ62" s="763">
        <f>'Detailed Budget'!BWV72</f>
        <v>0</v>
      </c>
      <c r="BWK62" s="763">
        <f>'Detailed Budget'!BWW72</f>
        <v>0</v>
      </c>
      <c r="BWL62" s="763">
        <f>'Detailed Budget'!BWX72</f>
        <v>0</v>
      </c>
      <c r="BWM62" s="763">
        <f>'Detailed Budget'!BWY72</f>
        <v>0</v>
      </c>
      <c r="BWN62" s="763">
        <f>'Detailed Budget'!BWZ72</f>
        <v>0</v>
      </c>
      <c r="BWO62" s="763">
        <f>'Detailed Budget'!BXA72</f>
        <v>0</v>
      </c>
      <c r="BWP62" s="763">
        <f>'Detailed Budget'!BXB72</f>
        <v>0</v>
      </c>
      <c r="BWQ62" s="763">
        <f>'Detailed Budget'!BXC72</f>
        <v>0</v>
      </c>
      <c r="BWR62" s="763">
        <f>'Detailed Budget'!BXD72</f>
        <v>0</v>
      </c>
      <c r="BWS62" s="763">
        <f>'Detailed Budget'!BXE72</f>
        <v>0</v>
      </c>
      <c r="BWT62" s="763">
        <f>'Detailed Budget'!BXF72</f>
        <v>0</v>
      </c>
      <c r="BWU62" s="763">
        <f>'Detailed Budget'!BXG72</f>
        <v>0</v>
      </c>
      <c r="BWV62" s="763">
        <f>'Detailed Budget'!BXH72</f>
        <v>0</v>
      </c>
      <c r="BWW62" s="763">
        <f>'Detailed Budget'!BXI72</f>
        <v>0</v>
      </c>
      <c r="BWX62" s="763">
        <f>'Detailed Budget'!BXJ72</f>
        <v>0</v>
      </c>
      <c r="BWY62" s="763">
        <f>'Detailed Budget'!BXK72</f>
        <v>0</v>
      </c>
      <c r="BWZ62" s="763">
        <f>'Detailed Budget'!BXL72</f>
        <v>0</v>
      </c>
      <c r="BXA62" s="763">
        <f>'Detailed Budget'!BXM72</f>
        <v>0</v>
      </c>
      <c r="BXB62" s="763">
        <f>'Detailed Budget'!BXN72</f>
        <v>0</v>
      </c>
      <c r="BXC62" s="763">
        <f>'Detailed Budget'!BXO72</f>
        <v>0</v>
      </c>
      <c r="BXD62" s="763">
        <f>'Detailed Budget'!BXP72</f>
        <v>0</v>
      </c>
      <c r="BXE62" s="763">
        <f>'Detailed Budget'!BXQ72</f>
        <v>0</v>
      </c>
      <c r="BXF62" s="763">
        <f>'Detailed Budget'!BXR72</f>
        <v>0</v>
      </c>
      <c r="BXG62" s="763">
        <f>'Detailed Budget'!BXS72</f>
        <v>0</v>
      </c>
      <c r="BXH62" s="763">
        <f>'Detailed Budget'!BXT72</f>
        <v>0</v>
      </c>
      <c r="BXI62" s="763">
        <f>'Detailed Budget'!BXU72</f>
        <v>0</v>
      </c>
      <c r="BXJ62" s="763">
        <f>'Detailed Budget'!BXV72</f>
        <v>0</v>
      </c>
      <c r="BXK62" s="763">
        <f>'Detailed Budget'!BXW72</f>
        <v>0</v>
      </c>
      <c r="BXL62" s="763">
        <f>'Detailed Budget'!BXX72</f>
        <v>0</v>
      </c>
      <c r="BXM62" s="763">
        <f>'Detailed Budget'!BXY72</f>
        <v>0</v>
      </c>
      <c r="BXN62" s="763">
        <f>'Detailed Budget'!BXZ72</f>
        <v>0</v>
      </c>
      <c r="BXO62" s="763">
        <f>'Detailed Budget'!BYA72</f>
        <v>0</v>
      </c>
      <c r="BXP62" s="763">
        <f>'Detailed Budget'!BYB72</f>
        <v>0</v>
      </c>
      <c r="BXQ62" s="763">
        <f>'Detailed Budget'!BYC72</f>
        <v>0</v>
      </c>
      <c r="BXR62" s="763">
        <f>'Detailed Budget'!BYD72</f>
        <v>0</v>
      </c>
      <c r="BXS62" s="763">
        <f>'Detailed Budget'!BYE72</f>
        <v>0</v>
      </c>
      <c r="BXT62" s="763">
        <f>'Detailed Budget'!BYF72</f>
        <v>0</v>
      </c>
      <c r="BXU62" s="763">
        <f>'Detailed Budget'!BYG72</f>
        <v>0</v>
      </c>
      <c r="BXV62" s="763">
        <f>'Detailed Budget'!BYH72</f>
        <v>0</v>
      </c>
      <c r="BXW62" s="763">
        <f>'Detailed Budget'!BYI72</f>
        <v>0</v>
      </c>
      <c r="BXX62" s="763">
        <f>'Detailed Budget'!BYJ72</f>
        <v>0</v>
      </c>
      <c r="BXY62" s="763">
        <f>'Detailed Budget'!BYK72</f>
        <v>0</v>
      </c>
      <c r="BXZ62" s="763">
        <f>'Detailed Budget'!BYL72</f>
        <v>0</v>
      </c>
      <c r="BYA62" s="763">
        <f>'Detailed Budget'!BYM72</f>
        <v>0</v>
      </c>
      <c r="BYB62" s="763">
        <f>'Detailed Budget'!BYN72</f>
        <v>0</v>
      </c>
      <c r="BYC62" s="763">
        <f>'Detailed Budget'!BYO72</f>
        <v>0</v>
      </c>
      <c r="BYD62" s="763">
        <f>'Detailed Budget'!BYP72</f>
        <v>0</v>
      </c>
      <c r="BYE62" s="763">
        <f>'Detailed Budget'!BYQ72</f>
        <v>0</v>
      </c>
      <c r="BYF62" s="763">
        <f>'Detailed Budget'!BYR72</f>
        <v>0</v>
      </c>
      <c r="BYG62" s="763">
        <f>'Detailed Budget'!BYS72</f>
        <v>0</v>
      </c>
      <c r="BYH62" s="763">
        <f>'Detailed Budget'!BYT72</f>
        <v>0</v>
      </c>
      <c r="BYI62" s="763">
        <f>'Detailed Budget'!BYU72</f>
        <v>0</v>
      </c>
      <c r="BYJ62" s="763">
        <f>'Detailed Budget'!BYV72</f>
        <v>0</v>
      </c>
      <c r="BYK62" s="763">
        <f>'Detailed Budget'!BYW72</f>
        <v>0</v>
      </c>
      <c r="BYL62" s="763">
        <f>'Detailed Budget'!BYX72</f>
        <v>0</v>
      </c>
      <c r="BYM62" s="763">
        <f>'Detailed Budget'!BYY72</f>
        <v>0</v>
      </c>
      <c r="BYN62" s="763">
        <f>'Detailed Budget'!BYZ72</f>
        <v>0</v>
      </c>
      <c r="BYO62" s="763">
        <f>'Detailed Budget'!BZA72</f>
        <v>0</v>
      </c>
      <c r="BYP62" s="763">
        <f>'Detailed Budget'!BZB72</f>
        <v>0</v>
      </c>
      <c r="BYQ62" s="763">
        <f>'Detailed Budget'!BZC72</f>
        <v>0</v>
      </c>
      <c r="BYR62" s="763">
        <f>'Detailed Budget'!BZD72</f>
        <v>0</v>
      </c>
      <c r="BYS62" s="763">
        <f>'Detailed Budget'!BZE72</f>
        <v>0</v>
      </c>
      <c r="BYT62" s="763">
        <f>'Detailed Budget'!BZF72</f>
        <v>0</v>
      </c>
      <c r="BYU62" s="763">
        <f>'Detailed Budget'!BZG72</f>
        <v>0</v>
      </c>
      <c r="BYV62" s="763">
        <f>'Detailed Budget'!BZH72</f>
        <v>0</v>
      </c>
      <c r="BYW62" s="763">
        <f>'Detailed Budget'!BZI72</f>
        <v>0</v>
      </c>
      <c r="BYX62" s="763">
        <f>'Detailed Budget'!BZJ72</f>
        <v>0</v>
      </c>
      <c r="BYY62" s="763">
        <f>'Detailed Budget'!BZK72</f>
        <v>0</v>
      </c>
      <c r="BYZ62" s="763">
        <f>'Detailed Budget'!BZL72</f>
        <v>0</v>
      </c>
      <c r="BZA62" s="763">
        <f>'Detailed Budget'!BZM72</f>
        <v>0</v>
      </c>
      <c r="BZB62" s="763">
        <f>'Detailed Budget'!BZN72</f>
        <v>0</v>
      </c>
      <c r="BZC62" s="763">
        <f>'Detailed Budget'!BZO72</f>
        <v>0</v>
      </c>
      <c r="BZD62" s="763">
        <f>'Detailed Budget'!BZP72</f>
        <v>0</v>
      </c>
      <c r="BZE62" s="763">
        <f>'Detailed Budget'!BZQ72</f>
        <v>0</v>
      </c>
      <c r="BZF62" s="763">
        <f>'Detailed Budget'!BZR72</f>
        <v>0</v>
      </c>
      <c r="BZG62" s="763">
        <f>'Detailed Budget'!BZS72</f>
        <v>0</v>
      </c>
      <c r="BZH62" s="763">
        <f>'Detailed Budget'!BZT72</f>
        <v>0</v>
      </c>
      <c r="BZI62" s="763">
        <f>'Detailed Budget'!BZU72</f>
        <v>0</v>
      </c>
      <c r="BZJ62" s="763">
        <f>'Detailed Budget'!BZV72</f>
        <v>0</v>
      </c>
      <c r="BZK62" s="763">
        <f>'Detailed Budget'!BZW72</f>
        <v>0</v>
      </c>
      <c r="BZL62" s="763">
        <f>'Detailed Budget'!BZX72</f>
        <v>0</v>
      </c>
      <c r="BZM62" s="763">
        <f>'Detailed Budget'!BZY72</f>
        <v>0</v>
      </c>
      <c r="BZN62" s="763">
        <f>'Detailed Budget'!BZZ72</f>
        <v>0</v>
      </c>
      <c r="BZO62" s="763">
        <f>'Detailed Budget'!CAA72</f>
        <v>0</v>
      </c>
      <c r="BZP62" s="763">
        <f>'Detailed Budget'!CAB72</f>
        <v>0</v>
      </c>
      <c r="BZQ62" s="763">
        <f>'Detailed Budget'!CAC72</f>
        <v>0</v>
      </c>
      <c r="BZR62" s="763">
        <f>'Detailed Budget'!CAD72</f>
        <v>0</v>
      </c>
      <c r="BZS62" s="763">
        <f>'Detailed Budget'!CAE72</f>
        <v>0</v>
      </c>
      <c r="BZT62" s="763">
        <f>'Detailed Budget'!CAF72</f>
        <v>0</v>
      </c>
      <c r="BZU62" s="763">
        <f>'Detailed Budget'!CAG72</f>
        <v>0</v>
      </c>
      <c r="BZV62" s="763">
        <f>'Detailed Budget'!CAH72</f>
        <v>0</v>
      </c>
      <c r="BZW62" s="763">
        <f>'Detailed Budget'!CAI72</f>
        <v>0</v>
      </c>
      <c r="BZX62" s="763">
        <f>'Detailed Budget'!CAJ72</f>
        <v>0</v>
      </c>
      <c r="BZY62" s="763">
        <f>'Detailed Budget'!CAK72</f>
        <v>0</v>
      </c>
      <c r="BZZ62" s="763">
        <f>'Detailed Budget'!CAL72</f>
        <v>0</v>
      </c>
      <c r="CAA62" s="763">
        <f>'Detailed Budget'!CAM72</f>
        <v>0</v>
      </c>
      <c r="CAB62" s="763">
        <f>'Detailed Budget'!CAN72</f>
        <v>0</v>
      </c>
      <c r="CAC62" s="763">
        <f>'Detailed Budget'!CAO72</f>
        <v>0</v>
      </c>
      <c r="CAD62" s="763">
        <f>'Detailed Budget'!CAP72</f>
        <v>0</v>
      </c>
      <c r="CAE62" s="763">
        <f>'Detailed Budget'!CAQ72</f>
        <v>0</v>
      </c>
      <c r="CAF62" s="763">
        <f>'Detailed Budget'!CAR72</f>
        <v>0</v>
      </c>
      <c r="CAG62" s="763">
        <f>'Detailed Budget'!CAS72</f>
        <v>0</v>
      </c>
      <c r="CAH62" s="763">
        <f>'Detailed Budget'!CAT72</f>
        <v>0</v>
      </c>
      <c r="CAI62" s="763">
        <f>'Detailed Budget'!CAU72</f>
        <v>0</v>
      </c>
      <c r="CAJ62" s="763">
        <f>'Detailed Budget'!CAV72</f>
        <v>0</v>
      </c>
      <c r="CAK62" s="763">
        <f>'Detailed Budget'!CAW72</f>
        <v>0</v>
      </c>
      <c r="CAL62" s="763">
        <f>'Detailed Budget'!CAX72</f>
        <v>0</v>
      </c>
      <c r="CAM62" s="763">
        <f>'Detailed Budget'!CAY72</f>
        <v>0</v>
      </c>
      <c r="CAN62" s="763">
        <f>'Detailed Budget'!CAZ72</f>
        <v>0</v>
      </c>
      <c r="CAO62" s="763">
        <f>'Detailed Budget'!CBA72</f>
        <v>0</v>
      </c>
      <c r="CAP62" s="763">
        <f>'Detailed Budget'!CBB72</f>
        <v>0</v>
      </c>
      <c r="CAQ62" s="763">
        <f>'Detailed Budget'!CBC72</f>
        <v>0</v>
      </c>
      <c r="CAR62" s="763">
        <f>'Detailed Budget'!CBD72</f>
        <v>0</v>
      </c>
      <c r="CAS62" s="763">
        <f>'Detailed Budget'!CBE72</f>
        <v>0</v>
      </c>
      <c r="CAT62" s="763">
        <f>'Detailed Budget'!CBF72</f>
        <v>0</v>
      </c>
      <c r="CAU62" s="763">
        <f>'Detailed Budget'!CBG72</f>
        <v>0</v>
      </c>
      <c r="CAV62" s="763">
        <f>'Detailed Budget'!CBH72</f>
        <v>0</v>
      </c>
      <c r="CAW62" s="763">
        <f>'Detailed Budget'!CBI72</f>
        <v>0</v>
      </c>
      <c r="CAX62" s="763">
        <f>'Detailed Budget'!CBJ72</f>
        <v>0</v>
      </c>
      <c r="CAY62" s="763">
        <f>'Detailed Budget'!CBK72</f>
        <v>0</v>
      </c>
      <c r="CAZ62" s="763">
        <f>'Detailed Budget'!CBL72</f>
        <v>0</v>
      </c>
      <c r="CBA62" s="763">
        <f>'Detailed Budget'!CBM72</f>
        <v>0</v>
      </c>
      <c r="CBB62" s="763">
        <f>'Detailed Budget'!CBN72</f>
        <v>0</v>
      </c>
      <c r="CBC62" s="763">
        <f>'Detailed Budget'!CBO72</f>
        <v>0</v>
      </c>
      <c r="CBD62" s="763">
        <f>'Detailed Budget'!CBP72</f>
        <v>0</v>
      </c>
      <c r="CBE62" s="763">
        <f>'Detailed Budget'!CBQ72</f>
        <v>0</v>
      </c>
      <c r="CBF62" s="763">
        <f>'Detailed Budget'!CBR72</f>
        <v>0</v>
      </c>
      <c r="CBG62" s="763">
        <f>'Detailed Budget'!CBS72</f>
        <v>0</v>
      </c>
      <c r="CBH62" s="763">
        <f>'Detailed Budget'!CBT72</f>
        <v>0</v>
      </c>
      <c r="CBI62" s="763">
        <f>'Detailed Budget'!CBU72</f>
        <v>0</v>
      </c>
      <c r="CBJ62" s="763">
        <f>'Detailed Budget'!CBV72</f>
        <v>0</v>
      </c>
      <c r="CBK62" s="763">
        <f>'Detailed Budget'!CBW72</f>
        <v>0</v>
      </c>
      <c r="CBL62" s="763">
        <f>'Detailed Budget'!CBX72</f>
        <v>0</v>
      </c>
      <c r="CBM62" s="763">
        <f>'Detailed Budget'!CBY72</f>
        <v>0</v>
      </c>
      <c r="CBN62" s="763">
        <f>'Detailed Budget'!CBZ72</f>
        <v>0</v>
      </c>
      <c r="CBO62" s="763">
        <f>'Detailed Budget'!CCA72</f>
        <v>0</v>
      </c>
      <c r="CBP62" s="763">
        <f>'Detailed Budget'!CCB72</f>
        <v>0</v>
      </c>
      <c r="CBQ62" s="763">
        <f>'Detailed Budget'!CCC72</f>
        <v>0</v>
      </c>
      <c r="CBR62" s="763">
        <f>'Detailed Budget'!CCD72</f>
        <v>0</v>
      </c>
      <c r="CBS62" s="763">
        <f>'Detailed Budget'!CCE72</f>
        <v>0</v>
      </c>
      <c r="CBT62" s="763">
        <f>'Detailed Budget'!CCF72</f>
        <v>0</v>
      </c>
      <c r="CBU62" s="763">
        <f>'Detailed Budget'!CCG72</f>
        <v>0</v>
      </c>
      <c r="CBV62" s="763">
        <f>'Detailed Budget'!CCH72</f>
        <v>0</v>
      </c>
      <c r="CBW62" s="763">
        <f>'Detailed Budget'!CCI72</f>
        <v>0</v>
      </c>
      <c r="CBX62" s="763">
        <f>'Detailed Budget'!CCJ72</f>
        <v>0</v>
      </c>
      <c r="CBY62" s="763">
        <f>'Detailed Budget'!CCK72</f>
        <v>0</v>
      </c>
      <c r="CBZ62" s="763">
        <f>'Detailed Budget'!CCL72</f>
        <v>0</v>
      </c>
      <c r="CCA62" s="763">
        <f>'Detailed Budget'!CCM72</f>
        <v>0</v>
      </c>
      <c r="CCB62" s="763">
        <f>'Detailed Budget'!CCN72</f>
        <v>0</v>
      </c>
      <c r="CCC62" s="763">
        <f>'Detailed Budget'!CCO72</f>
        <v>0</v>
      </c>
      <c r="CCD62" s="763">
        <f>'Detailed Budget'!CCP72</f>
        <v>0</v>
      </c>
      <c r="CCE62" s="763">
        <f>'Detailed Budget'!CCQ72</f>
        <v>0</v>
      </c>
      <c r="CCF62" s="763">
        <f>'Detailed Budget'!CCR72</f>
        <v>0</v>
      </c>
      <c r="CCG62" s="763">
        <f>'Detailed Budget'!CCS72</f>
        <v>0</v>
      </c>
      <c r="CCH62" s="763">
        <f>'Detailed Budget'!CCT72</f>
        <v>0</v>
      </c>
      <c r="CCI62" s="763">
        <f>'Detailed Budget'!CCU72</f>
        <v>0</v>
      </c>
      <c r="CCJ62" s="763">
        <f>'Detailed Budget'!CCV72</f>
        <v>0</v>
      </c>
      <c r="CCK62" s="763">
        <f>'Detailed Budget'!CCW72</f>
        <v>0</v>
      </c>
      <c r="CCL62" s="763">
        <f>'Detailed Budget'!CCX72</f>
        <v>0</v>
      </c>
      <c r="CCM62" s="763">
        <f>'Detailed Budget'!CCY72</f>
        <v>0</v>
      </c>
      <c r="CCN62" s="763">
        <f>'Detailed Budget'!CCZ72</f>
        <v>0</v>
      </c>
      <c r="CCO62" s="763">
        <f>'Detailed Budget'!CDA72</f>
        <v>0</v>
      </c>
      <c r="CCP62" s="763">
        <f>'Detailed Budget'!CDB72</f>
        <v>0</v>
      </c>
      <c r="CCQ62" s="763">
        <f>'Detailed Budget'!CDC72</f>
        <v>0</v>
      </c>
      <c r="CCR62" s="763">
        <f>'Detailed Budget'!CDD72</f>
        <v>0</v>
      </c>
      <c r="CCS62" s="763">
        <f>'Detailed Budget'!CDE72</f>
        <v>0</v>
      </c>
      <c r="CCT62" s="763">
        <f>'Detailed Budget'!CDF72</f>
        <v>0</v>
      </c>
      <c r="CCU62" s="763">
        <f>'Detailed Budget'!CDG72</f>
        <v>0</v>
      </c>
      <c r="CCV62" s="763">
        <f>'Detailed Budget'!CDH72</f>
        <v>0</v>
      </c>
      <c r="CCW62" s="763">
        <f>'Detailed Budget'!CDI72</f>
        <v>0</v>
      </c>
      <c r="CCX62" s="763">
        <f>'Detailed Budget'!CDJ72</f>
        <v>0</v>
      </c>
      <c r="CCY62" s="763">
        <f>'Detailed Budget'!CDK72</f>
        <v>0</v>
      </c>
      <c r="CCZ62" s="763">
        <f>'Detailed Budget'!CDL72</f>
        <v>0</v>
      </c>
      <c r="CDA62" s="763">
        <f>'Detailed Budget'!CDM72</f>
        <v>0</v>
      </c>
      <c r="CDB62" s="763">
        <f>'Detailed Budget'!CDN72</f>
        <v>0</v>
      </c>
      <c r="CDC62" s="763">
        <f>'Detailed Budget'!CDO72</f>
        <v>0</v>
      </c>
      <c r="CDD62" s="763">
        <f>'Detailed Budget'!CDP72</f>
        <v>0</v>
      </c>
      <c r="CDE62" s="763">
        <f>'Detailed Budget'!CDQ72</f>
        <v>0</v>
      </c>
      <c r="CDF62" s="763">
        <f>'Detailed Budget'!CDR72</f>
        <v>0</v>
      </c>
      <c r="CDG62" s="763">
        <f>'Detailed Budget'!CDS72</f>
        <v>0</v>
      </c>
      <c r="CDH62" s="763">
        <f>'Detailed Budget'!CDT72</f>
        <v>0</v>
      </c>
      <c r="CDI62" s="763">
        <f>'Detailed Budget'!CDU72</f>
        <v>0</v>
      </c>
      <c r="CDJ62" s="763">
        <f>'Detailed Budget'!CDV72</f>
        <v>0</v>
      </c>
      <c r="CDK62" s="763">
        <f>'Detailed Budget'!CDW72</f>
        <v>0</v>
      </c>
      <c r="CDL62" s="763">
        <f>'Detailed Budget'!CDX72</f>
        <v>0</v>
      </c>
      <c r="CDM62" s="763">
        <f>'Detailed Budget'!CDY72</f>
        <v>0</v>
      </c>
      <c r="CDN62" s="763">
        <f>'Detailed Budget'!CDZ72</f>
        <v>0</v>
      </c>
      <c r="CDO62" s="763">
        <f>'Detailed Budget'!CEA72</f>
        <v>0</v>
      </c>
      <c r="CDP62" s="763">
        <f>'Detailed Budget'!CEB72</f>
        <v>0</v>
      </c>
      <c r="CDQ62" s="763">
        <f>'Detailed Budget'!CEC72</f>
        <v>0</v>
      </c>
      <c r="CDR62" s="763">
        <f>'Detailed Budget'!CED72</f>
        <v>0</v>
      </c>
      <c r="CDS62" s="763">
        <f>'Detailed Budget'!CEE72</f>
        <v>0</v>
      </c>
      <c r="CDT62" s="763">
        <f>'Detailed Budget'!CEF72</f>
        <v>0</v>
      </c>
      <c r="CDU62" s="763">
        <f>'Detailed Budget'!CEG72</f>
        <v>0</v>
      </c>
      <c r="CDV62" s="763">
        <f>'Detailed Budget'!CEH72</f>
        <v>0</v>
      </c>
      <c r="CDW62" s="763">
        <f>'Detailed Budget'!CEI72</f>
        <v>0</v>
      </c>
      <c r="CDX62" s="763">
        <f>'Detailed Budget'!CEJ72</f>
        <v>0</v>
      </c>
      <c r="CDY62" s="763">
        <f>'Detailed Budget'!CEK72</f>
        <v>0</v>
      </c>
      <c r="CDZ62" s="763">
        <f>'Detailed Budget'!CEL72</f>
        <v>0</v>
      </c>
      <c r="CEA62" s="763">
        <f>'Detailed Budget'!CEM72</f>
        <v>0</v>
      </c>
      <c r="CEB62" s="763">
        <f>'Detailed Budget'!CEN72</f>
        <v>0</v>
      </c>
      <c r="CEC62" s="763">
        <f>'Detailed Budget'!CEO72</f>
        <v>0</v>
      </c>
      <c r="CED62" s="763">
        <f>'Detailed Budget'!CEP72</f>
        <v>0</v>
      </c>
      <c r="CEE62" s="763">
        <f>'Detailed Budget'!CEQ72</f>
        <v>0</v>
      </c>
      <c r="CEF62" s="763">
        <f>'Detailed Budget'!CER72</f>
        <v>0</v>
      </c>
      <c r="CEG62" s="763">
        <f>'Detailed Budget'!CES72</f>
        <v>0</v>
      </c>
      <c r="CEH62" s="763">
        <f>'Detailed Budget'!CET72</f>
        <v>0</v>
      </c>
      <c r="CEI62" s="763">
        <f>'Detailed Budget'!CEU72</f>
        <v>0</v>
      </c>
      <c r="CEJ62" s="763">
        <f>'Detailed Budget'!CEV72</f>
        <v>0</v>
      </c>
      <c r="CEK62" s="763">
        <f>'Detailed Budget'!CEW72</f>
        <v>0</v>
      </c>
      <c r="CEL62" s="763">
        <f>'Detailed Budget'!CEX72</f>
        <v>0</v>
      </c>
      <c r="CEM62" s="763">
        <f>'Detailed Budget'!CEY72</f>
        <v>0</v>
      </c>
      <c r="CEN62" s="763">
        <f>'Detailed Budget'!CEZ72</f>
        <v>0</v>
      </c>
      <c r="CEO62" s="763">
        <f>'Detailed Budget'!CFA72</f>
        <v>0</v>
      </c>
      <c r="CEP62" s="763">
        <f>'Detailed Budget'!CFB72</f>
        <v>0</v>
      </c>
      <c r="CEQ62" s="763">
        <f>'Detailed Budget'!CFC72</f>
        <v>0</v>
      </c>
      <c r="CER62" s="763">
        <f>'Detailed Budget'!CFD72</f>
        <v>0</v>
      </c>
      <c r="CES62" s="763">
        <f>'Detailed Budget'!CFE72</f>
        <v>0</v>
      </c>
      <c r="CET62" s="763">
        <f>'Detailed Budget'!CFF72</f>
        <v>0</v>
      </c>
      <c r="CEU62" s="763">
        <f>'Detailed Budget'!CFG72</f>
        <v>0</v>
      </c>
      <c r="CEV62" s="763">
        <f>'Detailed Budget'!CFH72</f>
        <v>0</v>
      </c>
      <c r="CEW62" s="763">
        <f>'Detailed Budget'!CFI72</f>
        <v>0</v>
      </c>
      <c r="CEX62" s="763">
        <f>'Detailed Budget'!CFJ72</f>
        <v>0</v>
      </c>
      <c r="CEY62" s="763">
        <f>'Detailed Budget'!CFK72</f>
        <v>0</v>
      </c>
      <c r="CEZ62" s="763">
        <f>'Detailed Budget'!CFL72</f>
        <v>0</v>
      </c>
      <c r="CFA62" s="763">
        <f>'Detailed Budget'!CFM72</f>
        <v>0</v>
      </c>
      <c r="CFB62" s="763">
        <f>'Detailed Budget'!CFN72</f>
        <v>0</v>
      </c>
      <c r="CFC62" s="763">
        <f>'Detailed Budget'!CFO72</f>
        <v>0</v>
      </c>
      <c r="CFD62" s="763">
        <f>'Detailed Budget'!CFP72</f>
        <v>0</v>
      </c>
      <c r="CFE62" s="763">
        <f>'Detailed Budget'!CFQ72</f>
        <v>0</v>
      </c>
      <c r="CFF62" s="763">
        <f>'Detailed Budget'!CFR72</f>
        <v>0</v>
      </c>
      <c r="CFG62" s="763">
        <f>'Detailed Budget'!CFS72</f>
        <v>0</v>
      </c>
      <c r="CFH62" s="763">
        <f>'Detailed Budget'!CFT72</f>
        <v>0</v>
      </c>
      <c r="CFI62" s="763">
        <f>'Detailed Budget'!CFU72</f>
        <v>0</v>
      </c>
      <c r="CFJ62" s="763">
        <f>'Detailed Budget'!CFV72</f>
        <v>0</v>
      </c>
      <c r="CFK62" s="763">
        <f>'Detailed Budget'!CFW72</f>
        <v>0</v>
      </c>
      <c r="CFL62" s="763">
        <f>'Detailed Budget'!CFX72</f>
        <v>0</v>
      </c>
      <c r="CFM62" s="763">
        <f>'Detailed Budget'!CFY72</f>
        <v>0</v>
      </c>
      <c r="CFN62" s="763">
        <f>'Detailed Budget'!CFZ72</f>
        <v>0</v>
      </c>
      <c r="CFO62" s="763">
        <f>'Detailed Budget'!CGA72</f>
        <v>0</v>
      </c>
      <c r="CFP62" s="763">
        <f>'Detailed Budget'!CGB72</f>
        <v>0</v>
      </c>
      <c r="CFQ62" s="763">
        <f>'Detailed Budget'!CGC72</f>
        <v>0</v>
      </c>
      <c r="CFR62" s="763">
        <f>'Detailed Budget'!CGD72</f>
        <v>0</v>
      </c>
      <c r="CFS62" s="763">
        <f>'Detailed Budget'!CGE72</f>
        <v>0</v>
      </c>
      <c r="CFT62" s="763">
        <f>'Detailed Budget'!CGF72</f>
        <v>0</v>
      </c>
      <c r="CFU62" s="763">
        <f>'Detailed Budget'!CGG72</f>
        <v>0</v>
      </c>
      <c r="CFV62" s="763">
        <f>'Detailed Budget'!CGH72</f>
        <v>0</v>
      </c>
      <c r="CFW62" s="763">
        <f>'Detailed Budget'!CGI72</f>
        <v>0</v>
      </c>
      <c r="CFX62" s="763">
        <f>'Detailed Budget'!CGJ72</f>
        <v>0</v>
      </c>
      <c r="CFY62" s="763">
        <f>'Detailed Budget'!CGK72</f>
        <v>0</v>
      </c>
      <c r="CFZ62" s="763">
        <f>'Detailed Budget'!CGL72</f>
        <v>0</v>
      </c>
      <c r="CGA62" s="763">
        <f>'Detailed Budget'!CGM72</f>
        <v>0</v>
      </c>
      <c r="CGB62" s="763">
        <f>'Detailed Budget'!CGN72</f>
        <v>0</v>
      </c>
      <c r="CGC62" s="763">
        <f>'Detailed Budget'!CGO72</f>
        <v>0</v>
      </c>
      <c r="CGD62" s="763">
        <f>'Detailed Budget'!CGP72</f>
        <v>0</v>
      </c>
      <c r="CGE62" s="763">
        <f>'Detailed Budget'!CGQ72</f>
        <v>0</v>
      </c>
      <c r="CGF62" s="763">
        <f>'Detailed Budget'!CGR72</f>
        <v>0</v>
      </c>
      <c r="CGG62" s="763">
        <f>'Detailed Budget'!CGS72</f>
        <v>0</v>
      </c>
      <c r="CGH62" s="763">
        <f>'Detailed Budget'!CGT72</f>
        <v>0</v>
      </c>
      <c r="CGI62" s="763">
        <f>'Detailed Budget'!CGU72</f>
        <v>0</v>
      </c>
      <c r="CGJ62" s="763">
        <f>'Detailed Budget'!CGV72</f>
        <v>0</v>
      </c>
      <c r="CGK62" s="763">
        <f>'Detailed Budget'!CGW72</f>
        <v>0</v>
      </c>
      <c r="CGL62" s="763">
        <f>'Detailed Budget'!CGX72</f>
        <v>0</v>
      </c>
      <c r="CGM62" s="763">
        <f>'Detailed Budget'!CGY72</f>
        <v>0</v>
      </c>
      <c r="CGN62" s="763">
        <f>'Detailed Budget'!CGZ72</f>
        <v>0</v>
      </c>
      <c r="CGO62" s="763">
        <f>'Detailed Budget'!CHA72</f>
        <v>0</v>
      </c>
      <c r="CGP62" s="763">
        <f>'Detailed Budget'!CHB72</f>
        <v>0</v>
      </c>
      <c r="CGQ62" s="763">
        <f>'Detailed Budget'!CHC72</f>
        <v>0</v>
      </c>
      <c r="CGR62" s="763">
        <f>'Detailed Budget'!CHD72</f>
        <v>0</v>
      </c>
      <c r="CGS62" s="763">
        <f>'Detailed Budget'!CHE72</f>
        <v>0</v>
      </c>
      <c r="CGT62" s="763">
        <f>'Detailed Budget'!CHF72</f>
        <v>0</v>
      </c>
      <c r="CGU62" s="763">
        <f>'Detailed Budget'!CHG72</f>
        <v>0</v>
      </c>
      <c r="CGV62" s="763">
        <f>'Detailed Budget'!CHH72</f>
        <v>0</v>
      </c>
      <c r="CGW62" s="763">
        <f>'Detailed Budget'!CHI72</f>
        <v>0</v>
      </c>
      <c r="CGX62" s="763">
        <f>'Detailed Budget'!CHJ72</f>
        <v>0</v>
      </c>
      <c r="CGY62" s="763">
        <f>'Detailed Budget'!CHK72</f>
        <v>0</v>
      </c>
      <c r="CGZ62" s="763">
        <f>'Detailed Budget'!CHL72</f>
        <v>0</v>
      </c>
      <c r="CHA62" s="763">
        <f>'Detailed Budget'!CHM72</f>
        <v>0</v>
      </c>
      <c r="CHB62" s="763">
        <f>'Detailed Budget'!CHN72</f>
        <v>0</v>
      </c>
      <c r="CHC62" s="763">
        <f>'Detailed Budget'!CHO72</f>
        <v>0</v>
      </c>
      <c r="CHD62" s="763">
        <f>'Detailed Budget'!CHP72</f>
        <v>0</v>
      </c>
      <c r="CHE62" s="763">
        <f>'Detailed Budget'!CHQ72</f>
        <v>0</v>
      </c>
      <c r="CHF62" s="763">
        <f>'Detailed Budget'!CHR72</f>
        <v>0</v>
      </c>
      <c r="CHG62" s="763">
        <f>'Detailed Budget'!CHS72</f>
        <v>0</v>
      </c>
      <c r="CHH62" s="763">
        <f>'Detailed Budget'!CHT72</f>
        <v>0</v>
      </c>
      <c r="CHI62" s="763">
        <f>'Detailed Budget'!CHU72</f>
        <v>0</v>
      </c>
      <c r="CHJ62" s="763">
        <f>'Detailed Budget'!CHV72</f>
        <v>0</v>
      </c>
      <c r="CHK62" s="763">
        <f>'Detailed Budget'!CHW72</f>
        <v>0</v>
      </c>
      <c r="CHL62" s="763">
        <f>'Detailed Budget'!CHX72</f>
        <v>0</v>
      </c>
      <c r="CHM62" s="763">
        <f>'Detailed Budget'!CHY72</f>
        <v>0</v>
      </c>
      <c r="CHN62" s="763">
        <f>'Detailed Budget'!CHZ72</f>
        <v>0</v>
      </c>
      <c r="CHO62" s="763">
        <f>'Detailed Budget'!CIA72</f>
        <v>0</v>
      </c>
      <c r="CHP62" s="763">
        <f>'Detailed Budget'!CIB72</f>
        <v>0</v>
      </c>
      <c r="CHQ62" s="763">
        <f>'Detailed Budget'!CIC72</f>
        <v>0</v>
      </c>
      <c r="CHR62" s="763">
        <f>'Detailed Budget'!CID72</f>
        <v>0</v>
      </c>
      <c r="CHS62" s="763">
        <f>'Detailed Budget'!CIE72</f>
        <v>0</v>
      </c>
      <c r="CHT62" s="763">
        <f>'Detailed Budget'!CIF72</f>
        <v>0</v>
      </c>
      <c r="CHU62" s="763">
        <f>'Detailed Budget'!CIG72</f>
        <v>0</v>
      </c>
      <c r="CHV62" s="763">
        <f>'Detailed Budget'!CIH72</f>
        <v>0</v>
      </c>
      <c r="CHW62" s="763">
        <f>'Detailed Budget'!CII72</f>
        <v>0</v>
      </c>
      <c r="CHX62" s="763">
        <f>'Detailed Budget'!CIJ72</f>
        <v>0</v>
      </c>
      <c r="CHY62" s="763">
        <f>'Detailed Budget'!CIK72</f>
        <v>0</v>
      </c>
      <c r="CHZ62" s="763">
        <f>'Detailed Budget'!CIL72</f>
        <v>0</v>
      </c>
      <c r="CIA62" s="763">
        <f>'Detailed Budget'!CIM72</f>
        <v>0</v>
      </c>
      <c r="CIB62" s="763">
        <f>'Detailed Budget'!CIN72</f>
        <v>0</v>
      </c>
      <c r="CIC62" s="763">
        <f>'Detailed Budget'!CIO72</f>
        <v>0</v>
      </c>
      <c r="CID62" s="763">
        <f>'Detailed Budget'!CIP72</f>
        <v>0</v>
      </c>
      <c r="CIE62" s="763">
        <f>'Detailed Budget'!CIQ72</f>
        <v>0</v>
      </c>
      <c r="CIF62" s="763">
        <f>'Detailed Budget'!CIR72</f>
        <v>0</v>
      </c>
      <c r="CIG62" s="763">
        <f>'Detailed Budget'!CIS72</f>
        <v>0</v>
      </c>
      <c r="CIH62" s="763">
        <f>'Detailed Budget'!CIT72</f>
        <v>0</v>
      </c>
      <c r="CII62" s="763">
        <f>'Detailed Budget'!CIU72</f>
        <v>0</v>
      </c>
      <c r="CIJ62" s="763">
        <f>'Detailed Budget'!CIV72</f>
        <v>0</v>
      </c>
      <c r="CIK62" s="763">
        <f>'Detailed Budget'!CIW72</f>
        <v>0</v>
      </c>
      <c r="CIL62" s="763">
        <f>'Detailed Budget'!CIX72</f>
        <v>0</v>
      </c>
      <c r="CIM62" s="763">
        <f>'Detailed Budget'!CIY72</f>
        <v>0</v>
      </c>
      <c r="CIN62" s="763">
        <f>'Detailed Budget'!CIZ72</f>
        <v>0</v>
      </c>
      <c r="CIO62" s="763">
        <f>'Detailed Budget'!CJA72</f>
        <v>0</v>
      </c>
      <c r="CIP62" s="763">
        <f>'Detailed Budget'!CJB72</f>
        <v>0</v>
      </c>
      <c r="CIQ62" s="763">
        <f>'Detailed Budget'!CJC72</f>
        <v>0</v>
      </c>
      <c r="CIR62" s="763">
        <f>'Detailed Budget'!CJD72</f>
        <v>0</v>
      </c>
      <c r="CIS62" s="763">
        <f>'Detailed Budget'!CJE72</f>
        <v>0</v>
      </c>
      <c r="CIT62" s="763">
        <f>'Detailed Budget'!CJF72</f>
        <v>0</v>
      </c>
      <c r="CIU62" s="763">
        <f>'Detailed Budget'!CJG72</f>
        <v>0</v>
      </c>
      <c r="CIV62" s="763">
        <f>'Detailed Budget'!CJH72</f>
        <v>0</v>
      </c>
      <c r="CIW62" s="763">
        <f>'Detailed Budget'!CJI72</f>
        <v>0</v>
      </c>
      <c r="CIX62" s="763">
        <f>'Detailed Budget'!CJJ72</f>
        <v>0</v>
      </c>
      <c r="CIY62" s="763">
        <f>'Detailed Budget'!CJK72</f>
        <v>0</v>
      </c>
      <c r="CIZ62" s="763">
        <f>'Detailed Budget'!CJL72</f>
        <v>0</v>
      </c>
      <c r="CJA62" s="763">
        <f>'Detailed Budget'!CJM72</f>
        <v>0</v>
      </c>
      <c r="CJB62" s="763">
        <f>'Detailed Budget'!CJN72</f>
        <v>0</v>
      </c>
      <c r="CJC62" s="763">
        <f>'Detailed Budget'!CJO72</f>
        <v>0</v>
      </c>
      <c r="CJD62" s="763">
        <f>'Detailed Budget'!CJP72</f>
        <v>0</v>
      </c>
      <c r="CJE62" s="763">
        <f>'Detailed Budget'!CJQ72</f>
        <v>0</v>
      </c>
      <c r="CJF62" s="763">
        <f>'Detailed Budget'!CJR72</f>
        <v>0</v>
      </c>
      <c r="CJG62" s="763">
        <f>'Detailed Budget'!CJS72</f>
        <v>0</v>
      </c>
      <c r="CJH62" s="763">
        <f>'Detailed Budget'!CJT72</f>
        <v>0</v>
      </c>
      <c r="CJI62" s="763">
        <f>'Detailed Budget'!CJU72</f>
        <v>0</v>
      </c>
      <c r="CJJ62" s="763">
        <f>'Detailed Budget'!CJV72</f>
        <v>0</v>
      </c>
      <c r="CJK62" s="763">
        <f>'Detailed Budget'!CJW72</f>
        <v>0</v>
      </c>
      <c r="CJL62" s="763">
        <f>'Detailed Budget'!CJX72</f>
        <v>0</v>
      </c>
      <c r="CJM62" s="763">
        <f>'Detailed Budget'!CJY72</f>
        <v>0</v>
      </c>
      <c r="CJN62" s="763">
        <f>'Detailed Budget'!CJZ72</f>
        <v>0</v>
      </c>
      <c r="CJO62" s="763">
        <f>'Detailed Budget'!CKA72</f>
        <v>0</v>
      </c>
      <c r="CJP62" s="763">
        <f>'Detailed Budget'!CKB72</f>
        <v>0</v>
      </c>
      <c r="CJQ62" s="763">
        <f>'Detailed Budget'!CKC72</f>
        <v>0</v>
      </c>
      <c r="CJR62" s="763">
        <f>'Detailed Budget'!CKD72</f>
        <v>0</v>
      </c>
      <c r="CJS62" s="763">
        <f>'Detailed Budget'!CKE72</f>
        <v>0</v>
      </c>
      <c r="CJT62" s="763">
        <f>'Detailed Budget'!CKF72</f>
        <v>0</v>
      </c>
      <c r="CJU62" s="763">
        <f>'Detailed Budget'!CKG72</f>
        <v>0</v>
      </c>
      <c r="CJV62" s="763">
        <f>'Detailed Budget'!CKH72</f>
        <v>0</v>
      </c>
      <c r="CJW62" s="763">
        <f>'Detailed Budget'!CKI72</f>
        <v>0</v>
      </c>
      <c r="CJX62" s="763">
        <f>'Detailed Budget'!CKJ72</f>
        <v>0</v>
      </c>
      <c r="CJY62" s="763">
        <f>'Detailed Budget'!CKK72</f>
        <v>0</v>
      </c>
      <c r="CJZ62" s="763">
        <f>'Detailed Budget'!CKL72</f>
        <v>0</v>
      </c>
      <c r="CKA62" s="763">
        <f>'Detailed Budget'!CKM72</f>
        <v>0</v>
      </c>
      <c r="CKB62" s="763">
        <f>'Detailed Budget'!CKN72</f>
        <v>0</v>
      </c>
      <c r="CKC62" s="763">
        <f>'Detailed Budget'!CKO72</f>
        <v>0</v>
      </c>
      <c r="CKD62" s="763">
        <f>'Detailed Budget'!CKP72</f>
        <v>0</v>
      </c>
      <c r="CKE62" s="763">
        <f>'Detailed Budget'!CKQ72</f>
        <v>0</v>
      </c>
      <c r="CKF62" s="763">
        <f>'Detailed Budget'!CKR72</f>
        <v>0</v>
      </c>
      <c r="CKG62" s="763">
        <f>'Detailed Budget'!CKS72</f>
        <v>0</v>
      </c>
      <c r="CKH62" s="763">
        <f>'Detailed Budget'!CKT72</f>
        <v>0</v>
      </c>
      <c r="CKI62" s="763">
        <f>'Detailed Budget'!CKU72</f>
        <v>0</v>
      </c>
      <c r="CKJ62" s="763">
        <f>'Detailed Budget'!CKV72</f>
        <v>0</v>
      </c>
      <c r="CKK62" s="763">
        <f>'Detailed Budget'!CKW72</f>
        <v>0</v>
      </c>
      <c r="CKL62" s="763">
        <f>'Detailed Budget'!CKX72</f>
        <v>0</v>
      </c>
      <c r="CKM62" s="763">
        <f>'Detailed Budget'!CKY72</f>
        <v>0</v>
      </c>
      <c r="CKN62" s="763">
        <f>'Detailed Budget'!CKZ72</f>
        <v>0</v>
      </c>
      <c r="CKO62" s="763">
        <f>'Detailed Budget'!CLA72</f>
        <v>0</v>
      </c>
      <c r="CKP62" s="763">
        <f>'Detailed Budget'!CLB72</f>
        <v>0</v>
      </c>
      <c r="CKQ62" s="763">
        <f>'Detailed Budget'!CLC72</f>
        <v>0</v>
      </c>
      <c r="CKR62" s="763">
        <f>'Detailed Budget'!CLD72</f>
        <v>0</v>
      </c>
      <c r="CKS62" s="763">
        <f>'Detailed Budget'!CLE72</f>
        <v>0</v>
      </c>
      <c r="CKT62" s="763">
        <f>'Detailed Budget'!CLF72</f>
        <v>0</v>
      </c>
      <c r="CKU62" s="763">
        <f>'Detailed Budget'!CLG72</f>
        <v>0</v>
      </c>
      <c r="CKV62" s="763">
        <f>'Detailed Budget'!CLH72</f>
        <v>0</v>
      </c>
      <c r="CKW62" s="763">
        <f>'Detailed Budget'!CLI72</f>
        <v>0</v>
      </c>
      <c r="CKX62" s="763">
        <f>'Detailed Budget'!CLJ72</f>
        <v>0</v>
      </c>
      <c r="CKY62" s="763">
        <f>'Detailed Budget'!CLK72</f>
        <v>0</v>
      </c>
      <c r="CKZ62" s="763">
        <f>'Detailed Budget'!CLL72</f>
        <v>0</v>
      </c>
      <c r="CLA62" s="763">
        <f>'Detailed Budget'!CLM72</f>
        <v>0</v>
      </c>
      <c r="CLB62" s="763">
        <f>'Detailed Budget'!CLN72</f>
        <v>0</v>
      </c>
      <c r="CLC62" s="763">
        <f>'Detailed Budget'!CLO72</f>
        <v>0</v>
      </c>
      <c r="CLD62" s="763">
        <f>'Detailed Budget'!CLP72</f>
        <v>0</v>
      </c>
      <c r="CLE62" s="763">
        <f>'Detailed Budget'!CLQ72</f>
        <v>0</v>
      </c>
      <c r="CLF62" s="763">
        <f>'Detailed Budget'!CLR72</f>
        <v>0</v>
      </c>
      <c r="CLG62" s="763">
        <f>'Detailed Budget'!CLS72</f>
        <v>0</v>
      </c>
      <c r="CLH62" s="763">
        <f>'Detailed Budget'!CLT72</f>
        <v>0</v>
      </c>
      <c r="CLI62" s="763">
        <f>'Detailed Budget'!CLU72</f>
        <v>0</v>
      </c>
      <c r="CLJ62" s="763">
        <f>'Detailed Budget'!CLV72</f>
        <v>0</v>
      </c>
      <c r="CLK62" s="763">
        <f>'Detailed Budget'!CLW72</f>
        <v>0</v>
      </c>
      <c r="CLL62" s="763">
        <f>'Detailed Budget'!CLX72</f>
        <v>0</v>
      </c>
      <c r="CLM62" s="763">
        <f>'Detailed Budget'!CLY72</f>
        <v>0</v>
      </c>
      <c r="CLN62" s="763">
        <f>'Detailed Budget'!CLZ72</f>
        <v>0</v>
      </c>
      <c r="CLO62" s="763">
        <f>'Detailed Budget'!CMA72</f>
        <v>0</v>
      </c>
      <c r="CLP62" s="763">
        <f>'Detailed Budget'!CMB72</f>
        <v>0</v>
      </c>
      <c r="CLQ62" s="763">
        <f>'Detailed Budget'!CMC72</f>
        <v>0</v>
      </c>
      <c r="CLR62" s="763">
        <f>'Detailed Budget'!CMD72</f>
        <v>0</v>
      </c>
      <c r="CLS62" s="763">
        <f>'Detailed Budget'!CME72</f>
        <v>0</v>
      </c>
      <c r="CLT62" s="763">
        <f>'Detailed Budget'!CMF72</f>
        <v>0</v>
      </c>
      <c r="CLU62" s="763">
        <f>'Detailed Budget'!CMG72</f>
        <v>0</v>
      </c>
      <c r="CLV62" s="763">
        <f>'Detailed Budget'!CMH72</f>
        <v>0</v>
      </c>
      <c r="CLW62" s="763">
        <f>'Detailed Budget'!CMI72</f>
        <v>0</v>
      </c>
      <c r="CLX62" s="763">
        <f>'Detailed Budget'!CMJ72</f>
        <v>0</v>
      </c>
      <c r="CLY62" s="763">
        <f>'Detailed Budget'!CMK72</f>
        <v>0</v>
      </c>
      <c r="CLZ62" s="763">
        <f>'Detailed Budget'!CML72</f>
        <v>0</v>
      </c>
      <c r="CMA62" s="763">
        <f>'Detailed Budget'!CMM72</f>
        <v>0</v>
      </c>
      <c r="CMB62" s="763">
        <f>'Detailed Budget'!CMN72</f>
        <v>0</v>
      </c>
      <c r="CMC62" s="763">
        <f>'Detailed Budget'!CMO72</f>
        <v>0</v>
      </c>
      <c r="CMD62" s="763">
        <f>'Detailed Budget'!CMP72</f>
        <v>0</v>
      </c>
      <c r="CME62" s="763">
        <f>'Detailed Budget'!CMQ72</f>
        <v>0</v>
      </c>
      <c r="CMF62" s="763">
        <f>'Detailed Budget'!CMR72</f>
        <v>0</v>
      </c>
      <c r="CMG62" s="763">
        <f>'Detailed Budget'!CMS72</f>
        <v>0</v>
      </c>
      <c r="CMH62" s="763">
        <f>'Detailed Budget'!CMT72</f>
        <v>0</v>
      </c>
      <c r="CMI62" s="763">
        <f>'Detailed Budget'!CMU72</f>
        <v>0</v>
      </c>
      <c r="CMJ62" s="763">
        <f>'Detailed Budget'!CMV72</f>
        <v>0</v>
      </c>
      <c r="CMK62" s="763">
        <f>'Detailed Budget'!CMW72</f>
        <v>0</v>
      </c>
      <c r="CML62" s="763">
        <f>'Detailed Budget'!CMX72</f>
        <v>0</v>
      </c>
      <c r="CMM62" s="763">
        <f>'Detailed Budget'!CMY72</f>
        <v>0</v>
      </c>
      <c r="CMN62" s="763">
        <f>'Detailed Budget'!CMZ72</f>
        <v>0</v>
      </c>
      <c r="CMO62" s="763">
        <f>'Detailed Budget'!CNA72</f>
        <v>0</v>
      </c>
      <c r="CMP62" s="763">
        <f>'Detailed Budget'!CNB72</f>
        <v>0</v>
      </c>
      <c r="CMQ62" s="763">
        <f>'Detailed Budget'!CNC72</f>
        <v>0</v>
      </c>
      <c r="CMR62" s="763">
        <f>'Detailed Budget'!CND72</f>
        <v>0</v>
      </c>
      <c r="CMS62" s="763">
        <f>'Detailed Budget'!CNE72</f>
        <v>0</v>
      </c>
      <c r="CMT62" s="763">
        <f>'Detailed Budget'!CNF72</f>
        <v>0</v>
      </c>
      <c r="CMU62" s="763">
        <f>'Detailed Budget'!CNG72</f>
        <v>0</v>
      </c>
      <c r="CMV62" s="763">
        <f>'Detailed Budget'!CNH72</f>
        <v>0</v>
      </c>
      <c r="CMW62" s="763">
        <f>'Detailed Budget'!CNI72</f>
        <v>0</v>
      </c>
      <c r="CMX62" s="763">
        <f>'Detailed Budget'!CNJ72</f>
        <v>0</v>
      </c>
      <c r="CMY62" s="763">
        <f>'Detailed Budget'!CNK72</f>
        <v>0</v>
      </c>
      <c r="CMZ62" s="763">
        <f>'Detailed Budget'!CNL72</f>
        <v>0</v>
      </c>
      <c r="CNA62" s="763">
        <f>'Detailed Budget'!CNM72</f>
        <v>0</v>
      </c>
      <c r="CNB62" s="763">
        <f>'Detailed Budget'!CNN72</f>
        <v>0</v>
      </c>
      <c r="CNC62" s="763">
        <f>'Detailed Budget'!CNO72</f>
        <v>0</v>
      </c>
      <c r="CND62" s="763">
        <f>'Detailed Budget'!CNP72</f>
        <v>0</v>
      </c>
      <c r="CNE62" s="763">
        <f>'Detailed Budget'!CNQ72</f>
        <v>0</v>
      </c>
      <c r="CNF62" s="763">
        <f>'Detailed Budget'!CNR72</f>
        <v>0</v>
      </c>
      <c r="CNG62" s="763">
        <f>'Detailed Budget'!CNS72</f>
        <v>0</v>
      </c>
      <c r="CNH62" s="763">
        <f>'Detailed Budget'!CNT72</f>
        <v>0</v>
      </c>
      <c r="CNI62" s="763">
        <f>'Detailed Budget'!CNU72</f>
        <v>0</v>
      </c>
      <c r="CNJ62" s="763">
        <f>'Detailed Budget'!CNV72</f>
        <v>0</v>
      </c>
      <c r="CNK62" s="763">
        <f>'Detailed Budget'!CNW72</f>
        <v>0</v>
      </c>
      <c r="CNL62" s="763">
        <f>'Detailed Budget'!CNX72</f>
        <v>0</v>
      </c>
      <c r="CNM62" s="763">
        <f>'Detailed Budget'!CNY72</f>
        <v>0</v>
      </c>
      <c r="CNN62" s="763">
        <f>'Detailed Budget'!CNZ72</f>
        <v>0</v>
      </c>
      <c r="CNO62" s="763">
        <f>'Detailed Budget'!COA72</f>
        <v>0</v>
      </c>
      <c r="CNP62" s="763">
        <f>'Detailed Budget'!COB72</f>
        <v>0</v>
      </c>
      <c r="CNQ62" s="763">
        <f>'Detailed Budget'!COC72</f>
        <v>0</v>
      </c>
      <c r="CNR62" s="763">
        <f>'Detailed Budget'!COD72</f>
        <v>0</v>
      </c>
      <c r="CNS62" s="763">
        <f>'Detailed Budget'!COE72</f>
        <v>0</v>
      </c>
      <c r="CNT62" s="763">
        <f>'Detailed Budget'!COF72</f>
        <v>0</v>
      </c>
      <c r="CNU62" s="763">
        <f>'Detailed Budget'!COG72</f>
        <v>0</v>
      </c>
      <c r="CNV62" s="763">
        <f>'Detailed Budget'!COH72</f>
        <v>0</v>
      </c>
      <c r="CNW62" s="763">
        <f>'Detailed Budget'!COI72</f>
        <v>0</v>
      </c>
      <c r="CNX62" s="763">
        <f>'Detailed Budget'!COJ72</f>
        <v>0</v>
      </c>
      <c r="CNY62" s="763">
        <f>'Detailed Budget'!COK72</f>
        <v>0</v>
      </c>
      <c r="CNZ62" s="763">
        <f>'Detailed Budget'!COL72</f>
        <v>0</v>
      </c>
      <c r="COA62" s="763">
        <f>'Detailed Budget'!COM72</f>
        <v>0</v>
      </c>
      <c r="COB62" s="763">
        <f>'Detailed Budget'!CON72</f>
        <v>0</v>
      </c>
      <c r="COC62" s="763">
        <f>'Detailed Budget'!COO72</f>
        <v>0</v>
      </c>
      <c r="COD62" s="763">
        <f>'Detailed Budget'!COP72</f>
        <v>0</v>
      </c>
      <c r="COE62" s="763">
        <f>'Detailed Budget'!COQ72</f>
        <v>0</v>
      </c>
      <c r="COF62" s="763">
        <f>'Detailed Budget'!COR72</f>
        <v>0</v>
      </c>
      <c r="COG62" s="763">
        <f>'Detailed Budget'!COS72</f>
        <v>0</v>
      </c>
      <c r="COH62" s="763">
        <f>'Detailed Budget'!COT72</f>
        <v>0</v>
      </c>
      <c r="COI62" s="763">
        <f>'Detailed Budget'!COU72</f>
        <v>0</v>
      </c>
      <c r="COJ62" s="763">
        <f>'Detailed Budget'!COV72</f>
        <v>0</v>
      </c>
      <c r="COK62" s="763">
        <f>'Detailed Budget'!COW72</f>
        <v>0</v>
      </c>
      <c r="COL62" s="763">
        <f>'Detailed Budget'!COX72</f>
        <v>0</v>
      </c>
      <c r="COM62" s="763">
        <f>'Detailed Budget'!COY72</f>
        <v>0</v>
      </c>
      <c r="CON62" s="763">
        <f>'Detailed Budget'!COZ72</f>
        <v>0</v>
      </c>
      <c r="COO62" s="763">
        <f>'Detailed Budget'!CPA72</f>
        <v>0</v>
      </c>
      <c r="COP62" s="763">
        <f>'Detailed Budget'!CPB72</f>
        <v>0</v>
      </c>
      <c r="COQ62" s="763">
        <f>'Detailed Budget'!CPC72</f>
        <v>0</v>
      </c>
      <c r="COR62" s="763">
        <f>'Detailed Budget'!CPD72</f>
        <v>0</v>
      </c>
      <c r="COS62" s="763">
        <f>'Detailed Budget'!CPE72</f>
        <v>0</v>
      </c>
      <c r="COT62" s="763">
        <f>'Detailed Budget'!CPF72</f>
        <v>0</v>
      </c>
      <c r="COU62" s="763">
        <f>'Detailed Budget'!CPG72</f>
        <v>0</v>
      </c>
      <c r="COV62" s="763">
        <f>'Detailed Budget'!CPH72</f>
        <v>0</v>
      </c>
      <c r="COW62" s="763">
        <f>'Detailed Budget'!CPI72</f>
        <v>0</v>
      </c>
      <c r="COX62" s="763">
        <f>'Detailed Budget'!CPJ72</f>
        <v>0</v>
      </c>
      <c r="COY62" s="763">
        <f>'Detailed Budget'!CPK72</f>
        <v>0</v>
      </c>
      <c r="COZ62" s="763">
        <f>'Detailed Budget'!CPL72</f>
        <v>0</v>
      </c>
      <c r="CPA62" s="763">
        <f>'Detailed Budget'!CPM72</f>
        <v>0</v>
      </c>
      <c r="CPB62" s="763">
        <f>'Detailed Budget'!CPN72</f>
        <v>0</v>
      </c>
      <c r="CPC62" s="763">
        <f>'Detailed Budget'!CPO72</f>
        <v>0</v>
      </c>
      <c r="CPD62" s="763">
        <f>'Detailed Budget'!CPP72</f>
        <v>0</v>
      </c>
      <c r="CPE62" s="763">
        <f>'Detailed Budget'!CPQ72</f>
        <v>0</v>
      </c>
      <c r="CPF62" s="763">
        <f>'Detailed Budget'!CPR72</f>
        <v>0</v>
      </c>
      <c r="CPG62" s="763">
        <f>'Detailed Budget'!CPS72</f>
        <v>0</v>
      </c>
      <c r="CPH62" s="763">
        <f>'Detailed Budget'!CPT72</f>
        <v>0</v>
      </c>
      <c r="CPI62" s="763">
        <f>'Detailed Budget'!CPU72</f>
        <v>0</v>
      </c>
      <c r="CPJ62" s="763">
        <f>'Detailed Budget'!CPV72</f>
        <v>0</v>
      </c>
      <c r="CPK62" s="763">
        <f>'Detailed Budget'!CPW72</f>
        <v>0</v>
      </c>
      <c r="CPL62" s="763">
        <f>'Detailed Budget'!CPX72</f>
        <v>0</v>
      </c>
      <c r="CPM62" s="763">
        <f>'Detailed Budget'!CPY72</f>
        <v>0</v>
      </c>
      <c r="CPN62" s="763">
        <f>'Detailed Budget'!CPZ72</f>
        <v>0</v>
      </c>
      <c r="CPO62" s="763">
        <f>'Detailed Budget'!CQA72</f>
        <v>0</v>
      </c>
      <c r="CPP62" s="763">
        <f>'Detailed Budget'!CQB72</f>
        <v>0</v>
      </c>
      <c r="CPQ62" s="763">
        <f>'Detailed Budget'!CQC72</f>
        <v>0</v>
      </c>
      <c r="CPR62" s="763">
        <f>'Detailed Budget'!CQD72</f>
        <v>0</v>
      </c>
      <c r="CPS62" s="763">
        <f>'Detailed Budget'!CQE72</f>
        <v>0</v>
      </c>
      <c r="CPT62" s="763">
        <f>'Detailed Budget'!CQF72</f>
        <v>0</v>
      </c>
      <c r="CPU62" s="763">
        <f>'Detailed Budget'!CQG72</f>
        <v>0</v>
      </c>
      <c r="CPV62" s="763">
        <f>'Detailed Budget'!CQH72</f>
        <v>0</v>
      </c>
      <c r="CPW62" s="763">
        <f>'Detailed Budget'!CQI72</f>
        <v>0</v>
      </c>
      <c r="CPX62" s="763">
        <f>'Detailed Budget'!CQJ72</f>
        <v>0</v>
      </c>
      <c r="CPY62" s="763">
        <f>'Detailed Budget'!CQK72</f>
        <v>0</v>
      </c>
      <c r="CPZ62" s="763">
        <f>'Detailed Budget'!CQL72</f>
        <v>0</v>
      </c>
      <c r="CQA62" s="763">
        <f>'Detailed Budget'!CQM72</f>
        <v>0</v>
      </c>
      <c r="CQB62" s="763">
        <f>'Detailed Budget'!CQN72</f>
        <v>0</v>
      </c>
      <c r="CQC62" s="763">
        <f>'Detailed Budget'!CQO72</f>
        <v>0</v>
      </c>
      <c r="CQD62" s="763">
        <f>'Detailed Budget'!CQP72</f>
        <v>0</v>
      </c>
      <c r="CQE62" s="763">
        <f>'Detailed Budget'!CQQ72</f>
        <v>0</v>
      </c>
      <c r="CQF62" s="763">
        <f>'Detailed Budget'!CQR72</f>
        <v>0</v>
      </c>
      <c r="CQG62" s="763">
        <f>'Detailed Budget'!CQS72</f>
        <v>0</v>
      </c>
      <c r="CQH62" s="763">
        <f>'Detailed Budget'!CQT72</f>
        <v>0</v>
      </c>
      <c r="CQI62" s="763">
        <f>'Detailed Budget'!CQU72</f>
        <v>0</v>
      </c>
      <c r="CQJ62" s="763">
        <f>'Detailed Budget'!CQV72</f>
        <v>0</v>
      </c>
      <c r="CQK62" s="763">
        <f>'Detailed Budget'!CQW72</f>
        <v>0</v>
      </c>
      <c r="CQL62" s="763">
        <f>'Detailed Budget'!CQX72</f>
        <v>0</v>
      </c>
      <c r="CQM62" s="763">
        <f>'Detailed Budget'!CQY72</f>
        <v>0</v>
      </c>
      <c r="CQN62" s="763">
        <f>'Detailed Budget'!CQZ72</f>
        <v>0</v>
      </c>
      <c r="CQO62" s="763">
        <f>'Detailed Budget'!CRA72</f>
        <v>0</v>
      </c>
      <c r="CQP62" s="763">
        <f>'Detailed Budget'!CRB72</f>
        <v>0</v>
      </c>
      <c r="CQQ62" s="763">
        <f>'Detailed Budget'!CRC72</f>
        <v>0</v>
      </c>
      <c r="CQR62" s="763">
        <f>'Detailed Budget'!CRD72</f>
        <v>0</v>
      </c>
      <c r="CQS62" s="763">
        <f>'Detailed Budget'!CRE72</f>
        <v>0</v>
      </c>
      <c r="CQT62" s="763">
        <f>'Detailed Budget'!CRF72</f>
        <v>0</v>
      </c>
      <c r="CQU62" s="763">
        <f>'Detailed Budget'!CRG72</f>
        <v>0</v>
      </c>
      <c r="CQV62" s="763">
        <f>'Detailed Budget'!CRH72</f>
        <v>0</v>
      </c>
      <c r="CQW62" s="763">
        <f>'Detailed Budget'!CRI72</f>
        <v>0</v>
      </c>
      <c r="CQX62" s="763">
        <f>'Detailed Budget'!CRJ72</f>
        <v>0</v>
      </c>
      <c r="CQY62" s="763">
        <f>'Detailed Budget'!CRK72</f>
        <v>0</v>
      </c>
      <c r="CQZ62" s="763">
        <f>'Detailed Budget'!CRL72</f>
        <v>0</v>
      </c>
      <c r="CRA62" s="763">
        <f>'Detailed Budget'!CRM72</f>
        <v>0</v>
      </c>
      <c r="CRB62" s="763">
        <f>'Detailed Budget'!CRN72</f>
        <v>0</v>
      </c>
      <c r="CRC62" s="763">
        <f>'Detailed Budget'!CRO72</f>
        <v>0</v>
      </c>
      <c r="CRD62" s="763">
        <f>'Detailed Budget'!CRP72</f>
        <v>0</v>
      </c>
      <c r="CRE62" s="763">
        <f>'Detailed Budget'!CRQ72</f>
        <v>0</v>
      </c>
      <c r="CRF62" s="763">
        <f>'Detailed Budget'!CRR72</f>
        <v>0</v>
      </c>
      <c r="CRG62" s="763">
        <f>'Detailed Budget'!CRS72</f>
        <v>0</v>
      </c>
      <c r="CRH62" s="763">
        <f>'Detailed Budget'!CRT72</f>
        <v>0</v>
      </c>
      <c r="CRI62" s="763">
        <f>'Detailed Budget'!CRU72</f>
        <v>0</v>
      </c>
      <c r="CRJ62" s="763">
        <f>'Detailed Budget'!CRV72</f>
        <v>0</v>
      </c>
      <c r="CRK62" s="763">
        <f>'Detailed Budget'!CRW72</f>
        <v>0</v>
      </c>
      <c r="CRL62" s="763">
        <f>'Detailed Budget'!CRX72</f>
        <v>0</v>
      </c>
      <c r="CRM62" s="763">
        <f>'Detailed Budget'!CRY72</f>
        <v>0</v>
      </c>
      <c r="CRN62" s="763">
        <f>'Detailed Budget'!CRZ72</f>
        <v>0</v>
      </c>
      <c r="CRO62" s="763">
        <f>'Detailed Budget'!CSA72</f>
        <v>0</v>
      </c>
      <c r="CRP62" s="763">
        <f>'Detailed Budget'!CSB72</f>
        <v>0</v>
      </c>
      <c r="CRQ62" s="763">
        <f>'Detailed Budget'!CSC72</f>
        <v>0</v>
      </c>
      <c r="CRR62" s="763">
        <f>'Detailed Budget'!CSD72</f>
        <v>0</v>
      </c>
      <c r="CRS62" s="763">
        <f>'Detailed Budget'!CSE72</f>
        <v>0</v>
      </c>
      <c r="CRT62" s="763">
        <f>'Detailed Budget'!CSF72</f>
        <v>0</v>
      </c>
      <c r="CRU62" s="763">
        <f>'Detailed Budget'!CSG72</f>
        <v>0</v>
      </c>
      <c r="CRV62" s="763">
        <f>'Detailed Budget'!CSH72</f>
        <v>0</v>
      </c>
      <c r="CRW62" s="763">
        <f>'Detailed Budget'!CSI72</f>
        <v>0</v>
      </c>
      <c r="CRX62" s="763">
        <f>'Detailed Budget'!CSJ72</f>
        <v>0</v>
      </c>
      <c r="CRY62" s="763">
        <f>'Detailed Budget'!CSK72</f>
        <v>0</v>
      </c>
      <c r="CRZ62" s="763">
        <f>'Detailed Budget'!CSL72</f>
        <v>0</v>
      </c>
      <c r="CSA62" s="763">
        <f>'Detailed Budget'!CSM72</f>
        <v>0</v>
      </c>
      <c r="CSB62" s="763">
        <f>'Detailed Budget'!CSN72</f>
        <v>0</v>
      </c>
      <c r="CSC62" s="763">
        <f>'Detailed Budget'!CSO72</f>
        <v>0</v>
      </c>
      <c r="CSD62" s="763">
        <f>'Detailed Budget'!CSP72</f>
        <v>0</v>
      </c>
      <c r="CSE62" s="763">
        <f>'Detailed Budget'!CSQ72</f>
        <v>0</v>
      </c>
      <c r="CSF62" s="763">
        <f>'Detailed Budget'!CSR72</f>
        <v>0</v>
      </c>
      <c r="CSG62" s="763">
        <f>'Detailed Budget'!CSS72</f>
        <v>0</v>
      </c>
      <c r="CSH62" s="763">
        <f>'Detailed Budget'!CST72</f>
        <v>0</v>
      </c>
      <c r="CSI62" s="763">
        <f>'Detailed Budget'!CSU72</f>
        <v>0</v>
      </c>
      <c r="CSJ62" s="763">
        <f>'Detailed Budget'!CSV72</f>
        <v>0</v>
      </c>
      <c r="CSK62" s="763">
        <f>'Detailed Budget'!CSW72</f>
        <v>0</v>
      </c>
      <c r="CSL62" s="763">
        <f>'Detailed Budget'!CSX72</f>
        <v>0</v>
      </c>
      <c r="CSM62" s="763">
        <f>'Detailed Budget'!CSY72</f>
        <v>0</v>
      </c>
      <c r="CSN62" s="763">
        <f>'Detailed Budget'!CSZ72</f>
        <v>0</v>
      </c>
      <c r="CSO62" s="763">
        <f>'Detailed Budget'!CTA72</f>
        <v>0</v>
      </c>
      <c r="CSP62" s="763">
        <f>'Detailed Budget'!CTB72</f>
        <v>0</v>
      </c>
      <c r="CSQ62" s="763">
        <f>'Detailed Budget'!CTC72</f>
        <v>0</v>
      </c>
      <c r="CSR62" s="763">
        <f>'Detailed Budget'!CTD72</f>
        <v>0</v>
      </c>
      <c r="CSS62" s="763">
        <f>'Detailed Budget'!CTE72</f>
        <v>0</v>
      </c>
      <c r="CST62" s="763">
        <f>'Detailed Budget'!CTF72</f>
        <v>0</v>
      </c>
      <c r="CSU62" s="763">
        <f>'Detailed Budget'!CTG72</f>
        <v>0</v>
      </c>
      <c r="CSV62" s="763">
        <f>'Detailed Budget'!CTH72</f>
        <v>0</v>
      </c>
      <c r="CSW62" s="763">
        <f>'Detailed Budget'!CTI72</f>
        <v>0</v>
      </c>
      <c r="CSX62" s="763">
        <f>'Detailed Budget'!CTJ72</f>
        <v>0</v>
      </c>
      <c r="CSY62" s="763">
        <f>'Detailed Budget'!CTK72</f>
        <v>0</v>
      </c>
      <c r="CSZ62" s="763">
        <f>'Detailed Budget'!CTL72</f>
        <v>0</v>
      </c>
      <c r="CTA62" s="763">
        <f>'Detailed Budget'!CTM72</f>
        <v>0</v>
      </c>
      <c r="CTB62" s="763">
        <f>'Detailed Budget'!CTN72</f>
        <v>0</v>
      </c>
      <c r="CTC62" s="763">
        <f>'Detailed Budget'!CTO72</f>
        <v>0</v>
      </c>
      <c r="CTD62" s="763">
        <f>'Detailed Budget'!CTP72</f>
        <v>0</v>
      </c>
      <c r="CTE62" s="763">
        <f>'Detailed Budget'!CTQ72</f>
        <v>0</v>
      </c>
      <c r="CTF62" s="763">
        <f>'Detailed Budget'!CTR72</f>
        <v>0</v>
      </c>
      <c r="CTG62" s="763">
        <f>'Detailed Budget'!CTS72</f>
        <v>0</v>
      </c>
      <c r="CTH62" s="763">
        <f>'Detailed Budget'!CTT72</f>
        <v>0</v>
      </c>
      <c r="CTI62" s="763">
        <f>'Detailed Budget'!CTU72</f>
        <v>0</v>
      </c>
      <c r="CTJ62" s="763">
        <f>'Detailed Budget'!CTV72</f>
        <v>0</v>
      </c>
      <c r="CTK62" s="763">
        <f>'Detailed Budget'!CTW72</f>
        <v>0</v>
      </c>
      <c r="CTL62" s="763">
        <f>'Detailed Budget'!CTX72</f>
        <v>0</v>
      </c>
      <c r="CTM62" s="763">
        <f>'Detailed Budget'!CTY72</f>
        <v>0</v>
      </c>
      <c r="CTN62" s="763">
        <f>'Detailed Budget'!CTZ72</f>
        <v>0</v>
      </c>
      <c r="CTO62" s="763">
        <f>'Detailed Budget'!CUA72</f>
        <v>0</v>
      </c>
      <c r="CTP62" s="763">
        <f>'Detailed Budget'!CUB72</f>
        <v>0</v>
      </c>
      <c r="CTQ62" s="763">
        <f>'Detailed Budget'!CUC72</f>
        <v>0</v>
      </c>
      <c r="CTR62" s="763">
        <f>'Detailed Budget'!CUD72</f>
        <v>0</v>
      </c>
      <c r="CTS62" s="763">
        <f>'Detailed Budget'!CUE72</f>
        <v>0</v>
      </c>
      <c r="CTT62" s="763">
        <f>'Detailed Budget'!CUF72</f>
        <v>0</v>
      </c>
      <c r="CTU62" s="763">
        <f>'Detailed Budget'!CUG72</f>
        <v>0</v>
      </c>
      <c r="CTV62" s="763">
        <f>'Detailed Budget'!CUH72</f>
        <v>0</v>
      </c>
      <c r="CTW62" s="763">
        <f>'Detailed Budget'!CUI72</f>
        <v>0</v>
      </c>
      <c r="CTX62" s="763">
        <f>'Detailed Budget'!CUJ72</f>
        <v>0</v>
      </c>
      <c r="CTY62" s="763">
        <f>'Detailed Budget'!CUK72</f>
        <v>0</v>
      </c>
      <c r="CTZ62" s="763">
        <f>'Detailed Budget'!CUL72</f>
        <v>0</v>
      </c>
      <c r="CUA62" s="763">
        <f>'Detailed Budget'!CUM72</f>
        <v>0</v>
      </c>
      <c r="CUB62" s="763">
        <f>'Detailed Budget'!CUN72</f>
        <v>0</v>
      </c>
      <c r="CUC62" s="763">
        <f>'Detailed Budget'!CUO72</f>
        <v>0</v>
      </c>
      <c r="CUD62" s="763">
        <f>'Detailed Budget'!CUP72</f>
        <v>0</v>
      </c>
      <c r="CUE62" s="763">
        <f>'Detailed Budget'!CUQ72</f>
        <v>0</v>
      </c>
      <c r="CUF62" s="763">
        <f>'Detailed Budget'!CUR72</f>
        <v>0</v>
      </c>
      <c r="CUG62" s="763">
        <f>'Detailed Budget'!CUS72</f>
        <v>0</v>
      </c>
      <c r="CUH62" s="763">
        <f>'Detailed Budget'!CUT72</f>
        <v>0</v>
      </c>
      <c r="CUI62" s="763">
        <f>'Detailed Budget'!CUU72</f>
        <v>0</v>
      </c>
      <c r="CUJ62" s="763">
        <f>'Detailed Budget'!CUV72</f>
        <v>0</v>
      </c>
      <c r="CUK62" s="763">
        <f>'Detailed Budget'!CUW72</f>
        <v>0</v>
      </c>
      <c r="CUL62" s="763">
        <f>'Detailed Budget'!CUX72</f>
        <v>0</v>
      </c>
      <c r="CUM62" s="763">
        <f>'Detailed Budget'!CUY72</f>
        <v>0</v>
      </c>
      <c r="CUN62" s="763">
        <f>'Detailed Budget'!CUZ72</f>
        <v>0</v>
      </c>
      <c r="CUO62" s="763">
        <f>'Detailed Budget'!CVA72</f>
        <v>0</v>
      </c>
      <c r="CUP62" s="763">
        <f>'Detailed Budget'!CVB72</f>
        <v>0</v>
      </c>
      <c r="CUQ62" s="763">
        <f>'Detailed Budget'!CVC72</f>
        <v>0</v>
      </c>
      <c r="CUR62" s="763">
        <f>'Detailed Budget'!CVD72</f>
        <v>0</v>
      </c>
      <c r="CUS62" s="763">
        <f>'Detailed Budget'!CVE72</f>
        <v>0</v>
      </c>
      <c r="CUT62" s="763">
        <f>'Detailed Budget'!CVF72</f>
        <v>0</v>
      </c>
      <c r="CUU62" s="763">
        <f>'Detailed Budget'!CVG72</f>
        <v>0</v>
      </c>
      <c r="CUV62" s="763">
        <f>'Detailed Budget'!CVH72</f>
        <v>0</v>
      </c>
      <c r="CUW62" s="763">
        <f>'Detailed Budget'!CVI72</f>
        <v>0</v>
      </c>
      <c r="CUX62" s="763">
        <f>'Detailed Budget'!CVJ72</f>
        <v>0</v>
      </c>
      <c r="CUY62" s="763">
        <f>'Detailed Budget'!CVK72</f>
        <v>0</v>
      </c>
      <c r="CUZ62" s="763">
        <f>'Detailed Budget'!CVL72</f>
        <v>0</v>
      </c>
      <c r="CVA62" s="763">
        <f>'Detailed Budget'!CVM72</f>
        <v>0</v>
      </c>
      <c r="CVB62" s="763">
        <f>'Detailed Budget'!CVN72</f>
        <v>0</v>
      </c>
      <c r="CVC62" s="763">
        <f>'Detailed Budget'!CVO72</f>
        <v>0</v>
      </c>
      <c r="CVD62" s="763">
        <f>'Detailed Budget'!CVP72</f>
        <v>0</v>
      </c>
      <c r="CVE62" s="763">
        <f>'Detailed Budget'!CVQ72</f>
        <v>0</v>
      </c>
      <c r="CVF62" s="763">
        <f>'Detailed Budget'!CVR72</f>
        <v>0</v>
      </c>
      <c r="CVG62" s="763">
        <f>'Detailed Budget'!CVS72</f>
        <v>0</v>
      </c>
      <c r="CVH62" s="763">
        <f>'Detailed Budget'!CVT72</f>
        <v>0</v>
      </c>
      <c r="CVI62" s="763">
        <f>'Detailed Budget'!CVU72</f>
        <v>0</v>
      </c>
      <c r="CVJ62" s="763">
        <f>'Detailed Budget'!CVV72</f>
        <v>0</v>
      </c>
      <c r="CVK62" s="763">
        <f>'Detailed Budget'!CVW72</f>
        <v>0</v>
      </c>
      <c r="CVL62" s="763">
        <f>'Detailed Budget'!CVX72</f>
        <v>0</v>
      </c>
      <c r="CVM62" s="763">
        <f>'Detailed Budget'!CVY72</f>
        <v>0</v>
      </c>
      <c r="CVN62" s="763">
        <f>'Detailed Budget'!CVZ72</f>
        <v>0</v>
      </c>
      <c r="CVO62" s="763">
        <f>'Detailed Budget'!CWA72</f>
        <v>0</v>
      </c>
      <c r="CVP62" s="763">
        <f>'Detailed Budget'!CWB72</f>
        <v>0</v>
      </c>
      <c r="CVQ62" s="763">
        <f>'Detailed Budget'!CWC72</f>
        <v>0</v>
      </c>
      <c r="CVR62" s="763">
        <f>'Detailed Budget'!CWD72</f>
        <v>0</v>
      </c>
      <c r="CVS62" s="763">
        <f>'Detailed Budget'!CWE72</f>
        <v>0</v>
      </c>
      <c r="CVT62" s="763">
        <f>'Detailed Budget'!CWF72</f>
        <v>0</v>
      </c>
      <c r="CVU62" s="763">
        <f>'Detailed Budget'!CWG72</f>
        <v>0</v>
      </c>
      <c r="CVV62" s="763">
        <f>'Detailed Budget'!CWH72</f>
        <v>0</v>
      </c>
      <c r="CVW62" s="763">
        <f>'Detailed Budget'!CWI72</f>
        <v>0</v>
      </c>
      <c r="CVX62" s="763">
        <f>'Detailed Budget'!CWJ72</f>
        <v>0</v>
      </c>
      <c r="CVY62" s="763">
        <f>'Detailed Budget'!CWK72</f>
        <v>0</v>
      </c>
      <c r="CVZ62" s="763">
        <f>'Detailed Budget'!CWL72</f>
        <v>0</v>
      </c>
      <c r="CWA62" s="763">
        <f>'Detailed Budget'!CWM72</f>
        <v>0</v>
      </c>
      <c r="CWB62" s="763">
        <f>'Detailed Budget'!CWN72</f>
        <v>0</v>
      </c>
      <c r="CWC62" s="763">
        <f>'Detailed Budget'!CWO72</f>
        <v>0</v>
      </c>
      <c r="CWD62" s="763">
        <f>'Detailed Budget'!CWP72</f>
        <v>0</v>
      </c>
      <c r="CWE62" s="763">
        <f>'Detailed Budget'!CWQ72</f>
        <v>0</v>
      </c>
      <c r="CWF62" s="763">
        <f>'Detailed Budget'!CWR72</f>
        <v>0</v>
      </c>
      <c r="CWG62" s="763">
        <f>'Detailed Budget'!CWS72</f>
        <v>0</v>
      </c>
      <c r="CWH62" s="763">
        <f>'Detailed Budget'!CWT72</f>
        <v>0</v>
      </c>
      <c r="CWI62" s="763">
        <f>'Detailed Budget'!CWU72</f>
        <v>0</v>
      </c>
      <c r="CWJ62" s="763">
        <f>'Detailed Budget'!CWV72</f>
        <v>0</v>
      </c>
      <c r="CWK62" s="763">
        <f>'Detailed Budget'!CWW72</f>
        <v>0</v>
      </c>
      <c r="CWL62" s="763">
        <f>'Detailed Budget'!CWX72</f>
        <v>0</v>
      </c>
      <c r="CWM62" s="763">
        <f>'Detailed Budget'!CWY72</f>
        <v>0</v>
      </c>
      <c r="CWN62" s="763">
        <f>'Detailed Budget'!CWZ72</f>
        <v>0</v>
      </c>
      <c r="CWO62" s="763">
        <f>'Detailed Budget'!CXA72</f>
        <v>0</v>
      </c>
      <c r="CWP62" s="763">
        <f>'Detailed Budget'!CXB72</f>
        <v>0</v>
      </c>
      <c r="CWQ62" s="763">
        <f>'Detailed Budget'!CXC72</f>
        <v>0</v>
      </c>
      <c r="CWR62" s="763">
        <f>'Detailed Budget'!CXD72</f>
        <v>0</v>
      </c>
      <c r="CWS62" s="763">
        <f>'Detailed Budget'!CXE72</f>
        <v>0</v>
      </c>
      <c r="CWT62" s="763">
        <f>'Detailed Budget'!CXF72</f>
        <v>0</v>
      </c>
      <c r="CWU62" s="763">
        <f>'Detailed Budget'!CXG72</f>
        <v>0</v>
      </c>
      <c r="CWV62" s="763">
        <f>'Detailed Budget'!CXH72</f>
        <v>0</v>
      </c>
      <c r="CWW62" s="763">
        <f>'Detailed Budget'!CXI72</f>
        <v>0</v>
      </c>
      <c r="CWX62" s="763">
        <f>'Detailed Budget'!CXJ72</f>
        <v>0</v>
      </c>
      <c r="CWY62" s="763">
        <f>'Detailed Budget'!CXK72</f>
        <v>0</v>
      </c>
      <c r="CWZ62" s="763">
        <f>'Detailed Budget'!CXL72</f>
        <v>0</v>
      </c>
      <c r="CXA62" s="763">
        <f>'Detailed Budget'!CXM72</f>
        <v>0</v>
      </c>
      <c r="CXB62" s="763">
        <f>'Detailed Budget'!CXN72</f>
        <v>0</v>
      </c>
      <c r="CXC62" s="763">
        <f>'Detailed Budget'!CXO72</f>
        <v>0</v>
      </c>
      <c r="CXD62" s="763">
        <f>'Detailed Budget'!CXP72</f>
        <v>0</v>
      </c>
      <c r="CXE62" s="763">
        <f>'Detailed Budget'!CXQ72</f>
        <v>0</v>
      </c>
      <c r="CXF62" s="763">
        <f>'Detailed Budget'!CXR72</f>
        <v>0</v>
      </c>
      <c r="CXG62" s="763">
        <f>'Detailed Budget'!CXS72</f>
        <v>0</v>
      </c>
      <c r="CXH62" s="763">
        <f>'Detailed Budget'!CXT72</f>
        <v>0</v>
      </c>
      <c r="CXI62" s="763">
        <f>'Detailed Budget'!CXU72</f>
        <v>0</v>
      </c>
      <c r="CXJ62" s="763">
        <f>'Detailed Budget'!CXV72</f>
        <v>0</v>
      </c>
      <c r="CXK62" s="763">
        <f>'Detailed Budget'!CXW72</f>
        <v>0</v>
      </c>
      <c r="CXL62" s="763">
        <f>'Detailed Budget'!CXX72</f>
        <v>0</v>
      </c>
      <c r="CXM62" s="763">
        <f>'Detailed Budget'!CXY72</f>
        <v>0</v>
      </c>
      <c r="CXN62" s="763">
        <f>'Detailed Budget'!CXZ72</f>
        <v>0</v>
      </c>
      <c r="CXO62" s="763">
        <f>'Detailed Budget'!CYA72</f>
        <v>0</v>
      </c>
      <c r="CXP62" s="763">
        <f>'Detailed Budget'!CYB72</f>
        <v>0</v>
      </c>
      <c r="CXQ62" s="763">
        <f>'Detailed Budget'!CYC72</f>
        <v>0</v>
      </c>
      <c r="CXR62" s="763">
        <f>'Detailed Budget'!CYD72</f>
        <v>0</v>
      </c>
      <c r="CXS62" s="763">
        <f>'Detailed Budget'!CYE72</f>
        <v>0</v>
      </c>
      <c r="CXT62" s="763">
        <f>'Detailed Budget'!CYF72</f>
        <v>0</v>
      </c>
      <c r="CXU62" s="763">
        <f>'Detailed Budget'!CYG72</f>
        <v>0</v>
      </c>
      <c r="CXV62" s="763">
        <f>'Detailed Budget'!CYH72</f>
        <v>0</v>
      </c>
      <c r="CXW62" s="763">
        <f>'Detailed Budget'!CYI72</f>
        <v>0</v>
      </c>
      <c r="CXX62" s="763">
        <f>'Detailed Budget'!CYJ72</f>
        <v>0</v>
      </c>
      <c r="CXY62" s="763">
        <f>'Detailed Budget'!CYK72</f>
        <v>0</v>
      </c>
      <c r="CXZ62" s="763">
        <f>'Detailed Budget'!CYL72</f>
        <v>0</v>
      </c>
      <c r="CYA62" s="763">
        <f>'Detailed Budget'!CYM72</f>
        <v>0</v>
      </c>
      <c r="CYB62" s="763">
        <f>'Detailed Budget'!CYN72</f>
        <v>0</v>
      </c>
      <c r="CYC62" s="763">
        <f>'Detailed Budget'!CYO72</f>
        <v>0</v>
      </c>
      <c r="CYD62" s="763">
        <f>'Detailed Budget'!CYP72</f>
        <v>0</v>
      </c>
      <c r="CYE62" s="763">
        <f>'Detailed Budget'!CYQ72</f>
        <v>0</v>
      </c>
      <c r="CYF62" s="763">
        <f>'Detailed Budget'!CYR72</f>
        <v>0</v>
      </c>
      <c r="CYG62" s="763">
        <f>'Detailed Budget'!CYS72</f>
        <v>0</v>
      </c>
      <c r="CYH62" s="763">
        <f>'Detailed Budget'!CYT72</f>
        <v>0</v>
      </c>
      <c r="CYI62" s="763">
        <f>'Detailed Budget'!CYU72</f>
        <v>0</v>
      </c>
      <c r="CYJ62" s="763">
        <f>'Detailed Budget'!CYV72</f>
        <v>0</v>
      </c>
      <c r="CYK62" s="763">
        <f>'Detailed Budget'!CYW72</f>
        <v>0</v>
      </c>
      <c r="CYL62" s="763">
        <f>'Detailed Budget'!CYX72</f>
        <v>0</v>
      </c>
      <c r="CYM62" s="763">
        <f>'Detailed Budget'!CYY72</f>
        <v>0</v>
      </c>
      <c r="CYN62" s="763">
        <f>'Detailed Budget'!CYZ72</f>
        <v>0</v>
      </c>
      <c r="CYO62" s="763">
        <f>'Detailed Budget'!CZA72</f>
        <v>0</v>
      </c>
      <c r="CYP62" s="763">
        <f>'Detailed Budget'!CZB72</f>
        <v>0</v>
      </c>
      <c r="CYQ62" s="763">
        <f>'Detailed Budget'!CZC72</f>
        <v>0</v>
      </c>
      <c r="CYR62" s="763">
        <f>'Detailed Budget'!CZD72</f>
        <v>0</v>
      </c>
      <c r="CYS62" s="763">
        <f>'Detailed Budget'!CZE72</f>
        <v>0</v>
      </c>
      <c r="CYT62" s="763">
        <f>'Detailed Budget'!CZF72</f>
        <v>0</v>
      </c>
      <c r="CYU62" s="763">
        <f>'Detailed Budget'!CZG72</f>
        <v>0</v>
      </c>
      <c r="CYV62" s="763">
        <f>'Detailed Budget'!CZH72</f>
        <v>0</v>
      </c>
      <c r="CYW62" s="763">
        <f>'Detailed Budget'!CZI72</f>
        <v>0</v>
      </c>
      <c r="CYX62" s="763">
        <f>'Detailed Budget'!CZJ72</f>
        <v>0</v>
      </c>
      <c r="CYY62" s="763">
        <f>'Detailed Budget'!CZK72</f>
        <v>0</v>
      </c>
      <c r="CYZ62" s="763">
        <f>'Detailed Budget'!CZL72</f>
        <v>0</v>
      </c>
      <c r="CZA62" s="763">
        <f>'Detailed Budget'!CZM72</f>
        <v>0</v>
      </c>
      <c r="CZB62" s="763">
        <f>'Detailed Budget'!CZN72</f>
        <v>0</v>
      </c>
      <c r="CZC62" s="763">
        <f>'Detailed Budget'!CZO72</f>
        <v>0</v>
      </c>
      <c r="CZD62" s="763">
        <f>'Detailed Budget'!CZP72</f>
        <v>0</v>
      </c>
      <c r="CZE62" s="763">
        <f>'Detailed Budget'!CZQ72</f>
        <v>0</v>
      </c>
      <c r="CZF62" s="763">
        <f>'Detailed Budget'!CZR72</f>
        <v>0</v>
      </c>
      <c r="CZG62" s="763">
        <f>'Detailed Budget'!CZS72</f>
        <v>0</v>
      </c>
      <c r="CZH62" s="763">
        <f>'Detailed Budget'!CZT72</f>
        <v>0</v>
      </c>
      <c r="CZI62" s="763">
        <f>'Detailed Budget'!CZU72</f>
        <v>0</v>
      </c>
      <c r="CZJ62" s="763">
        <f>'Detailed Budget'!CZV72</f>
        <v>0</v>
      </c>
      <c r="CZK62" s="763">
        <f>'Detailed Budget'!CZW72</f>
        <v>0</v>
      </c>
      <c r="CZL62" s="763">
        <f>'Detailed Budget'!CZX72</f>
        <v>0</v>
      </c>
      <c r="CZM62" s="763">
        <f>'Detailed Budget'!CZY72</f>
        <v>0</v>
      </c>
      <c r="CZN62" s="763">
        <f>'Detailed Budget'!CZZ72</f>
        <v>0</v>
      </c>
      <c r="CZO62" s="763">
        <f>'Detailed Budget'!DAA72</f>
        <v>0</v>
      </c>
      <c r="CZP62" s="763">
        <f>'Detailed Budget'!DAB72</f>
        <v>0</v>
      </c>
      <c r="CZQ62" s="763">
        <f>'Detailed Budget'!DAC72</f>
        <v>0</v>
      </c>
      <c r="CZR62" s="763">
        <f>'Detailed Budget'!DAD72</f>
        <v>0</v>
      </c>
      <c r="CZS62" s="763">
        <f>'Detailed Budget'!DAE72</f>
        <v>0</v>
      </c>
      <c r="CZT62" s="763">
        <f>'Detailed Budget'!DAF72</f>
        <v>0</v>
      </c>
      <c r="CZU62" s="763">
        <f>'Detailed Budget'!DAG72</f>
        <v>0</v>
      </c>
      <c r="CZV62" s="763">
        <f>'Detailed Budget'!DAH72</f>
        <v>0</v>
      </c>
      <c r="CZW62" s="763">
        <f>'Detailed Budget'!DAI72</f>
        <v>0</v>
      </c>
      <c r="CZX62" s="763">
        <f>'Detailed Budget'!DAJ72</f>
        <v>0</v>
      </c>
      <c r="CZY62" s="763">
        <f>'Detailed Budget'!DAK72</f>
        <v>0</v>
      </c>
      <c r="CZZ62" s="763">
        <f>'Detailed Budget'!DAL72</f>
        <v>0</v>
      </c>
      <c r="DAA62" s="763">
        <f>'Detailed Budget'!DAM72</f>
        <v>0</v>
      </c>
      <c r="DAB62" s="763">
        <f>'Detailed Budget'!DAN72</f>
        <v>0</v>
      </c>
      <c r="DAC62" s="763">
        <f>'Detailed Budget'!DAO72</f>
        <v>0</v>
      </c>
      <c r="DAD62" s="763">
        <f>'Detailed Budget'!DAP72</f>
        <v>0</v>
      </c>
      <c r="DAE62" s="763">
        <f>'Detailed Budget'!DAQ72</f>
        <v>0</v>
      </c>
      <c r="DAF62" s="763">
        <f>'Detailed Budget'!DAR72</f>
        <v>0</v>
      </c>
      <c r="DAG62" s="763">
        <f>'Detailed Budget'!DAS72</f>
        <v>0</v>
      </c>
      <c r="DAH62" s="763">
        <f>'Detailed Budget'!DAT72</f>
        <v>0</v>
      </c>
      <c r="DAI62" s="763">
        <f>'Detailed Budget'!DAU72</f>
        <v>0</v>
      </c>
      <c r="DAJ62" s="763">
        <f>'Detailed Budget'!DAV72</f>
        <v>0</v>
      </c>
      <c r="DAK62" s="763">
        <f>'Detailed Budget'!DAW72</f>
        <v>0</v>
      </c>
      <c r="DAL62" s="763">
        <f>'Detailed Budget'!DAX72</f>
        <v>0</v>
      </c>
      <c r="DAM62" s="763">
        <f>'Detailed Budget'!DAY72</f>
        <v>0</v>
      </c>
      <c r="DAN62" s="763">
        <f>'Detailed Budget'!DAZ72</f>
        <v>0</v>
      </c>
      <c r="DAO62" s="763">
        <f>'Detailed Budget'!DBA72</f>
        <v>0</v>
      </c>
      <c r="DAP62" s="763">
        <f>'Detailed Budget'!DBB72</f>
        <v>0</v>
      </c>
      <c r="DAQ62" s="763">
        <f>'Detailed Budget'!DBC72</f>
        <v>0</v>
      </c>
      <c r="DAR62" s="763">
        <f>'Detailed Budget'!DBD72</f>
        <v>0</v>
      </c>
      <c r="DAS62" s="763">
        <f>'Detailed Budget'!DBE72</f>
        <v>0</v>
      </c>
      <c r="DAT62" s="763">
        <f>'Detailed Budget'!DBF72</f>
        <v>0</v>
      </c>
      <c r="DAU62" s="763">
        <f>'Detailed Budget'!DBG72</f>
        <v>0</v>
      </c>
      <c r="DAV62" s="763">
        <f>'Detailed Budget'!DBH72</f>
        <v>0</v>
      </c>
      <c r="DAW62" s="763">
        <f>'Detailed Budget'!DBI72</f>
        <v>0</v>
      </c>
      <c r="DAX62" s="763">
        <f>'Detailed Budget'!DBJ72</f>
        <v>0</v>
      </c>
      <c r="DAY62" s="763">
        <f>'Detailed Budget'!DBK72</f>
        <v>0</v>
      </c>
      <c r="DAZ62" s="763">
        <f>'Detailed Budget'!DBL72</f>
        <v>0</v>
      </c>
      <c r="DBA62" s="763">
        <f>'Detailed Budget'!DBM72</f>
        <v>0</v>
      </c>
      <c r="DBB62" s="763">
        <f>'Detailed Budget'!DBN72</f>
        <v>0</v>
      </c>
      <c r="DBC62" s="763">
        <f>'Detailed Budget'!DBO72</f>
        <v>0</v>
      </c>
      <c r="DBD62" s="763">
        <f>'Detailed Budget'!DBP72</f>
        <v>0</v>
      </c>
      <c r="DBE62" s="763">
        <f>'Detailed Budget'!DBQ72</f>
        <v>0</v>
      </c>
      <c r="DBF62" s="763">
        <f>'Detailed Budget'!DBR72</f>
        <v>0</v>
      </c>
      <c r="DBG62" s="763">
        <f>'Detailed Budget'!DBS72</f>
        <v>0</v>
      </c>
      <c r="DBH62" s="763">
        <f>'Detailed Budget'!DBT72</f>
        <v>0</v>
      </c>
      <c r="DBI62" s="763">
        <f>'Detailed Budget'!DBU72</f>
        <v>0</v>
      </c>
      <c r="DBJ62" s="763">
        <f>'Detailed Budget'!DBV72</f>
        <v>0</v>
      </c>
      <c r="DBK62" s="763">
        <f>'Detailed Budget'!DBW72</f>
        <v>0</v>
      </c>
      <c r="DBL62" s="763">
        <f>'Detailed Budget'!DBX72</f>
        <v>0</v>
      </c>
      <c r="DBM62" s="763">
        <f>'Detailed Budget'!DBY72</f>
        <v>0</v>
      </c>
      <c r="DBN62" s="763">
        <f>'Detailed Budget'!DBZ72</f>
        <v>0</v>
      </c>
      <c r="DBO62" s="763">
        <f>'Detailed Budget'!DCA72</f>
        <v>0</v>
      </c>
      <c r="DBP62" s="763">
        <f>'Detailed Budget'!DCB72</f>
        <v>0</v>
      </c>
      <c r="DBQ62" s="763">
        <f>'Detailed Budget'!DCC72</f>
        <v>0</v>
      </c>
      <c r="DBR62" s="763">
        <f>'Detailed Budget'!DCD72</f>
        <v>0</v>
      </c>
      <c r="DBS62" s="763">
        <f>'Detailed Budget'!DCE72</f>
        <v>0</v>
      </c>
      <c r="DBT62" s="763">
        <f>'Detailed Budget'!DCF72</f>
        <v>0</v>
      </c>
      <c r="DBU62" s="763">
        <f>'Detailed Budget'!DCG72</f>
        <v>0</v>
      </c>
      <c r="DBV62" s="763">
        <f>'Detailed Budget'!DCH72</f>
        <v>0</v>
      </c>
      <c r="DBW62" s="763">
        <f>'Detailed Budget'!DCI72</f>
        <v>0</v>
      </c>
      <c r="DBX62" s="763">
        <f>'Detailed Budget'!DCJ72</f>
        <v>0</v>
      </c>
      <c r="DBY62" s="763">
        <f>'Detailed Budget'!DCK72</f>
        <v>0</v>
      </c>
      <c r="DBZ62" s="763">
        <f>'Detailed Budget'!DCL72</f>
        <v>0</v>
      </c>
      <c r="DCA62" s="763">
        <f>'Detailed Budget'!DCM72</f>
        <v>0</v>
      </c>
      <c r="DCB62" s="763">
        <f>'Detailed Budget'!DCN72</f>
        <v>0</v>
      </c>
      <c r="DCC62" s="763">
        <f>'Detailed Budget'!DCO72</f>
        <v>0</v>
      </c>
      <c r="DCD62" s="763">
        <f>'Detailed Budget'!DCP72</f>
        <v>0</v>
      </c>
      <c r="DCE62" s="763">
        <f>'Detailed Budget'!DCQ72</f>
        <v>0</v>
      </c>
      <c r="DCF62" s="763">
        <f>'Detailed Budget'!DCR72</f>
        <v>0</v>
      </c>
      <c r="DCG62" s="763">
        <f>'Detailed Budget'!DCS72</f>
        <v>0</v>
      </c>
      <c r="DCH62" s="763">
        <f>'Detailed Budget'!DCT72</f>
        <v>0</v>
      </c>
      <c r="DCI62" s="763">
        <f>'Detailed Budget'!DCU72</f>
        <v>0</v>
      </c>
      <c r="DCJ62" s="763">
        <f>'Detailed Budget'!DCV72</f>
        <v>0</v>
      </c>
      <c r="DCK62" s="763">
        <f>'Detailed Budget'!DCW72</f>
        <v>0</v>
      </c>
      <c r="DCL62" s="763">
        <f>'Detailed Budget'!DCX72</f>
        <v>0</v>
      </c>
      <c r="DCM62" s="763">
        <f>'Detailed Budget'!DCY72</f>
        <v>0</v>
      </c>
      <c r="DCN62" s="763">
        <f>'Detailed Budget'!DCZ72</f>
        <v>0</v>
      </c>
      <c r="DCO62" s="763">
        <f>'Detailed Budget'!DDA72</f>
        <v>0</v>
      </c>
      <c r="DCP62" s="763">
        <f>'Detailed Budget'!DDB72</f>
        <v>0</v>
      </c>
      <c r="DCQ62" s="763">
        <f>'Detailed Budget'!DDC72</f>
        <v>0</v>
      </c>
      <c r="DCR62" s="763">
        <f>'Detailed Budget'!DDD72</f>
        <v>0</v>
      </c>
      <c r="DCS62" s="763">
        <f>'Detailed Budget'!DDE72</f>
        <v>0</v>
      </c>
      <c r="DCT62" s="763">
        <f>'Detailed Budget'!DDF72</f>
        <v>0</v>
      </c>
      <c r="DCU62" s="763">
        <f>'Detailed Budget'!DDG72</f>
        <v>0</v>
      </c>
      <c r="DCV62" s="763">
        <f>'Detailed Budget'!DDH72</f>
        <v>0</v>
      </c>
      <c r="DCW62" s="763">
        <f>'Detailed Budget'!DDI72</f>
        <v>0</v>
      </c>
      <c r="DCX62" s="763">
        <f>'Detailed Budget'!DDJ72</f>
        <v>0</v>
      </c>
      <c r="DCY62" s="763">
        <f>'Detailed Budget'!DDK72</f>
        <v>0</v>
      </c>
      <c r="DCZ62" s="763">
        <f>'Detailed Budget'!DDL72</f>
        <v>0</v>
      </c>
      <c r="DDA62" s="763">
        <f>'Detailed Budget'!DDM72</f>
        <v>0</v>
      </c>
      <c r="DDB62" s="763">
        <f>'Detailed Budget'!DDN72</f>
        <v>0</v>
      </c>
      <c r="DDC62" s="763">
        <f>'Detailed Budget'!DDO72</f>
        <v>0</v>
      </c>
      <c r="DDD62" s="763">
        <f>'Detailed Budget'!DDP72</f>
        <v>0</v>
      </c>
      <c r="DDE62" s="763">
        <f>'Detailed Budget'!DDQ72</f>
        <v>0</v>
      </c>
      <c r="DDF62" s="763">
        <f>'Detailed Budget'!DDR72</f>
        <v>0</v>
      </c>
      <c r="DDG62" s="763">
        <f>'Detailed Budget'!DDS72</f>
        <v>0</v>
      </c>
      <c r="DDH62" s="763">
        <f>'Detailed Budget'!DDT72</f>
        <v>0</v>
      </c>
      <c r="DDI62" s="763">
        <f>'Detailed Budget'!DDU72</f>
        <v>0</v>
      </c>
      <c r="DDJ62" s="763">
        <f>'Detailed Budget'!DDV72</f>
        <v>0</v>
      </c>
      <c r="DDK62" s="763">
        <f>'Detailed Budget'!DDW72</f>
        <v>0</v>
      </c>
      <c r="DDL62" s="763">
        <f>'Detailed Budget'!DDX72</f>
        <v>0</v>
      </c>
      <c r="DDM62" s="763">
        <f>'Detailed Budget'!DDY72</f>
        <v>0</v>
      </c>
      <c r="DDN62" s="763">
        <f>'Detailed Budget'!DDZ72</f>
        <v>0</v>
      </c>
      <c r="DDO62" s="763">
        <f>'Detailed Budget'!DEA72</f>
        <v>0</v>
      </c>
      <c r="DDP62" s="763">
        <f>'Detailed Budget'!DEB72</f>
        <v>0</v>
      </c>
      <c r="DDQ62" s="763">
        <f>'Detailed Budget'!DEC72</f>
        <v>0</v>
      </c>
      <c r="DDR62" s="763">
        <f>'Detailed Budget'!DED72</f>
        <v>0</v>
      </c>
      <c r="DDS62" s="763">
        <f>'Detailed Budget'!DEE72</f>
        <v>0</v>
      </c>
      <c r="DDT62" s="763">
        <f>'Detailed Budget'!DEF72</f>
        <v>0</v>
      </c>
      <c r="DDU62" s="763">
        <f>'Detailed Budget'!DEG72</f>
        <v>0</v>
      </c>
      <c r="DDV62" s="763">
        <f>'Detailed Budget'!DEH72</f>
        <v>0</v>
      </c>
      <c r="DDW62" s="763">
        <f>'Detailed Budget'!DEI72</f>
        <v>0</v>
      </c>
      <c r="DDX62" s="763">
        <f>'Detailed Budget'!DEJ72</f>
        <v>0</v>
      </c>
      <c r="DDY62" s="763">
        <f>'Detailed Budget'!DEK72</f>
        <v>0</v>
      </c>
      <c r="DDZ62" s="763">
        <f>'Detailed Budget'!DEL72</f>
        <v>0</v>
      </c>
      <c r="DEA62" s="763">
        <f>'Detailed Budget'!DEM72</f>
        <v>0</v>
      </c>
      <c r="DEB62" s="763">
        <f>'Detailed Budget'!DEN72</f>
        <v>0</v>
      </c>
      <c r="DEC62" s="763">
        <f>'Detailed Budget'!DEO72</f>
        <v>0</v>
      </c>
      <c r="DED62" s="763">
        <f>'Detailed Budget'!DEP72</f>
        <v>0</v>
      </c>
      <c r="DEE62" s="763">
        <f>'Detailed Budget'!DEQ72</f>
        <v>0</v>
      </c>
      <c r="DEF62" s="763">
        <f>'Detailed Budget'!DER72</f>
        <v>0</v>
      </c>
      <c r="DEG62" s="763">
        <f>'Detailed Budget'!DES72</f>
        <v>0</v>
      </c>
      <c r="DEH62" s="763">
        <f>'Detailed Budget'!DET72</f>
        <v>0</v>
      </c>
      <c r="DEI62" s="763">
        <f>'Detailed Budget'!DEU72</f>
        <v>0</v>
      </c>
      <c r="DEJ62" s="763">
        <f>'Detailed Budget'!DEV72</f>
        <v>0</v>
      </c>
      <c r="DEK62" s="763">
        <f>'Detailed Budget'!DEW72</f>
        <v>0</v>
      </c>
      <c r="DEL62" s="763">
        <f>'Detailed Budget'!DEX72</f>
        <v>0</v>
      </c>
      <c r="DEM62" s="763">
        <f>'Detailed Budget'!DEY72</f>
        <v>0</v>
      </c>
      <c r="DEN62" s="763">
        <f>'Detailed Budget'!DEZ72</f>
        <v>0</v>
      </c>
      <c r="DEO62" s="763">
        <f>'Detailed Budget'!DFA72</f>
        <v>0</v>
      </c>
      <c r="DEP62" s="763">
        <f>'Detailed Budget'!DFB72</f>
        <v>0</v>
      </c>
      <c r="DEQ62" s="763">
        <f>'Detailed Budget'!DFC72</f>
        <v>0</v>
      </c>
      <c r="DER62" s="763">
        <f>'Detailed Budget'!DFD72</f>
        <v>0</v>
      </c>
      <c r="DES62" s="763">
        <f>'Detailed Budget'!DFE72</f>
        <v>0</v>
      </c>
      <c r="DET62" s="763">
        <f>'Detailed Budget'!DFF72</f>
        <v>0</v>
      </c>
      <c r="DEU62" s="763">
        <f>'Detailed Budget'!DFG72</f>
        <v>0</v>
      </c>
      <c r="DEV62" s="763">
        <f>'Detailed Budget'!DFH72</f>
        <v>0</v>
      </c>
      <c r="DEW62" s="763">
        <f>'Detailed Budget'!DFI72</f>
        <v>0</v>
      </c>
      <c r="DEX62" s="763">
        <f>'Detailed Budget'!DFJ72</f>
        <v>0</v>
      </c>
      <c r="DEY62" s="763">
        <f>'Detailed Budget'!DFK72</f>
        <v>0</v>
      </c>
      <c r="DEZ62" s="763">
        <f>'Detailed Budget'!DFL72</f>
        <v>0</v>
      </c>
      <c r="DFA62" s="763">
        <f>'Detailed Budget'!DFM72</f>
        <v>0</v>
      </c>
      <c r="DFB62" s="763">
        <f>'Detailed Budget'!DFN72</f>
        <v>0</v>
      </c>
      <c r="DFC62" s="763">
        <f>'Detailed Budget'!DFO72</f>
        <v>0</v>
      </c>
      <c r="DFD62" s="763">
        <f>'Detailed Budget'!DFP72</f>
        <v>0</v>
      </c>
      <c r="DFE62" s="763">
        <f>'Detailed Budget'!DFQ72</f>
        <v>0</v>
      </c>
      <c r="DFF62" s="763">
        <f>'Detailed Budget'!DFR72</f>
        <v>0</v>
      </c>
      <c r="DFG62" s="763">
        <f>'Detailed Budget'!DFS72</f>
        <v>0</v>
      </c>
      <c r="DFH62" s="763">
        <f>'Detailed Budget'!DFT72</f>
        <v>0</v>
      </c>
      <c r="DFI62" s="763">
        <f>'Detailed Budget'!DFU72</f>
        <v>0</v>
      </c>
      <c r="DFJ62" s="763">
        <f>'Detailed Budget'!DFV72</f>
        <v>0</v>
      </c>
      <c r="DFK62" s="763">
        <f>'Detailed Budget'!DFW72</f>
        <v>0</v>
      </c>
      <c r="DFL62" s="763">
        <f>'Detailed Budget'!DFX72</f>
        <v>0</v>
      </c>
      <c r="DFM62" s="763">
        <f>'Detailed Budget'!DFY72</f>
        <v>0</v>
      </c>
      <c r="DFN62" s="763">
        <f>'Detailed Budget'!DFZ72</f>
        <v>0</v>
      </c>
      <c r="DFO62" s="763">
        <f>'Detailed Budget'!DGA72</f>
        <v>0</v>
      </c>
      <c r="DFP62" s="763">
        <f>'Detailed Budget'!DGB72</f>
        <v>0</v>
      </c>
      <c r="DFQ62" s="763">
        <f>'Detailed Budget'!DGC72</f>
        <v>0</v>
      </c>
      <c r="DFR62" s="763">
        <f>'Detailed Budget'!DGD72</f>
        <v>0</v>
      </c>
      <c r="DFS62" s="763">
        <f>'Detailed Budget'!DGE72</f>
        <v>0</v>
      </c>
      <c r="DFT62" s="763">
        <f>'Detailed Budget'!DGF72</f>
        <v>0</v>
      </c>
      <c r="DFU62" s="763">
        <f>'Detailed Budget'!DGG72</f>
        <v>0</v>
      </c>
      <c r="DFV62" s="763">
        <f>'Detailed Budget'!DGH72</f>
        <v>0</v>
      </c>
      <c r="DFW62" s="763">
        <f>'Detailed Budget'!DGI72</f>
        <v>0</v>
      </c>
      <c r="DFX62" s="763">
        <f>'Detailed Budget'!DGJ72</f>
        <v>0</v>
      </c>
      <c r="DFY62" s="763">
        <f>'Detailed Budget'!DGK72</f>
        <v>0</v>
      </c>
      <c r="DFZ62" s="763">
        <f>'Detailed Budget'!DGL72</f>
        <v>0</v>
      </c>
      <c r="DGA62" s="763">
        <f>'Detailed Budget'!DGM72</f>
        <v>0</v>
      </c>
      <c r="DGB62" s="763">
        <f>'Detailed Budget'!DGN72</f>
        <v>0</v>
      </c>
      <c r="DGC62" s="763">
        <f>'Detailed Budget'!DGO72</f>
        <v>0</v>
      </c>
      <c r="DGD62" s="763">
        <f>'Detailed Budget'!DGP72</f>
        <v>0</v>
      </c>
      <c r="DGE62" s="763">
        <f>'Detailed Budget'!DGQ72</f>
        <v>0</v>
      </c>
      <c r="DGF62" s="763">
        <f>'Detailed Budget'!DGR72</f>
        <v>0</v>
      </c>
      <c r="DGG62" s="763">
        <f>'Detailed Budget'!DGS72</f>
        <v>0</v>
      </c>
      <c r="DGH62" s="763">
        <f>'Detailed Budget'!DGT72</f>
        <v>0</v>
      </c>
      <c r="DGI62" s="763">
        <f>'Detailed Budget'!DGU72</f>
        <v>0</v>
      </c>
      <c r="DGJ62" s="763">
        <f>'Detailed Budget'!DGV72</f>
        <v>0</v>
      </c>
      <c r="DGK62" s="763">
        <f>'Detailed Budget'!DGW72</f>
        <v>0</v>
      </c>
      <c r="DGL62" s="763">
        <f>'Detailed Budget'!DGX72</f>
        <v>0</v>
      </c>
      <c r="DGM62" s="763">
        <f>'Detailed Budget'!DGY72</f>
        <v>0</v>
      </c>
      <c r="DGN62" s="763">
        <f>'Detailed Budget'!DGZ72</f>
        <v>0</v>
      </c>
      <c r="DGO62" s="763">
        <f>'Detailed Budget'!DHA72</f>
        <v>0</v>
      </c>
      <c r="DGP62" s="763">
        <f>'Detailed Budget'!DHB72</f>
        <v>0</v>
      </c>
      <c r="DGQ62" s="763">
        <f>'Detailed Budget'!DHC72</f>
        <v>0</v>
      </c>
      <c r="DGR62" s="763">
        <f>'Detailed Budget'!DHD72</f>
        <v>0</v>
      </c>
      <c r="DGS62" s="763">
        <f>'Detailed Budget'!DHE72</f>
        <v>0</v>
      </c>
      <c r="DGT62" s="763">
        <f>'Detailed Budget'!DHF72</f>
        <v>0</v>
      </c>
      <c r="DGU62" s="763">
        <f>'Detailed Budget'!DHG72</f>
        <v>0</v>
      </c>
      <c r="DGV62" s="763">
        <f>'Detailed Budget'!DHH72</f>
        <v>0</v>
      </c>
      <c r="DGW62" s="763">
        <f>'Detailed Budget'!DHI72</f>
        <v>0</v>
      </c>
      <c r="DGX62" s="763">
        <f>'Detailed Budget'!DHJ72</f>
        <v>0</v>
      </c>
      <c r="DGY62" s="763">
        <f>'Detailed Budget'!DHK72</f>
        <v>0</v>
      </c>
      <c r="DGZ62" s="763">
        <f>'Detailed Budget'!DHL72</f>
        <v>0</v>
      </c>
      <c r="DHA62" s="763">
        <f>'Detailed Budget'!DHM72</f>
        <v>0</v>
      </c>
      <c r="DHB62" s="763">
        <f>'Detailed Budget'!DHN72</f>
        <v>0</v>
      </c>
      <c r="DHC62" s="763">
        <f>'Detailed Budget'!DHO72</f>
        <v>0</v>
      </c>
      <c r="DHD62" s="763">
        <f>'Detailed Budget'!DHP72</f>
        <v>0</v>
      </c>
      <c r="DHE62" s="763">
        <f>'Detailed Budget'!DHQ72</f>
        <v>0</v>
      </c>
      <c r="DHF62" s="763">
        <f>'Detailed Budget'!DHR72</f>
        <v>0</v>
      </c>
      <c r="DHG62" s="763">
        <f>'Detailed Budget'!DHS72</f>
        <v>0</v>
      </c>
      <c r="DHH62" s="763">
        <f>'Detailed Budget'!DHT72</f>
        <v>0</v>
      </c>
      <c r="DHI62" s="763">
        <f>'Detailed Budget'!DHU72</f>
        <v>0</v>
      </c>
      <c r="DHJ62" s="763">
        <f>'Detailed Budget'!DHV72</f>
        <v>0</v>
      </c>
      <c r="DHK62" s="763">
        <f>'Detailed Budget'!DHW72</f>
        <v>0</v>
      </c>
      <c r="DHL62" s="763">
        <f>'Detailed Budget'!DHX72</f>
        <v>0</v>
      </c>
      <c r="DHM62" s="763">
        <f>'Detailed Budget'!DHY72</f>
        <v>0</v>
      </c>
      <c r="DHN62" s="763">
        <f>'Detailed Budget'!DHZ72</f>
        <v>0</v>
      </c>
      <c r="DHO62" s="763">
        <f>'Detailed Budget'!DIA72</f>
        <v>0</v>
      </c>
      <c r="DHP62" s="763">
        <f>'Detailed Budget'!DIB72</f>
        <v>0</v>
      </c>
      <c r="DHQ62" s="763">
        <f>'Detailed Budget'!DIC72</f>
        <v>0</v>
      </c>
      <c r="DHR62" s="763">
        <f>'Detailed Budget'!DID72</f>
        <v>0</v>
      </c>
      <c r="DHS62" s="763">
        <f>'Detailed Budget'!DIE72</f>
        <v>0</v>
      </c>
      <c r="DHT62" s="763">
        <f>'Detailed Budget'!DIF72</f>
        <v>0</v>
      </c>
      <c r="DHU62" s="763">
        <f>'Detailed Budget'!DIG72</f>
        <v>0</v>
      </c>
      <c r="DHV62" s="763">
        <f>'Detailed Budget'!DIH72</f>
        <v>0</v>
      </c>
      <c r="DHW62" s="763">
        <f>'Detailed Budget'!DII72</f>
        <v>0</v>
      </c>
      <c r="DHX62" s="763">
        <f>'Detailed Budget'!DIJ72</f>
        <v>0</v>
      </c>
      <c r="DHY62" s="763">
        <f>'Detailed Budget'!DIK72</f>
        <v>0</v>
      </c>
      <c r="DHZ62" s="763">
        <f>'Detailed Budget'!DIL72</f>
        <v>0</v>
      </c>
      <c r="DIA62" s="763">
        <f>'Detailed Budget'!DIM72</f>
        <v>0</v>
      </c>
      <c r="DIB62" s="763">
        <f>'Detailed Budget'!DIN72</f>
        <v>0</v>
      </c>
      <c r="DIC62" s="763">
        <f>'Detailed Budget'!DIO72</f>
        <v>0</v>
      </c>
      <c r="DID62" s="763">
        <f>'Detailed Budget'!DIP72</f>
        <v>0</v>
      </c>
      <c r="DIE62" s="763">
        <f>'Detailed Budget'!DIQ72</f>
        <v>0</v>
      </c>
      <c r="DIF62" s="763">
        <f>'Detailed Budget'!DIR72</f>
        <v>0</v>
      </c>
      <c r="DIG62" s="763">
        <f>'Detailed Budget'!DIS72</f>
        <v>0</v>
      </c>
      <c r="DIH62" s="763">
        <f>'Detailed Budget'!DIT72</f>
        <v>0</v>
      </c>
      <c r="DII62" s="763">
        <f>'Detailed Budget'!DIU72</f>
        <v>0</v>
      </c>
      <c r="DIJ62" s="763">
        <f>'Detailed Budget'!DIV72</f>
        <v>0</v>
      </c>
      <c r="DIK62" s="763">
        <f>'Detailed Budget'!DIW72</f>
        <v>0</v>
      </c>
      <c r="DIL62" s="763">
        <f>'Detailed Budget'!DIX72</f>
        <v>0</v>
      </c>
      <c r="DIM62" s="763">
        <f>'Detailed Budget'!DIY72</f>
        <v>0</v>
      </c>
      <c r="DIN62" s="763">
        <f>'Detailed Budget'!DIZ72</f>
        <v>0</v>
      </c>
      <c r="DIO62" s="763">
        <f>'Detailed Budget'!DJA72</f>
        <v>0</v>
      </c>
      <c r="DIP62" s="763">
        <f>'Detailed Budget'!DJB72</f>
        <v>0</v>
      </c>
      <c r="DIQ62" s="763">
        <f>'Detailed Budget'!DJC72</f>
        <v>0</v>
      </c>
      <c r="DIR62" s="763">
        <f>'Detailed Budget'!DJD72</f>
        <v>0</v>
      </c>
      <c r="DIS62" s="763">
        <f>'Detailed Budget'!DJE72</f>
        <v>0</v>
      </c>
      <c r="DIT62" s="763">
        <f>'Detailed Budget'!DJF72</f>
        <v>0</v>
      </c>
      <c r="DIU62" s="763">
        <f>'Detailed Budget'!DJG72</f>
        <v>0</v>
      </c>
      <c r="DIV62" s="763">
        <f>'Detailed Budget'!DJH72</f>
        <v>0</v>
      </c>
      <c r="DIW62" s="763">
        <f>'Detailed Budget'!DJI72</f>
        <v>0</v>
      </c>
      <c r="DIX62" s="763">
        <f>'Detailed Budget'!DJJ72</f>
        <v>0</v>
      </c>
      <c r="DIY62" s="763">
        <f>'Detailed Budget'!DJK72</f>
        <v>0</v>
      </c>
      <c r="DIZ62" s="763">
        <f>'Detailed Budget'!DJL72</f>
        <v>0</v>
      </c>
      <c r="DJA62" s="763">
        <f>'Detailed Budget'!DJM72</f>
        <v>0</v>
      </c>
      <c r="DJB62" s="763">
        <f>'Detailed Budget'!DJN72</f>
        <v>0</v>
      </c>
      <c r="DJC62" s="763">
        <f>'Detailed Budget'!DJO72</f>
        <v>0</v>
      </c>
      <c r="DJD62" s="763">
        <f>'Detailed Budget'!DJP72</f>
        <v>0</v>
      </c>
      <c r="DJE62" s="763">
        <f>'Detailed Budget'!DJQ72</f>
        <v>0</v>
      </c>
      <c r="DJF62" s="763">
        <f>'Detailed Budget'!DJR72</f>
        <v>0</v>
      </c>
      <c r="DJG62" s="763">
        <f>'Detailed Budget'!DJS72</f>
        <v>0</v>
      </c>
      <c r="DJH62" s="763">
        <f>'Detailed Budget'!DJT72</f>
        <v>0</v>
      </c>
      <c r="DJI62" s="763">
        <f>'Detailed Budget'!DJU72</f>
        <v>0</v>
      </c>
      <c r="DJJ62" s="763">
        <f>'Detailed Budget'!DJV72</f>
        <v>0</v>
      </c>
      <c r="DJK62" s="763">
        <f>'Detailed Budget'!DJW72</f>
        <v>0</v>
      </c>
      <c r="DJL62" s="763">
        <f>'Detailed Budget'!DJX72</f>
        <v>0</v>
      </c>
      <c r="DJM62" s="763">
        <f>'Detailed Budget'!DJY72</f>
        <v>0</v>
      </c>
      <c r="DJN62" s="763">
        <f>'Detailed Budget'!DJZ72</f>
        <v>0</v>
      </c>
      <c r="DJO62" s="763">
        <f>'Detailed Budget'!DKA72</f>
        <v>0</v>
      </c>
      <c r="DJP62" s="763">
        <f>'Detailed Budget'!DKB72</f>
        <v>0</v>
      </c>
      <c r="DJQ62" s="763">
        <f>'Detailed Budget'!DKC72</f>
        <v>0</v>
      </c>
      <c r="DJR62" s="763">
        <f>'Detailed Budget'!DKD72</f>
        <v>0</v>
      </c>
      <c r="DJS62" s="763">
        <f>'Detailed Budget'!DKE72</f>
        <v>0</v>
      </c>
      <c r="DJT62" s="763">
        <f>'Detailed Budget'!DKF72</f>
        <v>0</v>
      </c>
      <c r="DJU62" s="763">
        <f>'Detailed Budget'!DKG72</f>
        <v>0</v>
      </c>
      <c r="DJV62" s="763">
        <f>'Detailed Budget'!DKH72</f>
        <v>0</v>
      </c>
      <c r="DJW62" s="763">
        <f>'Detailed Budget'!DKI72</f>
        <v>0</v>
      </c>
      <c r="DJX62" s="763">
        <f>'Detailed Budget'!DKJ72</f>
        <v>0</v>
      </c>
      <c r="DJY62" s="763">
        <f>'Detailed Budget'!DKK72</f>
        <v>0</v>
      </c>
      <c r="DJZ62" s="763">
        <f>'Detailed Budget'!DKL72</f>
        <v>0</v>
      </c>
      <c r="DKA62" s="763">
        <f>'Detailed Budget'!DKM72</f>
        <v>0</v>
      </c>
      <c r="DKB62" s="763">
        <f>'Detailed Budget'!DKN72</f>
        <v>0</v>
      </c>
      <c r="DKC62" s="763">
        <f>'Detailed Budget'!DKO72</f>
        <v>0</v>
      </c>
      <c r="DKD62" s="763">
        <f>'Detailed Budget'!DKP72</f>
        <v>0</v>
      </c>
      <c r="DKE62" s="763">
        <f>'Detailed Budget'!DKQ72</f>
        <v>0</v>
      </c>
      <c r="DKF62" s="763">
        <f>'Detailed Budget'!DKR72</f>
        <v>0</v>
      </c>
      <c r="DKG62" s="763">
        <f>'Detailed Budget'!DKS72</f>
        <v>0</v>
      </c>
      <c r="DKH62" s="763">
        <f>'Detailed Budget'!DKT72</f>
        <v>0</v>
      </c>
      <c r="DKI62" s="763">
        <f>'Detailed Budget'!DKU72</f>
        <v>0</v>
      </c>
      <c r="DKJ62" s="763">
        <f>'Detailed Budget'!DKV72</f>
        <v>0</v>
      </c>
      <c r="DKK62" s="763">
        <f>'Detailed Budget'!DKW72</f>
        <v>0</v>
      </c>
      <c r="DKL62" s="763">
        <f>'Detailed Budget'!DKX72</f>
        <v>0</v>
      </c>
      <c r="DKM62" s="763">
        <f>'Detailed Budget'!DKY72</f>
        <v>0</v>
      </c>
      <c r="DKN62" s="763">
        <f>'Detailed Budget'!DKZ72</f>
        <v>0</v>
      </c>
      <c r="DKO62" s="763">
        <f>'Detailed Budget'!DLA72</f>
        <v>0</v>
      </c>
      <c r="DKP62" s="763">
        <f>'Detailed Budget'!DLB72</f>
        <v>0</v>
      </c>
      <c r="DKQ62" s="763">
        <f>'Detailed Budget'!DLC72</f>
        <v>0</v>
      </c>
      <c r="DKR62" s="763">
        <f>'Detailed Budget'!DLD72</f>
        <v>0</v>
      </c>
      <c r="DKS62" s="763">
        <f>'Detailed Budget'!DLE72</f>
        <v>0</v>
      </c>
      <c r="DKT62" s="763">
        <f>'Detailed Budget'!DLF72</f>
        <v>0</v>
      </c>
      <c r="DKU62" s="763">
        <f>'Detailed Budget'!DLG72</f>
        <v>0</v>
      </c>
      <c r="DKV62" s="763">
        <f>'Detailed Budget'!DLH72</f>
        <v>0</v>
      </c>
      <c r="DKW62" s="763">
        <f>'Detailed Budget'!DLI72</f>
        <v>0</v>
      </c>
      <c r="DKX62" s="763">
        <f>'Detailed Budget'!DLJ72</f>
        <v>0</v>
      </c>
      <c r="DKY62" s="763">
        <f>'Detailed Budget'!DLK72</f>
        <v>0</v>
      </c>
      <c r="DKZ62" s="763">
        <f>'Detailed Budget'!DLL72</f>
        <v>0</v>
      </c>
      <c r="DLA62" s="763">
        <f>'Detailed Budget'!DLM72</f>
        <v>0</v>
      </c>
      <c r="DLB62" s="763">
        <f>'Detailed Budget'!DLN72</f>
        <v>0</v>
      </c>
      <c r="DLC62" s="763">
        <f>'Detailed Budget'!DLO72</f>
        <v>0</v>
      </c>
      <c r="DLD62" s="763">
        <f>'Detailed Budget'!DLP72</f>
        <v>0</v>
      </c>
      <c r="DLE62" s="763">
        <f>'Detailed Budget'!DLQ72</f>
        <v>0</v>
      </c>
      <c r="DLF62" s="763">
        <f>'Detailed Budget'!DLR72</f>
        <v>0</v>
      </c>
      <c r="DLG62" s="763">
        <f>'Detailed Budget'!DLS72</f>
        <v>0</v>
      </c>
      <c r="DLH62" s="763">
        <f>'Detailed Budget'!DLT72</f>
        <v>0</v>
      </c>
      <c r="DLI62" s="763">
        <f>'Detailed Budget'!DLU72</f>
        <v>0</v>
      </c>
      <c r="DLJ62" s="763">
        <f>'Detailed Budget'!DLV72</f>
        <v>0</v>
      </c>
      <c r="DLK62" s="763">
        <f>'Detailed Budget'!DLW72</f>
        <v>0</v>
      </c>
      <c r="DLL62" s="763">
        <f>'Detailed Budget'!DLX72</f>
        <v>0</v>
      </c>
      <c r="DLM62" s="763">
        <f>'Detailed Budget'!DLY72</f>
        <v>0</v>
      </c>
      <c r="DLN62" s="763">
        <f>'Detailed Budget'!DLZ72</f>
        <v>0</v>
      </c>
      <c r="DLO62" s="763">
        <f>'Detailed Budget'!DMA72</f>
        <v>0</v>
      </c>
      <c r="DLP62" s="763">
        <f>'Detailed Budget'!DMB72</f>
        <v>0</v>
      </c>
      <c r="DLQ62" s="763">
        <f>'Detailed Budget'!DMC72</f>
        <v>0</v>
      </c>
      <c r="DLR62" s="763">
        <f>'Detailed Budget'!DMD72</f>
        <v>0</v>
      </c>
      <c r="DLS62" s="763">
        <f>'Detailed Budget'!DME72</f>
        <v>0</v>
      </c>
      <c r="DLT62" s="763">
        <f>'Detailed Budget'!DMF72</f>
        <v>0</v>
      </c>
      <c r="DLU62" s="763">
        <f>'Detailed Budget'!DMG72</f>
        <v>0</v>
      </c>
      <c r="DLV62" s="763">
        <f>'Detailed Budget'!DMH72</f>
        <v>0</v>
      </c>
      <c r="DLW62" s="763">
        <f>'Detailed Budget'!DMI72</f>
        <v>0</v>
      </c>
      <c r="DLX62" s="763">
        <f>'Detailed Budget'!DMJ72</f>
        <v>0</v>
      </c>
      <c r="DLY62" s="763">
        <f>'Detailed Budget'!DMK72</f>
        <v>0</v>
      </c>
      <c r="DLZ62" s="763">
        <f>'Detailed Budget'!DML72</f>
        <v>0</v>
      </c>
      <c r="DMA62" s="763">
        <f>'Detailed Budget'!DMM72</f>
        <v>0</v>
      </c>
      <c r="DMB62" s="763">
        <f>'Detailed Budget'!DMN72</f>
        <v>0</v>
      </c>
      <c r="DMC62" s="763">
        <f>'Detailed Budget'!DMO72</f>
        <v>0</v>
      </c>
      <c r="DMD62" s="763">
        <f>'Detailed Budget'!DMP72</f>
        <v>0</v>
      </c>
      <c r="DME62" s="763">
        <f>'Detailed Budget'!DMQ72</f>
        <v>0</v>
      </c>
      <c r="DMF62" s="763">
        <f>'Detailed Budget'!DMR72</f>
        <v>0</v>
      </c>
      <c r="DMG62" s="763">
        <f>'Detailed Budget'!DMS72</f>
        <v>0</v>
      </c>
      <c r="DMH62" s="763">
        <f>'Detailed Budget'!DMT72</f>
        <v>0</v>
      </c>
      <c r="DMI62" s="763">
        <f>'Detailed Budget'!DMU72</f>
        <v>0</v>
      </c>
      <c r="DMJ62" s="763">
        <f>'Detailed Budget'!DMV72</f>
        <v>0</v>
      </c>
      <c r="DMK62" s="763">
        <f>'Detailed Budget'!DMW72</f>
        <v>0</v>
      </c>
      <c r="DML62" s="763">
        <f>'Detailed Budget'!DMX72</f>
        <v>0</v>
      </c>
      <c r="DMM62" s="763">
        <f>'Detailed Budget'!DMY72</f>
        <v>0</v>
      </c>
      <c r="DMN62" s="763">
        <f>'Detailed Budget'!DMZ72</f>
        <v>0</v>
      </c>
      <c r="DMO62" s="763">
        <f>'Detailed Budget'!DNA72</f>
        <v>0</v>
      </c>
      <c r="DMP62" s="763">
        <f>'Detailed Budget'!DNB72</f>
        <v>0</v>
      </c>
      <c r="DMQ62" s="763">
        <f>'Detailed Budget'!DNC72</f>
        <v>0</v>
      </c>
      <c r="DMR62" s="763">
        <f>'Detailed Budget'!DND72</f>
        <v>0</v>
      </c>
      <c r="DMS62" s="763">
        <f>'Detailed Budget'!DNE72</f>
        <v>0</v>
      </c>
      <c r="DMT62" s="763">
        <f>'Detailed Budget'!DNF72</f>
        <v>0</v>
      </c>
      <c r="DMU62" s="763">
        <f>'Detailed Budget'!DNG72</f>
        <v>0</v>
      </c>
      <c r="DMV62" s="763">
        <f>'Detailed Budget'!DNH72</f>
        <v>0</v>
      </c>
      <c r="DMW62" s="763">
        <f>'Detailed Budget'!DNI72</f>
        <v>0</v>
      </c>
      <c r="DMX62" s="763">
        <f>'Detailed Budget'!DNJ72</f>
        <v>0</v>
      </c>
      <c r="DMY62" s="763">
        <f>'Detailed Budget'!DNK72</f>
        <v>0</v>
      </c>
      <c r="DMZ62" s="763">
        <f>'Detailed Budget'!DNL72</f>
        <v>0</v>
      </c>
      <c r="DNA62" s="763">
        <f>'Detailed Budget'!DNM72</f>
        <v>0</v>
      </c>
      <c r="DNB62" s="763">
        <f>'Detailed Budget'!DNN72</f>
        <v>0</v>
      </c>
      <c r="DNC62" s="763">
        <f>'Detailed Budget'!DNO72</f>
        <v>0</v>
      </c>
      <c r="DND62" s="763">
        <f>'Detailed Budget'!DNP72</f>
        <v>0</v>
      </c>
      <c r="DNE62" s="763">
        <f>'Detailed Budget'!DNQ72</f>
        <v>0</v>
      </c>
      <c r="DNF62" s="763">
        <f>'Detailed Budget'!DNR72</f>
        <v>0</v>
      </c>
      <c r="DNG62" s="763">
        <f>'Detailed Budget'!DNS72</f>
        <v>0</v>
      </c>
      <c r="DNH62" s="763">
        <f>'Detailed Budget'!DNT72</f>
        <v>0</v>
      </c>
      <c r="DNI62" s="763">
        <f>'Detailed Budget'!DNU72</f>
        <v>0</v>
      </c>
      <c r="DNJ62" s="763">
        <f>'Detailed Budget'!DNV72</f>
        <v>0</v>
      </c>
      <c r="DNK62" s="763">
        <f>'Detailed Budget'!DNW72</f>
        <v>0</v>
      </c>
      <c r="DNL62" s="763">
        <f>'Detailed Budget'!DNX72</f>
        <v>0</v>
      </c>
      <c r="DNM62" s="763">
        <f>'Detailed Budget'!DNY72</f>
        <v>0</v>
      </c>
      <c r="DNN62" s="763">
        <f>'Detailed Budget'!DNZ72</f>
        <v>0</v>
      </c>
      <c r="DNO62" s="763">
        <f>'Detailed Budget'!DOA72</f>
        <v>0</v>
      </c>
      <c r="DNP62" s="763">
        <f>'Detailed Budget'!DOB72</f>
        <v>0</v>
      </c>
      <c r="DNQ62" s="763">
        <f>'Detailed Budget'!DOC72</f>
        <v>0</v>
      </c>
      <c r="DNR62" s="763">
        <f>'Detailed Budget'!DOD72</f>
        <v>0</v>
      </c>
      <c r="DNS62" s="763">
        <f>'Detailed Budget'!DOE72</f>
        <v>0</v>
      </c>
      <c r="DNT62" s="763">
        <f>'Detailed Budget'!DOF72</f>
        <v>0</v>
      </c>
      <c r="DNU62" s="763">
        <f>'Detailed Budget'!DOG72</f>
        <v>0</v>
      </c>
      <c r="DNV62" s="763">
        <f>'Detailed Budget'!DOH72</f>
        <v>0</v>
      </c>
      <c r="DNW62" s="763">
        <f>'Detailed Budget'!DOI72</f>
        <v>0</v>
      </c>
      <c r="DNX62" s="763">
        <f>'Detailed Budget'!DOJ72</f>
        <v>0</v>
      </c>
      <c r="DNY62" s="763">
        <f>'Detailed Budget'!DOK72</f>
        <v>0</v>
      </c>
      <c r="DNZ62" s="763">
        <f>'Detailed Budget'!DOL72</f>
        <v>0</v>
      </c>
      <c r="DOA62" s="763">
        <f>'Detailed Budget'!DOM72</f>
        <v>0</v>
      </c>
      <c r="DOB62" s="763">
        <f>'Detailed Budget'!DON72</f>
        <v>0</v>
      </c>
      <c r="DOC62" s="763">
        <f>'Detailed Budget'!DOO72</f>
        <v>0</v>
      </c>
      <c r="DOD62" s="763">
        <f>'Detailed Budget'!DOP72</f>
        <v>0</v>
      </c>
      <c r="DOE62" s="763">
        <f>'Detailed Budget'!DOQ72</f>
        <v>0</v>
      </c>
      <c r="DOF62" s="763">
        <f>'Detailed Budget'!DOR72</f>
        <v>0</v>
      </c>
      <c r="DOG62" s="763">
        <f>'Detailed Budget'!DOS72</f>
        <v>0</v>
      </c>
      <c r="DOH62" s="763">
        <f>'Detailed Budget'!DOT72</f>
        <v>0</v>
      </c>
      <c r="DOI62" s="763">
        <f>'Detailed Budget'!DOU72</f>
        <v>0</v>
      </c>
      <c r="DOJ62" s="763">
        <f>'Detailed Budget'!DOV72</f>
        <v>0</v>
      </c>
      <c r="DOK62" s="763">
        <f>'Detailed Budget'!DOW72</f>
        <v>0</v>
      </c>
      <c r="DOL62" s="763">
        <f>'Detailed Budget'!DOX72</f>
        <v>0</v>
      </c>
      <c r="DOM62" s="763">
        <f>'Detailed Budget'!DOY72</f>
        <v>0</v>
      </c>
      <c r="DON62" s="763">
        <f>'Detailed Budget'!DOZ72</f>
        <v>0</v>
      </c>
      <c r="DOO62" s="763">
        <f>'Detailed Budget'!DPA72</f>
        <v>0</v>
      </c>
      <c r="DOP62" s="763">
        <f>'Detailed Budget'!DPB72</f>
        <v>0</v>
      </c>
      <c r="DOQ62" s="763">
        <f>'Detailed Budget'!DPC72</f>
        <v>0</v>
      </c>
      <c r="DOR62" s="763">
        <f>'Detailed Budget'!DPD72</f>
        <v>0</v>
      </c>
      <c r="DOS62" s="763">
        <f>'Detailed Budget'!DPE72</f>
        <v>0</v>
      </c>
      <c r="DOT62" s="763">
        <f>'Detailed Budget'!DPF72</f>
        <v>0</v>
      </c>
      <c r="DOU62" s="763">
        <f>'Detailed Budget'!DPG72</f>
        <v>0</v>
      </c>
      <c r="DOV62" s="763">
        <f>'Detailed Budget'!DPH72</f>
        <v>0</v>
      </c>
      <c r="DOW62" s="763">
        <f>'Detailed Budget'!DPI72</f>
        <v>0</v>
      </c>
      <c r="DOX62" s="763">
        <f>'Detailed Budget'!DPJ72</f>
        <v>0</v>
      </c>
      <c r="DOY62" s="763">
        <f>'Detailed Budget'!DPK72</f>
        <v>0</v>
      </c>
      <c r="DOZ62" s="763">
        <f>'Detailed Budget'!DPL72</f>
        <v>0</v>
      </c>
      <c r="DPA62" s="763">
        <f>'Detailed Budget'!DPM72</f>
        <v>0</v>
      </c>
      <c r="DPB62" s="763">
        <f>'Detailed Budget'!DPN72</f>
        <v>0</v>
      </c>
      <c r="DPC62" s="763">
        <f>'Detailed Budget'!DPO72</f>
        <v>0</v>
      </c>
      <c r="DPD62" s="763">
        <f>'Detailed Budget'!DPP72</f>
        <v>0</v>
      </c>
      <c r="DPE62" s="763">
        <f>'Detailed Budget'!DPQ72</f>
        <v>0</v>
      </c>
      <c r="DPF62" s="763">
        <f>'Detailed Budget'!DPR72</f>
        <v>0</v>
      </c>
      <c r="DPG62" s="763">
        <f>'Detailed Budget'!DPS72</f>
        <v>0</v>
      </c>
      <c r="DPH62" s="763">
        <f>'Detailed Budget'!DPT72</f>
        <v>0</v>
      </c>
      <c r="DPI62" s="763">
        <f>'Detailed Budget'!DPU72</f>
        <v>0</v>
      </c>
      <c r="DPJ62" s="763">
        <f>'Detailed Budget'!DPV72</f>
        <v>0</v>
      </c>
      <c r="DPK62" s="763">
        <f>'Detailed Budget'!DPW72</f>
        <v>0</v>
      </c>
      <c r="DPL62" s="763">
        <f>'Detailed Budget'!DPX72</f>
        <v>0</v>
      </c>
      <c r="DPM62" s="763">
        <f>'Detailed Budget'!DPY72</f>
        <v>0</v>
      </c>
      <c r="DPN62" s="763">
        <f>'Detailed Budget'!DPZ72</f>
        <v>0</v>
      </c>
      <c r="DPO62" s="763">
        <f>'Detailed Budget'!DQA72</f>
        <v>0</v>
      </c>
      <c r="DPP62" s="763">
        <f>'Detailed Budget'!DQB72</f>
        <v>0</v>
      </c>
      <c r="DPQ62" s="763">
        <f>'Detailed Budget'!DQC72</f>
        <v>0</v>
      </c>
      <c r="DPR62" s="763">
        <f>'Detailed Budget'!DQD72</f>
        <v>0</v>
      </c>
      <c r="DPS62" s="763">
        <f>'Detailed Budget'!DQE72</f>
        <v>0</v>
      </c>
      <c r="DPT62" s="763">
        <f>'Detailed Budget'!DQF72</f>
        <v>0</v>
      </c>
      <c r="DPU62" s="763">
        <f>'Detailed Budget'!DQG72</f>
        <v>0</v>
      </c>
      <c r="DPV62" s="763">
        <f>'Detailed Budget'!DQH72</f>
        <v>0</v>
      </c>
      <c r="DPW62" s="763">
        <f>'Detailed Budget'!DQI72</f>
        <v>0</v>
      </c>
      <c r="DPX62" s="763">
        <f>'Detailed Budget'!DQJ72</f>
        <v>0</v>
      </c>
      <c r="DPY62" s="763">
        <f>'Detailed Budget'!DQK72</f>
        <v>0</v>
      </c>
      <c r="DPZ62" s="763">
        <f>'Detailed Budget'!DQL72</f>
        <v>0</v>
      </c>
      <c r="DQA62" s="763">
        <f>'Detailed Budget'!DQM72</f>
        <v>0</v>
      </c>
      <c r="DQB62" s="763">
        <f>'Detailed Budget'!DQN72</f>
        <v>0</v>
      </c>
      <c r="DQC62" s="763">
        <f>'Detailed Budget'!DQO72</f>
        <v>0</v>
      </c>
      <c r="DQD62" s="763">
        <f>'Detailed Budget'!DQP72</f>
        <v>0</v>
      </c>
      <c r="DQE62" s="763">
        <f>'Detailed Budget'!DQQ72</f>
        <v>0</v>
      </c>
      <c r="DQF62" s="763">
        <f>'Detailed Budget'!DQR72</f>
        <v>0</v>
      </c>
      <c r="DQG62" s="763">
        <f>'Detailed Budget'!DQS72</f>
        <v>0</v>
      </c>
      <c r="DQH62" s="763">
        <f>'Detailed Budget'!DQT72</f>
        <v>0</v>
      </c>
      <c r="DQI62" s="763">
        <f>'Detailed Budget'!DQU72</f>
        <v>0</v>
      </c>
      <c r="DQJ62" s="763">
        <f>'Detailed Budget'!DQV72</f>
        <v>0</v>
      </c>
      <c r="DQK62" s="763">
        <f>'Detailed Budget'!DQW72</f>
        <v>0</v>
      </c>
      <c r="DQL62" s="763">
        <f>'Detailed Budget'!DQX72</f>
        <v>0</v>
      </c>
      <c r="DQM62" s="763">
        <f>'Detailed Budget'!DQY72</f>
        <v>0</v>
      </c>
      <c r="DQN62" s="763">
        <f>'Detailed Budget'!DQZ72</f>
        <v>0</v>
      </c>
      <c r="DQO62" s="763">
        <f>'Detailed Budget'!DRA72</f>
        <v>0</v>
      </c>
      <c r="DQP62" s="763">
        <f>'Detailed Budget'!DRB72</f>
        <v>0</v>
      </c>
      <c r="DQQ62" s="763">
        <f>'Detailed Budget'!DRC72</f>
        <v>0</v>
      </c>
      <c r="DQR62" s="763">
        <f>'Detailed Budget'!DRD72</f>
        <v>0</v>
      </c>
      <c r="DQS62" s="763">
        <f>'Detailed Budget'!DRE72</f>
        <v>0</v>
      </c>
      <c r="DQT62" s="763">
        <f>'Detailed Budget'!DRF72</f>
        <v>0</v>
      </c>
      <c r="DQU62" s="763">
        <f>'Detailed Budget'!DRG72</f>
        <v>0</v>
      </c>
      <c r="DQV62" s="763">
        <f>'Detailed Budget'!DRH72</f>
        <v>0</v>
      </c>
      <c r="DQW62" s="763">
        <f>'Detailed Budget'!DRI72</f>
        <v>0</v>
      </c>
      <c r="DQX62" s="763">
        <f>'Detailed Budget'!DRJ72</f>
        <v>0</v>
      </c>
      <c r="DQY62" s="763">
        <f>'Detailed Budget'!DRK72</f>
        <v>0</v>
      </c>
      <c r="DQZ62" s="763">
        <f>'Detailed Budget'!DRL72</f>
        <v>0</v>
      </c>
      <c r="DRA62" s="763">
        <f>'Detailed Budget'!DRM72</f>
        <v>0</v>
      </c>
      <c r="DRB62" s="763">
        <f>'Detailed Budget'!DRN72</f>
        <v>0</v>
      </c>
      <c r="DRC62" s="763">
        <f>'Detailed Budget'!DRO72</f>
        <v>0</v>
      </c>
      <c r="DRD62" s="763">
        <f>'Detailed Budget'!DRP72</f>
        <v>0</v>
      </c>
      <c r="DRE62" s="763">
        <f>'Detailed Budget'!DRQ72</f>
        <v>0</v>
      </c>
      <c r="DRF62" s="763">
        <f>'Detailed Budget'!DRR72</f>
        <v>0</v>
      </c>
      <c r="DRG62" s="763">
        <f>'Detailed Budget'!DRS72</f>
        <v>0</v>
      </c>
      <c r="DRH62" s="763">
        <f>'Detailed Budget'!DRT72</f>
        <v>0</v>
      </c>
      <c r="DRI62" s="763">
        <f>'Detailed Budget'!DRU72</f>
        <v>0</v>
      </c>
      <c r="DRJ62" s="763">
        <f>'Detailed Budget'!DRV72</f>
        <v>0</v>
      </c>
      <c r="DRK62" s="763">
        <f>'Detailed Budget'!DRW72</f>
        <v>0</v>
      </c>
      <c r="DRL62" s="763">
        <f>'Detailed Budget'!DRX72</f>
        <v>0</v>
      </c>
      <c r="DRM62" s="763">
        <f>'Detailed Budget'!DRY72</f>
        <v>0</v>
      </c>
      <c r="DRN62" s="763">
        <f>'Detailed Budget'!DRZ72</f>
        <v>0</v>
      </c>
      <c r="DRO62" s="763">
        <f>'Detailed Budget'!DSA72</f>
        <v>0</v>
      </c>
      <c r="DRP62" s="763">
        <f>'Detailed Budget'!DSB72</f>
        <v>0</v>
      </c>
      <c r="DRQ62" s="763">
        <f>'Detailed Budget'!DSC72</f>
        <v>0</v>
      </c>
      <c r="DRR62" s="763">
        <f>'Detailed Budget'!DSD72</f>
        <v>0</v>
      </c>
      <c r="DRS62" s="763">
        <f>'Detailed Budget'!DSE72</f>
        <v>0</v>
      </c>
      <c r="DRT62" s="763">
        <f>'Detailed Budget'!DSF72</f>
        <v>0</v>
      </c>
      <c r="DRU62" s="763">
        <f>'Detailed Budget'!DSG72</f>
        <v>0</v>
      </c>
      <c r="DRV62" s="763">
        <f>'Detailed Budget'!DSH72</f>
        <v>0</v>
      </c>
      <c r="DRW62" s="763">
        <f>'Detailed Budget'!DSI72</f>
        <v>0</v>
      </c>
      <c r="DRX62" s="763">
        <f>'Detailed Budget'!DSJ72</f>
        <v>0</v>
      </c>
      <c r="DRY62" s="763">
        <f>'Detailed Budget'!DSK72</f>
        <v>0</v>
      </c>
      <c r="DRZ62" s="763">
        <f>'Detailed Budget'!DSL72</f>
        <v>0</v>
      </c>
      <c r="DSA62" s="763">
        <f>'Detailed Budget'!DSM72</f>
        <v>0</v>
      </c>
      <c r="DSB62" s="763">
        <f>'Detailed Budget'!DSN72</f>
        <v>0</v>
      </c>
      <c r="DSC62" s="763">
        <f>'Detailed Budget'!DSO72</f>
        <v>0</v>
      </c>
      <c r="DSD62" s="763">
        <f>'Detailed Budget'!DSP72</f>
        <v>0</v>
      </c>
      <c r="DSE62" s="763">
        <f>'Detailed Budget'!DSQ72</f>
        <v>0</v>
      </c>
      <c r="DSF62" s="763">
        <f>'Detailed Budget'!DSR72</f>
        <v>0</v>
      </c>
      <c r="DSG62" s="763">
        <f>'Detailed Budget'!DSS72</f>
        <v>0</v>
      </c>
      <c r="DSH62" s="763">
        <f>'Detailed Budget'!DST72</f>
        <v>0</v>
      </c>
      <c r="DSI62" s="763">
        <f>'Detailed Budget'!DSU72</f>
        <v>0</v>
      </c>
      <c r="DSJ62" s="763">
        <f>'Detailed Budget'!DSV72</f>
        <v>0</v>
      </c>
      <c r="DSK62" s="763">
        <f>'Detailed Budget'!DSW72</f>
        <v>0</v>
      </c>
      <c r="DSL62" s="763">
        <f>'Detailed Budget'!DSX72</f>
        <v>0</v>
      </c>
      <c r="DSM62" s="763">
        <f>'Detailed Budget'!DSY72</f>
        <v>0</v>
      </c>
      <c r="DSN62" s="763">
        <f>'Detailed Budget'!DSZ72</f>
        <v>0</v>
      </c>
      <c r="DSO62" s="763">
        <f>'Detailed Budget'!DTA72</f>
        <v>0</v>
      </c>
      <c r="DSP62" s="763">
        <f>'Detailed Budget'!DTB72</f>
        <v>0</v>
      </c>
      <c r="DSQ62" s="763">
        <f>'Detailed Budget'!DTC72</f>
        <v>0</v>
      </c>
      <c r="DSR62" s="763">
        <f>'Detailed Budget'!DTD72</f>
        <v>0</v>
      </c>
      <c r="DSS62" s="763">
        <f>'Detailed Budget'!DTE72</f>
        <v>0</v>
      </c>
      <c r="DST62" s="763">
        <f>'Detailed Budget'!DTF72</f>
        <v>0</v>
      </c>
      <c r="DSU62" s="763">
        <f>'Detailed Budget'!DTG72</f>
        <v>0</v>
      </c>
      <c r="DSV62" s="763">
        <f>'Detailed Budget'!DTH72</f>
        <v>0</v>
      </c>
      <c r="DSW62" s="763">
        <f>'Detailed Budget'!DTI72</f>
        <v>0</v>
      </c>
      <c r="DSX62" s="763">
        <f>'Detailed Budget'!DTJ72</f>
        <v>0</v>
      </c>
      <c r="DSY62" s="763">
        <f>'Detailed Budget'!DTK72</f>
        <v>0</v>
      </c>
      <c r="DSZ62" s="763">
        <f>'Detailed Budget'!DTL72</f>
        <v>0</v>
      </c>
      <c r="DTA62" s="763">
        <f>'Detailed Budget'!DTM72</f>
        <v>0</v>
      </c>
      <c r="DTB62" s="763">
        <f>'Detailed Budget'!DTN72</f>
        <v>0</v>
      </c>
      <c r="DTC62" s="763">
        <f>'Detailed Budget'!DTO72</f>
        <v>0</v>
      </c>
      <c r="DTD62" s="763">
        <f>'Detailed Budget'!DTP72</f>
        <v>0</v>
      </c>
      <c r="DTE62" s="763">
        <f>'Detailed Budget'!DTQ72</f>
        <v>0</v>
      </c>
      <c r="DTF62" s="763">
        <f>'Detailed Budget'!DTR72</f>
        <v>0</v>
      </c>
      <c r="DTG62" s="763">
        <f>'Detailed Budget'!DTS72</f>
        <v>0</v>
      </c>
      <c r="DTH62" s="763">
        <f>'Detailed Budget'!DTT72</f>
        <v>0</v>
      </c>
      <c r="DTI62" s="763">
        <f>'Detailed Budget'!DTU72</f>
        <v>0</v>
      </c>
      <c r="DTJ62" s="763">
        <f>'Detailed Budget'!DTV72</f>
        <v>0</v>
      </c>
      <c r="DTK62" s="763">
        <f>'Detailed Budget'!DTW72</f>
        <v>0</v>
      </c>
      <c r="DTL62" s="763">
        <f>'Detailed Budget'!DTX72</f>
        <v>0</v>
      </c>
      <c r="DTM62" s="763">
        <f>'Detailed Budget'!DTY72</f>
        <v>0</v>
      </c>
      <c r="DTN62" s="763">
        <f>'Detailed Budget'!DTZ72</f>
        <v>0</v>
      </c>
      <c r="DTO62" s="763">
        <f>'Detailed Budget'!DUA72</f>
        <v>0</v>
      </c>
      <c r="DTP62" s="763">
        <f>'Detailed Budget'!DUB72</f>
        <v>0</v>
      </c>
      <c r="DTQ62" s="763">
        <f>'Detailed Budget'!DUC72</f>
        <v>0</v>
      </c>
      <c r="DTR62" s="763">
        <f>'Detailed Budget'!DUD72</f>
        <v>0</v>
      </c>
      <c r="DTS62" s="763">
        <f>'Detailed Budget'!DUE72</f>
        <v>0</v>
      </c>
      <c r="DTT62" s="763">
        <f>'Detailed Budget'!DUF72</f>
        <v>0</v>
      </c>
      <c r="DTU62" s="763">
        <f>'Detailed Budget'!DUG72</f>
        <v>0</v>
      </c>
      <c r="DTV62" s="763">
        <f>'Detailed Budget'!DUH72</f>
        <v>0</v>
      </c>
      <c r="DTW62" s="763">
        <f>'Detailed Budget'!DUI72</f>
        <v>0</v>
      </c>
      <c r="DTX62" s="763">
        <f>'Detailed Budget'!DUJ72</f>
        <v>0</v>
      </c>
      <c r="DTY62" s="763">
        <f>'Detailed Budget'!DUK72</f>
        <v>0</v>
      </c>
      <c r="DTZ62" s="763">
        <f>'Detailed Budget'!DUL72</f>
        <v>0</v>
      </c>
      <c r="DUA62" s="763">
        <f>'Detailed Budget'!DUM72</f>
        <v>0</v>
      </c>
      <c r="DUB62" s="763">
        <f>'Detailed Budget'!DUN72</f>
        <v>0</v>
      </c>
      <c r="DUC62" s="763">
        <f>'Detailed Budget'!DUO72</f>
        <v>0</v>
      </c>
      <c r="DUD62" s="763">
        <f>'Detailed Budget'!DUP72</f>
        <v>0</v>
      </c>
      <c r="DUE62" s="763">
        <f>'Detailed Budget'!DUQ72</f>
        <v>0</v>
      </c>
      <c r="DUF62" s="763">
        <f>'Detailed Budget'!DUR72</f>
        <v>0</v>
      </c>
      <c r="DUG62" s="763">
        <f>'Detailed Budget'!DUS72</f>
        <v>0</v>
      </c>
      <c r="DUH62" s="763">
        <f>'Detailed Budget'!DUT72</f>
        <v>0</v>
      </c>
      <c r="DUI62" s="763">
        <f>'Detailed Budget'!DUU72</f>
        <v>0</v>
      </c>
      <c r="DUJ62" s="763">
        <f>'Detailed Budget'!DUV72</f>
        <v>0</v>
      </c>
      <c r="DUK62" s="763">
        <f>'Detailed Budget'!DUW72</f>
        <v>0</v>
      </c>
      <c r="DUL62" s="763">
        <f>'Detailed Budget'!DUX72</f>
        <v>0</v>
      </c>
      <c r="DUM62" s="763">
        <f>'Detailed Budget'!DUY72</f>
        <v>0</v>
      </c>
      <c r="DUN62" s="763">
        <f>'Detailed Budget'!DUZ72</f>
        <v>0</v>
      </c>
      <c r="DUO62" s="763">
        <f>'Detailed Budget'!DVA72</f>
        <v>0</v>
      </c>
      <c r="DUP62" s="763">
        <f>'Detailed Budget'!DVB72</f>
        <v>0</v>
      </c>
      <c r="DUQ62" s="763">
        <f>'Detailed Budget'!DVC72</f>
        <v>0</v>
      </c>
      <c r="DUR62" s="763">
        <f>'Detailed Budget'!DVD72</f>
        <v>0</v>
      </c>
      <c r="DUS62" s="763">
        <f>'Detailed Budget'!DVE72</f>
        <v>0</v>
      </c>
      <c r="DUT62" s="763">
        <f>'Detailed Budget'!DVF72</f>
        <v>0</v>
      </c>
      <c r="DUU62" s="763">
        <f>'Detailed Budget'!DVG72</f>
        <v>0</v>
      </c>
      <c r="DUV62" s="763">
        <f>'Detailed Budget'!DVH72</f>
        <v>0</v>
      </c>
      <c r="DUW62" s="763">
        <f>'Detailed Budget'!DVI72</f>
        <v>0</v>
      </c>
      <c r="DUX62" s="763">
        <f>'Detailed Budget'!DVJ72</f>
        <v>0</v>
      </c>
      <c r="DUY62" s="763">
        <f>'Detailed Budget'!DVK72</f>
        <v>0</v>
      </c>
      <c r="DUZ62" s="763">
        <f>'Detailed Budget'!DVL72</f>
        <v>0</v>
      </c>
      <c r="DVA62" s="763">
        <f>'Detailed Budget'!DVM72</f>
        <v>0</v>
      </c>
      <c r="DVB62" s="763">
        <f>'Detailed Budget'!DVN72</f>
        <v>0</v>
      </c>
      <c r="DVC62" s="763">
        <f>'Detailed Budget'!DVO72</f>
        <v>0</v>
      </c>
      <c r="DVD62" s="763">
        <f>'Detailed Budget'!DVP72</f>
        <v>0</v>
      </c>
      <c r="DVE62" s="763">
        <f>'Detailed Budget'!DVQ72</f>
        <v>0</v>
      </c>
      <c r="DVF62" s="763">
        <f>'Detailed Budget'!DVR72</f>
        <v>0</v>
      </c>
      <c r="DVG62" s="763">
        <f>'Detailed Budget'!DVS72</f>
        <v>0</v>
      </c>
      <c r="DVH62" s="763">
        <f>'Detailed Budget'!DVT72</f>
        <v>0</v>
      </c>
      <c r="DVI62" s="763">
        <f>'Detailed Budget'!DVU72</f>
        <v>0</v>
      </c>
      <c r="DVJ62" s="763">
        <f>'Detailed Budget'!DVV72</f>
        <v>0</v>
      </c>
      <c r="DVK62" s="763">
        <f>'Detailed Budget'!DVW72</f>
        <v>0</v>
      </c>
      <c r="DVL62" s="763">
        <f>'Detailed Budget'!DVX72</f>
        <v>0</v>
      </c>
      <c r="DVM62" s="763">
        <f>'Detailed Budget'!DVY72</f>
        <v>0</v>
      </c>
      <c r="DVN62" s="763">
        <f>'Detailed Budget'!DVZ72</f>
        <v>0</v>
      </c>
      <c r="DVO62" s="763">
        <f>'Detailed Budget'!DWA72</f>
        <v>0</v>
      </c>
      <c r="DVP62" s="763">
        <f>'Detailed Budget'!DWB72</f>
        <v>0</v>
      </c>
      <c r="DVQ62" s="763">
        <f>'Detailed Budget'!DWC72</f>
        <v>0</v>
      </c>
      <c r="DVR62" s="763">
        <f>'Detailed Budget'!DWD72</f>
        <v>0</v>
      </c>
      <c r="DVS62" s="763">
        <f>'Detailed Budget'!DWE72</f>
        <v>0</v>
      </c>
      <c r="DVT62" s="763">
        <f>'Detailed Budget'!DWF72</f>
        <v>0</v>
      </c>
      <c r="DVU62" s="763">
        <f>'Detailed Budget'!DWG72</f>
        <v>0</v>
      </c>
      <c r="DVV62" s="763">
        <f>'Detailed Budget'!DWH72</f>
        <v>0</v>
      </c>
      <c r="DVW62" s="763">
        <f>'Detailed Budget'!DWI72</f>
        <v>0</v>
      </c>
      <c r="DVX62" s="763">
        <f>'Detailed Budget'!DWJ72</f>
        <v>0</v>
      </c>
      <c r="DVY62" s="763">
        <f>'Detailed Budget'!DWK72</f>
        <v>0</v>
      </c>
      <c r="DVZ62" s="763">
        <f>'Detailed Budget'!DWL72</f>
        <v>0</v>
      </c>
      <c r="DWA62" s="763">
        <f>'Detailed Budget'!DWM72</f>
        <v>0</v>
      </c>
      <c r="DWB62" s="763">
        <f>'Detailed Budget'!DWN72</f>
        <v>0</v>
      </c>
      <c r="DWC62" s="763">
        <f>'Detailed Budget'!DWO72</f>
        <v>0</v>
      </c>
      <c r="DWD62" s="763">
        <f>'Detailed Budget'!DWP72</f>
        <v>0</v>
      </c>
      <c r="DWE62" s="763">
        <f>'Detailed Budget'!DWQ72</f>
        <v>0</v>
      </c>
      <c r="DWF62" s="763">
        <f>'Detailed Budget'!DWR72</f>
        <v>0</v>
      </c>
      <c r="DWG62" s="763">
        <f>'Detailed Budget'!DWS72</f>
        <v>0</v>
      </c>
      <c r="DWH62" s="763">
        <f>'Detailed Budget'!DWT72</f>
        <v>0</v>
      </c>
      <c r="DWI62" s="763">
        <f>'Detailed Budget'!DWU72</f>
        <v>0</v>
      </c>
      <c r="DWJ62" s="763">
        <f>'Detailed Budget'!DWV72</f>
        <v>0</v>
      </c>
      <c r="DWK62" s="763">
        <f>'Detailed Budget'!DWW72</f>
        <v>0</v>
      </c>
      <c r="DWL62" s="763">
        <f>'Detailed Budget'!DWX72</f>
        <v>0</v>
      </c>
      <c r="DWM62" s="763">
        <f>'Detailed Budget'!DWY72</f>
        <v>0</v>
      </c>
      <c r="DWN62" s="763">
        <f>'Detailed Budget'!DWZ72</f>
        <v>0</v>
      </c>
      <c r="DWO62" s="763">
        <f>'Detailed Budget'!DXA72</f>
        <v>0</v>
      </c>
      <c r="DWP62" s="763">
        <f>'Detailed Budget'!DXB72</f>
        <v>0</v>
      </c>
      <c r="DWQ62" s="763">
        <f>'Detailed Budget'!DXC72</f>
        <v>0</v>
      </c>
      <c r="DWR62" s="763">
        <f>'Detailed Budget'!DXD72</f>
        <v>0</v>
      </c>
      <c r="DWS62" s="763">
        <f>'Detailed Budget'!DXE72</f>
        <v>0</v>
      </c>
      <c r="DWT62" s="763">
        <f>'Detailed Budget'!DXF72</f>
        <v>0</v>
      </c>
      <c r="DWU62" s="763">
        <f>'Detailed Budget'!DXG72</f>
        <v>0</v>
      </c>
      <c r="DWV62" s="763">
        <f>'Detailed Budget'!DXH72</f>
        <v>0</v>
      </c>
      <c r="DWW62" s="763">
        <f>'Detailed Budget'!DXI72</f>
        <v>0</v>
      </c>
      <c r="DWX62" s="763">
        <f>'Detailed Budget'!DXJ72</f>
        <v>0</v>
      </c>
      <c r="DWY62" s="763">
        <f>'Detailed Budget'!DXK72</f>
        <v>0</v>
      </c>
      <c r="DWZ62" s="763">
        <f>'Detailed Budget'!DXL72</f>
        <v>0</v>
      </c>
      <c r="DXA62" s="763">
        <f>'Detailed Budget'!DXM72</f>
        <v>0</v>
      </c>
      <c r="DXB62" s="763">
        <f>'Detailed Budget'!DXN72</f>
        <v>0</v>
      </c>
      <c r="DXC62" s="763">
        <f>'Detailed Budget'!DXO72</f>
        <v>0</v>
      </c>
      <c r="DXD62" s="763">
        <f>'Detailed Budget'!DXP72</f>
        <v>0</v>
      </c>
      <c r="DXE62" s="763">
        <f>'Detailed Budget'!DXQ72</f>
        <v>0</v>
      </c>
      <c r="DXF62" s="763">
        <f>'Detailed Budget'!DXR72</f>
        <v>0</v>
      </c>
      <c r="DXG62" s="763">
        <f>'Detailed Budget'!DXS72</f>
        <v>0</v>
      </c>
      <c r="DXH62" s="763">
        <f>'Detailed Budget'!DXT72</f>
        <v>0</v>
      </c>
      <c r="DXI62" s="763">
        <f>'Detailed Budget'!DXU72</f>
        <v>0</v>
      </c>
      <c r="DXJ62" s="763">
        <f>'Detailed Budget'!DXV72</f>
        <v>0</v>
      </c>
      <c r="DXK62" s="763">
        <f>'Detailed Budget'!DXW72</f>
        <v>0</v>
      </c>
      <c r="DXL62" s="763">
        <f>'Detailed Budget'!DXX72</f>
        <v>0</v>
      </c>
      <c r="DXM62" s="763">
        <f>'Detailed Budget'!DXY72</f>
        <v>0</v>
      </c>
      <c r="DXN62" s="763">
        <f>'Detailed Budget'!DXZ72</f>
        <v>0</v>
      </c>
      <c r="DXO62" s="763">
        <f>'Detailed Budget'!DYA72</f>
        <v>0</v>
      </c>
      <c r="DXP62" s="763">
        <f>'Detailed Budget'!DYB72</f>
        <v>0</v>
      </c>
      <c r="DXQ62" s="763">
        <f>'Detailed Budget'!DYC72</f>
        <v>0</v>
      </c>
      <c r="DXR62" s="763">
        <f>'Detailed Budget'!DYD72</f>
        <v>0</v>
      </c>
      <c r="DXS62" s="763">
        <f>'Detailed Budget'!DYE72</f>
        <v>0</v>
      </c>
      <c r="DXT62" s="763">
        <f>'Detailed Budget'!DYF72</f>
        <v>0</v>
      </c>
      <c r="DXU62" s="763">
        <f>'Detailed Budget'!DYG72</f>
        <v>0</v>
      </c>
      <c r="DXV62" s="763">
        <f>'Detailed Budget'!DYH72</f>
        <v>0</v>
      </c>
      <c r="DXW62" s="763">
        <f>'Detailed Budget'!DYI72</f>
        <v>0</v>
      </c>
      <c r="DXX62" s="763">
        <f>'Detailed Budget'!DYJ72</f>
        <v>0</v>
      </c>
      <c r="DXY62" s="763">
        <f>'Detailed Budget'!DYK72</f>
        <v>0</v>
      </c>
      <c r="DXZ62" s="763">
        <f>'Detailed Budget'!DYL72</f>
        <v>0</v>
      </c>
      <c r="DYA62" s="763">
        <f>'Detailed Budget'!DYM72</f>
        <v>0</v>
      </c>
      <c r="DYB62" s="763">
        <f>'Detailed Budget'!DYN72</f>
        <v>0</v>
      </c>
      <c r="DYC62" s="763">
        <f>'Detailed Budget'!DYO72</f>
        <v>0</v>
      </c>
      <c r="DYD62" s="763">
        <f>'Detailed Budget'!DYP72</f>
        <v>0</v>
      </c>
      <c r="DYE62" s="763">
        <f>'Detailed Budget'!DYQ72</f>
        <v>0</v>
      </c>
      <c r="DYF62" s="763">
        <f>'Detailed Budget'!DYR72</f>
        <v>0</v>
      </c>
      <c r="DYG62" s="763">
        <f>'Detailed Budget'!DYS72</f>
        <v>0</v>
      </c>
      <c r="DYH62" s="763">
        <f>'Detailed Budget'!DYT72</f>
        <v>0</v>
      </c>
      <c r="DYI62" s="763">
        <f>'Detailed Budget'!DYU72</f>
        <v>0</v>
      </c>
      <c r="DYJ62" s="763">
        <f>'Detailed Budget'!DYV72</f>
        <v>0</v>
      </c>
      <c r="DYK62" s="763">
        <f>'Detailed Budget'!DYW72</f>
        <v>0</v>
      </c>
      <c r="DYL62" s="763">
        <f>'Detailed Budget'!DYX72</f>
        <v>0</v>
      </c>
      <c r="DYM62" s="763">
        <f>'Detailed Budget'!DYY72</f>
        <v>0</v>
      </c>
      <c r="DYN62" s="763">
        <f>'Detailed Budget'!DYZ72</f>
        <v>0</v>
      </c>
      <c r="DYO62" s="763">
        <f>'Detailed Budget'!DZA72</f>
        <v>0</v>
      </c>
      <c r="DYP62" s="763">
        <f>'Detailed Budget'!DZB72</f>
        <v>0</v>
      </c>
      <c r="DYQ62" s="763">
        <f>'Detailed Budget'!DZC72</f>
        <v>0</v>
      </c>
      <c r="DYR62" s="763">
        <f>'Detailed Budget'!DZD72</f>
        <v>0</v>
      </c>
      <c r="DYS62" s="763">
        <f>'Detailed Budget'!DZE72</f>
        <v>0</v>
      </c>
      <c r="DYT62" s="763">
        <f>'Detailed Budget'!DZF72</f>
        <v>0</v>
      </c>
      <c r="DYU62" s="763">
        <f>'Detailed Budget'!DZG72</f>
        <v>0</v>
      </c>
      <c r="DYV62" s="763">
        <f>'Detailed Budget'!DZH72</f>
        <v>0</v>
      </c>
      <c r="DYW62" s="763">
        <f>'Detailed Budget'!DZI72</f>
        <v>0</v>
      </c>
      <c r="DYX62" s="763">
        <f>'Detailed Budget'!DZJ72</f>
        <v>0</v>
      </c>
      <c r="DYY62" s="763">
        <f>'Detailed Budget'!DZK72</f>
        <v>0</v>
      </c>
      <c r="DYZ62" s="763">
        <f>'Detailed Budget'!DZL72</f>
        <v>0</v>
      </c>
      <c r="DZA62" s="763">
        <f>'Detailed Budget'!DZM72</f>
        <v>0</v>
      </c>
      <c r="DZB62" s="763">
        <f>'Detailed Budget'!DZN72</f>
        <v>0</v>
      </c>
      <c r="DZC62" s="763">
        <f>'Detailed Budget'!DZO72</f>
        <v>0</v>
      </c>
      <c r="DZD62" s="763">
        <f>'Detailed Budget'!DZP72</f>
        <v>0</v>
      </c>
      <c r="DZE62" s="763">
        <f>'Detailed Budget'!DZQ72</f>
        <v>0</v>
      </c>
      <c r="DZF62" s="763">
        <f>'Detailed Budget'!DZR72</f>
        <v>0</v>
      </c>
      <c r="DZG62" s="763">
        <f>'Detailed Budget'!DZS72</f>
        <v>0</v>
      </c>
      <c r="DZH62" s="763">
        <f>'Detailed Budget'!DZT72</f>
        <v>0</v>
      </c>
      <c r="DZI62" s="763">
        <f>'Detailed Budget'!DZU72</f>
        <v>0</v>
      </c>
      <c r="DZJ62" s="763">
        <f>'Detailed Budget'!DZV72</f>
        <v>0</v>
      </c>
      <c r="DZK62" s="763">
        <f>'Detailed Budget'!DZW72</f>
        <v>0</v>
      </c>
      <c r="DZL62" s="763">
        <f>'Detailed Budget'!DZX72</f>
        <v>0</v>
      </c>
      <c r="DZM62" s="763">
        <f>'Detailed Budget'!DZY72</f>
        <v>0</v>
      </c>
      <c r="DZN62" s="763">
        <f>'Detailed Budget'!DZZ72</f>
        <v>0</v>
      </c>
      <c r="DZO62" s="763">
        <f>'Detailed Budget'!EAA72</f>
        <v>0</v>
      </c>
      <c r="DZP62" s="763">
        <f>'Detailed Budget'!EAB72</f>
        <v>0</v>
      </c>
      <c r="DZQ62" s="763">
        <f>'Detailed Budget'!EAC72</f>
        <v>0</v>
      </c>
      <c r="DZR62" s="763">
        <f>'Detailed Budget'!EAD72</f>
        <v>0</v>
      </c>
      <c r="DZS62" s="763">
        <f>'Detailed Budget'!EAE72</f>
        <v>0</v>
      </c>
      <c r="DZT62" s="763">
        <f>'Detailed Budget'!EAF72</f>
        <v>0</v>
      </c>
      <c r="DZU62" s="763">
        <f>'Detailed Budget'!EAG72</f>
        <v>0</v>
      </c>
      <c r="DZV62" s="763">
        <f>'Detailed Budget'!EAH72</f>
        <v>0</v>
      </c>
      <c r="DZW62" s="763">
        <f>'Detailed Budget'!EAI72</f>
        <v>0</v>
      </c>
      <c r="DZX62" s="763">
        <f>'Detailed Budget'!EAJ72</f>
        <v>0</v>
      </c>
      <c r="DZY62" s="763">
        <f>'Detailed Budget'!EAK72</f>
        <v>0</v>
      </c>
      <c r="DZZ62" s="763">
        <f>'Detailed Budget'!EAL72</f>
        <v>0</v>
      </c>
      <c r="EAA62" s="763">
        <f>'Detailed Budget'!EAM72</f>
        <v>0</v>
      </c>
      <c r="EAB62" s="763">
        <f>'Detailed Budget'!EAN72</f>
        <v>0</v>
      </c>
      <c r="EAC62" s="763">
        <f>'Detailed Budget'!EAO72</f>
        <v>0</v>
      </c>
      <c r="EAD62" s="763">
        <f>'Detailed Budget'!EAP72</f>
        <v>0</v>
      </c>
      <c r="EAE62" s="763">
        <f>'Detailed Budget'!EAQ72</f>
        <v>0</v>
      </c>
      <c r="EAF62" s="763">
        <f>'Detailed Budget'!EAR72</f>
        <v>0</v>
      </c>
      <c r="EAG62" s="763">
        <f>'Detailed Budget'!EAS72</f>
        <v>0</v>
      </c>
      <c r="EAH62" s="763">
        <f>'Detailed Budget'!EAT72</f>
        <v>0</v>
      </c>
      <c r="EAI62" s="763">
        <f>'Detailed Budget'!EAU72</f>
        <v>0</v>
      </c>
      <c r="EAJ62" s="763">
        <f>'Detailed Budget'!EAV72</f>
        <v>0</v>
      </c>
      <c r="EAK62" s="763">
        <f>'Detailed Budget'!EAW72</f>
        <v>0</v>
      </c>
      <c r="EAL62" s="763">
        <f>'Detailed Budget'!EAX72</f>
        <v>0</v>
      </c>
      <c r="EAM62" s="763">
        <f>'Detailed Budget'!EAY72</f>
        <v>0</v>
      </c>
      <c r="EAN62" s="763">
        <f>'Detailed Budget'!EAZ72</f>
        <v>0</v>
      </c>
      <c r="EAO62" s="763">
        <f>'Detailed Budget'!EBA72</f>
        <v>0</v>
      </c>
      <c r="EAP62" s="763">
        <f>'Detailed Budget'!EBB72</f>
        <v>0</v>
      </c>
      <c r="EAQ62" s="763">
        <f>'Detailed Budget'!EBC72</f>
        <v>0</v>
      </c>
      <c r="EAR62" s="763">
        <f>'Detailed Budget'!EBD72</f>
        <v>0</v>
      </c>
      <c r="EAS62" s="763">
        <f>'Detailed Budget'!EBE72</f>
        <v>0</v>
      </c>
      <c r="EAT62" s="763">
        <f>'Detailed Budget'!EBF72</f>
        <v>0</v>
      </c>
      <c r="EAU62" s="763">
        <f>'Detailed Budget'!EBG72</f>
        <v>0</v>
      </c>
      <c r="EAV62" s="763">
        <f>'Detailed Budget'!EBH72</f>
        <v>0</v>
      </c>
      <c r="EAW62" s="763">
        <f>'Detailed Budget'!EBI72</f>
        <v>0</v>
      </c>
      <c r="EAX62" s="763">
        <f>'Detailed Budget'!EBJ72</f>
        <v>0</v>
      </c>
      <c r="EAY62" s="763">
        <f>'Detailed Budget'!EBK72</f>
        <v>0</v>
      </c>
      <c r="EAZ62" s="763">
        <f>'Detailed Budget'!EBL72</f>
        <v>0</v>
      </c>
      <c r="EBA62" s="763">
        <f>'Detailed Budget'!EBM72</f>
        <v>0</v>
      </c>
      <c r="EBB62" s="763">
        <f>'Detailed Budget'!EBN72</f>
        <v>0</v>
      </c>
      <c r="EBC62" s="763">
        <f>'Detailed Budget'!EBO72</f>
        <v>0</v>
      </c>
      <c r="EBD62" s="763">
        <f>'Detailed Budget'!EBP72</f>
        <v>0</v>
      </c>
      <c r="EBE62" s="763">
        <f>'Detailed Budget'!EBQ72</f>
        <v>0</v>
      </c>
      <c r="EBF62" s="763">
        <f>'Detailed Budget'!EBR72</f>
        <v>0</v>
      </c>
      <c r="EBG62" s="763">
        <f>'Detailed Budget'!EBS72</f>
        <v>0</v>
      </c>
      <c r="EBH62" s="763">
        <f>'Detailed Budget'!EBT72</f>
        <v>0</v>
      </c>
      <c r="EBI62" s="763">
        <f>'Detailed Budget'!EBU72</f>
        <v>0</v>
      </c>
      <c r="EBJ62" s="763">
        <f>'Detailed Budget'!EBV72</f>
        <v>0</v>
      </c>
      <c r="EBK62" s="763">
        <f>'Detailed Budget'!EBW72</f>
        <v>0</v>
      </c>
      <c r="EBL62" s="763">
        <f>'Detailed Budget'!EBX72</f>
        <v>0</v>
      </c>
      <c r="EBM62" s="763">
        <f>'Detailed Budget'!EBY72</f>
        <v>0</v>
      </c>
      <c r="EBN62" s="763">
        <f>'Detailed Budget'!EBZ72</f>
        <v>0</v>
      </c>
      <c r="EBO62" s="763">
        <f>'Detailed Budget'!ECA72</f>
        <v>0</v>
      </c>
      <c r="EBP62" s="763">
        <f>'Detailed Budget'!ECB72</f>
        <v>0</v>
      </c>
      <c r="EBQ62" s="763">
        <f>'Detailed Budget'!ECC72</f>
        <v>0</v>
      </c>
      <c r="EBR62" s="763">
        <f>'Detailed Budget'!ECD72</f>
        <v>0</v>
      </c>
      <c r="EBS62" s="763">
        <f>'Detailed Budget'!ECE72</f>
        <v>0</v>
      </c>
      <c r="EBT62" s="763">
        <f>'Detailed Budget'!ECF72</f>
        <v>0</v>
      </c>
      <c r="EBU62" s="763">
        <f>'Detailed Budget'!ECG72</f>
        <v>0</v>
      </c>
      <c r="EBV62" s="763">
        <f>'Detailed Budget'!ECH72</f>
        <v>0</v>
      </c>
      <c r="EBW62" s="763">
        <f>'Detailed Budget'!ECI72</f>
        <v>0</v>
      </c>
      <c r="EBX62" s="763">
        <f>'Detailed Budget'!ECJ72</f>
        <v>0</v>
      </c>
      <c r="EBY62" s="763">
        <f>'Detailed Budget'!ECK72</f>
        <v>0</v>
      </c>
      <c r="EBZ62" s="763">
        <f>'Detailed Budget'!ECL72</f>
        <v>0</v>
      </c>
      <c r="ECA62" s="763">
        <f>'Detailed Budget'!ECM72</f>
        <v>0</v>
      </c>
      <c r="ECB62" s="763">
        <f>'Detailed Budget'!ECN72</f>
        <v>0</v>
      </c>
      <c r="ECC62" s="763">
        <f>'Detailed Budget'!ECO72</f>
        <v>0</v>
      </c>
      <c r="ECD62" s="763">
        <f>'Detailed Budget'!ECP72</f>
        <v>0</v>
      </c>
      <c r="ECE62" s="763">
        <f>'Detailed Budget'!ECQ72</f>
        <v>0</v>
      </c>
      <c r="ECF62" s="763">
        <f>'Detailed Budget'!ECR72</f>
        <v>0</v>
      </c>
      <c r="ECG62" s="763">
        <f>'Detailed Budget'!ECS72</f>
        <v>0</v>
      </c>
      <c r="ECH62" s="763">
        <f>'Detailed Budget'!ECT72</f>
        <v>0</v>
      </c>
      <c r="ECI62" s="763">
        <f>'Detailed Budget'!ECU72</f>
        <v>0</v>
      </c>
      <c r="ECJ62" s="763">
        <f>'Detailed Budget'!ECV72</f>
        <v>0</v>
      </c>
      <c r="ECK62" s="763">
        <f>'Detailed Budget'!ECW72</f>
        <v>0</v>
      </c>
      <c r="ECL62" s="763">
        <f>'Detailed Budget'!ECX72</f>
        <v>0</v>
      </c>
      <c r="ECM62" s="763">
        <f>'Detailed Budget'!ECY72</f>
        <v>0</v>
      </c>
      <c r="ECN62" s="763">
        <f>'Detailed Budget'!ECZ72</f>
        <v>0</v>
      </c>
      <c r="ECO62" s="763">
        <f>'Detailed Budget'!EDA72</f>
        <v>0</v>
      </c>
      <c r="ECP62" s="763">
        <f>'Detailed Budget'!EDB72</f>
        <v>0</v>
      </c>
      <c r="ECQ62" s="763">
        <f>'Detailed Budget'!EDC72</f>
        <v>0</v>
      </c>
      <c r="ECR62" s="763">
        <f>'Detailed Budget'!EDD72</f>
        <v>0</v>
      </c>
      <c r="ECS62" s="763">
        <f>'Detailed Budget'!EDE72</f>
        <v>0</v>
      </c>
      <c r="ECT62" s="763">
        <f>'Detailed Budget'!EDF72</f>
        <v>0</v>
      </c>
      <c r="ECU62" s="763">
        <f>'Detailed Budget'!EDG72</f>
        <v>0</v>
      </c>
      <c r="ECV62" s="763">
        <f>'Detailed Budget'!EDH72</f>
        <v>0</v>
      </c>
      <c r="ECW62" s="763">
        <f>'Detailed Budget'!EDI72</f>
        <v>0</v>
      </c>
      <c r="ECX62" s="763">
        <f>'Detailed Budget'!EDJ72</f>
        <v>0</v>
      </c>
      <c r="ECY62" s="763">
        <f>'Detailed Budget'!EDK72</f>
        <v>0</v>
      </c>
      <c r="ECZ62" s="763">
        <f>'Detailed Budget'!EDL72</f>
        <v>0</v>
      </c>
      <c r="EDA62" s="763">
        <f>'Detailed Budget'!EDM72</f>
        <v>0</v>
      </c>
      <c r="EDB62" s="763">
        <f>'Detailed Budget'!EDN72</f>
        <v>0</v>
      </c>
      <c r="EDC62" s="763">
        <f>'Detailed Budget'!EDO72</f>
        <v>0</v>
      </c>
      <c r="EDD62" s="763">
        <f>'Detailed Budget'!EDP72</f>
        <v>0</v>
      </c>
      <c r="EDE62" s="763">
        <f>'Detailed Budget'!EDQ72</f>
        <v>0</v>
      </c>
      <c r="EDF62" s="763">
        <f>'Detailed Budget'!EDR72</f>
        <v>0</v>
      </c>
      <c r="EDG62" s="763">
        <f>'Detailed Budget'!EDS72</f>
        <v>0</v>
      </c>
      <c r="EDH62" s="763">
        <f>'Detailed Budget'!EDT72</f>
        <v>0</v>
      </c>
      <c r="EDI62" s="763">
        <f>'Detailed Budget'!EDU72</f>
        <v>0</v>
      </c>
      <c r="EDJ62" s="763">
        <f>'Detailed Budget'!EDV72</f>
        <v>0</v>
      </c>
      <c r="EDK62" s="763">
        <f>'Detailed Budget'!EDW72</f>
        <v>0</v>
      </c>
      <c r="EDL62" s="763">
        <f>'Detailed Budget'!EDX72</f>
        <v>0</v>
      </c>
      <c r="EDM62" s="763">
        <f>'Detailed Budget'!EDY72</f>
        <v>0</v>
      </c>
      <c r="EDN62" s="763">
        <f>'Detailed Budget'!EDZ72</f>
        <v>0</v>
      </c>
      <c r="EDO62" s="763">
        <f>'Detailed Budget'!EEA72</f>
        <v>0</v>
      </c>
      <c r="EDP62" s="763">
        <f>'Detailed Budget'!EEB72</f>
        <v>0</v>
      </c>
      <c r="EDQ62" s="763">
        <f>'Detailed Budget'!EEC72</f>
        <v>0</v>
      </c>
      <c r="EDR62" s="763">
        <f>'Detailed Budget'!EED72</f>
        <v>0</v>
      </c>
      <c r="EDS62" s="763">
        <f>'Detailed Budget'!EEE72</f>
        <v>0</v>
      </c>
      <c r="EDT62" s="763">
        <f>'Detailed Budget'!EEF72</f>
        <v>0</v>
      </c>
      <c r="EDU62" s="763">
        <f>'Detailed Budget'!EEG72</f>
        <v>0</v>
      </c>
      <c r="EDV62" s="763">
        <f>'Detailed Budget'!EEH72</f>
        <v>0</v>
      </c>
      <c r="EDW62" s="763">
        <f>'Detailed Budget'!EEI72</f>
        <v>0</v>
      </c>
      <c r="EDX62" s="763">
        <f>'Detailed Budget'!EEJ72</f>
        <v>0</v>
      </c>
      <c r="EDY62" s="763">
        <f>'Detailed Budget'!EEK72</f>
        <v>0</v>
      </c>
      <c r="EDZ62" s="763">
        <f>'Detailed Budget'!EEL72</f>
        <v>0</v>
      </c>
      <c r="EEA62" s="763">
        <f>'Detailed Budget'!EEM72</f>
        <v>0</v>
      </c>
      <c r="EEB62" s="763">
        <f>'Detailed Budget'!EEN72</f>
        <v>0</v>
      </c>
      <c r="EEC62" s="763">
        <f>'Detailed Budget'!EEO72</f>
        <v>0</v>
      </c>
      <c r="EED62" s="763">
        <f>'Detailed Budget'!EEP72</f>
        <v>0</v>
      </c>
      <c r="EEE62" s="763">
        <f>'Detailed Budget'!EEQ72</f>
        <v>0</v>
      </c>
      <c r="EEF62" s="763">
        <f>'Detailed Budget'!EER72</f>
        <v>0</v>
      </c>
      <c r="EEG62" s="763">
        <f>'Detailed Budget'!EES72</f>
        <v>0</v>
      </c>
      <c r="EEH62" s="763">
        <f>'Detailed Budget'!EET72</f>
        <v>0</v>
      </c>
      <c r="EEI62" s="763">
        <f>'Detailed Budget'!EEU72</f>
        <v>0</v>
      </c>
      <c r="EEJ62" s="763">
        <f>'Detailed Budget'!EEV72</f>
        <v>0</v>
      </c>
      <c r="EEK62" s="763">
        <f>'Detailed Budget'!EEW72</f>
        <v>0</v>
      </c>
      <c r="EEL62" s="763">
        <f>'Detailed Budget'!EEX72</f>
        <v>0</v>
      </c>
      <c r="EEM62" s="763">
        <f>'Detailed Budget'!EEY72</f>
        <v>0</v>
      </c>
      <c r="EEN62" s="763">
        <f>'Detailed Budget'!EEZ72</f>
        <v>0</v>
      </c>
      <c r="EEO62" s="763">
        <f>'Detailed Budget'!EFA72</f>
        <v>0</v>
      </c>
      <c r="EEP62" s="763">
        <f>'Detailed Budget'!EFB72</f>
        <v>0</v>
      </c>
      <c r="EEQ62" s="763">
        <f>'Detailed Budget'!EFC72</f>
        <v>0</v>
      </c>
      <c r="EER62" s="763">
        <f>'Detailed Budget'!EFD72</f>
        <v>0</v>
      </c>
      <c r="EES62" s="763">
        <f>'Detailed Budget'!EFE72</f>
        <v>0</v>
      </c>
      <c r="EET62" s="763">
        <f>'Detailed Budget'!EFF72</f>
        <v>0</v>
      </c>
      <c r="EEU62" s="763">
        <f>'Detailed Budget'!EFG72</f>
        <v>0</v>
      </c>
      <c r="EEV62" s="763">
        <f>'Detailed Budget'!EFH72</f>
        <v>0</v>
      </c>
      <c r="EEW62" s="763">
        <f>'Detailed Budget'!EFI72</f>
        <v>0</v>
      </c>
      <c r="EEX62" s="763">
        <f>'Detailed Budget'!EFJ72</f>
        <v>0</v>
      </c>
      <c r="EEY62" s="763">
        <f>'Detailed Budget'!EFK72</f>
        <v>0</v>
      </c>
      <c r="EEZ62" s="763">
        <f>'Detailed Budget'!EFL72</f>
        <v>0</v>
      </c>
      <c r="EFA62" s="763">
        <f>'Detailed Budget'!EFM72</f>
        <v>0</v>
      </c>
      <c r="EFB62" s="763">
        <f>'Detailed Budget'!EFN72</f>
        <v>0</v>
      </c>
      <c r="EFC62" s="763">
        <f>'Detailed Budget'!EFO72</f>
        <v>0</v>
      </c>
      <c r="EFD62" s="763">
        <f>'Detailed Budget'!EFP72</f>
        <v>0</v>
      </c>
      <c r="EFE62" s="763">
        <f>'Detailed Budget'!EFQ72</f>
        <v>0</v>
      </c>
      <c r="EFF62" s="763">
        <f>'Detailed Budget'!EFR72</f>
        <v>0</v>
      </c>
      <c r="EFG62" s="763">
        <f>'Detailed Budget'!EFS72</f>
        <v>0</v>
      </c>
      <c r="EFH62" s="763">
        <f>'Detailed Budget'!EFT72</f>
        <v>0</v>
      </c>
      <c r="EFI62" s="763">
        <f>'Detailed Budget'!EFU72</f>
        <v>0</v>
      </c>
      <c r="EFJ62" s="763">
        <f>'Detailed Budget'!EFV72</f>
        <v>0</v>
      </c>
      <c r="EFK62" s="763">
        <f>'Detailed Budget'!EFW72</f>
        <v>0</v>
      </c>
      <c r="EFL62" s="763">
        <f>'Detailed Budget'!EFX72</f>
        <v>0</v>
      </c>
      <c r="EFM62" s="763">
        <f>'Detailed Budget'!EFY72</f>
        <v>0</v>
      </c>
      <c r="EFN62" s="763">
        <f>'Detailed Budget'!EFZ72</f>
        <v>0</v>
      </c>
      <c r="EFO62" s="763">
        <f>'Detailed Budget'!EGA72</f>
        <v>0</v>
      </c>
      <c r="EFP62" s="763">
        <f>'Detailed Budget'!EGB72</f>
        <v>0</v>
      </c>
      <c r="EFQ62" s="763">
        <f>'Detailed Budget'!EGC72</f>
        <v>0</v>
      </c>
      <c r="EFR62" s="763">
        <f>'Detailed Budget'!EGD72</f>
        <v>0</v>
      </c>
      <c r="EFS62" s="763">
        <f>'Detailed Budget'!EGE72</f>
        <v>0</v>
      </c>
      <c r="EFT62" s="763">
        <f>'Detailed Budget'!EGF72</f>
        <v>0</v>
      </c>
      <c r="EFU62" s="763">
        <f>'Detailed Budget'!EGG72</f>
        <v>0</v>
      </c>
      <c r="EFV62" s="763">
        <f>'Detailed Budget'!EGH72</f>
        <v>0</v>
      </c>
      <c r="EFW62" s="763">
        <f>'Detailed Budget'!EGI72</f>
        <v>0</v>
      </c>
      <c r="EFX62" s="763">
        <f>'Detailed Budget'!EGJ72</f>
        <v>0</v>
      </c>
      <c r="EFY62" s="763">
        <f>'Detailed Budget'!EGK72</f>
        <v>0</v>
      </c>
      <c r="EFZ62" s="763">
        <f>'Detailed Budget'!EGL72</f>
        <v>0</v>
      </c>
      <c r="EGA62" s="763">
        <f>'Detailed Budget'!EGM72</f>
        <v>0</v>
      </c>
      <c r="EGB62" s="763">
        <f>'Detailed Budget'!EGN72</f>
        <v>0</v>
      </c>
      <c r="EGC62" s="763">
        <f>'Detailed Budget'!EGO72</f>
        <v>0</v>
      </c>
      <c r="EGD62" s="763">
        <f>'Detailed Budget'!EGP72</f>
        <v>0</v>
      </c>
      <c r="EGE62" s="763">
        <f>'Detailed Budget'!EGQ72</f>
        <v>0</v>
      </c>
      <c r="EGF62" s="763">
        <f>'Detailed Budget'!EGR72</f>
        <v>0</v>
      </c>
      <c r="EGG62" s="763">
        <f>'Detailed Budget'!EGS72</f>
        <v>0</v>
      </c>
      <c r="EGH62" s="763">
        <f>'Detailed Budget'!EGT72</f>
        <v>0</v>
      </c>
      <c r="EGI62" s="763">
        <f>'Detailed Budget'!EGU72</f>
        <v>0</v>
      </c>
      <c r="EGJ62" s="763">
        <f>'Detailed Budget'!EGV72</f>
        <v>0</v>
      </c>
      <c r="EGK62" s="763">
        <f>'Detailed Budget'!EGW72</f>
        <v>0</v>
      </c>
      <c r="EGL62" s="763">
        <f>'Detailed Budget'!EGX72</f>
        <v>0</v>
      </c>
      <c r="EGM62" s="763">
        <f>'Detailed Budget'!EGY72</f>
        <v>0</v>
      </c>
      <c r="EGN62" s="763">
        <f>'Detailed Budget'!EGZ72</f>
        <v>0</v>
      </c>
      <c r="EGO62" s="763">
        <f>'Detailed Budget'!EHA72</f>
        <v>0</v>
      </c>
      <c r="EGP62" s="763">
        <f>'Detailed Budget'!EHB72</f>
        <v>0</v>
      </c>
      <c r="EGQ62" s="763">
        <f>'Detailed Budget'!EHC72</f>
        <v>0</v>
      </c>
      <c r="EGR62" s="763">
        <f>'Detailed Budget'!EHD72</f>
        <v>0</v>
      </c>
      <c r="EGS62" s="763">
        <f>'Detailed Budget'!EHE72</f>
        <v>0</v>
      </c>
      <c r="EGT62" s="763">
        <f>'Detailed Budget'!EHF72</f>
        <v>0</v>
      </c>
      <c r="EGU62" s="763">
        <f>'Detailed Budget'!EHG72</f>
        <v>0</v>
      </c>
      <c r="EGV62" s="763">
        <f>'Detailed Budget'!EHH72</f>
        <v>0</v>
      </c>
      <c r="EGW62" s="763">
        <f>'Detailed Budget'!EHI72</f>
        <v>0</v>
      </c>
      <c r="EGX62" s="763">
        <f>'Detailed Budget'!EHJ72</f>
        <v>0</v>
      </c>
      <c r="EGY62" s="763">
        <f>'Detailed Budget'!EHK72</f>
        <v>0</v>
      </c>
      <c r="EGZ62" s="763">
        <f>'Detailed Budget'!EHL72</f>
        <v>0</v>
      </c>
      <c r="EHA62" s="763">
        <f>'Detailed Budget'!EHM72</f>
        <v>0</v>
      </c>
      <c r="EHB62" s="763">
        <f>'Detailed Budget'!EHN72</f>
        <v>0</v>
      </c>
      <c r="EHC62" s="763">
        <f>'Detailed Budget'!EHO72</f>
        <v>0</v>
      </c>
      <c r="EHD62" s="763">
        <f>'Detailed Budget'!EHP72</f>
        <v>0</v>
      </c>
      <c r="EHE62" s="763">
        <f>'Detailed Budget'!EHQ72</f>
        <v>0</v>
      </c>
      <c r="EHF62" s="763">
        <f>'Detailed Budget'!EHR72</f>
        <v>0</v>
      </c>
      <c r="EHG62" s="763">
        <f>'Detailed Budget'!EHS72</f>
        <v>0</v>
      </c>
      <c r="EHH62" s="763">
        <f>'Detailed Budget'!EHT72</f>
        <v>0</v>
      </c>
      <c r="EHI62" s="763">
        <f>'Detailed Budget'!EHU72</f>
        <v>0</v>
      </c>
      <c r="EHJ62" s="763">
        <f>'Detailed Budget'!EHV72</f>
        <v>0</v>
      </c>
      <c r="EHK62" s="763">
        <f>'Detailed Budget'!EHW72</f>
        <v>0</v>
      </c>
      <c r="EHL62" s="763">
        <f>'Detailed Budget'!EHX72</f>
        <v>0</v>
      </c>
      <c r="EHM62" s="763">
        <f>'Detailed Budget'!EHY72</f>
        <v>0</v>
      </c>
      <c r="EHN62" s="763">
        <f>'Detailed Budget'!EHZ72</f>
        <v>0</v>
      </c>
      <c r="EHO62" s="763">
        <f>'Detailed Budget'!EIA72</f>
        <v>0</v>
      </c>
      <c r="EHP62" s="763">
        <f>'Detailed Budget'!EIB72</f>
        <v>0</v>
      </c>
      <c r="EHQ62" s="763">
        <f>'Detailed Budget'!EIC72</f>
        <v>0</v>
      </c>
      <c r="EHR62" s="763">
        <f>'Detailed Budget'!EID72</f>
        <v>0</v>
      </c>
      <c r="EHS62" s="763">
        <f>'Detailed Budget'!EIE72</f>
        <v>0</v>
      </c>
      <c r="EHT62" s="763">
        <f>'Detailed Budget'!EIF72</f>
        <v>0</v>
      </c>
      <c r="EHU62" s="763">
        <f>'Detailed Budget'!EIG72</f>
        <v>0</v>
      </c>
      <c r="EHV62" s="763">
        <f>'Detailed Budget'!EIH72</f>
        <v>0</v>
      </c>
      <c r="EHW62" s="763">
        <f>'Detailed Budget'!EII72</f>
        <v>0</v>
      </c>
      <c r="EHX62" s="763">
        <f>'Detailed Budget'!EIJ72</f>
        <v>0</v>
      </c>
      <c r="EHY62" s="763">
        <f>'Detailed Budget'!EIK72</f>
        <v>0</v>
      </c>
      <c r="EHZ62" s="763">
        <f>'Detailed Budget'!EIL72</f>
        <v>0</v>
      </c>
      <c r="EIA62" s="763">
        <f>'Detailed Budget'!EIM72</f>
        <v>0</v>
      </c>
      <c r="EIB62" s="763">
        <f>'Detailed Budget'!EIN72</f>
        <v>0</v>
      </c>
      <c r="EIC62" s="763">
        <f>'Detailed Budget'!EIO72</f>
        <v>0</v>
      </c>
      <c r="EID62" s="763">
        <f>'Detailed Budget'!EIP72</f>
        <v>0</v>
      </c>
      <c r="EIE62" s="763">
        <f>'Detailed Budget'!EIQ72</f>
        <v>0</v>
      </c>
      <c r="EIF62" s="763">
        <f>'Detailed Budget'!EIR72</f>
        <v>0</v>
      </c>
      <c r="EIG62" s="763">
        <f>'Detailed Budget'!EIS72</f>
        <v>0</v>
      </c>
      <c r="EIH62" s="763">
        <f>'Detailed Budget'!EIT72</f>
        <v>0</v>
      </c>
      <c r="EII62" s="763">
        <f>'Detailed Budget'!EIU72</f>
        <v>0</v>
      </c>
      <c r="EIJ62" s="763">
        <f>'Detailed Budget'!EIV72</f>
        <v>0</v>
      </c>
      <c r="EIK62" s="763">
        <f>'Detailed Budget'!EIW72</f>
        <v>0</v>
      </c>
      <c r="EIL62" s="763">
        <f>'Detailed Budget'!EIX72</f>
        <v>0</v>
      </c>
      <c r="EIM62" s="763">
        <f>'Detailed Budget'!EIY72</f>
        <v>0</v>
      </c>
      <c r="EIN62" s="763">
        <f>'Detailed Budget'!EIZ72</f>
        <v>0</v>
      </c>
      <c r="EIO62" s="763">
        <f>'Detailed Budget'!EJA72</f>
        <v>0</v>
      </c>
      <c r="EIP62" s="763">
        <f>'Detailed Budget'!EJB72</f>
        <v>0</v>
      </c>
      <c r="EIQ62" s="763">
        <f>'Detailed Budget'!EJC72</f>
        <v>0</v>
      </c>
      <c r="EIR62" s="763">
        <f>'Detailed Budget'!EJD72</f>
        <v>0</v>
      </c>
      <c r="EIS62" s="763">
        <f>'Detailed Budget'!EJE72</f>
        <v>0</v>
      </c>
      <c r="EIT62" s="763">
        <f>'Detailed Budget'!EJF72</f>
        <v>0</v>
      </c>
      <c r="EIU62" s="763">
        <f>'Detailed Budget'!EJG72</f>
        <v>0</v>
      </c>
      <c r="EIV62" s="763">
        <f>'Detailed Budget'!EJH72</f>
        <v>0</v>
      </c>
      <c r="EIW62" s="763">
        <f>'Detailed Budget'!EJI72</f>
        <v>0</v>
      </c>
      <c r="EIX62" s="763">
        <f>'Detailed Budget'!EJJ72</f>
        <v>0</v>
      </c>
      <c r="EIY62" s="763">
        <f>'Detailed Budget'!EJK72</f>
        <v>0</v>
      </c>
      <c r="EIZ62" s="763">
        <f>'Detailed Budget'!EJL72</f>
        <v>0</v>
      </c>
      <c r="EJA62" s="763">
        <f>'Detailed Budget'!EJM72</f>
        <v>0</v>
      </c>
      <c r="EJB62" s="763">
        <f>'Detailed Budget'!EJN72</f>
        <v>0</v>
      </c>
      <c r="EJC62" s="763">
        <f>'Detailed Budget'!EJO72</f>
        <v>0</v>
      </c>
      <c r="EJD62" s="763">
        <f>'Detailed Budget'!EJP72</f>
        <v>0</v>
      </c>
      <c r="EJE62" s="763">
        <f>'Detailed Budget'!EJQ72</f>
        <v>0</v>
      </c>
      <c r="EJF62" s="763">
        <f>'Detailed Budget'!EJR72</f>
        <v>0</v>
      </c>
      <c r="EJG62" s="763">
        <f>'Detailed Budget'!EJS72</f>
        <v>0</v>
      </c>
      <c r="EJH62" s="763">
        <f>'Detailed Budget'!EJT72</f>
        <v>0</v>
      </c>
      <c r="EJI62" s="763">
        <f>'Detailed Budget'!EJU72</f>
        <v>0</v>
      </c>
      <c r="EJJ62" s="763">
        <f>'Detailed Budget'!EJV72</f>
        <v>0</v>
      </c>
      <c r="EJK62" s="763">
        <f>'Detailed Budget'!EJW72</f>
        <v>0</v>
      </c>
      <c r="EJL62" s="763">
        <f>'Detailed Budget'!EJX72</f>
        <v>0</v>
      </c>
      <c r="EJM62" s="763">
        <f>'Detailed Budget'!EJY72</f>
        <v>0</v>
      </c>
      <c r="EJN62" s="763">
        <f>'Detailed Budget'!EJZ72</f>
        <v>0</v>
      </c>
      <c r="EJO62" s="763">
        <f>'Detailed Budget'!EKA72</f>
        <v>0</v>
      </c>
      <c r="EJP62" s="763">
        <f>'Detailed Budget'!EKB72</f>
        <v>0</v>
      </c>
      <c r="EJQ62" s="763">
        <f>'Detailed Budget'!EKC72</f>
        <v>0</v>
      </c>
      <c r="EJR62" s="763">
        <f>'Detailed Budget'!EKD72</f>
        <v>0</v>
      </c>
      <c r="EJS62" s="763">
        <f>'Detailed Budget'!EKE72</f>
        <v>0</v>
      </c>
      <c r="EJT62" s="763">
        <f>'Detailed Budget'!EKF72</f>
        <v>0</v>
      </c>
      <c r="EJU62" s="763">
        <f>'Detailed Budget'!EKG72</f>
        <v>0</v>
      </c>
      <c r="EJV62" s="763">
        <f>'Detailed Budget'!EKH72</f>
        <v>0</v>
      </c>
      <c r="EJW62" s="763">
        <f>'Detailed Budget'!EKI72</f>
        <v>0</v>
      </c>
      <c r="EJX62" s="763">
        <f>'Detailed Budget'!EKJ72</f>
        <v>0</v>
      </c>
      <c r="EJY62" s="763">
        <f>'Detailed Budget'!EKK72</f>
        <v>0</v>
      </c>
      <c r="EJZ62" s="763">
        <f>'Detailed Budget'!EKL72</f>
        <v>0</v>
      </c>
      <c r="EKA62" s="763">
        <f>'Detailed Budget'!EKM72</f>
        <v>0</v>
      </c>
      <c r="EKB62" s="763">
        <f>'Detailed Budget'!EKN72</f>
        <v>0</v>
      </c>
      <c r="EKC62" s="763">
        <f>'Detailed Budget'!EKO72</f>
        <v>0</v>
      </c>
      <c r="EKD62" s="763">
        <f>'Detailed Budget'!EKP72</f>
        <v>0</v>
      </c>
      <c r="EKE62" s="763">
        <f>'Detailed Budget'!EKQ72</f>
        <v>0</v>
      </c>
      <c r="EKF62" s="763">
        <f>'Detailed Budget'!EKR72</f>
        <v>0</v>
      </c>
      <c r="EKG62" s="763">
        <f>'Detailed Budget'!EKS72</f>
        <v>0</v>
      </c>
      <c r="EKH62" s="763">
        <f>'Detailed Budget'!EKT72</f>
        <v>0</v>
      </c>
      <c r="EKI62" s="763">
        <f>'Detailed Budget'!EKU72</f>
        <v>0</v>
      </c>
      <c r="EKJ62" s="763">
        <f>'Detailed Budget'!EKV72</f>
        <v>0</v>
      </c>
      <c r="EKK62" s="763">
        <f>'Detailed Budget'!EKW72</f>
        <v>0</v>
      </c>
      <c r="EKL62" s="763">
        <f>'Detailed Budget'!EKX72</f>
        <v>0</v>
      </c>
      <c r="EKM62" s="763">
        <f>'Detailed Budget'!EKY72</f>
        <v>0</v>
      </c>
      <c r="EKN62" s="763">
        <f>'Detailed Budget'!EKZ72</f>
        <v>0</v>
      </c>
      <c r="EKO62" s="763">
        <f>'Detailed Budget'!ELA72</f>
        <v>0</v>
      </c>
      <c r="EKP62" s="763">
        <f>'Detailed Budget'!ELB72</f>
        <v>0</v>
      </c>
      <c r="EKQ62" s="763">
        <f>'Detailed Budget'!ELC72</f>
        <v>0</v>
      </c>
      <c r="EKR62" s="763">
        <f>'Detailed Budget'!ELD72</f>
        <v>0</v>
      </c>
      <c r="EKS62" s="763">
        <f>'Detailed Budget'!ELE72</f>
        <v>0</v>
      </c>
      <c r="EKT62" s="763">
        <f>'Detailed Budget'!ELF72</f>
        <v>0</v>
      </c>
      <c r="EKU62" s="763">
        <f>'Detailed Budget'!ELG72</f>
        <v>0</v>
      </c>
      <c r="EKV62" s="763">
        <f>'Detailed Budget'!ELH72</f>
        <v>0</v>
      </c>
      <c r="EKW62" s="763">
        <f>'Detailed Budget'!ELI72</f>
        <v>0</v>
      </c>
      <c r="EKX62" s="763">
        <f>'Detailed Budget'!ELJ72</f>
        <v>0</v>
      </c>
      <c r="EKY62" s="763">
        <f>'Detailed Budget'!ELK72</f>
        <v>0</v>
      </c>
      <c r="EKZ62" s="763">
        <f>'Detailed Budget'!ELL72</f>
        <v>0</v>
      </c>
      <c r="ELA62" s="763">
        <f>'Detailed Budget'!ELM72</f>
        <v>0</v>
      </c>
      <c r="ELB62" s="763">
        <f>'Detailed Budget'!ELN72</f>
        <v>0</v>
      </c>
      <c r="ELC62" s="763">
        <f>'Detailed Budget'!ELO72</f>
        <v>0</v>
      </c>
      <c r="ELD62" s="763">
        <f>'Detailed Budget'!ELP72</f>
        <v>0</v>
      </c>
      <c r="ELE62" s="763">
        <f>'Detailed Budget'!ELQ72</f>
        <v>0</v>
      </c>
      <c r="ELF62" s="763">
        <f>'Detailed Budget'!ELR72</f>
        <v>0</v>
      </c>
      <c r="ELG62" s="763">
        <f>'Detailed Budget'!ELS72</f>
        <v>0</v>
      </c>
      <c r="ELH62" s="763">
        <f>'Detailed Budget'!ELT72</f>
        <v>0</v>
      </c>
      <c r="ELI62" s="763">
        <f>'Detailed Budget'!ELU72</f>
        <v>0</v>
      </c>
      <c r="ELJ62" s="763">
        <f>'Detailed Budget'!ELV72</f>
        <v>0</v>
      </c>
      <c r="ELK62" s="763">
        <f>'Detailed Budget'!ELW72</f>
        <v>0</v>
      </c>
      <c r="ELL62" s="763">
        <f>'Detailed Budget'!ELX72</f>
        <v>0</v>
      </c>
      <c r="ELM62" s="763">
        <f>'Detailed Budget'!ELY72</f>
        <v>0</v>
      </c>
      <c r="ELN62" s="763">
        <f>'Detailed Budget'!ELZ72</f>
        <v>0</v>
      </c>
      <c r="ELO62" s="763">
        <f>'Detailed Budget'!EMA72</f>
        <v>0</v>
      </c>
      <c r="ELP62" s="763">
        <f>'Detailed Budget'!EMB72</f>
        <v>0</v>
      </c>
      <c r="ELQ62" s="763">
        <f>'Detailed Budget'!EMC72</f>
        <v>0</v>
      </c>
      <c r="ELR62" s="763">
        <f>'Detailed Budget'!EMD72</f>
        <v>0</v>
      </c>
      <c r="ELS62" s="763">
        <f>'Detailed Budget'!EME72</f>
        <v>0</v>
      </c>
      <c r="ELT62" s="763">
        <f>'Detailed Budget'!EMF72</f>
        <v>0</v>
      </c>
      <c r="ELU62" s="763">
        <f>'Detailed Budget'!EMG72</f>
        <v>0</v>
      </c>
      <c r="ELV62" s="763">
        <f>'Detailed Budget'!EMH72</f>
        <v>0</v>
      </c>
      <c r="ELW62" s="763">
        <f>'Detailed Budget'!EMI72</f>
        <v>0</v>
      </c>
      <c r="ELX62" s="763">
        <f>'Detailed Budget'!EMJ72</f>
        <v>0</v>
      </c>
      <c r="ELY62" s="763">
        <f>'Detailed Budget'!EMK72</f>
        <v>0</v>
      </c>
      <c r="ELZ62" s="763">
        <f>'Detailed Budget'!EML72</f>
        <v>0</v>
      </c>
      <c r="EMA62" s="763">
        <f>'Detailed Budget'!EMM72</f>
        <v>0</v>
      </c>
      <c r="EMB62" s="763">
        <f>'Detailed Budget'!EMN72</f>
        <v>0</v>
      </c>
      <c r="EMC62" s="763">
        <f>'Detailed Budget'!EMO72</f>
        <v>0</v>
      </c>
      <c r="EMD62" s="763">
        <f>'Detailed Budget'!EMP72</f>
        <v>0</v>
      </c>
      <c r="EME62" s="763">
        <f>'Detailed Budget'!EMQ72</f>
        <v>0</v>
      </c>
      <c r="EMF62" s="763">
        <f>'Detailed Budget'!EMR72</f>
        <v>0</v>
      </c>
      <c r="EMG62" s="763">
        <f>'Detailed Budget'!EMS72</f>
        <v>0</v>
      </c>
      <c r="EMH62" s="763">
        <f>'Detailed Budget'!EMT72</f>
        <v>0</v>
      </c>
      <c r="EMI62" s="763">
        <f>'Detailed Budget'!EMU72</f>
        <v>0</v>
      </c>
      <c r="EMJ62" s="763">
        <f>'Detailed Budget'!EMV72</f>
        <v>0</v>
      </c>
      <c r="EMK62" s="763">
        <f>'Detailed Budget'!EMW72</f>
        <v>0</v>
      </c>
      <c r="EML62" s="763">
        <f>'Detailed Budget'!EMX72</f>
        <v>0</v>
      </c>
      <c r="EMM62" s="763">
        <f>'Detailed Budget'!EMY72</f>
        <v>0</v>
      </c>
      <c r="EMN62" s="763">
        <f>'Detailed Budget'!EMZ72</f>
        <v>0</v>
      </c>
      <c r="EMO62" s="763">
        <f>'Detailed Budget'!ENA72</f>
        <v>0</v>
      </c>
      <c r="EMP62" s="763">
        <f>'Detailed Budget'!ENB72</f>
        <v>0</v>
      </c>
      <c r="EMQ62" s="763">
        <f>'Detailed Budget'!ENC72</f>
        <v>0</v>
      </c>
      <c r="EMR62" s="763">
        <f>'Detailed Budget'!END72</f>
        <v>0</v>
      </c>
      <c r="EMS62" s="763">
        <f>'Detailed Budget'!ENE72</f>
        <v>0</v>
      </c>
      <c r="EMT62" s="763">
        <f>'Detailed Budget'!ENF72</f>
        <v>0</v>
      </c>
      <c r="EMU62" s="763">
        <f>'Detailed Budget'!ENG72</f>
        <v>0</v>
      </c>
      <c r="EMV62" s="763">
        <f>'Detailed Budget'!ENH72</f>
        <v>0</v>
      </c>
      <c r="EMW62" s="763">
        <f>'Detailed Budget'!ENI72</f>
        <v>0</v>
      </c>
      <c r="EMX62" s="763">
        <f>'Detailed Budget'!ENJ72</f>
        <v>0</v>
      </c>
      <c r="EMY62" s="763">
        <f>'Detailed Budget'!ENK72</f>
        <v>0</v>
      </c>
      <c r="EMZ62" s="763">
        <f>'Detailed Budget'!ENL72</f>
        <v>0</v>
      </c>
      <c r="ENA62" s="763">
        <f>'Detailed Budget'!ENM72</f>
        <v>0</v>
      </c>
      <c r="ENB62" s="763">
        <f>'Detailed Budget'!ENN72</f>
        <v>0</v>
      </c>
      <c r="ENC62" s="763">
        <f>'Detailed Budget'!ENO72</f>
        <v>0</v>
      </c>
      <c r="END62" s="763">
        <f>'Detailed Budget'!ENP72</f>
        <v>0</v>
      </c>
      <c r="ENE62" s="763">
        <f>'Detailed Budget'!ENQ72</f>
        <v>0</v>
      </c>
      <c r="ENF62" s="763">
        <f>'Detailed Budget'!ENR72</f>
        <v>0</v>
      </c>
      <c r="ENG62" s="763">
        <f>'Detailed Budget'!ENS72</f>
        <v>0</v>
      </c>
      <c r="ENH62" s="763">
        <f>'Detailed Budget'!ENT72</f>
        <v>0</v>
      </c>
      <c r="ENI62" s="763">
        <f>'Detailed Budget'!ENU72</f>
        <v>0</v>
      </c>
      <c r="ENJ62" s="763">
        <f>'Detailed Budget'!ENV72</f>
        <v>0</v>
      </c>
      <c r="ENK62" s="763">
        <f>'Detailed Budget'!ENW72</f>
        <v>0</v>
      </c>
      <c r="ENL62" s="763">
        <f>'Detailed Budget'!ENX72</f>
        <v>0</v>
      </c>
      <c r="ENM62" s="763">
        <f>'Detailed Budget'!ENY72</f>
        <v>0</v>
      </c>
      <c r="ENN62" s="763">
        <f>'Detailed Budget'!ENZ72</f>
        <v>0</v>
      </c>
      <c r="ENO62" s="763">
        <f>'Detailed Budget'!EOA72</f>
        <v>0</v>
      </c>
      <c r="ENP62" s="763">
        <f>'Detailed Budget'!EOB72</f>
        <v>0</v>
      </c>
      <c r="ENQ62" s="763">
        <f>'Detailed Budget'!EOC72</f>
        <v>0</v>
      </c>
      <c r="ENR62" s="763">
        <f>'Detailed Budget'!EOD72</f>
        <v>0</v>
      </c>
      <c r="ENS62" s="763">
        <f>'Detailed Budget'!EOE72</f>
        <v>0</v>
      </c>
      <c r="ENT62" s="763">
        <f>'Detailed Budget'!EOF72</f>
        <v>0</v>
      </c>
      <c r="ENU62" s="763">
        <f>'Detailed Budget'!EOG72</f>
        <v>0</v>
      </c>
      <c r="ENV62" s="763">
        <f>'Detailed Budget'!EOH72</f>
        <v>0</v>
      </c>
      <c r="ENW62" s="763">
        <f>'Detailed Budget'!EOI72</f>
        <v>0</v>
      </c>
      <c r="ENX62" s="763">
        <f>'Detailed Budget'!EOJ72</f>
        <v>0</v>
      </c>
      <c r="ENY62" s="763">
        <f>'Detailed Budget'!EOK72</f>
        <v>0</v>
      </c>
      <c r="ENZ62" s="763">
        <f>'Detailed Budget'!EOL72</f>
        <v>0</v>
      </c>
      <c r="EOA62" s="763">
        <f>'Detailed Budget'!EOM72</f>
        <v>0</v>
      </c>
      <c r="EOB62" s="763">
        <f>'Detailed Budget'!EON72</f>
        <v>0</v>
      </c>
      <c r="EOC62" s="763">
        <f>'Detailed Budget'!EOO72</f>
        <v>0</v>
      </c>
      <c r="EOD62" s="763">
        <f>'Detailed Budget'!EOP72</f>
        <v>0</v>
      </c>
      <c r="EOE62" s="763">
        <f>'Detailed Budget'!EOQ72</f>
        <v>0</v>
      </c>
      <c r="EOF62" s="763">
        <f>'Detailed Budget'!EOR72</f>
        <v>0</v>
      </c>
      <c r="EOG62" s="763">
        <f>'Detailed Budget'!EOS72</f>
        <v>0</v>
      </c>
      <c r="EOH62" s="763">
        <f>'Detailed Budget'!EOT72</f>
        <v>0</v>
      </c>
      <c r="EOI62" s="763">
        <f>'Detailed Budget'!EOU72</f>
        <v>0</v>
      </c>
      <c r="EOJ62" s="763">
        <f>'Detailed Budget'!EOV72</f>
        <v>0</v>
      </c>
      <c r="EOK62" s="763">
        <f>'Detailed Budget'!EOW72</f>
        <v>0</v>
      </c>
      <c r="EOL62" s="763">
        <f>'Detailed Budget'!EOX72</f>
        <v>0</v>
      </c>
      <c r="EOM62" s="763">
        <f>'Detailed Budget'!EOY72</f>
        <v>0</v>
      </c>
      <c r="EON62" s="763">
        <f>'Detailed Budget'!EOZ72</f>
        <v>0</v>
      </c>
      <c r="EOO62" s="763">
        <f>'Detailed Budget'!EPA72</f>
        <v>0</v>
      </c>
      <c r="EOP62" s="763">
        <f>'Detailed Budget'!EPB72</f>
        <v>0</v>
      </c>
      <c r="EOQ62" s="763">
        <f>'Detailed Budget'!EPC72</f>
        <v>0</v>
      </c>
      <c r="EOR62" s="763">
        <f>'Detailed Budget'!EPD72</f>
        <v>0</v>
      </c>
      <c r="EOS62" s="763">
        <f>'Detailed Budget'!EPE72</f>
        <v>0</v>
      </c>
      <c r="EOT62" s="763">
        <f>'Detailed Budget'!EPF72</f>
        <v>0</v>
      </c>
      <c r="EOU62" s="763">
        <f>'Detailed Budget'!EPG72</f>
        <v>0</v>
      </c>
      <c r="EOV62" s="763">
        <f>'Detailed Budget'!EPH72</f>
        <v>0</v>
      </c>
      <c r="EOW62" s="763">
        <f>'Detailed Budget'!EPI72</f>
        <v>0</v>
      </c>
      <c r="EOX62" s="763">
        <f>'Detailed Budget'!EPJ72</f>
        <v>0</v>
      </c>
      <c r="EOY62" s="763">
        <f>'Detailed Budget'!EPK72</f>
        <v>0</v>
      </c>
      <c r="EOZ62" s="763">
        <f>'Detailed Budget'!EPL72</f>
        <v>0</v>
      </c>
      <c r="EPA62" s="763">
        <f>'Detailed Budget'!EPM72</f>
        <v>0</v>
      </c>
      <c r="EPB62" s="763">
        <f>'Detailed Budget'!EPN72</f>
        <v>0</v>
      </c>
      <c r="EPC62" s="763">
        <f>'Detailed Budget'!EPO72</f>
        <v>0</v>
      </c>
      <c r="EPD62" s="763">
        <f>'Detailed Budget'!EPP72</f>
        <v>0</v>
      </c>
      <c r="EPE62" s="763">
        <f>'Detailed Budget'!EPQ72</f>
        <v>0</v>
      </c>
      <c r="EPF62" s="763">
        <f>'Detailed Budget'!EPR72</f>
        <v>0</v>
      </c>
      <c r="EPG62" s="763">
        <f>'Detailed Budget'!EPS72</f>
        <v>0</v>
      </c>
      <c r="EPH62" s="763">
        <f>'Detailed Budget'!EPT72</f>
        <v>0</v>
      </c>
      <c r="EPI62" s="763">
        <f>'Detailed Budget'!EPU72</f>
        <v>0</v>
      </c>
      <c r="EPJ62" s="763">
        <f>'Detailed Budget'!EPV72</f>
        <v>0</v>
      </c>
      <c r="EPK62" s="763">
        <f>'Detailed Budget'!EPW72</f>
        <v>0</v>
      </c>
      <c r="EPL62" s="763">
        <f>'Detailed Budget'!EPX72</f>
        <v>0</v>
      </c>
      <c r="EPM62" s="763">
        <f>'Detailed Budget'!EPY72</f>
        <v>0</v>
      </c>
      <c r="EPN62" s="763">
        <f>'Detailed Budget'!EPZ72</f>
        <v>0</v>
      </c>
      <c r="EPO62" s="763">
        <f>'Detailed Budget'!EQA72</f>
        <v>0</v>
      </c>
      <c r="EPP62" s="763">
        <f>'Detailed Budget'!EQB72</f>
        <v>0</v>
      </c>
      <c r="EPQ62" s="763">
        <f>'Detailed Budget'!EQC72</f>
        <v>0</v>
      </c>
      <c r="EPR62" s="763">
        <f>'Detailed Budget'!EQD72</f>
        <v>0</v>
      </c>
      <c r="EPS62" s="763">
        <f>'Detailed Budget'!EQE72</f>
        <v>0</v>
      </c>
      <c r="EPT62" s="763">
        <f>'Detailed Budget'!EQF72</f>
        <v>0</v>
      </c>
      <c r="EPU62" s="763">
        <f>'Detailed Budget'!EQG72</f>
        <v>0</v>
      </c>
      <c r="EPV62" s="763">
        <f>'Detailed Budget'!EQH72</f>
        <v>0</v>
      </c>
      <c r="EPW62" s="763">
        <f>'Detailed Budget'!EQI72</f>
        <v>0</v>
      </c>
      <c r="EPX62" s="763">
        <f>'Detailed Budget'!EQJ72</f>
        <v>0</v>
      </c>
      <c r="EPY62" s="763">
        <f>'Detailed Budget'!EQK72</f>
        <v>0</v>
      </c>
      <c r="EPZ62" s="763">
        <f>'Detailed Budget'!EQL72</f>
        <v>0</v>
      </c>
      <c r="EQA62" s="763">
        <f>'Detailed Budget'!EQM72</f>
        <v>0</v>
      </c>
      <c r="EQB62" s="763">
        <f>'Detailed Budget'!EQN72</f>
        <v>0</v>
      </c>
      <c r="EQC62" s="763">
        <f>'Detailed Budget'!EQO72</f>
        <v>0</v>
      </c>
      <c r="EQD62" s="763">
        <f>'Detailed Budget'!EQP72</f>
        <v>0</v>
      </c>
      <c r="EQE62" s="763">
        <f>'Detailed Budget'!EQQ72</f>
        <v>0</v>
      </c>
      <c r="EQF62" s="763">
        <f>'Detailed Budget'!EQR72</f>
        <v>0</v>
      </c>
      <c r="EQG62" s="763">
        <f>'Detailed Budget'!EQS72</f>
        <v>0</v>
      </c>
      <c r="EQH62" s="763">
        <f>'Detailed Budget'!EQT72</f>
        <v>0</v>
      </c>
      <c r="EQI62" s="763">
        <f>'Detailed Budget'!EQU72</f>
        <v>0</v>
      </c>
      <c r="EQJ62" s="763">
        <f>'Detailed Budget'!EQV72</f>
        <v>0</v>
      </c>
      <c r="EQK62" s="763">
        <f>'Detailed Budget'!EQW72</f>
        <v>0</v>
      </c>
      <c r="EQL62" s="763">
        <f>'Detailed Budget'!EQX72</f>
        <v>0</v>
      </c>
      <c r="EQM62" s="763">
        <f>'Detailed Budget'!EQY72</f>
        <v>0</v>
      </c>
      <c r="EQN62" s="763">
        <f>'Detailed Budget'!EQZ72</f>
        <v>0</v>
      </c>
      <c r="EQO62" s="763">
        <f>'Detailed Budget'!ERA72</f>
        <v>0</v>
      </c>
      <c r="EQP62" s="763">
        <f>'Detailed Budget'!ERB72</f>
        <v>0</v>
      </c>
      <c r="EQQ62" s="763">
        <f>'Detailed Budget'!ERC72</f>
        <v>0</v>
      </c>
      <c r="EQR62" s="763">
        <f>'Detailed Budget'!ERD72</f>
        <v>0</v>
      </c>
      <c r="EQS62" s="763">
        <f>'Detailed Budget'!ERE72</f>
        <v>0</v>
      </c>
      <c r="EQT62" s="763">
        <f>'Detailed Budget'!ERF72</f>
        <v>0</v>
      </c>
      <c r="EQU62" s="763">
        <f>'Detailed Budget'!ERG72</f>
        <v>0</v>
      </c>
      <c r="EQV62" s="763">
        <f>'Detailed Budget'!ERH72</f>
        <v>0</v>
      </c>
      <c r="EQW62" s="763">
        <f>'Detailed Budget'!ERI72</f>
        <v>0</v>
      </c>
      <c r="EQX62" s="763">
        <f>'Detailed Budget'!ERJ72</f>
        <v>0</v>
      </c>
      <c r="EQY62" s="763">
        <f>'Detailed Budget'!ERK72</f>
        <v>0</v>
      </c>
      <c r="EQZ62" s="763">
        <f>'Detailed Budget'!ERL72</f>
        <v>0</v>
      </c>
      <c r="ERA62" s="763">
        <f>'Detailed Budget'!ERM72</f>
        <v>0</v>
      </c>
      <c r="ERB62" s="763">
        <f>'Detailed Budget'!ERN72</f>
        <v>0</v>
      </c>
      <c r="ERC62" s="763">
        <f>'Detailed Budget'!ERO72</f>
        <v>0</v>
      </c>
      <c r="ERD62" s="763">
        <f>'Detailed Budget'!ERP72</f>
        <v>0</v>
      </c>
      <c r="ERE62" s="763">
        <f>'Detailed Budget'!ERQ72</f>
        <v>0</v>
      </c>
      <c r="ERF62" s="763">
        <f>'Detailed Budget'!ERR72</f>
        <v>0</v>
      </c>
      <c r="ERG62" s="763">
        <f>'Detailed Budget'!ERS72</f>
        <v>0</v>
      </c>
      <c r="ERH62" s="763">
        <f>'Detailed Budget'!ERT72</f>
        <v>0</v>
      </c>
      <c r="ERI62" s="763">
        <f>'Detailed Budget'!ERU72</f>
        <v>0</v>
      </c>
      <c r="ERJ62" s="763">
        <f>'Detailed Budget'!ERV72</f>
        <v>0</v>
      </c>
      <c r="ERK62" s="763">
        <f>'Detailed Budget'!ERW72</f>
        <v>0</v>
      </c>
      <c r="ERL62" s="763">
        <f>'Detailed Budget'!ERX72</f>
        <v>0</v>
      </c>
      <c r="ERM62" s="763">
        <f>'Detailed Budget'!ERY72</f>
        <v>0</v>
      </c>
      <c r="ERN62" s="763">
        <f>'Detailed Budget'!ERZ72</f>
        <v>0</v>
      </c>
      <c r="ERO62" s="763">
        <f>'Detailed Budget'!ESA72</f>
        <v>0</v>
      </c>
      <c r="ERP62" s="763">
        <f>'Detailed Budget'!ESB72</f>
        <v>0</v>
      </c>
      <c r="ERQ62" s="763">
        <f>'Detailed Budget'!ESC72</f>
        <v>0</v>
      </c>
      <c r="ERR62" s="763">
        <f>'Detailed Budget'!ESD72</f>
        <v>0</v>
      </c>
      <c r="ERS62" s="763">
        <f>'Detailed Budget'!ESE72</f>
        <v>0</v>
      </c>
      <c r="ERT62" s="763">
        <f>'Detailed Budget'!ESF72</f>
        <v>0</v>
      </c>
      <c r="ERU62" s="763">
        <f>'Detailed Budget'!ESG72</f>
        <v>0</v>
      </c>
      <c r="ERV62" s="763">
        <f>'Detailed Budget'!ESH72</f>
        <v>0</v>
      </c>
      <c r="ERW62" s="763">
        <f>'Detailed Budget'!ESI72</f>
        <v>0</v>
      </c>
      <c r="ERX62" s="763">
        <f>'Detailed Budget'!ESJ72</f>
        <v>0</v>
      </c>
      <c r="ERY62" s="763">
        <f>'Detailed Budget'!ESK72</f>
        <v>0</v>
      </c>
      <c r="ERZ62" s="763">
        <f>'Detailed Budget'!ESL72</f>
        <v>0</v>
      </c>
      <c r="ESA62" s="763">
        <f>'Detailed Budget'!ESM72</f>
        <v>0</v>
      </c>
      <c r="ESB62" s="763">
        <f>'Detailed Budget'!ESN72</f>
        <v>0</v>
      </c>
      <c r="ESC62" s="763">
        <f>'Detailed Budget'!ESO72</f>
        <v>0</v>
      </c>
      <c r="ESD62" s="763">
        <f>'Detailed Budget'!ESP72</f>
        <v>0</v>
      </c>
      <c r="ESE62" s="763">
        <f>'Detailed Budget'!ESQ72</f>
        <v>0</v>
      </c>
      <c r="ESF62" s="763">
        <f>'Detailed Budget'!ESR72</f>
        <v>0</v>
      </c>
      <c r="ESG62" s="763">
        <f>'Detailed Budget'!ESS72</f>
        <v>0</v>
      </c>
      <c r="ESH62" s="763">
        <f>'Detailed Budget'!EST72</f>
        <v>0</v>
      </c>
      <c r="ESI62" s="763">
        <f>'Detailed Budget'!ESU72</f>
        <v>0</v>
      </c>
      <c r="ESJ62" s="763">
        <f>'Detailed Budget'!ESV72</f>
        <v>0</v>
      </c>
      <c r="ESK62" s="763">
        <f>'Detailed Budget'!ESW72</f>
        <v>0</v>
      </c>
      <c r="ESL62" s="763">
        <f>'Detailed Budget'!ESX72</f>
        <v>0</v>
      </c>
      <c r="ESM62" s="763">
        <f>'Detailed Budget'!ESY72</f>
        <v>0</v>
      </c>
      <c r="ESN62" s="763">
        <f>'Detailed Budget'!ESZ72</f>
        <v>0</v>
      </c>
      <c r="ESO62" s="763">
        <f>'Detailed Budget'!ETA72</f>
        <v>0</v>
      </c>
      <c r="ESP62" s="763">
        <f>'Detailed Budget'!ETB72</f>
        <v>0</v>
      </c>
      <c r="ESQ62" s="763">
        <f>'Detailed Budget'!ETC72</f>
        <v>0</v>
      </c>
      <c r="ESR62" s="763">
        <f>'Detailed Budget'!ETD72</f>
        <v>0</v>
      </c>
      <c r="ESS62" s="763">
        <f>'Detailed Budget'!ETE72</f>
        <v>0</v>
      </c>
      <c r="EST62" s="763">
        <f>'Detailed Budget'!ETF72</f>
        <v>0</v>
      </c>
      <c r="ESU62" s="763">
        <f>'Detailed Budget'!ETG72</f>
        <v>0</v>
      </c>
      <c r="ESV62" s="763">
        <f>'Detailed Budget'!ETH72</f>
        <v>0</v>
      </c>
      <c r="ESW62" s="763">
        <f>'Detailed Budget'!ETI72</f>
        <v>0</v>
      </c>
      <c r="ESX62" s="763">
        <f>'Detailed Budget'!ETJ72</f>
        <v>0</v>
      </c>
      <c r="ESY62" s="763">
        <f>'Detailed Budget'!ETK72</f>
        <v>0</v>
      </c>
      <c r="ESZ62" s="763">
        <f>'Detailed Budget'!ETL72</f>
        <v>0</v>
      </c>
      <c r="ETA62" s="763">
        <f>'Detailed Budget'!ETM72</f>
        <v>0</v>
      </c>
      <c r="ETB62" s="763">
        <f>'Detailed Budget'!ETN72</f>
        <v>0</v>
      </c>
      <c r="ETC62" s="763">
        <f>'Detailed Budget'!ETO72</f>
        <v>0</v>
      </c>
      <c r="ETD62" s="763">
        <f>'Detailed Budget'!ETP72</f>
        <v>0</v>
      </c>
      <c r="ETE62" s="763">
        <f>'Detailed Budget'!ETQ72</f>
        <v>0</v>
      </c>
      <c r="ETF62" s="763">
        <f>'Detailed Budget'!ETR72</f>
        <v>0</v>
      </c>
      <c r="ETG62" s="763">
        <f>'Detailed Budget'!ETS72</f>
        <v>0</v>
      </c>
      <c r="ETH62" s="763">
        <f>'Detailed Budget'!ETT72</f>
        <v>0</v>
      </c>
      <c r="ETI62" s="763">
        <f>'Detailed Budget'!ETU72</f>
        <v>0</v>
      </c>
      <c r="ETJ62" s="763">
        <f>'Detailed Budget'!ETV72</f>
        <v>0</v>
      </c>
      <c r="ETK62" s="763">
        <f>'Detailed Budget'!ETW72</f>
        <v>0</v>
      </c>
      <c r="ETL62" s="763">
        <f>'Detailed Budget'!ETX72</f>
        <v>0</v>
      </c>
      <c r="ETM62" s="763">
        <f>'Detailed Budget'!ETY72</f>
        <v>0</v>
      </c>
      <c r="ETN62" s="763">
        <f>'Detailed Budget'!ETZ72</f>
        <v>0</v>
      </c>
      <c r="ETO62" s="763">
        <f>'Detailed Budget'!EUA72</f>
        <v>0</v>
      </c>
      <c r="ETP62" s="763">
        <f>'Detailed Budget'!EUB72</f>
        <v>0</v>
      </c>
      <c r="ETQ62" s="763">
        <f>'Detailed Budget'!EUC72</f>
        <v>0</v>
      </c>
      <c r="ETR62" s="763">
        <f>'Detailed Budget'!EUD72</f>
        <v>0</v>
      </c>
      <c r="ETS62" s="763">
        <f>'Detailed Budget'!EUE72</f>
        <v>0</v>
      </c>
      <c r="ETT62" s="763">
        <f>'Detailed Budget'!EUF72</f>
        <v>0</v>
      </c>
      <c r="ETU62" s="763">
        <f>'Detailed Budget'!EUG72</f>
        <v>0</v>
      </c>
      <c r="ETV62" s="763">
        <f>'Detailed Budget'!EUH72</f>
        <v>0</v>
      </c>
      <c r="ETW62" s="763">
        <f>'Detailed Budget'!EUI72</f>
        <v>0</v>
      </c>
      <c r="ETX62" s="763">
        <f>'Detailed Budget'!EUJ72</f>
        <v>0</v>
      </c>
      <c r="ETY62" s="763">
        <f>'Detailed Budget'!EUK72</f>
        <v>0</v>
      </c>
      <c r="ETZ62" s="763">
        <f>'Detailed Budget'!EUL72</f>
        <v>0</v>
      </c>
      <c r="EUA62" s="763">
        <f>'Detailed Budget'!EUM72</f>
        <v>0</v>
      </c>
      <c r="EUB62" s="763">
        <f>'Detailed Budget'!EUN72</f>
        <v>0</v>
      </c>
      <c r="EUC62" s="763">
        <f>'Detailed Budget'!EUO72</f>
        <v>0</v>
      </c>
      <c r="EUD62" s="763">
        <f>'Detailed Budget'!EUP72</f>
        <v>0</v>
      </c>
      <c r="EUE62" s="763">
        <f>'Detailed Budget'!EUQ72</f>
        <v>0</v>
      </c>
      <c r="EUF62" s="763">
        <f>'Detailed Budget'!EUR72</f>
        <v>0</v>
      </c>
      <c r="EUG62" s="763">
        <f>'Detailed Budget'!EUS72</f>
        <v>0</v>
      </c>
      <c r="EUH62" s="763">
        <f>'Detailed Budget'!EUT72</f>
        <v>0</v>
      </c>
      <c r="EUI62" s="763">
        <f>'Detailed Budget'!EUU72</f>
        <v>0</v>
      </c>
      <c r="EUJ62" s="763">
        <f>'Detailed Budget'!EUV72</f>
        <v>0</v>
      </c>
      <c r="EUK62" s="763">
        <f>'Detailed Budget'!EUW72</f>
        <v>0</v>
      </c>
      <c r="EUL62" s="763">
        <f>'Detailed Budget'!EUX72</f>
        <v>0</v>
      </c>
      <c r="EUM62" s="763">
        <f>'Detailed Budget'!EUY72</f>
        <v>0</v>
      </c>
      <c r="EUN62" s="763">
        <f>'Detailed Budget'!EUZ72</f>
        <v>0</v>
      </c>
      <c r="EUO62" s="763">
        <f>'Detailed Budget'!EVA72</f>
        <v>0</v>
      </c>
      <c r="EUP62" s="763">
        <f>'Detailed Budget'!EVB72</f>
        <v>0</v>
      </c>
      <c r="EUQ62" s="763">
        <f>'Detailed Budget'!EVC72</f>
        <v>0</v>
      </c>
      <c r="EUR62" s="763">
        <f>'Detailed Budget'!EVD72</f>
        <v>0</v>
      </c>
      <c r="EUS62" s="763">
        <f>'Detailed Budget'!EVE72</f>
        <v>0</v>
      </c>
      <c r="EUT62" s="763">
        <f>'Detailed Budget'!EVF72</f>
        <v>0</v>
      </c>
      <c r="EUU62" s="763">
        <f>'Detailed Budget'!EVG72</f>
        <v>0</v>
      </c>
      <c r="EUV62" s="763">
        <f>'Detailed Budget'!EVH72</f>
        <v>0</v>
      </c>
      <c r="EUW62" s="763">
        <f>'Detailed Budget'!EVI72</f>
        <v>0</v>
      </c>
      <c r="EUX62" s="763">
        <f>'Detailed Budget'!EVJ72</f>
        <v>0</v>
      </c>
      <c r="EUY62" s="763">
        <f>'Detailed Budget'!EVK72</f>
        <v>0</v>
      </c>
      <c r="EUZ62" s="763">
        <f>'Detailed Budget'!EVL72</f>
        <v>0</v>
      </c>
      <c r="EVA62" s="763">
        <f>'Detailed Budget'!EVM72</f>
        <v>0</v>
      </c>
      <c r="EVB62" s="763">
        <f>'Detailed Budget'!EVN72</f>
        <v>0</v>
      </c>
      <c r="EVC62" s="763">
        <f>'Detailed Budget'!EVO72</f>
        <v>0</v>
      </c>
      <c r="EVD62" s="763">
        <f>'Detailed Budget'!EVP72</f>
        <v>0</v>
      </c>
      <c r="EVE62" s="763">
        <f>'Detailed Budget'!EVQ72</f>
        <v>0</v>
      </c>
      <c r="EVF62" s="763">
        <f>'Detailed Budget'!EVR72</f>
        <v>0</v>
      </c>
      <c r="EVG62" s="763">
        <f>'Detailed Budget'!EVS72</f>
        <v>0</v>
      </c>
      <c r="EVH62" s="763">
        <f>'Detailed Budget'!EVT72</f>
        <v>0</v>
      </c>
      <c r="EVI62" s="763">
        <f>'Detailed Budget'!EVU72</f>
        <v>0</v>
      </c>
      <c r="EVJ62" s="763">
        <f>'Detailed Budget'!EVV72</f>
        <v>0</v>
      </c>
      <c r="EVK62" s="763">
        <f>'Detailed Budget'!EVW72</f>
        <v>0</v>
      </c>
      <c r="EVL62" s="763">
        <f>'Detailed Budget'!EVX72</f>
        <v>0</v>
      </c>
      <c r="EVM62" s="763">
        <f>'Detailed Budget'!EVY72</f>
        <v>0</v>
      </c>
      <c r="EVN62" s="763">
        <f>'Detailed Budget'!EVZ72</f>
        <v>0</v>
      </c>
      <c r="EVO62" s="763">
        <f>'Detailed Budget'!EWA72</f>
        <v>0</v>
      </c>
      <c r="EVP62" s="763">
        <f>'Detailed Budget'!EWB72</f>
        <v>0</v>
      </c>
      <c r="EVQ62" s="763">
        <f>'Detailed Budget'!EWC72</f>
        <v>0</v>
      </c>
      <c r="EVR62" s="763">
        <f>'Detailed Budget'!EWD72</f>
        <v>0</v>
      </c>
      <c r="EVS62" s="763">
        <f>'Detailed Budget'!EWE72</f>
        <v>0</v>
      </c>
      <c r="EVT62" s="763">
        <f>'Detailed Budget'!EWF72</f>
        <v>0</v>
      </c>
      <c r="EVU62" s="763">
        <f>'Detailed Budget'!EWG72</f>
        <v>0</v>
      </c>
      <c r="EVV62" s="763">
        <f>'Detailed Budget'!EWH72</f>
        <v>0</v>
      </c>
      <c r="EVW62" s="763">
        <f>'Detailed Budget'!EWI72</f>
        <v>0</v>
      </c>
      <c r="EVX62" s="763">
        <f>'Detailed Budget'!EWJ72</f>
        <v>0</v>
      </c>
      <c r="EVY62" s="763">
        <f>'Detailed Budget'!EWK72</f>
        <v>0</v>
      </c>
      <c r="EVZ62" s="763">
        <f>'Detailed Budget'!EWL72</f>
        <v>0</v>
      </c>
      <c r="EWA62" s="763">
        <f>'Detailed Budget'!EWM72</f>
        <v>0</v>
      </c>
      <c r="EWB62" s="763">
        <f>'Detailed Budget'!EWN72</f>
        <v>0</v>
      </c>
      <c r="EWC62" s="763">
        <f>'Detailed Budget'!EWO72</f>
        <v>0</v>
      </c>
      <c r="EWD62" s="763">
        <f>'Detailed Budget'!EWP72</f>
        <v>0</v>
      </c>
      <c r="EWE62" s="763">
        <f>'Detailed Budget'!EWQ72</f>
        <v>0</v>
      </c>
      <c r="EWF62" s="763">
        <f>'Detailed Budget'!EWR72</f>
        <v>0</v>
      </c>
      <c r="EWG62" s="763">
        <f>'Detailed Budget'!EWS72</f>
        <v>0</v>
      </c>
      <c r="EWH62" s="763">
        <f>'Detailed Budget'!EWT72</f>
        <v>0</v>
      </c>
      <c r="EWI62" s="763">
        <f>'Detailed Budget'!EWU72</f>
        <v>0</v>
      </c>
      <c r="EWJ62" s="763">
        <f>'Detailed Budget'!EWV72</f>
        <v>0</v>
      </c>
      <c r="EWK62" s="763">
        <f>'Detailed Budget'!EWW72</f>
        <v>0</v>
      </c>
      <c r="EWL62" s="763">
        <f>'Detailed Budget'!EWX72</f>
        <v>0</v>
      </c>
      <c r="EWM62" s="763">
        <f>'Detailed Budget'!EWY72</f>
        <v>0</v>
      </c>
      <c r="EWN62" s="763">
        <f>'Detailed Budget'!EWZ72</f>
        <v>0</v>
      </c>
      <c r="EWO62" s="763">
        <f>'Detailed Budget'!EXA72</f>
        <v>0</v>
      </c>
      <c r="EWP62" s="763">
        <f>'Detailed Budget'!EXB72</f>
        <v>0</v>
      </c>
      <c r="EWQ62" s="763">
        <f>'Detailed Budget'!EXC72</f>
        <v>0</v>
      </c>
      <c r="EWR62" s="763">
        <f>'Detailed Budget'!EXD72</f>
        <v>0</v>
      </c>
      <c r="EWS62" s="763">
        <f>'Detailed Budget'!EXE72</f>
        <v>0</v>
      </c>
      <c r="EWT62" s="763">
        <f>'Detailed Budget'!EXF72</f>
        <v>0</v>
      </c>
      <c r="EWU62" s="763">
        <f>'Detailed Budget'!EXG72</f>
        <v>0</v>
      </c>
      <c r="EWV62" s="763">
        <f>'Detailed Budget'!EXH72</f>
        <v>0</v>
      </c>
      <c r="EWW62" s="763">
        <f>'Detailed Budget'!EXI72</f>
        <v>0</v>
      </c>
      <c r="EWX62" s="763">
        <f>'Detailed Budget'!EXJ72</f>
        <v>0</v>
      </c>
      <c r="EWY62" s="763">
        <f>'Detailed Budget'!EXK72</f>
        <v>0</v>
      </c>
      <c r="EWZ62" s="763">
        <f>'Detailed Budget'!EXL72</f>
        <v>0</v>
      </c>
      <c r="EXA62" s="763">
        <f>'Detailed Budget'!EXM72</f>
        <v>0</v>
      </c>
      <c r="EXB62" s="763">
        <f>'Detailed Budget'!EXN72</f>
        <v>0</v>
      </c>
      <c r="EXC62" s="763">
        <f>'Detailed Budget'!EXO72</f>
        <v>0</v>
      </c>
      <c r="EXD62" s="763">
        <f>'Detailed Budget'!EXP72</f>
        <v>0</v>
      </c>
      <c r="EXE62" s="763">
        <f>'Detailed Budget'!EXQ72</f>
        <v>0</v>
      </c>
      <c r="EXF62" s="763">
        <f>'Detailed Budget'!EXR72</f>
        <v>0</v>
      </c>
      <c r="EXG62" s="763">
        <f>'Detailed Budget'!EXS72</f>
        <v>0</v>
      </c>
      <c r="EXH62" s="763">
        <f>'Detailed Budget'!EXT72</f>
        <v>0</v>
      </c>
      <c r="EXI62" s="763">
        <f>'Detailed Budget'!EXU72</f>
        <v>0</v>
      </c>
      <c r="EXJ62" s="763">
        <f>'Detailed Budget'!EXV72</f>
        <v>0</v>
      </c>
      <c r="EXK62" s="763">
        <f>'Detailed Budget'!EXW72</f>
        <v>0</v>
      </c>
      <c r="EXL62" s="763">
        <f>'Detailed Budget'!EXX72</f>
        <v>0</v>
      </c>
      <c r="EXM62" s="763">
        <f>'Detailed Budget'!EXY72</f>
        <v>0</v>
      </c>
      <c r="EXN62" s="763">
        <f>'Detailed Budget'!EXZ72</f>
        <v>0</v>
      </c>
      <c r="EXO62" s="763">
        <f>'Detailed Budget'!EYA72</f>
        <v>0</v>
      </c>
      <c r="EXP62" s="763">
        <f>'Detailed Budget'!EYB72</f>
        <v>0</v>
      </c>
      <c r="EXQ62" s="763">
        <f>'Detailed Budget'!EYC72</f>
        <v>0</v>
      </c>
      <c r="EXR62" s="763">
        <f>'Detailed Budget'!EYD72</f>
        <v>0</v>
      </c>
      <c r="EXS62" s="763">
        <f>'Detailed Budget'!EYE72</f>
        <v>0</v>
      </c>
      <c r="EXT62" s="763">
        <f>'Detailed Budget'!EYF72</f>
        <v>0</v>
      </c>
      <c r="EXU62" s="763">
        <f>'Detailed Budget'!EYG72</f>
        <v>0</v>
      </c>
      <c r="EXV62" s="763">
        <f>'Detailed Budget'!EYH72</f>
        <v>0</v>
      </c>
      <c r="EXW62" s="763">
        <f>'Detailed Budget'!EYI72</f>
        <v>0</v>
      </c>
      <c r="EXX62" s="763">
        <f>'Detailed Budget'!EYJ72</f>
        <v>0</v>
      </c>
      <c r="EXY62" s="763">
        <f>'Detailed Budget'!EYK72</f>
        <v>0</v>
      </c>
      <c r="EXZ62" s="763">
        <f>'Detailed Budget'!EYL72</f>
        <v>0</v>
      </c>
      <c r="EYA62" s="763">
        <f>'Detailed Budget'!EYM72</f>
        <v>0</v>
      </c>
      <c r="EYB62" s="763">
        <f>'Detailed Budget'!EYN72</f>
        <v>0</v>
      </c>
      <c r="EYC62" s="763">
        <f>'Detailed Budget'!EYO72</f>
        <v>0</v>
      </c>
      <c r="EYD62" s="763">
        <f>'Detailed Budget'!EYP72</f>
        <v>0</v>
      </c>
      <c r="EYE62" s="763">
        <f>'Detailed Budget'!EYQ72</f>
        <v>0</v>
      </c>
      <c r="EYF62" s="763">
        <f>'Detailed Budget'!EYR72</f>
        <v>0</v>
      </c>
      <c r="EYG62" s="763">
        <f>'Detailed Budget'!EYS72</f>
        <v>0</v>
      </c>
      <c r="EYH62" s="763">
        <f>'Detailed Budget'!EYT72</f>
        <v>0</v>
      </c>
      <c r="EYI62" s="763">
        <f>'Detailed Budget'!EYU72</f>
        <v>0</v>
      </c>
      <c r="EYJ62" s="763">
        <f>'Detailed Budget'!EYV72</f>
        <v>0</v>
      </c>
      <c r="EYK62" s="763">
        <f>'Detailed Budget'!EYW72</f>
        <v>0</v>
      </c>
      <c r="EYL62" s="763">
        <f>'Detailed Budget'!EYX72</f>
        <v>0</v>
      </c>
      <c r="EYM62" s="763">
        <f>'Detailed Budget'!EYY72</f>
        <v>0</v>
      </c>
      <c r="EYN62" s="763">
        <f>'Detailed Budget'!EYZ72</f>
        <v>0</v>
      </c>
      <c r="EYO62" s="763">
        <f>'Detailed Budget'!EZA72</f>
        <v>0</v>
      </c>
      <c r="EYP62" s="763">
        <f>'Detailed Budget'!EZB72</f>
        <v>0</v>
      </c>
      <c r="EYQ62" s="763">
        <f>'Detailed Budget'!EZC72</f>
        <v>0</v>
      </c>
      <c r="EYR62" s="763">
        <f>'Detailed Budget'!EZD72</f>
        <v>0</v>
      </c>
      <c r="EYS62" s="763">
        <f>'Detailed Budget'!EZE72</f>
        <v>0</v>
      </c>
      <c r="EYT62" s="763">
        <f>'Detailed Budget'!EZF72</f>
        <v>0</v>
      </c>
      <c r="EYU62" s="763">
        <f>'Detailed Budget'!EZG72</f>
        <v>0</v>
      </c>
      <c r="EYV62" s="763">
        <f>'Detailed Budget'!EZH72</f>
        <v>0</v>
      </c>
      <c r="EYW62" s="763">
        <f>'Detailed Budget'!EZI72</f>
        <v>0</v>
      </c>
      <c r="EYX62" s="763">
        <f>'Detailed Budget'!EZJ72</f>
        <v>0</v>
      </c>
      <c r="EYY62" s="763">
        <f>'Detailed Budget'!EZK72</f>
        <v>0</v>
      </c>
      <c r="EYZ62" s="763">
        <f>'Detailed Budget'!EZL72</f>
        <v>0</v>
      </c>
      <c r="EZA62" s="763">
        <f>'Detailed Budget'!EZM72</f>
        <v>0</v>
      </c>
      <c r="EZB62" s="763">
        <f>'Detailed Budget'!EZN72</f>
        <v>0</v>
      </c>
      <c r="EZC62" s="763">
        <f>'Detailed Budget'!EZO72</f>
        <v>0</v>
      </c>
      <c r="EZD62" s="763">
        <f>'Detailed Budget'!EZP72</f>
        <v>0</v>
      </c>
      <c r="EZE62" s="763">
        <f>'Detailed Budget'!EZQ72</f>
        <v>0</v>
      </c>
      <c r="EZF62" s="763">
        <f>'Detailed Budget'!EZR72</f>
        <v>0</v>
      </c>
      <c r="EZG62" s="763">
        <f>'Detailed Budget'!EZS72</f>
        <v>0</v>
      </c>
      <c r="EZH62" s="763">
        <f>'Detailed Budget'!EZT72</f>
        <v>0</v>
      </c>
      <c r="EZI62" s="763">
        <f>'Detailed Budget'!EZU72</f>
        <v>0</v>
      </c>
      <c r="EZJ62" s="763">
        <f>'Detailed Budget'!EZV72</f>
        <v>0</v>
      </c>
      <c r="EZK62" s="763">
        <f>'Detailed Budget'!EZW72</f>
        <v>0</v>
      </c>
      <c r="EZL62" s="763">
        <f>'Detailed Budget'!EZX72</f>
        <v>0</v>
      </c>
      <c r="EZM62" s="763">
        <f>'Detailed Budget'!EZY72</f>
        <v>0</v>
      </c>
      <c r="EZN62" s="763">
        <f>'Detailed Budget'!EZZ72</f>
        <v>0</v>
      </c>
      <c r="EZO62" s="763">
        <f>'Detailed Budget'!FAA72</f>
        <v>0</v>
      </c>
      <c r="EZP62" s="763">
        <f>'Detailed Budget'!FAB72</f>
        <v>0</v>
      </c>
      <c r="EZQ62" s="763">
        <f>'Detailed Budget'!FAC72</f>
        <v>0</v>
      </c>
      <c r="EZR62" s="763">
        <f>'Detailed Budget'!FAD72</f>
        <v>0</v>
      </c>
      <c r="EZS62" s="763">
        <f>'Detailed Budget'!FAE72</f>
        <v>0</v>
      </c>
      <c r="EZT62" s="763">
        <f>'Detailed Budget'!FAF72</f>
        <v>0</v>
      </c>
      <c r="EZU62" s="763">
        <f>'Detailed Budget'!FAG72</f>
        <v>0</v>
      </c>
      <c r="EZV62" s="763">
        <f>'Detailed Budget'!FAH72</f>
        <v>0</v>
      </c>
      <c r="EZW62" s="763">
        <f>'Detailed Budget'!FAI72</f>
        <v>0</v>
      </c>
      <c r="EZX62" s="763">
        <f>'Detailed Budget'!FAJ72</f>
        <v>0</v>
      </c>
      <c r="EZY62" s="763">
        <f>'Detailed Budget'!FAK72</f>
        <v>0</v>
      </c>
      <c r="EZZ62" s="763">
        <f>'Detailed Budget'!FAL72</f>
        <v>0</v>
      </c>
      <c r="FAA62" s="763">
        <f>'Detailed Budget'!FAM72</f>
        <v>0</v>
      </c>
      <c r="FAB62" s="763">
        <f>'Detailed Budget'!FAN72</f>
        <v>0</v>
      </c>
      <c r="FAC62" s="763">
        <f>'Detailed Budget'!FAO72</f>
        <v>0</v>
      </c>
      <c r="FAD62" s="763">
        <f>'Detailed Budget'!FAP72</f>
        <v>0</v>
      </c>
      <c r="FAE62" s="763">
        <f>'Detailed Budget'!FAQ72</f>
        <v>0</v>
      </c>
      <c r="FAF62" s="763">
        <f>'Detailed Budget'!FAR72</f>
        <v>0</v>
      </c>
      <c r="FAG62" s="763">
        <f>'Detailed Budget'!FAS72</f>
        <v>0</v>
      </c>
      <c r="FAH62" s="763">
        <f>'Detailed Budget'!FAT72</f>
        <v>0</v>
      </c>
      <c r="FAI62" s="763">
        <f>'Detailed Budget'!FAU72</f>
        <v>0</v>
      </c>
      <c r="FAJ62" s="763">
        <f>'Detailed Budget'!FAV72</f>
        <v>0</v>
      </c>
      <c r="FAK62" s="763">
        <f>'Detailed Budget'!FAW72</f>
        <v>0</v>
      </c>
      <c r="FAL62" s="763">
        <f>'Detailed Budget'!FAX72</f>
        <v>0</v>
      </c>
      <c r="FAM62" s="763">
        <f>'Detailed Budget'!FAY72</f>
        <v>0</v>
      </c>
      <c r="FAN62" s="763">
        <f>'Detailed Budget'!FAZ72</f>
        <v>0</v>
      </c>
      <c r="FAO62" s="763">
        <f>'Detailed Budget'!FBA72</f>
        <v>0</v>
      </c>
      <c r="FAP62" s="763">
        <f>'Detailed Budget'!FBB72</f>
        <v>0</v>
      </c>
      <c r="FAQ62" s="763">
        <f>'Detailed Budget'!FBC72</f>
        <v>0</v>
      </c>
      <c r="FAR62" s="763">
        <f>'Detailed Budget'!FBD72</f>
        <v>0</v>
      </c>
      <c r="FAS62" s="763">
        <f>'Detailed Budget'!FBE72</f>
        <v>0</v>
      </c>
      <c r="FAT62" s="763">
        <f>'Detailed Budget'!FBF72</f>
        <v>0</v>
      </c>
      <c r="FAU62" s="763">
        <f>'Detailed Budget'!FBG72</f>
        <v>0</v>
      </c>
      <c r="FAV62" s="763">
        <f>'Detailed Budget'!FBH72</f>
        <v>0</v>
      </c>
      <c r="FAW62" s="763">
        <f>'Detailed Budget'!FBI72</f>
        <v>0</v>
      </c>
      <c r="FAX62" s="763">
        <f>'Detailed Budget'!FBJ72</f>
        <v>0</v>
      </c>
      <c r="FAY62" s="763">
        <f>'Detailed Budget'!FBK72</f>
        <v>0</v>
      </c>
      <c r="FAZ62" s="763">
        <f>'Detailed Budget'!FBL72</f>
        <v>0</v>
      </c>
      <c r="FBA62" s="763">
        <f>'Detailed Budget'!FBM72</f>
        <v>0</v>
      </c>
      <c r="FBB62" s="763">
        <f>'Detailed Budget'!FBN72</f>
        <v>0</v>
      </c>
      <c r="FBC62" s="763">
        <f>'Detailed Budget'!FBO72</f>
        <v>0</v>
      </c>
      <c r="FBD62" s="763">
        <f>'Detailed Budget'!FBP72</f>
        <v>0</v>
      </c>
      <c r="FBE62" s="763">
        <f>'Detailed Budget'!FBQ72</f>
        <v>0</v>
      </c>
      <c r="FBF62" s="763">
        <f>'Detailed Budget'!FBR72</f>
        <v>0</v>
      </c>
      <c r="FBG62" s="763">
        <f>'Detailed Budget'!FBS72</f>
        <v>0</v>
      </c>
      <c r="FBH62" s="763">
        <f>'Detailed Budget'!FBT72</f>
        <v>0</v>
      </c>
      <c r="FBI62" s="763">
        <f>'Detailed Budget'!FBU72</f>
        <v>0</v>
      </c>
      <c r="FBJ62" s="763">
        <f>'Detailed Budget'!FBV72</f>
        <v>0</v>
      </c>
      <c r="FBK62" s="763">
        <f>'Detailed Budget'!FBW72</f>
        <v>0</v>
      </c>
      <c r="FBL62" s="763">
        <f>'Detailed Budget'!FBX72</f>
        <v>0</v>
      </c>
      <c r="FBM62" s="763">
        <f>'Detailed Budget'!FBY72</f>
        <v>0</v>
      </c>
      <c r="FBN62" s="763">
        <f>'Detailed Budget'!FBZ72</f>
        <v>0</v>
      </c>
      <c r="FBO62" s="763">
        <f>'Detailed Budget'!FCA72</f>
        <v>0</v>
      </c>
      <c r="FBP62" s="763">
        <f>'Detailed Budget'!FCB72</f>
        <v>0</v>
      </c>
      <c r="FBQ62" s="763">
        <f>'Detailed Budget'!FCC72</f>
        <v>0</v>
      </c>
      <c r="FBR62" s="763">
        <f>'Detailed Budget'!FCD72</f>
        <v>0</v>
      </c>
      <c r="FBS62" s="763">
        <f>'Detailed Budget'!FCE72</f>
        <v>0</v>
      </c>
      <c r="FBT62" s="763">
        <f>'Detailed Budget'!FCF72</f>
        <v>0</v>
      </c>
      <c r="FBU62" s="763">
        <f>'Detailed Budget'!FCG72</f>
        <v>0</v>
      </c>
      <c r="FBV62" s="763">
        <f>'Detailed Budget'!FCH72</f>
        <v>0</v>
      </c>
      <c r="FBW62" s="763">
        <f>'Detailed Budget'!FCI72</f>
        <v>0</v>
      </c>
      <c r="FBX62" s="763">
        <f>'Detailed Budget'!FCJ72</f>
        <v>0</v>
      </c>
      <c r="FBY62" s="763">
        <f>'Detailed Budget'!FCK72</f>
        <v>0</v>
      </c>
      <c r="FBZ62" s="763">
        <f>'Detailed Budget'!FCL72</f>
        <v>0</v>
      </c>
      <c r="FCA62" s="763">
        <f>'Detailed Budget'!FCM72</f>
        <v>0</v>
      </c>
      <c r="FCB62" s="763">
        <f>'Detailed Budget'!FCN72</f>
        <v>0</v>
      </c>
      <c r="FCC62" s="763">
        <f>'Detailed Budget'!FCO72</f>
        <v>0</v>
      </c>
      <c r="FCD62" s="763">
        <f>'Detailed Budget'!FCP72</f>
        <v>0</v>
      </c>
      <c r="FCE62" s="763">
        <f>'Detailed Budget'!FCQ72</f>
        <v>0</v>
      </c>
      <c r="FCF62" s="763">
        <f>'Detailed Budget'!FCR72</f>
        <v>0</v>
      </c>
      <c r="FCG62" s="763">
        <f>'Detailed Budget'!FCS72</f>
        <v>0</v>
      </c>
      <c r="FCH62" s="763">
        <f>'Detailed Budget'!FCT72</f>
        <v>0</v>
      </c>
      <c r="FCI62" s="763">
        <f>'Detailed Budget'!FCU72</f>
        <v>0</v>
      </c>
      <c r="FCJ62" s="763">
        <f>'Detailed Budget'!FCV72</f>
        <v>0</v>
      </c>
      <c r="FCK62" s="763">
        <f>'Detailed Budget'!FCW72</f>
        <v>0</v>
      </c>
      <c r="FCL62" s="763">
        <f>'Detailed Budget'!FCX72</f>
        <v>0</v>
      </c>
      <c r="FCM62" s="763">
        <f>'Detailed Budget'!FCY72</f>
        <v>0</v>
      </c>
      <c r="FCN62" s="763">
        <f>'Detailed Budget'!FCZ72</f>
        <v>0</v>
      </c>
      <c r="FCO62" s="763">
        <f>'Detailed Budget'!FDA72</f>
        <v>0</v>
      </c>
      <c r="FCP62" s="763">
        <f>'Detailed Budget'!FDB72</f>
        <v>0</v>
      </c>
      <c r="FCQ62" s="763">
        <f>'Detailed Budget'!FDC72</f>
        <v>0</v>
      </c>
      <c r="FCR62" s="763">
        <f>'Detailed Budget'!FDD72</f>
        <v>0</v>
      </c>
      <c r="FCS62" s="763">
        <f>'Detailed Budget'!FDE72</f>
        <v>0</v>
      </c>
      <c r="FCT62" s="763">
        <f>'Detailed Budget'!FDF72</f>
        <v>0</v>
      </c>
      <c r="FCU62" s="763">
        <f>'Detailed Budget'!FDG72</f>
        <v>0</v>
      </c>
      <c r="FCV62" s="763">
        <f>'Detailed Budget'!FDH72</f>
        <v>0</v>
      </c>
      <c r="FCW62" s="763">
        <f>'Detailed Budget'!FDI72</f>
        <v>0</v>
      </c>
      <c r="FCX62" s="763">
        <f>'Detailed Budget'!FDJ72</f>
        <v>0</v>
      </c>
      <c r="FCY62" s="763">
        <f>'Detailed Budget'!FDK72</f>
        <v>0</v>
      </c>
      <c r="FCZ62" s="763">
        <f>'Detailed Budget'!FDL72</f>
        <v>0</v>
      </c>
      <c r="FDA62" s="763">
        <f>'Detailed Budget'!FDM72</f>
        <v>0</v>
      </c>
      <c r="FDB62" s="763">
        <f>'Detailed Budget'!FDN72</f>
        <v>0</v>
      </c>
      <c r="FDC62" s="763">
        <f>'Detailed Budget'!FDO72</f>
        <v>0</v>
      </c>
      <c r="FDD62" s="763">
        <f>'Detailed Budget'!FDP72</f>
        <v>0</v>
      </c>
      <c r="FDE62" s="763">
        <f>'Detailed Budget'!FDQ72</f>
        <v>0</v>
      </c>
      <c r="FDF62" s="763">
        <f>'Detailed Budget'!FDR72</f>
        <v>0</v>
      </c>
      <c r="FDG62" s="763">
        <f>'Detailed Budget'!FDS72</f>
        <v>0</v>
      </c>
      <c r="FDH62" s="763">
        <f>'Detailed Budget'!FDT72</f>
        <v>0</v>
      </c>
      <c r="FDI62" s="763">
        <f>'Detailed Budget'!FDU72</f>
        <v>0</v>
      </c>
      <c r="FDJ62" s="763">
        <f>'Detailed Budget'!FDV72</f>
        <v>0</v>
      </c>
      <c r="FDK62" s="763">
        <f>'Detailed Budget'!FDW72</f>
        <v>0</v>
      </c>
      <c r="FDL62" s="763">
        <f>'Detailed Budget'!FDX72</f>
        <v>0</v>
      </c>
      <c r="FDM62" s="763">
        <f>'Detailed Budget'!FDY72</f>
        <v>0</v>
      </c>
      <c r="FDN62" s="763">
        <f>'Detailed Budget'!FDZ72</f>
        <v>0</v>
      </c>
      <c r="FDO62" s="763">
        <f>'Detailed Budget'!FEA72</f>
        <v>0</v>
      </c>
      <c r="FDP62" s="763">
        <f>'Detailed Budget'!FEB72</f>
        <v>0</v>
      </c>
      <c r="FDQ62" s="763">
        <f>'Detailed Budget'!FEC72</f>
        <v>0</v>
      </c>
      <c r="FDR62" s="763">
        <f>'Detailed Budget'!FED72</f>
        <v>0</v>
      </c>
      <c r="FDS62" s="763">
        <f>'Detailed Budget'!FEE72</f>
        <v>0</v>
      </c>
      <c r="FDT62" s="763">
        <f>'Detailed Budget'!FEF72</f>
        <v>0</v>
      </c>
      <c r="FDU62" s="763">
        <f>'Detailed Budget'!FEG72</f>
        <v>0</v>
      </c>
      <c r="FDV62" s="763">
        <f>'Detailed Budget'!FEH72</f>
        <v>0</v>
      </c>
      <c r="FDW62" s="763">
        <f>'Detailed Budget'!FEI72</f>
        <v>0</v>
      </c>
      <c r="FDX62" s="763">
        <f>'Detailed Budget'!FEJ72</f>
        <v>0</v>
      </c>
      <c r="FDY62" s="763">
        <f>'Detailed Budget'!FEK72</f>
        <v>0</v>
      </c>
      <c r="FDZ62" s="763">
        <f>'Detailed Budget'!FEL72</f>
        <v>0</v>
      </c>
      <c r="FEA62" s="763">
        <f>'Detailed Budget'!FEM72</f>
        <v>0</v>
      </c>
      <c r="FEB62" s="763">
        <f>'Detailed Budget'!FEN72</f>
        <v>0</v>
      </c>
      <c r="FEC62" s="763">
        <f>'Detailed Budget'!FEO72</f>
        <v>0</v>
      </c>
      <c r="FED62" s="763">
        <f>'Detailed Budget'!FEP72</f>
        <v>0</v>
      </c>
      <c r="FEE62" s="763">
        <f>'Detailed Budget'!FEQ72</f>
        <v>0</v>
      </c>
      <c r="FEF62" s="763">
        <f>'Detailed Budget'!FER72</f>
        <v>0</v>
      </c>
      <c r="FEG62" s="763">
        <f>'Detailed Budget'!FES72</f>
        <v>0</v>
      </c>
      <c r="FEH62" s="763">
        <f>'Detailed Budget'!FET72</f>
        <v>0</v>
      </c>
      <c r="FEI62" s="763">
        <f>'Detailed Budget'!FEU72</f>
        <v>0</v>
      </c>
      <c r="FEJ62" s="763">
        <f>'Detailed Budget'!FEV72</f>
        <v>0</v>
      </c>
      <c r="FEK62" s="763">
        <f>'Detailed Budget'!FEW72</f>
        <v>0</v>
      </c>
      <c r="FEL62" s="763">
        <f>'Detailed Budget'!FEX72</f>
        <v>0</v>
      </c>
      <c r="FEM62" s="763">
        <f>'Detailed Budget'!FEY72</f>
        <v>0</v>
      </c>
      <c r="FEN62" s="763">
        <f>'Detailed Budget'!FEZ72</f>
        <v>0</v>
      </c>
      <c r="FEO62" s="763">
        <f>'Detailed Budget'!FFA72</f>
        <v>0</v>
      </c>
      <c r="FEP62" s="763">
        <f>'Detailed Budget'!FFB72</f>
        <v>0</v>
      </c>
      <c r="FEQ62" s="763">
        <f>'Detailed Budget'!FFC72</f>
        <v>0</v>
      </c>
      <c r="FER62" s="763">
        <f>'Detailed Budget'!FFD72</f>
        <v>0</v>
      </c>
      <c r="FES62" s="763">
        <f>'Detailed Budget'!FFE72</f>
        <v>0</v>
      </c>
      <c r="FET62" s="763">
        <f>'Detailed Budget'!FFF72</f>
        <v>0</v>
      </c>
      <c r="FEU62" s="763">
        <f>'Detailed Budget'!FFG72</f>
        <v>0</v>
      </c>
      <c r="FEV62" s="763">
        <f>'Detailed Budget'!FFH72</f>
        <v>0</v>
      </c>
      <c r="FEW62" s="763">
        <f>'Detailed Budget'!FFI72</f>
        <v>0</v>
      </c>
      <c r="FEX62" s="763">
        <f>'Detailed Budget'!FFJ72</f>
        <v>0</v>
      </c>
      <c r="FEY62" s="763">
        <f>'Detailed Budget'!FFK72</f>
        <v>0</v>
      </c>
      <c r="FEZ62" s="763">
        <f>'Detailed Budget'!FFL72</f>
        <v>0</v>
      </c>
      <c r="FFA62" s="763">
        <f>'Detailed Budget'!FFM72</f>
        <v>0</v>
      </c>
      <c r="FFB62" s="763">
        <f>'Detailed Budget'!FFN72</f>
        <v>0</v>
      </c>
      <c r="FFC62" s="763">
        <f>'Detailed Budget'!FFO72</f>
        <v>0</v>
      </c>
      <c r="FFD62" s="763">
        <f>'Detailed Budget'!FFP72</f>
        <v>0</v>
      </c>
      <c r="FFE62" s="763">
        <f>'Detailed Budget'!FFQ72</f>
        <v>0</v>
      </c>
      <c r="FFF62" s="763">
        <f>'Detailed Budget'!FFR72</f>
        <v>0</v>
      </c>
      <c r="FFG62" s="763">
        <f>'Detailed Budget'!FFS72</f>
        <v>0</v>
      </c>
      <c r="FFH62" s="763">
        <f>'Detailed Budget'!FFT72</f>
        <v>0</v>
      </c>
      <c r="FFI62" s="763">
        <f>'Detailed Budget'!FFU72</f>
        <v>0</v>
      </c>
      <c r="FFJ62" s="763">
        <f>'Detailed Budget'!FFV72</f>
        <v>0</v>
      </c>
      <c r="FFK62" s="763">
        <f>'Detailed Budget'!FFW72</f>
        <v>0</v>
      </c>
      <c r="FFL62" s="763">
        <f>'Detailed Budget'!FFX72</f>
        <v>0</v>
      </c>
      <c r="FFM62" s="763">
        <f>'Detailed Budget'!FFY72</f>
        <v>0</v>
      </c>
      <c r="FFN62" s="763">
        <f>'Detailed Budget'!FFZ72</f>
        <v>0</v>
      </c>
      <c r="FFO62" s="763">
        <f>'Detailed Budget'!FGA72</f>
        <v>0</v>
      </c>
      <c r="FFP62" s="763">
        <f>'Detailed Budget'!FGB72</f>
        <v>0</v>
      </c>
      <c r="FFQ62" s="763">
        <f>'Detailed Budget'!FGC72</f>
        <v>0</v>
      </c>
      <c r="FFR62" s="763">
        <f>'Detailed Budget'!FGD72</f>
        <v>0</v>
      </c>
      <c r="FFS62" s="763">
        <f>'Detailed Budget'!FGE72</f>
        <v>0</v>
      </c>
      <c r="FFT62" s="763">
        <f>'Detailed Budget'!FGF72</f>
        <v>0</v>
      </c>
      <c r="FFU62" s="763">
        <f>'Detailed Budget'!FGG72</f>
        <v>0</v>
      </c>
      <c r="FFV62" s="763">
        <f>'Detailed Budget'!FGH72</f>
        <v>0</v>
      </c>
      <c r="FFW62" s="763">
        <f>'Detailed Budget'!FGI72</f>
        <v>0</v>
      </c>
      <c r="FFX62" s="763">
        <f>'Detailed Budget'!FGJ72</f>
        <v>0</v>
      </c>
      <c r="FFY62" s="763">
        <f>'Detailed Budget'!FGK72</f>
        <v>0</v>
      </c>
      <c r="FFZ62" s="763">
        <f>'Detailed Budget'!FGL72</f>
        <v>0</v>
      </c>
      <c r="FGA62" s="763">
        <f>'Detailed Budget'!FGM72</f>
        <v>0</v>
      </c>
      <c r="FGB62" s="763">
        <f>'Detailed Budget'!FGN72</f>
        <v>0</v>
      </c>
      <c r="FGC62" s="763">
        <f>'Detailed Budget'!FGO72</f>
        <v>0</v>
      </c>
      <c r="FGD62" s="763">
        <f>'Detailed Budget'!FGP72</f>
        <v>0</v>
      </c>
      <c r="FGE62" s="763">
        <f>'Detailed Budget'!FGQ72</f>
        <v>0</v>
      </c>
      <c r="FGF62" s="763">
        <f>'Detailed Budget'!FGR72</f>
        <v>0</v>
      </c>
      <c r="FGG62" s="763">
        <f>'Detailed Budget'!FGS72</f>
        <v>0</v>
      </c>
      <c r="FGH62" s="763">
        <f>'Detailed Budget'!FGT72</f>
        <v>0</v>
      </c>
      <c r="FGI62" s="763">
        <f>'Detailed Budget'!FGU72</f>
        <v>0</v>
      </c>
      <c r="FGJ62" s="763">
        <f>'Detailed Budget'!FGV72</f>
        <v>0</v>
      </c>
      <c r="FGK62" s="763">
        <f>'Detailed Budget'!FGW72</f>
        <v>0</v>
      </c>
      <c r="FGL62" s="763">
        <f>'Detailed Budget'!FGX72</f>
        <v>0</v>
      </c>
      <c r="FGM62" s="763">
        <f>'Detailed Budget'!FGY72</f>
        <v>0</v>
      </c>
      <c r="FGN62" s="763">
        <f>'Detailed Budget'!FGZ72</f>
        <v>0</v>
      </c>
      <c r="FGO62" s="763">
        <f>'Detailed Budget'!FHA72</f>
        <v>0</v>
      </c>
      <c r="FGP62" s="763">
        <f>'Detailed Budget'!FHB72</f>
        <v>0</v>
      </c>
      <c r="FGQ62" s="763">
        <f>'Detailed Budget'!FHC72</f>
        <v>0</v>
      </c>
      <c r="FGR62" s="763">
        <f>'Detailed Budget'!FHD72</f>
        <v>0</v>
      </c>
      <c r="FGS62" s="763">
        <f>'Detailed Budget'!FHE72</f>
        <v>0</v>
      </c>
      <c r="FGT62" s="763">
        <f>'Detailed Budget'!FHF72</f>
        <v>0</v>
      </c>
      <c r="FGU62" s="763">
        <f>'Detailed Budget'!FHG72</f>
        <v>0</v>
      </c>
      <c r="FGV62" s="763">
        <f>'Detailed Budget'!FHH72</f>
        <v>0</v>
      </c>
      <c r="FGW62" s="763">
        <f>'Detailed Budget'!FHI72</f>
        <v>0</v>
      </c>
      <c r="FGX62" s="763">
        <f>'Detailed Budget'!FHJ72</f>
        <v>0</v>
      </c>
      <c r="FGY62" s="763">
        <f>'Detailed Budget'!FHK72</f>
        <v>0</v>
      </c>
      <c r="FGZ62" s="763">
        <f>'Detailed Budget'!FHL72</f>
        <v>0</v>
      </c>
      <c r="FHA62" s="763">
        <f>'Detailed Budget'!FHM72</f>
        <v>0</v>
      </c>
      <c r="FHB62" s="763">
        <f>'Detailed Budget'!FHN72</f>
        <v>0</v>
      </c>
      <c r="FHC62" s="763">
        <f>'Detailed Budget'!FHO72</f>
        <v>0</v>
      </c>
      <c r="FHD62" s="763">
        <f>'Detailed Budget'!FHP72</f>
        <v>0</v>
      </c>
      <c r="FHE62" s="763">
        <f>'Detailed Budget'!FHQ72</f>
        <v>0</v>
      </c>
      <c r="FHF62" s="763">
        <f>'Detailed Budget'!FHR72</f>
        <v>0</v>
      </c>
      <c r="FHG62" s="763">
        <f>'Detailed Budget'!FHS72</f>
        <v>0</v>
      </c>
      <c r="FHH62" s="763">
        <f>'Detailed Budget'!FHT72</f>
        <v>0</v>
      </c>
      <c r="FHI62" s="763">
        <f>'Detailed Budget'!FHU72</f>
        <v>0</v>
      </c>
      <c r="FHJ62" s="763">
        <f>'Detailed Budget'!FHV72</f>
        <v>0</v>
      </c>
      <c r="FHK62" s="763">
        <f>'Detailed Budget'!FHW72</f>
        <v>0</v>
      </c>
      <c r="FHL62" s="763">
        <f>'Detailed Budget'!FHX72</f>
        <v>0</v>
      </c>
      <c r="FHM62" s="763">
        <f>'Detailed Budget'!FHY72</f>
        <v>0</v>
      </c>
      <c r="FHN62" s="763">
        <f>'Detailed Budget'!FHZ72</f>
        <v>0</v>
      </c>
      <c r="FHO62" s="763">
        <f>'Detailed Budget'!FIA72</f>
        <v>0</v>
      </c>
      <c r="FHP62" s="763">
        <f>'Detailed Budget'!FIB72</f>
        <v>0</v>
      </c>
      <c r="FHQ62" s="763">
        <f>'Detailed Budget'!FIC72</f>
        <v>0</v>
      </c>
      <c r="FHR62" s="763">
        <f>'Detailed Budget'!FID72</f>
        <v>0</v>
      </c>
      <c r="FHS62" s="763">
        <f>'Detailed Budget'!FIE72</f>
        <v>0</v>
      </c>
      <c r="FHT62" s="763">
        <f>'Detailed Budget'!FIF72</f>
        <v>0</v>
      </c>
      <c r="FHU62" s="763">
        <f>'Detailed Budget'!FIG72</f>
        <v>0</v>
      </c>
      <c r="FHV62" s="763">
        <f>'Detailed Budget'!FIH72</f>
        <v>0</v>
      </c>
      <c r="FHW62" s="763">
        <f>'Detailed Budget'!FII72</f>
        <v>0</v>
      </c>
      <c r="FHX62" s="763">
        <f>'Detailed Budget'!FIJ72</f>
        <v>0</v>
      </c>
      <c r="FHY62" s="763">
        <f>'Detailed Budget'!FIK72</f>
        <v>0</v>
      </c>
      <c r="FHZ62" s="763">
        <f>'Detailed Budget'!FIL72</f>
        <v>0</v>
      </c>
      <c r="FIA62" s="763">
        <f>'Detailed Budget'!FIM72</f>
        <v>0</v>
      </c>
      <c r="FIB62" s="763">
        <f>'Detailed Budget'!FIN72</f>
        <v>0</v>
      </c>
      <c r="FIC62" s="763">
        <f>'Detailed Budget'!FIO72</f>
        <v>0</v>
      </c>
      <c r="FID62" s="763">
        <f>'Detailed Budget'!FIP72</f>
        <v>0</v>
      </c>
      <c r="FIE62" s="763">
        <f>'Detailed Budget'!FIQ72</f>
        <v>0</v>
      </c>
      <c r="FIF62" s="763">
        <f>'Detailed Budget'!FIR72</f>
        <v>0</v>
      </c>
      <c r="FIG62" s="763">
        <f>'Detailed Budget'!FIS72</f>
        <v>0</v>
      </c>
      <c r="FIH62" s="763">
        <f>'Detailed Budget'!FIT72</f>
        <v>0</v>
      </c>
      <c r="FII62" s="763">
        <f>'Detailed Budget'!FIU72</f>
        <v>0</v>
      </c>
      <c r="FIJ62" s="763">
        <f>'Detailed Budget'!FIV72</f>
        <v>0</v>
      </c>
      <c r="FIK62" s="763">
        <f>'Detailed Budget'!FIW72</f>
        <v>0</v>
      </c>
      <c r="FIL62" s="763">
        <f>'Detailed Budget'!FIX72</f>
        <v>0</v>
      </c>
      <c r="FIM62" s="763">
        <f>'Detailed Budget'!FIY72</f>
        <v>0</v>
      </c>
      <c r="FIN62" s="763">
        <f>'Detailed Budget'!FIZ72</f>
        <v>0</v>
      </c>
      <c r="FIO62" s="763">
        <f>'Detailed Budget'!FJA72</f>
        <v>0</v>
      </c>
      <c r="FIP62" s="763">
        <f>'Detailed Budget'!FJB72</f>
        <v>0</v>
      </c>
      <c r="FIQ62" s="763">
        <f>'Detailed Budget'!FJC72</f>
        <v>0</v>
      </c>
      <c r="FIR62" s="763">
        <f>'Detailed Budget'!FJD72</f>
        <v>0</v>
      </c>
      <c r="FIS62" s="763">
        <f>'Detailed Budget'!FJE72</f>
        <v>0</v>
      </c>
      <c r="FIT62" s="763">
        <f>'Detailed Budget'!FJF72</f>
        <v>0</v>
      </c>
      <c r="FIU62" s="763">
        <f>'Detailed Budget'!FJG72</f>
        <v>0</v>
      </c>
      <c r="FIV62" s="763">
        <f>'Detailed Budget'!FJH72</f>
        <v>0</v>
      </c>
      <c r="FIW62" s="763">
        <f>'Detailed Budget'!FJI72</f>
        <v>0</v>
      </c>
      <c r="FIX62" s="763">
        <f>'Detailed Budget'!FJJ72</f>
        <v>0</v>
      </c>
      <c r="FIY62" s="763">
        <f>'Detailed Budget'!FJK72</f>
        <v>0</v>
      </c>
      <c r="FIZ62" s="763">
        <f>'Detailed Budget'!FJL72</f>
        <v>0</v>
      </c>
      <c r="FJA62" s="763">
        <f>'Detailed Budget'!FJM72</f>
        <v>0</v>
      </c>
      <c r="FJB62" s="763">
        <f>'Detailed Budget'!FJN72</f>
        <v>0</v>
      </c>
      <c r="FJC62" s="763">
        <f>'Detailed Budget'!FJO72</f>
        <v>0</v>
      </c>
      <c r="FJD62" s="763">
        <f>'Detailed Budget'!FJP72</f>
        <v>0</v>
      </c>
      <c r="FJE62" s="763">
        <f>'Detailed Budget'!FJQ72</f>
        <v>0</v>
      </c>
      <c r="FJF62" s="763">
        <f>'Detailed Budget'!FJR72</f>
        <v>0</v>
      </c>
      <c r="FJG62" s="763">
        <f>'Detailed Budget'!FJS72</f>
        <v>0</v>
      </c>
      <c r="FJH62" s="763">
        <f>'Detailed Budget'!FJT72</f>
        <v>0</v>
      </c>
      <c r="FJI62" s="763">
        <f>'Detailed Budget'!FJU72</f>
        <v>0</v>
      </c>
      <c r="FJJ62" s="763">
        <f>'Detailed Budget'!FJV72</f>
        <v>0</v>
      </c>
      <c r="FJK62" s="763">
        <f>'Detailed Budget'!FJW72</f>
        <v>0</v>
      </c>
      <c r="FJL62" s="763">
        <f>'Detailed Budget'!FJX72</f>
        <v>0</v>
      </c>
      <c r="FJM62" s="763">
        <f>'Detailed Budget'!FJY72</f>
        <v>0</v>
      </c>
      <c r="FJN62" s="763">
        <f>'Detailed Budget'!FJZ72</f>
        <v>0</v>
      </c>
      <c r="FJO62" s="763">
        <f>'Detailed Budget'!FKA72</f>
        <v>0</v>
      </c>
      <c r="FJP62" s="763">
        <f>'Detailed Budget'!FKB72</f>
        <v>0</v>
      </c>
      <c r="FJQ62" s="763">
        <f>'Detailed Budget'!FKC72</f>
        <v>0</v>
      </c>
      <c r="FJR62" s="763">
        <f>'Detailed Budget'!FKD72</f>
        <v>0</v>
      </c>
      <c r="FJS62" s="763">
        <f>'Detailed Budget'!FKE72</f>
        <v>0</v>
      </c>
      <c r="FJT62" s="763">
        <f>'Detailed Budget'!FKF72</f>
        <v>0</v>
      </c>
      <c r="FJU62" s="763">
        <f>'Detailed Budget'!FKG72</f>
        <v>0</v>
      </c>
      <c r="FJV62" s="763">
        <f>'Detailed Budget'!FKH72</f>
        <v>0</v>
      </c>
      <c r="FJW62" s="763">
        <f>'Detailed Budget'!FKI72</f>
        <v>0</v>
      </c>
      <c r="FJX62" s="763">
        <f>'Detailed Budget'!FKJ72</f>
        <v>0</v>
      </c>
      <c r="FJY62" s="763">
        <f>'Detailed Budget'!FKK72</f>
        <v>0</v>
      </c>
      <c r="FJZ62" s="763">
        <f>'Detailed Budget'!FKL72</f>
        <v>0</v>
      </c>
      <c r="FKA62" s="763">
        <f>'Detailed Budget'!FKM72</f>
        <v>0</v>
      </c>
      <c r="FKB62" s="763">
        <f>'Detailed Budget'!FKN72</f>
        <v>0</v>
      </c>
      <c r="FKC62" s="763">
        <f>'Detailed Budget'!FKO72</f>
        <v>0</v>
      </c>
      <c r="FKD62" s="763">
        <f>'Detailed Budget'!FKP72</f>
        <v>0</v>
      </c>
      <c r="FKE62" s="763">
        <f>'Detailed Budget'!FKQ72</f>
        <v>0</v>
      </c>
      <c r="FKF62" s="763">
        <f>'Detailed Budget'!FKR72</f>
        <v>0</v>
      </c>
      <c r="FKG62" s="763">
        <f>'Detailed Budget'!FKS72</f>
        <v>0</v>
      </c>
      <c r="FKH62" s="763">
        <f>'Detailed Budget'!FKT72</f>
        <v>0</v>
      </c>
      <c r="FKI62" s="763">
        <f>'Detailed Budget'!FKU72</f>
        <v>0</v>
      </c>
      <c r="FKJ62" s="763">
        <f>'Detailed Budget'!FKV72</f>
        <v>0</v>
      </c>
      <c r="FKK62" s="763">
        <f>'Detailed Budget'!FKW72</f>
        <v>0</v>
      </c>
      <c r="FKL62" s="763">
        <f>'Detailed Budget'!FKX72</f>
        <v>0</v>
      </c>
      <c r="FKM62" s="763">
        <f>'Detailed Budget'!FKY72</f>
        <v>0</v>
      </c>
      <c r="FKN62" s="763">
        <f>'Detailed Budget'!FKZ72</f>
        <v>0</v>
      </c>
      <c r="FKO62" s="763">
        <f>'Detailed Budget'!FLA72</f>
        <v>0</v>
      </c>
      <c r="FKP62" s="763">
        <f>'Detailed Budget'!FLB72</f>
        <v>0</v>
      </c>
      <c r="FKQ62" s="763">
        <f>'Detailed Budget'!FLC72</f>
        <v>0</v>
      </c>
      <c r="FKR62" s="763">
        <f>'Detailed Budget'!FLD72</f>
        <v>0</v>
      </c>
      <c r="FKS62" s="763">
        <f>'Detailed Budget'!FLE72</f>
        <v>0</v>
      </c>
      <c r="FKT62" s="763">
        <f>'Detailed Budget'!FLF72</f>
        <v>0</v>
      </c>
      <c r="FKU62" s="763">
        <f>'Detailed Budget'!FLG72</f>
        <v>0</v>
      </c>
      <c r="FKV62" s="763">
        <f>'Detailed Budget'!FLH72</f>
        <v>0</v>
      </c>
      <c r="FKW62" s="763">
        <f>'Detailed Budget'!FLI72</f>
        <v>0</v>
      </c>
      <c r="FKX62" s="763">
        <f>'Detailed Budget'!FLJ72</f>
        <v>0</v>
      </c>
      <c r="FKY62" s="763">
        <f>'Detailed Budget'!FLK72</f>
        <v>0</v>
      </c>
      <c r="FKZ62" s="763">
        <f>'Detailed Budget'!FLL72</f>
        <v>0</v>
      </c>
      <c r="FLA62" s="763">
        <f>'Detailed Budget'!FLM72</f>
        <v>0</v>
      </c>
      <c r="FLB62" s="763">
        <f>'Detailed Budget'!FLN72</f>
        <v>0</v>
      </c>
      <c r="FLC62" s="763">
        <f>'Detailed Budget'!FLO72</f>
        <v>0</v>
      </c>
      <c r="FLD62" s="763">
        <f>'Detailed Budget'!FLP72</f>
        <v>0</v>
      </c>
      <c r="FLE62" s="763">
        <f>'Detailed Budget'!FLQ72</f>
        <v>0</v>
      </c>
      <c r="FLF62" s="763">
        <f>'Detailed Budget'!FLR72</f>
        <v>0</v>
      </c>
      <c r="FLG62" s="763">
        <f>'Detailed Budget'!FLS72</f>
        <v>0</v>
      </c>
      <c r="FLH62" s="763">
        <f>'Detailed Budget'!FLT72</f>
        <v>0</v>
      </c>
      <c r="FLI62" s="763">
        <f>'Detailed Budget'!FLU72</f>
        <v>0</v>
      </c>
      <c r="FLJ62" s="763">
        <f>'Detailed Budget'!FLV72</f>
        <v>0</v>
      </c>
      <c r="FLK62" s="763">
        <f>'Detailed Budget'!FLW72</f>
        <v>0</v>
      </c>
      <c r="FLL62" s="763">
        <f>'Detailed Budget'!FLX72</f>
        <v>0</v>
      </c>
      <c r="FLM62" s="763">
        <f>'Detailed Budget'!FLY72</f>
        <v>0</v>
      </c>
      <c r="FLN62" s="763">
        <f>'Detailed Budget'!FLZ72</f>
        <v>0</v>
      </c>
      <c r="FLO62" s="763">
        <f>'Detailed Budget'!FMA72</f>
        <v>0</v>
      </c>
      <c r="FLP62" s="763">
        <f>'Detailed Budget'!FMB72</f>
        <v>0</v>
      </c>
      <c r="FLQ62" s="763">
        <f>'Detailed Budget'!FMC72</f>
        <v>0</v>
      </c>
      <c r="FLR62" s="763">
        <f>'Detailed Budget'!FMD72</f>
        <v>0</v>
      </c>
      <c r="FLS62" s="763">
        <f>'Detailed Budget'!FME72</f>
        <v>0</v>
      </c>
      <c r="FLT62" s="763">
        <f>'Detailed Budget'!FMF72</f>
        <v>0</v>
      </c>
      <c r="FLU62" s="763">
        <f>'Detailed Budget'!FMG72</f>
        <v>0</v>
      </c>
      <c r="FLV62" s="763">
        <f>'Detailed Budget'!FMH72</f>
        <v>0</v>
      </c>
      <c r="FLW62" s="763">
        <f>'Detailed Budget'!FMI72</f>
        <v>0</v>
      </c>
      <c r="FLX62" s="763">
        <f>'Detailed Budget'!FMJ72</f>
        <v>0</v>
      </c>
      <c r="FLY62" s="763">
        <f>'Detailed Budget'!FMK72</f>
        <v>0</v>
      </c>
      <c r="FLZ62" s="763">
        <f>'Detailed Budget'!FML72</f>
        <v>0</v>
      </c>
      <c r="FMA62" s="763">
        <f>'Detailed Budget'!FMM72</f>
        <v>0</v>
      </c>
      <c r="FMB62" s="763">
        <f>'Detailed Budget'!FMN72</f>
        <v>0</v>
      </c>
      <c r="FMC62" s="763">
        <f>'Detailed Budget'!FMO72</f>
        <v>0</v>
      </c>
      <c r="FMD62" s="763">
        <f>'Detailed Budget'!FMP72</f>
        <v>0</v>
      </c>
      <c r="FME62" s="763">
        <f>'Detailed Budget'!FMQ72</f>
        <v>0</v>
      </c>
      <c r="FMF62" s="763">
        <f>'Detailed Budget'!FMR72</f>
        <v>0</v>
      </c>
      <c r="FMG62" s="763">
        <f>'Detailed Budget'!FMS72</f>
        <v>0</v>
      </c>
      <c r="FMH62" s="763">
        <f>'Detailed Budget'!FMT72</f>
        <v>0</v>
      </c>
      <c r="FMI62" s="763">
        <f>'Detailed Budget'!FMU72</f>
        <v>0</v>
      </c>
      <c r="FMJ62" s="763">
        <f>'Detailed Budget'!FMV72</f>
        <v>0</v>
      </c>
      <c r="FMK62" s="763">
        <f>'Detailed Budget'!FMW72</f>
        <v>0</v>
      </c>
      <c r="FML62" s="763">
        <f>'Detailed Budget'!FMX72</f>
        <v>0</v>
      </c>
      <c r="FMM62" s="763">
        <f>'Detailed Budget'!FMY72</f>
        <v>0</v>
      </c>
      <c r="FMN62" s="763">
        <f>'Detailed Budget'!FMZ72</f>
        <v>0</v>
      </c>
      <c r="FMO62" s="763">
        <f>'Detailed Budget'!FNA72</f>
        <v>0</v>
      </c>
      <c r="FMP62" s="763">
        <f>'Detailed Budget'!FNB72</f>
        <v>0</v>
      </c>
      <c r="FMQ62" s="763">
        <f>'Detailed Budget'!FNC72</f>
        <v>0</v>
      </c>
      <c r="FMR62" s="763">
        <f>'Detailed Budget'!FND72</f>
        <v>0</v>
      </c>
      <c r="FMS62" s="763">
        <f>'Detailed Budget'!FNE72</f>
        <v>0</v>
      </c>
      <c r="FMT62" s="763">
        <f>'Detailed Budget'!FNF72</f>
        <v>0</v>
      </c>
      <c r="FMU62" s="763">
        <f>'Detailed Budget'!FNG72</f>
        <v>0</v>
      </c>
      <c r="FMV62" s="763">
        <f>'Detailed Budget'!FNH72</f>
        <v>0</v>
      </c>
      <c r="FMW62" s="763">
        <f>'Detailed Budget'!FNI72</f>
        <v>0</v>
      </c>
      <c r="FMX62" s="763">
        <f>'Detailed Budget'!FNJ72</f>
        <v>0</v>
      </c>
      <c r="FMY62" s="763">
        <f>'Detailed Budget'!FNK72</f>
        <v>0</v>
      </c>
      <c r="FMZ62" s="763">
        <f>'Detailed Budget'!FNL72</f>
        <v>0</v>
      </c>
      <c r="FNA62" s="763">
        <f>'Detailed Budget'!FNM72</f>
        <v>0</v>
      </c>
      <c r="FNB62" s="763">
        <f>'Detailed Budget'!FNN72</f>
        <v>0</v>
      </c>
      <c r="FNC62" s="763">
        <f>'Detailed Budget'!FNO72</f>
        <v>0</v>
      </c>
      <c r="FND62" s="763">
        <f>'Detailed Budget'!FNP72</f>
        <v>0</v>
      </c>
      <c r="FNE62" s="763">
        <f>'Detailed Budget'!FNQ72</f>
        <v>0</v>
      </c>
      <c r="FNF62" s="763">
        <f>'Detailed Budget'!FNR72</f>
        <v>0</v>
      </c>
      <c r="FNG62" s="763">
        <f>'Detailed Budget'!FNS72</f>
        <v>0</v>
      </c>
      <c r="FNH62" s="763">
        <f>'Detailed Budget'!FNT72</f>
        <v>0</v>
      </c>
      <c r="FNI62" s="763">
        <f>'Detailed Budget'!FNU72</f>
        <v>0</v>
      </c>
      <c r="FNJ62" s="763">
        <f>'Detailed Budget'!FNV72</f>
        <v>0</v>
      </c>
      <c r="FNK62" s="763">
        <f>'Detailed Budget'!FNW72</f>
        <v>0</v>
      </c>
      <c r="FNL62" s="763">
        <f>'Detailed Budget'!FNX72</f>
        <v>0</v>
      </c>
      <c r="FNM62" s="763">
        <f>'Detailed Budget'!FNY72</f>
        <v>0</v>
      </c>
      <c r="FNN62" s="763">
        <f>'Detailed Budget'!FNZ72</f>
        <v>0</v>
      </c>
      <c r="FNO62" s="763">
        <f>'Detailed Budget'!FOA72</f>
        <v>0</v>
      </c>
      <c r="FNP62" s="763">
        <f>'Detailed Budget'!FOB72</f>
        <v>0</v>
      </c>
      <c r="FNQ62" s="763">
        <f>'Detailed Budget'!FOC72</f>
        <v>0</v>
      </c>
      <c r="FNR62" s="763">
        <f>'Detailed Budget'!FOD72</f>
        <v>0</v>
      </c>
      <c r="FNS62" s="763">
        <f>'Detailed Budget'!FOE72</f>
        <v>0</v>
      </c>
      <c r="FNT62" s="763">
        <f>'Detailed Budget'!FOF72</f>
        <v>0</v>
      </c>
      <c r="FNU62" s="763">
        <f>'Detailed Budget'!FOG72</f>
        <v>0</v>
      </c>
      <c r="FNV62" s="763">
        <f>'Detailed Budget'!FOH72</f>
        <v>0</v>
      </c>
      <c r="FNW62" s="763">
        <f>'Detailed Budget'!FOI72</f>
        <v>0</v>
      </c>
      <c r="FNX62" s="763">
        <f>'Detailed Budget'!FOJ72</f>
        <v>0</v>
      </c>
      <c r="FNY62" s="763">
        <f>'Detailed Budget'!FOK72</f>
        <v>0</v>
      </c>
      <c r="FNZ62" s="763">
        <f>'Detailed Budget'!FOL72</f>
        <v>0</v>
      </c>
      <c r="FOA62" s="763">
        <f>'Detailed Budget'!FOM72</f>
        <v>0</v>
      </c>
      <c r="FOB62" s="763">
        <f>'Detailed Budget'!FON72</f>
        <v>0</v>
      </c>
      <c r="FOC62" s="763">
        <f>'Detailed Budget'!FOO72</f>
        <v>0</v>
      </c>
      <c r="FOD62" s="763">
        <f>'Detailed Budget'!FOP72</f>
        <v>0</v>
      </c>
      <c r="FOE62" s="763">
        <f>'Detailed Budget'!FOQ72</f>
        <v>0</v>
      </c>
      <c r="FOF62" s="763">
        <f>'Detailed Budget'!FOR72</f>
        <v>0</v>
      </c>
      <c r="FOG62" s="763">
        <f>'Detailed Budget'!FOS72</f>
        <v>0</v>
      </c>
      <c r="FOH62" s="763">
        <f>'Detailed Budget'!FOT72</f>
        <v>0</v>
      </c>
      <c r="FOI62" s="763">
        <f>'Detailed Budget'!FOU72</f>
        <v>0</v>
      </c>
      <c r="FOJ62" s="763">
        <f>'Detailed Budget'!FOV72</f>
        <v>0</v>
      </c>
      <c r="FOK62" s="763">
        <f>'Detailed Budget'!FOW72</f>
        <v>0</v>
      </c>
      <c r="FOL62" s="763">
        <f>'Detailed Budget'!FOX72</f>
        <v>0</v>
      </c>
      <c r="FOM62" s="763">
        <f>'Detailed Budget'!FOY72</f>
        <v>0</v>
      </c>
      <c r="FON62" s="763">
        <f>'Detailed Budget'!FOZ72</f>
        <v>0</v>
      </c>
      <c r="FOO62" s="763">
        <f>'Detailed Budget'!FPA72</f>
        <v>0</v>
      </c>
      <c r="FOP62" s="763">
        <f>'Detailed Budget'!FPB72</f>
        <v>0</v>
      </c>
      <c r="FOQ62" s="763">
        <f>'Detailed Budget'!FPC72</f>
        <v>0</v>
      </c>
      <c r="FOR62" s="763">
        <f>'Detailed Budget'!FPD72</f>
        <v>0</v>
      </c>
      <c r="FOS62" s="763">
        <f>'Detailed Budget'!FPE72</f>
        <v>0</v>
      </c>
      <c r="FOT62" s="763">
        <f>'Detailed Budget'!FPF72</f>
        <v>0</v>
      </c>
      <c r="FOU62" s="763">
        <f>'Detailed Budget'!FPG72</f>
        <v>0</v>
      </c>
      <c r="FOV62" s="763">
        <f>'Detailed Budget'!FPH72</f>
        <v>0</v>
      </c>
      <c r="FOW62" s="763">
        <f>'Detailed Budget'!FPI72</f>
        <v>0</v>
      </c>
      <c r="FOX62" s="763">
        <f>'Detailed Budget'!FPJ72</f>
        <v>0</v>
      </c>
      <c r="FOY62" s="763">
        <f>'Detailed Budget'!FPK72</f>
        <v>0</v>
      </c>
      <c r="FOZ62" s="763">
        <f>'Detailed Budget'!FPL72</f>
        <v>0</v>
      </c>
      <c r="FPA62" s="763">
        <f>'Detailed Budget'!FPM72</f>
        <v>0</v>
      </c>
      <c r="FPB62" s="763">
        <f>'Detailed Budget'!FPN72</f>
        <v>0</v>
      </c>
      <c r="FPC62" s="763">
        <f>'Detailed Budget'!FPO72</f>
        <v>0</v>
      </c>
      <c r="FPD62" s="763">
        <f>'Detailed Budget'!FPP72</f>
        <v>0</v>
      </c>
      <c r="FPE62" s="763">
        <f>'Detailed Budget'!FPQ72</f>
        <v>0</v>
      </c>
      <c r="FPF62" s="763">
        <f>'Detailed Budget'!FPR72</f>
        <v>0</v>
      </c>
      <c r="FPG62" s="763">
        <f>'Detailed Budget'!FPS72</f>
        <v>0</v>
      </c>
      <c r="FPH62" s="763">
        <f>'Detailed Budget'!FPT72</f>
        <v>0</v>
      </c>
      <c r="FPI62" s="763">
        <f>'Detailed Budget'!FPU72</f>
        <v>0</v>
      </c>
      <c r="FPJ62" s="763">
        <f>'Detailed Budget'!FPV72</f>
        <v>0</v>
      </c>
      <c r="FPK62" s="763">
        <f>'Detailed Budget'!FPW72</f>
        <v>0</v>
      </c>
      <c r="FPL62" s="763">
        <f>'Detailed Budget'!FPX72</f>
        <v>0</v>
      </c>
      <c r="FPM62" s="763">
        <f>'Detailed Budget'!FPY72</f>
        <v>0</v>
      </c>
      <c r="FPN62" s="763">
        <f>'Detailed Budget'!FPZ72</f>
        <v>0</v>
      </c>
      <c r="FPO62" s="763">
        <f>'Detailed Budget'!FQA72</f>
        <v>0</v>
      </c>
      <c r="FPP62" s="763">
        <f>'Detailed Budget'!FQB72</f>
        <v>0</v>
      </c>
      <c r="FPQ62" s="763">
        <f>'Detailed Budget'!FQC72</f>
        <v>0</v>
      </c>
      <c r="FPR62" s="763">
        <f>'Detailed Budget'!FQD72</f>
        <v>0</v>
      </c>
      <c r="FPS62" s="763">
        <f>'Detailed Budget'!FQE72</f>
        <v>0</v>
      </c>
      <c r="FPT62" s="763">
        <f>'Detailed Budget'!FQF72</f>
        <v>0</v>
      </c>
      <c r="FPU62" s="763">
        <f>'Detailed Budget'!FQG72</f>
        <v>0</v>
      </c>
      <c r="FPV62" s="763">
        <f>'Detailed Budget'!FQH72</f>
        <v>0</v>
      </c>
      <c r="FPW62" s="763">
        <f>'Detailed Budget'!FQI72</f>
        <v>0</v>
      </c>
      <c r="FPX62" s="763">
        <f>'Detailed Budget'!FQJ72</f>
        <v>0</v>
      </c>
      <c r="FPY62" s="763">
        <f>'Detailed Budget'!FQK72</f>
        <v>0</v>
      </c>
      <c r="FPZ62" s="763">
        <f>'Detailed Budget'!FQL72</f>
        <v>0</v>
      </c>
      <c r="FQA62" s="763">
        <f>'Detailed Budget'!FQM72</f>
        <v>0</v>
      </c>
      <c r="FQB62" s="763">
        <f>'Detailed Budget'!FQN72</f>
        <v>0</v>
      </c>
      <c r="FQC62" s="763">
        <f>'Detailed Budget'!FQO72</f>
        <v>0</v>
      </c>
      <c r="FQD62" s="763">
        <f>'Detailed Budget'!FQP72</f>
        <v>0</v>
      </c>
      <c r="FQE62" s="763">
        <f>'Detailed Budget'!FQQ72</f>
        <v>0</v>
      </c>
      <c r="FQF62" s="763">
        <f>'Detailed Budget'!FQR72</f>
        <v>0</v>
      </c>
      <c r="FQG62" s="763">
        <f>'Detailed Budget'!FQS72</f>
        <v>0</v>
      </c>
      <c r="FQH62" s="763">
        <f>'Detailed Budget'!FQT72</f>
        <v>0</v>
      </c>
      <c r="FQI62" s="763">
        <f>'Detailed Budget'!FQU72</f>
        <v>0</v>
      </c>
      <c r="FQJ62" s="763">
        <f>'Detailed Budget'!FQV72</f>
        <v>0</v>
      </c>
      <c r="FQK62" s="763">
        <f>'Detailed Budget'!FQW72</f>
        <v>0</v>
      </c>
      <c r="FQL62" s="763">
        <f>'Detailed Budget'!FQX72</f>
        <v>0</v>
      </c>
      <c r="FQM62" s="763">
        <f>'Detailed Budget'!FQY72</f>
        <v>0</v>
      </c>
      <c r="FQN62" s="763">
        <f>'Detailed Budget'!FQZ72</f>
        <v>0</v>
      </c>
      <c r="FQO62" s="763">
        <f>'Detailed Budget'!FRA72</f>
        <v>0</v>
      </c>
      <c r="FQP62" s="763">
        <f>'Detailed Budget'!FRB72</f>
        <v>0</v>
      </c>
      <c r="FQQ62" s="763">
        <f>'Detailed Budget'!FRC72</f>
        <v>0</v>
      </c>
      <c r="FQR62" s="763">
        <f>'Detailed Budget'!FRD72</f>
        <v>0</v>
      </c>
      <c r="FQS62" s="763">
        <f>'Detailed Budget'!FRE72</f>
        <v>0</v>
      </c>
      <c r="FQT62" s="763">
        <f>'Detailed Budget'!FRF72</f>
        <v>0</v>
      </c>
      <c r="FQU62" s="763">
        <f>'Detailed Budget'!FRG72</f>
        <v>0</v>
      </c>
      <c r="FQV62" s="763">
        <f>'Detailed Budget'!FRH72</f>
        <v>0</v>
      </c>
      <c r="FQW62" s="763">
        <f>'Detailed Budget'!FRI72</f>
        <v>0</v>
      </c>
      <c r="FQX62" s="763">
        <f>'Detailed Budget'!FRJ72</f>
        <v>0</v>
      </c>
      <c r="FQY62" s="763">
        <f>'Detailed Budget'!FRK72</f>
        <v>0</v>
      </c>
      <c r="FQZ62" s="763">
        <f>'Detailed Budget'!FRL72</f>
        <v>0</v>
      </c>
      <c r="FRA62" s="763">
        <f>'Detailed Budget'!FRM72</f>
        <v>0</v>
      </c>
      <c r="FRB62" s="763">
        <f>'Detailed Budget'!FRN72</f>
        <v>0</v>
      </c>
      <c r="FRC62" s="763">
        <f>'Detailed Budget'!FRO72</f>
        <v>0</v>
      </c>
      <c r="FRD62" s="763">
        <f>'Detailed Budget'!FRP72</f>
        <v>0</v>
      </c>
      <c r="FRE62" s="763">
        <f>'Detailed Budget'!FRQ72</f>
        <v>0</v>
      </c>
      <c r="FRF62" s="763">
        <f>'Detailed Budget'!FRR72</f>
        <v>0</v>
      </c>
      <c r="FRG62" s="763">
        <f>'Detailed Budget'!FRS72</f>
        <v>0</v>
      </c>
      <c r="FRH62" s="763">
        <f>'Detailed Budget'!FRT72</f>
        <v>0</v>
      </c>
      <c r="FRI62" s="763">
        <f>'Detailed Budget'!FRU72</f>
        <v>0</v>
      </c>
      <c r="FRJ62" s="763">
        <f>'Detailed Budget'!FRV72</f>
        <v>0</v>
      </c>
      <c r="FRK62" s="763">
        <f>'Detailed Budget'!FRW72</f>
        <v>0</v>
      </c>
      <c r="FRL62" s="763">
        <f>'Detailed Budget'!FRX72</f>
        <v>0</v>
      </c>
      <c r="FRM62" s="763">
        <f>'Detailed Budget'!FRY72</f>
        <v>0</v>
      </c>
      <c r="FRN62" s="763">
        <f>'Detailed Budget'!FRZ72</f>
        <v>0</v>
      </c>
      <c r="FRO62" s="763">
        <f>'Detailed Budget'!FSA72</f>
        <v>0</v>
      </c>
      <c r="FRP62" s="763">
        <f>'Detailed Budget'!FSB72</f>
        <v>0</v>
      </c>
      <c r="FRQ62" s="763">
        <f>'Detailed Budget'!FSC72</f>
        <v>0</v>
      </c>
      <c r="FRR62" s="763">
        <f>'Detailed Budget'!FSD72</f>
        <v>0</v>
      </c>
      <c r="FRS62" s="763">
        <f>'Detailed Budget'!FSE72</f>
        <v>0</v>
      </c>
      <c r="FRT62" s="763">
        <f>'Detailed Budget'!FSF72</f>
        <v>0</v>
      </c>
      <c r="FRU62" s="763">
        <f>'Detailed Budget'!FSG72</f>
        <v>0</v>
      </c>
      <c r="FRV62" s="763">
        <f>'Detailed Budget'!FSH72</f>
        <v>0</v>
      </c>
      <c r="FRW62" s="763">
        <f>'Detailed Budget'!FSI72</f>
        <v>0</v>
      </c>
      <c r="FRX62" s="763">
        <f>'Detailed Budget'!FSJ72</f>
        <v>0</v>
      </c>
      <c r="FRY62" s="763">
        <f>'Detailed Budget'!FSK72</f>
        <v>0</v>
      </c>
      <c r="FRZ62" s="763">
        <f>'Detailed Budget'!FSL72</f>
        <v>0</v>
      </c>
      <c r="FSA62" s="763">
        <f>'Detailed Budget'!FSM72</f>
        <v>0</v>
      </c>
      <c r="FSB62" s="763">
        <f>'Detailed Budget'!FSN72</f>
        <v>0</v>
      </c>
      <c r="FSC62" s="763">
        <f>'Detailed Budget'!FSO72</f>
        <v>0</v>
      </c>
      <c r="FSD62" s="763">
        <f>'Detailed Budget'!FSP72</f>
        <v>0</v>
      </c>
      <c r="FSE62" s="763">
        <f>'Detailed Budget'!FSQ72</f>
        <v>0</v>
      </c>
      <c r="FSF62" s="763">
        <f>'Detailed Budget'!FSR72</f>
        <v>0</v>
      </c>
      <c r="FSG62" s="763">
        <f>'Detailed Budget'!FSS72</f>
        <v>0</v>
      </c>
      <c r="FSH62" s="763">
        <f>'Detailed Budget'!FST72</f>
        <v>0</v>
      </c>
      <c r="FSI62" s="763">
        <f>'Detailed Budget'!FSU72</f>
        <v>0</v>
      </c>
      <c r="FSJ62" s="763">
        <f>'Detailed Budget'!FSV72</f>
        <v>0</v>
      </c>
      <c r="FSK62" s="763">
        <f>'Detailed Budget'!FSW72</f>
        <v>0</v>
      </c>
      <c r="FSL62" s="763">
        <f>'Detailed Budget'!FSX72</f>
        <v>0</v>
      </c>
      <c r="FSM62" s="763">
        <f>'Detailed Budget'!FSY72</f>
        <v>0</v>
      </c>
      <c r="FSN62" s="763">
        <f>'Detailed Budget'!FSZ72</f>
        <v>0</v>
      </c>
      <c r="FSO62" s="763">
        <f>'Detailed Budget'!FTA72</f>
        <v>0</v>
      </c>
      <c r="FSP62" s="763">
        <f>'Detailed Budget'!FTB72</f>
        <v>0</v>
      </c>
      <c r="FSQ62" s="763">
        <f>'Detailed Budget'!FTC72</f>
        <v>0</v>
      </c>
      <c r="FSR62" s="763">
        <f>'Detailed Budget'!FTD72</f>
        <v>0</v>
      </c>
      <c r="FSS62" s="763">
        <f>'Detailed Budget'!FTE72</f>
        <v>0</v>
      </c>
      <c r="FST62" s="763">
        <f>'Detailed Budget'!FTF72</f>
        <v>0</v>
      </c>
      <c r="FSU62" s="763">
        <f>'Detailed Budget'!FTG72</f>
        <v>0</v>
      </c>
      <c r="FSV62" s="763">
        <f>'Detailed Budget'!FTH72</f>
        <v>0</v>
      </c>
      <c r="FSW62" s="763">
        <f>'Detailed Budget'!FTI72</f>
        <v>0</v>
      </c>
      <c r="FSX62" s="763">
        <f>'Detailed Budget'!FTJ72</f>
        <v>0</v>
      </c>
      <c r="FSY62" s="763">
        <f>'Detailed Budget'!FTK72</f>
        <v>0</v>
      </c>
      <c r="FSZ62" s="763">
        <f>'Detailed Budget'!FTL72</f>
        <v>0</v>
      </c>
      <c r="FTA62" s="763">
        <f>'Detailed Budget'!FTM72</f>
        <v>0</v>
      </c>
      <c r="FTB62" s="763">
        <f>'Detailed Budget'!FTN72</f>
        <v>0</v>
      </c>
      <c r="FTC62" s="763">
        <f>'Detailed Budget'!FTO72</f>
        <v>0</v>
      </c>
      <c r="FTD62" s="763">
        <f>'Detailed Budget'!FTP72</f>
        <v>0</v>
      </c>
      <c r="FTE62" s="763">
        <f>'Detailed Budget'!FTQ72</f>
        <v>0</v>
      </c>
      <c r="FTF62" s="763">
        <f>'Detailed Budget'!FTR72</f>
        <v>0</v>
      </c>
      <c r="FTG62" s="763">
        <f>'Detailed Budget'!FTS72</f>
        <v>0</v>
      </c>
      <c r="FTH62" s="763">
        <f>'Detailed Budget'!FTT72</f>
        <v>0</v>
      </c>
      <c r="FTI62" s="763">
        <f>'Detailed Budget'!FTU72</f>
        <v>0</v>
      </c>
      <c r="FTJ62" s="763">
        <f>'Detailed Budget'!FTV72</f>
        <v>0</v>
      </c>
      <c r="FTK62" s="763">
        <f>'Detailed Budget'!FTW72</f>
        <v>0</v>
      </c>
      <c r="FTL62" s="763">
        <f>'Detailed Budget'!FTX72</f>
        <v>0</v>
      </c>
      <c r="FTM62" s="763">
        <f>'Detailed Budget'!FTY72</f>
        <v>0</v>
      </c>
      <c r="FTN62" s="763">
        <f>'Detailed Budget'!FTZ72</f>
        <v>0</v>
      </c>
      <c r="FTO62" s="763">
        <f>'Detailed Budget'!FUA72</f>
        <v>0</v>
      </c>
      <c r="FTP62" s="763">
        <f>'Detailed Budget'!FUB72</f>
        <v>0</v>
      </c>
      <c r="FTQ62" s="763">
        <f>'Detailed Budget'!FUC72</f>
        <v>0</v>
      </c>
      <c r="FTR62" s="763">
        <f>'Detailed Budget'!FUD72</f>
        <v>0</v>
      </c>
      <c r="FTS62" s="763">
        <f>'Detailed Budget'!FUE72</f>
        <v>0</v>
      </c>
      <c r="FTT62" s="763">
        <f>'Detailed Budget'!FUF72</f>
        <v>0</v>
      </c>
      <c r="FTU62" s="763">
        <f>'Detailed Budget'!FUG72</f>
        <v>0</v>
      </c>
      <c r="FTV62" s="763">
        <f>'Detailed Budget'!FUH72</f>
        <v>0</v>
      </c>
      <c r="FTW62" s="763">
        <f>'Detailed Budget'!FUI72</f>
        <v>0</v>
      </c>
      <c r="FTX62" s="763">
        <f>'Detailed Budget'!FUJ72</f>
        <v>0</v>
      </c>
      <c r="FTY62" s="763">
        <f>'Detailed Budget'!FUK72</f>
        <v>0</v>
      </c>
      <c r="FTZ62" s="763">
        <f>'Detailed Budget'!FUL72</f>
        <v>0</v>
      </c>
      <c r="FUA62" s="763">
        <f>'Detailed Budget'!FUM72</f>
        <v>0</v>
      </c>
      <c r="FUB62" s="763">
        <f>'Detailed Budget'!FUN72</f>
        <v>0</v>
      </c>
      <c r="FUC62" s="763">
        <f>'Detailed Budget'!FUO72</f>
        <v>0</v>
      </c>
      <c r="FUD62" s="763">
        <f>'Detailed Budget'!FUP72</f>
        <v>0</v>
      </c>
      <c r="FUE62" s="763">
        <f>'Detailed Budget'!FUQ72</f>
        <v>0</v>
      </c>
      <c r="FUF62" s="763">
        <f>'Detailed Budget'!FUR72</f>
        <v>0</v>
      </c>
      <c r="FUG62" s="763">
        <f>'Detailed Budget'!FUS72</f>
        <v>0</v>
      </c>
      <c r="FUH62" s="763">
        <f>'Detailed Budget'!FUT72</f>
        <v>0</v>
      </c>
      <c r="FUI62" s="763">
        <f>'Detailed Budget'!FUU72</f>
        <v>0</v>
      </c>
      <c r="FUJ62" s="763">
        <f>'Detailed Budget'!FUV72</f>
        <v>0</v>
      </c>
      <c r="FUK62" s="763">
        <f>'Detailed Budget'!FUW72</f>
        <v>0</v>
      </c>
      <c r="FUL62" s="763">
        <f>'Detailed Budget'!FUX72</f>
        <v>0</v>
      </c>
      <c r="FUM62" s="763">
        <f>'Detailed Budget'!FUY72</f>
        <v>0</v>
      </c>
      <c r="FUN62" s="763">
        <f>'Detailed Budget'!FUZ72</f>
        <v>0</v>
      </c>
      <c r="FUO62" s="763">
        <f>'Detailed Budget'!FVA72</f>
        <v>0</v>
      </c>
      <c r="FUP62" s="763">
        <f>'Detailed Budget'!FVB72</f>
        <v>0</v>
      </c>
      <c r="FUQ62" s="763">
        <f>'Detailed Budget'!FVC72</f>
        <v>0</v>
      </c>
      <c r="FUR62" s="763">
        <f>'Detailed Budget'!FVD72</f>
        <v>0</v>
      </c>
      <c r="FUS62" s="763">
        <f>'Detailed Budget'!FVE72</f>
        <v>0</v>
      </c>
      <c r="FUT62" s="763">
        <f>'Detailed Budget'!FVF72</f>
        <v>0</v>
      </c>
      <c r="FUU62" s="763">
        <f>'Detailed Budget'!FVG72</f>
        <v>0</v>
      </c>
      <c r="FUV62" s="763">
        <f>'Detailed Budget'!FVH72</f>
        <v>0</v>
      </c>
      <c r="FUW62" s="763">
        <f>'Detailed Budget'!FVI72</f>
        <v>0</v>
      </c>
      <c r="FUX62" s="763">
        <f>'Detailed Budget'!FVJ72</f>
        <v>0</v>
      </c>
      <c r="FUY62" s="763">
        <f>'Detailed Budget'!FVK72</f>
        <v>0</v>
      </c>
      <c r="FUZ62" s="763">
        <f>'Detailed Budget'!FVL72</f>
        <v>0</v>
      </c>
      <c r="FVA62" s="763">
        <f>'Detailed Budget'!FVM72</f>
        <v>0</v>
      </c>
      <c r="FVB62" s="763">
        <f>'Detailed Budget'!FVN72</f>
        <v>0</v>
      </c>
      <c r="FVC62" s="763">
        <f>'Detailed Budget'!FVO72</f>
        <v>0</v>
      </c>
      <c r="FVD62" s="763">
        <f>'Detailed Budget'!FVP72</f>
        <v>0</v>
      </c>
      <c r="FVE62" s="763">
        <f>'Detailed Budget'!FVQ72</f>
        <v>0</v>
      </c>
      <c r="FVF62" s="763">
        <f>'Detailed Budget'!FVR72</f>
        <v>0</v>
      </c>
      <c r="FVG62" s="763">
        <f>'Detailed Budget'!FVS72</f>
        <v>0</v>
      </c>
      <c r="FVH62" s="763">
        <f>'Detailed Budget'!FVT72</f>
        <v>0</v>
      </c>
      <c r="FVI62" s="763">
        <f>'Detailed Budget'!FVU72</f>
        <v>0</v>
      </c>
      <c r="FVJ62" s="763">
        <f>'Detailed Budget'!FVV72</f>
        <v>0</v>
      </c>
      <c r="FVK62" s="763">
        <f>'Detailed Budget'!FVW72</f>
        <v>0</v>
      </c>
      <c r="FVL62" s="763">
        <f>'Detailed Budget'!FVX72</f>
        <v>0</v>
      </c>
      <c r="FVM62" s="763">
        <f>'Detailed Budget'!FVY72</f>
        <v>0</v>
      </c>
      <c r="FVN62" s="763">
        <f>'Detailed Budget'!FVZ72</f>
        <v>0</v>
      </c>
      <c r="FVO62" s="763">
        <f>'Detailed Budget'!FWA72</f>
        <v>0</v>
      </c>
      <c r="FVP62" s="763">
        <f>'Detailed Budget'!FWB72</f>
        <v>0</v>
      </c>
      <c r="FVQ62" s="763">
        <f>'Detailed Budget'!FWC72</f>
        <v>0</v>
      </c>
      <c r="FVR62" s="763">
        <f>'Detailed Budget'!FWD72</f>
        <v>0</v>
      </c>
      <c r="FVS62" s="763">
        <f>'Detailed Budget'!FWE72</f>
        <v>0</v>
      </c>
      <c r="FVT62" s="763">
        <f>'Detailed Budget'!FWF72</f>
        <v>0</v>
      </c>
      <c r="FVU62" s="763">
        <f>'Detailed Budget'!FWG72</f>
        <v>0</v>
      </c>
      <c r="FVV62" s="763">
        <f>'Detailed Budget'!FWH72</f>
        <v>0</v>
      </c>
      <c r="FVW62" s="763">
        <f>'Detailed Budget'!FWI72</f>
        <v>0</v>
      </c>
      <c r="FVX62" s="763">
        <f>'Detailed Budget'!FWJ72</f>
        <v>0</v>
      </c>
      <c r="FVY62" s="763">
        <f>'Detailed Budget'!FWK72</f>
        <v>0</v>
      </c>
      <c r="FVZ62" s="763">
        <f>'Detailed Budget'!FWL72</f>
        <v>0</v>
      </c>
      <c r="FWA62" s="763">
        <f>'Detailed Budget'!FWM72</f>
        <v>0</v>
      </c>
      <c r="FWB62" s="763">
        <f>'Detailed Budget'!FWN72</f>
        <v>0</v>
      </c>
      <c r="FWC62" s="763">
        <f>'Detailed Budget'!FWO72</f>
        <v>0</v>
      </c>
      <c r="FWD62" s="763">
        <f>'Detailed Budget'!FWP72</f>
        <v>0</v>
      </c>
      <c r="FWE62" s="763">
        <f>'Detailed Budget'!FWQ72</f>
        <v>0</v>
      </c>
      <c r="FWF62" s="763">
        <f>'Detailed Budget'!FWR72</f>
        <v>0</v>
      </c>
      <c r="FWG62" s="763">
        <f>'Detailed Budget'!FWS72</f>
        <v>0</v>
      </c>
      <c r="FWH62" s="763">
        <f>'Detailed Budget'!FWT72</f>
        <v>0</v>
      </c>
      <c r="FWI62" s="763">
        <f>'Detailed Budget'!FWU72</f>
        <v>0</v>
      </c>
      <c r="FWJ62" s="763">
        <f>'Detailed Budget'!FWV72</f>
        <v>0</v>
      </c>
      <c r="FWK62" s="763">
        <f>'Detailed Budget'!FWW72</f>
        <v>0</v>
      </c>
      <c r="FWL62" s="763">
        <f>'Detailed Budget'!FWX72</f>
        <v>0</v>
      </c>
      <c r="FWM62" s="763">
        <f>'Detailed Budget'!FWY72</f>
        <v>0</v>
      </c>
      <c r="FWN62" s="763">
        <f>'Detailed Budget'!FWZ72</f>
        <v>0</v>
      </c>
      <c r="FWO62" s="763">
        <f>'Detailed Budget'!FXA72</f>
        <v>0</v>
      </c>
      <c r="FWP62" s="763">
        <f>'Detailed Budget'!FXB72</f>
        <v>0</v>
      </c>
      <c r="FWQ62" s="763">
        <f>'Detailed Budget'!FXC72</f>
        <v>0</v>
      </c>
      <c r="FWR62" s="763">
        <f>'Detailed Budget'!FXD72</f>
        <v>0</v>
      </c>
      <c r="FWS62" s="763">
        <f>'Detailed Budget'!FXE72</f>
        <v>0</v>
      </c>
      <c r="FWT62" s="763">
        <f>'Detailed Budget'!FXF72</f>
        <v>0</v>
      </c>
      <c r="FWU62" s="763">
        <f>'Detailed Budget'!FXG72</f>
        <v>0</v>
      </c>
      <c r="FWV62" s="763">
        <f>'Detailed Budget'!FXH72</f>
        <v>0</v>
      </c>
      <c r="FWW62" s="763">
        <f>'Detailed Budget'!FXI72</f>
        <v>0</v>
      </c>
      <c r="FWX62" s="763">
        <f>'Detailed Budget'!FXJ72</f>
        <v>0</v>
      </c>
      <c r="FWY62" s="763">
        <f>'Detailed Budget'!FXK72</f>
        <v>0</v>
      </c>
      <c r="FWZ62" s="763">
        <f>'Detailed Budget'!FXL72</f>
        <v>0</v>
      </c>
      <c r="FXA62" s="763">
        <f>'Detailed Budget'!FXM72</f>
        <v>0</v>
      </c>
      <c r="FXB62" s="763">
        <f>'Detailed Budget'!FXN72</f>
        <v>0</v>
      </c>
      <c r="FXC62" s="763">
        <f>'Detailed Budget'!FXO72</f>
        <v>0</v>
      </c>
      <c r="FXD62" s="763">
        <f>'Detailed Budget'!FXP72</f>
        <v>0</v>
      </c>
      <c r="FXE62" s="763">
        <f>'Detailed Budget'!FXQ72</f>
        <v>0</v>
      </c>
      <c r="FXF62" s="763">
        <f>'Detailed Budget'!FXR72</f>
        <v>0</v>
      </c>
      <c r="FXG62" s="763">
        <f>'Detailed Budget'!FXS72</f>
        <v>0</v>
      </c>
      <c r="FXH62" s="763">
        <f>'Detailed Budget'!FXT72</f>
        <v>0</v>
      </c>
      <c r="FXI62" s="763">
        <f>'Detailed Budget'!FXU72</f>
        <v>0</v>
      </c>
      <c r="FXJ62" s="763">
        <f>'Detailed Budget'!FXV72</f>
        <v>0</v>
      </c>
      <c r="FXK62" s="763">
        <f>'Detailed Budget'!FXW72</f>
        <v>0</v>
      </c>
      <c r="FXL62" s="763">
        <f>'Detailed Budget'!FXX72</f>
        <v>0</v>
      </c>
      <c r="FXM62" s="763">
        <f>'Detailed Budget'!FXY72</f>
        <v>0</v>
      </c>
      <c r="FXN62" s="763">
        <f>'Detailed Budget'!FXZ72</f>
        <v>0</v>
      </c>
      <c r="FXO62" s="763">
        <f>'Detailed Budget'!FYA72</f>
        <v>0</v>
      </c>
      <c r="FXP62" s="763">
        <f>'Detailed Budget'!FYB72</f>
        <v>0</v>
      </c>
      <c r="FXQ62" s="763">
        <f>'Detailed Budget'!FYC72</f>
        <v>0</v>
      </c>
      <c r="FXR62" s="763">
        <f>'Detailed Budget'!FYD72</f>
        <v>0</v>
      </c>
      <c r="FXS62" s="763">
        <f>'Detailed Budget'!FYE72</f>
        <v>0</v>
      </c>
      <c r="FXT62" s="763">
        <f>'Detailed Budget'!FYF72</f>
        <v>0</v>
      </c>
      <c r="FXU62" s="763">
        <f>'Detailed Budget'!FYG72</f>
        <v>0</v>
      </c>
      <c r="FXV62" s="763">
        <f>'Detailed Budget'!FYH72</f>
        <v>0</v>
      </c>
      <c r="FXW62" s="763">
        <f>'Detailed Budget'!FYI72</f>
        <v>0</v>
      </c>
      <c r="FXX62" s="763">
        <f>'Detailed Budget'!FYJ72</f>
        <v>0</v>
      </c>
      <c r="FXY62" s="763">
        <f>'Detailed Budget'!FYK72</f>
        <v>0</v>
      </c>
      <c r="FXZ62" s="763">
        <f>'Detailed Budget'!FYL72</f>
        <v>0</v>
      </c>
      <c r="FYA62" s="763">
        <f>'Detailed Budget'!FYM72</f>
        <v>0</v>
      </c>
      <c r="FYB62" s="763">
        <f>'Detailed Budget'!FYN72</f>
        <v>0</v>
      </c>
      <c r="FYC62" s="763">
        <f>'Detailed Budget'!FYO72</f>
        <v>0</v>
      </c>
      <c r="FYD62" s="763">
        <f>'Detailed Budget'!FYP72</f>
        <v>0</v>
      </c>
      <c r="FYE62" s="763">
        <f>'Detailed Budget'!FYQ72</f>
        <v>0</v>
      </c>
      <c r="FYF62" s="763">
        <f>'Detailed Budget'!FYR72</f>
        <v>0</v>
      </c>
      <c r="FYG62" s="763">
        <f>'Detailed Budget'!FYS72</f>
        <v>0</v>
      </c>
      <c r="FYH62" s="763">
        <f>'Detailed Budget'!FYT72</f>
        <v>0</v>
      </c>
      <c r="FYI62" s="763">
        <f>'Detailed Budget'!FYU72</f>
        <v>0</v>
      </c>
      <c r="FYJ62" s="763">
        <f>'Detailed Budget'!FYV72</f>
        <v>0</v>
      </c>
      <c r="FYK62" s="763">
        <f>'Detailed Budget'!FYW72</f>
        <v>0</v>
      </c>
      <c r="FYL62" s="763">
        <f>'Detailed Budget'!FYX72</f>
        <v>0</v>
      </c>
      <c r="FYM62" s="763">
        <f>'Detailed Budget'!FYY72</f>
        <v>0</v>
      </c>
      <c r="FYN62" s="763">
        <f>'Detailed Budget'!FYZ72</f>
        <v>0</v>
      </c>
      <c r="FYO62" s="763">
        <f>'Detailed Budget'!FZA72</f>
        <v>0</v>
      </c>
      <c r="FYP62" s="763">
        <f>'Detailed Budget'!FZB72</f>
        <v>0</v>
      </c>
      <c r="FYQ62" s="763">
        <f>'Detailed Budget'!FZC72</f>
        <v>0</v>
      </c>
      <c r="FYR62" s="763">
        <f>'Detailed Budget'!FZD72</f>
        <v>0</v>
      </c>
      <c r="FYS62" s="763">
        <f>'Detailed Budget'!FZE72</f>
        <v>0</v>
      </c>
      <c r="FYT62" s="763">
        <f>'Detailed Budget'!FZF72</f>
        <v>0</v>
      </c>
      <c r="FYU62" s="763">
        <f>'Detailed Budget'!FZG72</f>
        <v>0</v>
      </c>
      <c r="FYV62" s="763">
        <f>'Detailed Budget'!FZH72</f>
        <v>0</v>
      </c>
      <c r="FYW62" s="763">
        <f>'Detailed Budget'!FZI72</f>
        <v>0</v>
      </c>
      <c r="FYX62" s="763">
        <f>'Detailed Budget'!FZJ72</f>
        <v>0</v>
      </c>
      <c r="FYY62" s="763">
        <f>'Detailed Budget'!FZK72</f>
        <v>0</v>
      </c>
      <c r="FYZ62" s="763">
        <f>'Detailed Budget'!FZL72</f>
        <v>0</v>
      </c>
      <c r="FZA62" s="763">
        <f>'Detailed Budget'!FZM72</f>
        <v>0</v>
      </c>
      <c r="FZB62" s="763">
        <f>'Detailed Budget'!FZN72</f>
        <v>0</v>
      </c>
      <c r="FZC62" s="763">
        <f>'Detailed Budget'!FZO72</f>
        <v>0</v>
      </c>
      <c r="FZD62" s="763">
        <f>'Detailed Budget'!FZP72</f>
        <v>0</v>
      </c>
      <c r="FZE62" s="763">
        <f>'Detailed Budget'!FZQ72</f>
        <v>0</v>
      </c>
      <c r="FZF62" s="763">
        <f>'Detailed Budget'!FZR72</f>
        <v>0</v>
      </c>
      <c r="FZG62" s="763">
        <f>'Detailed Budget'!FZS72</f>
        <v>0</v>
      </c>
      <c r="FZH62" s="763">
        <f>'Detailed Budget'!FZT72</f>
        <v>0</v>
      </c>
      <c r="FZI62" s="763">
        <f>'Detailed Budget'!FZU72</f>
        <v>0</v>
      </c>
      <c r="FZJ62" s="763">
        <f>'Detailed Budget'!FZV72</f>
        <v>0</v>
      </c>
      <c r="FZK62" s="763">
        <f>'Detailed Budget'!FZW72</f>
        <v>0</v>
      </c>
      <c r="FZL62" s="763">
        <f>'Detailed Budget'!FZX72</f>
        <v>0</v>
      </c>
      <c r="FZM62" s="763">
        <f>'Detailed Budget'!FZY72</f>
        <v>0</v>
      </c>
      <c r="FZN62" s="763">
        <f>'Detailed Budget'!FZZ72</f>
        <v>0</v>
      </c>
      <c r="FZO62" s="763">
        <f>'Detailed Budget'!GAA72</f>
        <v>0</v>
      </c>
      <c r="FZP62" s="763">
        <f>'Detailed Budget'!GAB72</f>
        <v>0</v>
      </c>
      <c r="FZQ62" s="763">
        <f>'Detailed Budget'!GAC72</f>
        <v>0</v>
      </c>
      <c r="FZR62" s="763">
        <f>'Detailed Budget'!GAD72</f>
        <v>0</v>
      </c>
      <c r="FZS62" s="763">
        <f>'Detailed Budget'!GAE72</f>
        <v>0</v>
      </c>
      <c r="FZT62" s="763">
        <f>'Detailed Budget'!GAF72</f>
        <v>0</v>
      </c>
      <c r="FZU62" s="763">
        <f>'Detailed Budget'!GAG72</f>
        <v>0</v>
      </c>
      <c r="FZV62" s="763">
        <f>'Detailed Budget'!GAH72</f>
        <v>0</v>
      </c>
      <c r="FZW62" s="763">
        <f>'Detailed Budget'!GAI72</f>
        <v>0</v>
      </c>
      <c r="FZX62" s="763">
        <f>'Detailed Budget'!GAJ72</f>
        <v>0</v>
      </c>
      <c r="FZY62" s="763">
        <f>'Detailed Budget'!GAK72</f>
        <v>0</v>
      </c>
      <c r="FZZ62" s="763">
        <f>'Detailed Budget'!GAL72</f>
        <v>0</v>
      </c>
      <c r="GAA62" s="763">
        <f>'Detailed Budget'!GAM72</f>
        <v>0</v>
      </c>
      <c r="GAB62" s="763">
        <f>'Detailed Budget'!GAN72</f>
        <v>0</v>
      </c>
      <c r="GAC62" s="763">
        <f>'Detailed Budget'!GAO72</f>
        <v>0</v>
      </c>
      <c r="GAD62" s="763">
        <f>'Detailed Budget'!GAP72</f>
        <v>0</v>
      </c>
      <c r="GAE62" s="763">
        <f>'Detailed Budget'!GAQ72</f>
        <v>0</v>
      </c>
      <c r="GAF62" s="763">
        <f>'Detailed Budget'!GAR72</f>
        <v>0</v>
      </c>
      <c r="GAG62" s="763">
        <f>'Detailed Budget'!GAS72</f>
        <v>0</v>
      </c>
      <c r="GAH62" s="763">
        <f>'Detailed Budget'!GAT72</f>
        <v>0</v>
      </c>
      <c r="GAI62" s="763">
        <f>'Detailed Budget'!GAU72</f>
        <v>0</v>
      </c>
      <c r="GAJ62" s="763">
        <f>'Detailed Budget'!GAV72</f>
        <v>0</v>
      </c>
      <c r="GAK62" s="763">
        <f>'Detailed Budget'!GAW72</f>
        <v>0</v>
      </c>
      <c r="GAL62" s="763">
        <f>'Detailed Budget'!GAX72</f>
        <v>0</v>
      </c>
      <c r="GAM62" s="763">
        <f>'Detailed Budget'!GAY72</f>
        <v>0</v>
      </c>
      <c r="GAN62" s="763">
        <f>'Detailed Budget'!GAZ72</f>
        <v>0</v>
      </c>
      <c r="GAO62" s="763">
        <f>'Detailed Budget'!GBA72</f>
        <v>0</v>
      </c>
      <c r="GAP62" s="763">
        <f>'Detailed Budget'!GBB72</f>
        <v>0</v>
      </c>
      <c r="GAQ62" s="763">
        <f>'Detailed Budget'!GBC72</f>
        <v>0</v>
      </c>
      <c r="GAR62" s="763">
        <f>'Detailed Budget'!GBD72</f>
        <v>0</v>
      </c>
      <c r="GAS62" s="763">
        <f>'Detailed Budget'!GBE72</f>
        <v>0</v>
      </c>
      <c r="GAT62" s="763">
        <f>'Detailed Budget'!GBF72</f>
        <v>0</v>
      </c>
      <c r="GAU62" s="763">
        <f>'Detailed Budget'!GBG72</f>
        <v>0</v>
      </c>
      <c r="GAV62" s="763">
        <f>'Detailed Budget'!GBH72</f>
        <v>0</v>
      </c>
      <c r="GAW62" s="763">
        <f>'Detailed Budget'!GBI72</f>
        <v>0</v>
      </c>
      <c r="GAX62" s="763">
        <f>'Detailed Budget'!GBJ72</f>
        <v>0</v>
      </c>
      <c r="GAY62" s="763">
        <f>'Detailed Budget'!GBK72</f>
        <v>0</v>
      </c>
      <c r="GAZ62" s="763">
        <f>'Detailed Budget'!GBL72</f>
        <v>0</v>
      </c>
      <c r="GBA62" s="763">
        <f>'Detailed Budget'!GBM72</f>
        <v>0</v>
      </c>
      <c r="GBB62" s="763">
        <f>'Detailed Budget'!GBN72</f>
        <v>0</v>
      </c>
      <c r="GBC62" s="763">
        <f>'Detailed Budget'!GBO72</f>
        <v>0</v>
      </c>
      <c r="GBD62" s="763">
        <f>'Detailed Budget'!GBP72</f>
        <v>0</v>
      </c>
      <c r="GBE62" s="763">
        <f>'Detailed Budget'!GBQ72</f>
        <v>0</v>
      </c>
      <c r="GBF62" s="763">
        <f>'Detailed Budget'!GBR72</f>
        <v>0</v>
      </c>
      <c r="GBG62" s="763">
        <f>'Detailed Budget'!GBS72</f>
        <v>0</v>
      </c>
      <c r="GBH62" s="763">
        <f>'Detailed Budget'!GBT72</f>
        <v>0</v>
      </c>
      <c r="GBI62" s="763">
        <f>'Detailed Budget'!GBU72</f>
        <v>0</v>
      </c>
      <c r="GBJ62" s="763">
        <f>'Detailed Budget'!GBV72</f>
        <v>0</v>
      </c>
      <c r="GBK62" s="763">
        <f>'Detailed Budget'!GBW72</f>
        <v>0</v>
      </c>
      <c r="GBL62" s="763">
        <f>'Detailed Budget'!GBX72</f>
        <v>0</v>
      </c>
      <c r="GBM62" s="763">
        <f>'Detailed Budget'!GBY72</f>
        <v>0</v>
      </c>
      <c r="GBN62" s="763">
        <f>'Detailed Budget'!GBZ72</f>
        <v>0</v>
      </c>
      <c r="GBO62" s="763">
        <f>'Detailed Budget'!GCA72</f>
        <v>0</v>
      </c>
      <c r="GBP62" s="763">
        <f>'Detailed Budget'!GCB72</f>
        <v>0</v>
      </c>
      <c r="GBQ62" s="763">
        <f>'Detailed Budget'!GCC72</f>
        <v>0</v>
      </c>
      <c r="GBR62" s="763">
        <f>'Detailed Budget'!GCD72</f>
        <v>0</v>
      </c>
      <c r="GBS62" s="763">
        <f>'Detailed Budget'!GCE72</f>
        <v>0</v>
      </c>
      <c r="GBT62" s="763">
        <f>'Detailed Budget'!GCF72</f>
        <v>0</v>
      </c>
      <c r="GBU62" s="763">
        <f>'Detailed Budget'!GCG72</f>
        <v>0</v>
      </c>
      <c r="GBV62" s="763">
        <f>'Detailed Budget'!GCH72</f>
        <v>0</v>
      </c>
      <c r="GBW62" s="763">
        <f>'Detailed Budget'!GCI72</f>
        <v>0</v>
      </c>
      <c r="GBX62" s="763">
        <f>'Detailed Budget'!GCJ72</f>
        <v>0</v>
      </c>
      <c r="GBY62" s="763">
        <f>'Detailed Budget'!GCK72</f>
        <v>0</v>
      </c>
      <c r="GBZ62" s="763">
        <f>'Detailed Budget'!GCL72</f>
        <v>0</v>
      </c>
      <c r="GCA62" s="763">
        <f>'Detailed Budget'!GCM72</f>
        <v>0</v>
      </c>
      <c r="GCB62" s="763">
        <f>'Detailed Budget'!GCN72</f>
        <v>0</v>
      </c>
      <c r="GCC62" s="763">
        <f>'Detailed Budget'!GCO72</f>
        <v>0</v>
      </c>
      <c r="GCD62" s="763">
        <f>'Detailed Budget'!GCP72</f>
        <v>0</v>
      </c>
      <c r="GCE62" s="763">
        <f>'Detailed Budget'!GCQ72</f>
        <v>0</v>
      </c>
      <c r="GCF62" s="763">
        <f>'Detailed Budget'!GCR72</f>
        <v>0</v>
      </c>
      <c r="GCG62" s="763">
        <f>'Detailed Budget'!GCS72</f>
        <v>0</v>
      </c>
      <c r="GCH62" s="763">
        <f>'Detailed Budget'!GCT72</f>
        <v>0</v>
      </c>
      <c r="GCI62" s="763">
        <f>'Detailed Budget'!GCU72</f>
        <v>0</v>
      </c>
      <c r="GCJ62" s="763">
        <f>'Detailed Budget'!GCV72</f>
        <v>0</v>
      </c>
      <c r="GCK62" s="763">
        <f>'Detailed Budget'!GCW72</f>
        <v>0</v>
      </c>
      <c r="GCL62" s="763">
        <f>'Detailed Budget'!GCX72</f>
        <v>0</v>
      </c>
      <c r="GCM62" s="763">
        <f>'Detailed Budget'!GCY72</f>
        <v>0</v>
      </c>
      <c r="GCN62" s="763">
        <f>'Detailed Budget'!GCZ72</f>
        <v>0</v>
      </c>
      <c r="GCO62" s="763">
        <f>'Detailed Budget'!GDA72</f>
        <v>0</v>
      </c>
      <c r="GCP62" s="763">
        <f>'Detailed Budget'!GDB72</f>
        <v>0</v>
      </c>
      <c r="GCQ62" s="763">
        <f>'Detailed Budget'!GDC72</f>
        <v>0</v>
      </c>
      <c r="GCR62" s="763">
        <f>'Detailed Budget'!GDD72</f>
        <v>0</v>
      </c>
      <c r="GCS62" s="763">
        <f>'Detailed Budget'!GDE72</f>
        <v>0</v>
      </c>
      <c r="GCT62" s="763">
        <f>'Detailed Budget'!GDF72</f>
        <v>0</v>
      </c>
      <c r="GCU62" s="763">
        <f>'Detailed Budget'!GDG72</f>
        <v>0</v>
      </c>
      <c r="GCV62" s="763">
        <f>'Detailed Budget'!GDH72</f>
        <v>0</v>
      </c>
      <c r="GCW62" s="763">
        <f>'Detailed Budget'!GDI72</f>
        <v>0</v>
      </c>
      <c r="GCX62" s="763">
        <f>'Detailed Budget'!GDJ72</f>
        <v>0</v>
      </c>
      <c r="GCY62" s="763">
        <f>'Detailed Budget'!GDK72</f>
        <v>0</v>
      </c>
      <c r="GCZ62" s="763">
        <f>'Detailed Budget'!GDL72</f>
        <v>0</v>
      </c>
      <c r="GDA62" s="763">
        <f>'Detailed Budget'!GDM72</f>
        <v>0</v>
      </c>
      <c r="GDB62" s="763">
        <f>'Detailed Budget'!GDN72</f>
        <v>0</v>
      </c>
      <c r="GDC62" s="763">
        <f>'Detailed Budget'!GDO72</f>
        <v>0</v>
      </c>
      <c r="GDD62" s="763">
        <f>'Detailed Budget'!GDP72</f>
        <v>0</v>
      </c>
      <c r="GDE62" s="763">
        <f>'Detailed Budget'!GDQ72</f>
        <v>0</v>
      </c>
      <c r="GDF62" s="763">
        <f>'Detailed Budget'!GDR72</f>
        <v>0</v>
      </c>
      <c r="GDG62" s="763">
        <f>'Detailed Budget'!GDS72</f>
        <v>0</v>
      </c>
      <c r="GDH62" s="763">
        <f>'Detailed Budget'!GDT72</f>
        <v>0</v>
      </c>
      <c r="GDI62" s="763">
        <f>'Detailed Budget'!GDU72</f>
        <v>0</v>
      </c>
      <c r="GDJ62" s="763">
        <f>'Detailed Budget'!GDV72</f>
        <v>0</v>
      </c>
      <c r="GDK62" s="763">
        <f>'Detailed Budget'!GDW72</f>
        <v>0</v>
      </c>
      <c r="GDL62" s="763">
        <f>'Detailed Budget'!GDX72</f>
        <v>0</v>
      </c>
      <c r="GDM62" s="763">
        <f>'Detailed Budget'!GDY72</f>
        <v>0</v>
      </c>
      <c r="GDN62" s="763">
        <f>'Detailed Budget'!GDZ72</f>
        <v>0</v>
      </c>
      <c r="GDO62" s="763">
        <f>'Detailed Budget'!GEA72</f>
        <v>0</v>
      </c>
      <c r="GDP62" s="763">
        <f>'Detailed Budget'!GEB72</f>
        <v>0</v>
      </c>
      <c r="GDQ62" s="763">
        <f>'Detailed Budget'!GEC72</f>
        <v>0</v>
      </c>
      <c r="GDR62" s="763">
        <f>'Detailed Budget'!GED72</f>
        <v>0</v>
      </c>
      <c r="GDS62" s="763">
        <f>'Detailed Budget'!GEE72</f>
        <v>0</v>
      </c>
      <c r="GDT62" s="763">
        <f>'Detailed Budget'!GEF72</f>
        <v>0</v>
      </c>
      <c r="GDU62" s="763">
        <f>'Detailed Budget'!GEG72</f>
        <v>0</v>
      </c>
      <c r="GDV62" s="763">
        <f>'Detailed Budget'!GEH72</f>
        <v>0</v>
      </c>
      <c r="GDW62" s="763">
        <f>'Detailed Budget'!GEI72</f>
        <v>0</v>
      </c>
      <c r="GDX62" s="763">
        <f>'Detailed Budget'!GEJ72</f>
        <v>0</v>
      </c>
      <c r="GDY62" s="763">
        <f>'Detailed Budget'!GEK72</f>
        <v>0</v>
      </c>
      <c r="GDZ62" s="763">
        <f>'Detailed Budget'!GEL72</f>
        <v>0</v>
      </c>
      <c r="GEA62" s="763">
        <f>'Detailed Budget'!GEM72</f>
        <v>0</v>
      </c>
      <c r="GEB62" s="763">
        <f>'Detailed Budget'!GEN72</f>
        <v>0</v>
      </c>
      <c r="GEC62" s="763">
        <f>'Detailed Budget'!GEO72</f>
        <v>0</v>
      </c>
      <c r="GED62" s="763">
        <f>'Detailed Budget'!GEP72</f>
        <v>0</v>
      </c>
      <c r="GEE62" s="763">
        <f>'Detailed Budget'!GEQ72</f>
        <v>0</v>
      </c>
      <c r="GEF62" s="763">
        <f>'Detailed Budget'!GER72</f>
        <v>0</v>
      </c>
      <c r="GEG62" s="763">
        <f>'Detailed Budget'!GES72</f>
        <v>0</v>
      </c>
      <c r="GEH62" s="763">
        <f>'Detailed Budget'!GET72</f>
        <v>0</v>
      </c>
      <c r="GEI62" s="763">
        <f>'Detailed Budget'!GEU72</f>
        <v>0</v>
      </c>
      <c r="GEJ62" s="763">
        <f>'Detailed Budget'!GEV72</f>
        <v>0</v>
      </c>
      <c r="GEK62" s="763">
        <f>'Detailed Budget'!GEW72</f>
        <v>0</v>
      </c>
      <c r="GEL62" s="763">
        <f>'Detailed Budget'!GEX72</f>
        <v>0</v>
      </c>
      <c r="GEM62" s="763">
        <f>'Detailed Budget'!GEY72</f>
        <v>0</v>
      </c>
      <c r="GEN62" s="763">
        <f>'Detailed Budget'!GEZ72</f>
        <v>0</v>
      </c>
      <c r="GEO62" s="763">
        <f>'Detailed Budget'!GFA72</f>
        <v>0</v>
      </c>
      <c r="GEP62" s="763">
        <f>'Detailed Budget'!GFB72</f>
        <v>0</v>
      </c>
      <c r="GEQ62" s="763">
        <f>'Detailed Budget'!GFC72</f>
        <v>0</v>
      </c>
      <c r="GER62" s="763">
        <f>'Detailed Budget'!GFD72</f>
        <v>0</v>
      </c>
      <c r="GES62" s="763">
        <f>'Detailed Budget'!GFE72</f>
        <v>0</v>
      </c>
      <c r="GET62" s="763">
        <f>'Detailed Budget'!GFF72</f>
        <v>0</v>
      </c>
      <c r="GEU62" s="763">
        <f>'Detailed Budget'!GFG72</f>
        <v>0</v>
      </c>
      <c r="GEV62" s="763">
        <f>'Detailed Budget'!GFH72</f>
        <v>0</v>
      </c>
      <c r="GEW62" s="763">
        <f>'Detailed Budget'!GFI72</f>
        <v>0</v>
      </c>
      <c r="GEX62" s="763">
        <f>'Detailed Budget'!GFJ72</f>
        <v>0</v>
      </c>
      <c r="GEY62" s="763">
        <f>'Detailed Budget'!GFK72</f>
        <v>0</v>
      </c>
      <c r="GEZ62" s="763">
        <f>'Detailed Budget'!GFL72</f>
        <v>0</v>
      </c>
      <c r="GFA62" s="763">
        <f>'Detailed Budget'!GFM72</f>
        <v>0</v>
      </c>
      <c r="GFB62" s="763">
        <f>'Detailed Budget'!GFN72</f>
        <v>0</v>
      </c>
      <c r="GFC62" s="763">
        <f>'Detailed Budget'!GFO72</f>
        <v>0</v>
      </c>
      <c r="GFD62" s="763">
        <f>'Detailed Budget'!GFP72</f>
        <v>0</v>
      </c>
      <c r="GFE62" s="763">
        <f>'Detailed Budget'!GFQ72</f>
        <v>0</v>
      </c>
      <c r="GFF62" s="763">
        <f>'Detailed Budget'!GFR72</f>
        <v>0</v>
      </c>
      <c r="GFG62" s="763">
        <f>'Detailed Budget'!GFS72</f>
        <v>0</v>
      </c>
      <c r="GFH62" s="763">
        <f>'Detailed Budget'!GFT72</f>
        <v>0</v>
      </c>
      <c r="GFI62" s="763">
        <f>'Detailed Budget'!GFU72</f>
        <v>0</v>
      </c>
      <c r="GFJ62" s="763">
        <f>'Detailed Budget'!GFV72</f>
        <v>0</v>
      </c>
      <c r="GFK62" s="763">
        <f>'Detailed Budget'!GFW72</f>
        <v>0</v>
      </c>
      <c r="GFL62" s="763">
        <f>'Detailed Budget'!GFX72</f>
        <v>0</v>
      </c>
      <c r="GFM62" s="763">
        <f>'Detailed Budget'!GFY72</f>
        <v>0</v>
      </c>
      <c r="GFN62" s="763">
        <f>'Detailed Budget'!GFZ72</f>
        <v>0</v>
      </c>
      <c r="GFO62" s="763">
        <f>'Detailed Budget'!GGA72</f>
        <v>0</v>
      </c>
      <c r="GFP62" s="763">
        <f>'Detailed Budget'!GGB72</f>
        <v>0</v>
      </c>
      <c r="GFQ62" s="763">
        <f>'Detailed Budget'!GGC72</f>
        <v>0</v>
      </c>
      <c r="GFR62" s="763">
        <f>'Detailed Budget'!GGD72</f>
        <v>0</v>
      </c>
      <c r="GFS62" s="763">
        <f>'Detailed Budget'!GGE72</f>
        <v>0</v>
      </c>
      <c r="GFT62" s="763">
        <f>'Detailed Budget'!GGF72</f>
        <v>0</v>
      </c>
      <c r="GFU62" s="763">
        <f>'Detailed Budget'!GGG72</f>
        <v>0</v>
      </c>
      <c r="GFV62" s="763">
        <f>'Detailed Budget'!GGH72</f>
        <v>0</v>
      </c>
      <c r="GFW62" s="763">
        <f>'Detailed Budget'!GGI72</f>
        <v>0</v>
      </c>
      <c r="GFX62" s="763">
        <f>'Detailed Budget'!GGJ72</f>
        <v>0</v>
      </c>
      <c r="GFY62" s="763">
        <f>'Detailed Budget'!GGK72</f>
        <v>0</v>
      </c>
      <c r="GFZ62" s="763">
        <f>'Detailed Budget'!GGL72</f>
        <v>0</v>
      </c>
      <c r="GGA62" s="763">
        <f>'Detailed Budget'!GGM72</f>
        <v>0</v>
      </c>
      <c r="GGB62" s="763">
        <f>'Detailed Budget'!GGN72</f>
        <v>0</v>
      </c>
      <c r="GGC62" s="763">
        <f>'Detailed Budget'!GGO72</f>
        <v>0</v>
      </c>
      <c r="GGD62" s="763">
        <f>'Detailed Budget'!GGP72</f>
        <v>0</v>
      </c>
      <c r="GGE62" s="763">
        <f>'Detailed Budget'!GGQ72</f>
        <v>0</v>
      </c>
      <c r="GGF62" s="763">
        <f>'Detailed Budget'!GGR72</f>
        <v>0</v>
      </c>
      <c r="GGG62" s="763">
        <f>'Detailed Budget'!GGS72</f>
        <v>0</v>
      </c>
      <c r="GGH62" s="763">
        <f>'Detailed Budget'!GGT72</f>
        <v>0</v>
      </c>
      <c r="GGI62" s="763">
        <f>'Detailed Budget'!GGU72</f>
        <v>0</v>
      </c>
      <c r="GGJ62" s="763">
        <f>'Detailed Budget'!GGV72</f>
        <v>0</v>
      </c>
      <c r="GGK62" s="763">
        <f>'Detailed Budget'!GGW72</f>
        <v>0</v>
      </c>
      <c r="GGL62" s="763">
        <f>'Detailed Budget'!GGX72</f>
        <v>0</v>
      </c>
      <c r="GGM62" s="763">
        <f>'Detailed Budget'!GGY72</f>
        <v>0</v>
      </c>
      <c r="GGN62" s="763">
        <f>'Detailed Budget'!GGZ72</f>
        <v>0</v>
      </c>
      <c r="GGO62" s="763">
        <f>'Detailed Budget'!GHA72</f>
        <v>0</v>
      </c>
      <c r="GGP62" s="763">
        <f>'Detailed Budget'!GHB72</f>
        <v>0</v>
      </c>
      <c r="GGQ62" s="763">
        <f>'Detailed Budget'!GHC72</f>
        <v>0</v>
      </c>
      <c r="GGR62" s="763">
        <f>'Detailed Budget'!GHD72</f>
        <v>0</v>
      </c>
      <c r="GGS62" s="763">
        <f>'Detailed Budget'!GHE72</f>
        <v>0</v>
      </c>
      <c r="GGT62" s="763">
        <f>'Detailed Budget'!GHF72</f>
        <v>0</v>
      </c>
      <c r="GGU62" s="763">
        <f>'Detailed Budget'!GHG72</f>
        <v>0</v>
      </c>
      <c r="GGV62" s="763">
        <f>'Detailed Budget'!GHH72</f>
        <v>0</v>
      </c>
      <c r="GGW62" s="763">
        <f>'Detailed Budget'!GHI72</f>
        <v>0</v>
      </c>
      <c r="GGX62" s="763">
        <f>'Detailed Budget'!GHJ72</f>
        <v>0</v>
      </c>
      <c r="GGY62" s="763">
        <f>'Detailed Budget'!GHK72</f>
        <v>0</v>
      </c>
      <c r="GGZ62" s="763">
        <f>'Detailed Budget'!GHL72</f>
        <v>0</v>
      </c>
      <c r="GHA62" s="763">
        <f>'Detailed Budget'!GHM72</f>
        <v>0</v>
      </c>
      <c r="GHB62" s="763">
        <f>'Detailed Budget'!GHN72</f>
        <v>0</v>
      </c>
      <c r="GHC62" s="763">
        <f>'Detailed Budget'!GHO72</f>
        <v>0</v>
      </c>
      <c r="GHD62" s="763">
        <f>'Detailed Budget'!GHP72</f>
        <v>0</v>
      </c>
      <c r="GHE62" s="763">
        <f>'Detailed Budget'!GHQ72</f>
        <v>0</v>
      </c>
      <c r="GHF62" s="763">
        <f>'Detailed Budget'!GHR72</f>
        <v>0</v>
      </c>
      <c r="GHG62" s="763">
        <f>'Detailed Budget'!GHS72</f>
        <v>0</v>
      </c>
      <c r="GHH62" s="763">
        <f>'Detailed Budget'!GHT72</f>
        <v>0</v>
      </c>
      <c r="GHI62" s="763">
        <f>'Detailed Budget'!GHU72</f>
        <v>0</v>
      </c>
      <c r="GHJ62" s="763">
        <f>'Detailed Budget'!GHV72</f>
        <v>0</v>
      </c>
      <c r="GHK62" s="763">
        <f>'Detailed Budget'!GHW72</f>
        <v>0</v>
      </c>
      <c r="GHL62" s="763">
        <f>'Detailed Budget'!GHX72</f>
        <v>0</v>
      </c>
      <c r="GHM62" s="763">
        <f>'Detailed Budget'!GHY72</f>
        <v>0</v>
      </c>
      <c r="GHN62" s="763">
        <f>'Detailed Budget'!GHZ72</f>
        <v>0</v>
      </c>
      <c r="GHO62" s="763">
        <f>'Detailed Budget'!GIA72</f>
        <v>0</v>
      </c>
      <c r="GHP62" s="763">
        <f>'Detailed Budget'!GIB72</f>
        <v>0</v>
      </c>
      <c r="GHQ62" s="763">
        <f>'Detailed Budget'!GIC72</f>
        <v>0</v>
      </c>
      <c r="GHR62" s="763">
        <f>'Detailed Budget'!GID72</f>
        <v>0</v>
      </c>
      <c r="GHS62" s="763">
        <f>'Detailed Budget'!GIE72</f>
        <v>0</v>
      </c>
      <c r="GHT62" s="763">
        <f>'Detailed Budget'!GIF72</f>
        <v>0</v>
      </c>
      <c r="GHU62" s="763">
        <f>'Detailed Budget'!GIG72</f>
        <v>0</v>
      </c>
      <c r="GHV62" s="763">
        <f>'Detailed Budget'!GIH72</f>
        <v>0</v>
      </c>
      <c r="GHW62" s="763">
        <f>'Detailed Budget'!GII72</f>
        <v>0</v>
      </c>
      <c r="GHX62" s="763">
        <f>'Detailed Budget'!GIJ72</f>
        <v>0</v>
      </c>
      <c r="GHY62" s="763">
        <f>'Detailed Budget'!GIK72</f>
        <v>0</v>
      </c>
      <c r="GHZ62" s="763">
        <f>'Detailed Budget'!GIL72</f>
        <v>0</v>
      </c>
      <c r="GIA62" s="763">
        <f>'Detailed Budget'!GIM72</f>
        <v>0</v>
      </c>
      <c r="GIB62" s="763">
        <f>'Detailed Budget'!GIN72</f>
        <v>0</v>
      </c>
      <c r="GIC62" s="763">
        <f>'Detailed Budget'!GIO72</f>
        <v>0</v>
      </c>
      <c r="GID62" s="763">
        <f>'Detailed Budget'!GIP72</f>
        <v>0</v>
      </c>
      <c r="GIE62" s="763">
        <f>'Detailed Budget'!GIQ72</f>
        <v>0</v>
      </c>
      <c r="GIF62" s="763">
        <f>'Detailed Budget'!GIR72</f>
        <v>0</v>
      </c>
      <c r="GIG62" s="763">
        <f>'Detailed Budget'!GIS72</f>
        <v>0</v>
      </c>
      <c r="GIH62" s="763">
        <f>'Detailed Budget'!GIT72</f>
        <v>0</v>
      </c>
      <c r="GII62" s="763">
        <f>'Detailed Budget'!GIU72</f>
        <v>0</v>
      </c>
      <c r="GIJ62" s="763">
        <f>'Detailed Budget'!GIV72</f>
        <v>0</v>
      </c>
      <c r="GIK62" s="763">
        <f>'Detailed Budget'!GIW72</f>
        <v>0</v>
      </c>
      <c r="GIL62" s="763">
        <f>'Detailed Budget'!GIX72</f>
        <v>0</v>
      </c>
      <c r="GIM62" s="763">
        <f>'Detailed Budget'!GIY72</f>
        <v>0</v>
      </c>
      <c r="GIN62" s="763">
        <f>'Detailed Budget'!GIZ72</f>
        <v>0</v>
      </c>
      <c r="GIO62" s="763">
        <f>'Detailed Budget'!GJA72</f>
        <v>0</v>
      </c>
      <c r="GIP62" s="763">
        <f>'Detailed Budget'!GJB72</f>
        <v>0</v>
      </c>
      <c r="GIQ62" s="763">
        <f>'Detailed Budget'!GJC72</f>
        <v>0</v>
      </c>
      <c r="GIR62" s="763">
        <f>'Detailed Budget'!GJD72</f>
        <v>0</v>
      </c>
      <c r="GIS62" s="763">
        <f>'Detailed Budget'!GJE72</f>
        <v>0</v>
      </c>
      <c r="GIT62" s="763">
        <f>'Detailed Budget'!GJF72</f>
        <v>0</v>
      </c>
      <c r="GIU62" s="763">
        <f>'Detailed Budget'!GJG72</f>
        <v>0</v>
      </c>
      <c r="GIV62" s="763">
        <f>'Detailed Budget'!GJH72</f>
        <v>0</v>
      </c>
      <c r="GIW62" s="763">
        <f>'Detailed Budget'!GJI72</f>
        <v>0</v>
      </c>
      <c r="GIX62" s="763">
        <f>'Detailed Budget'!GJJ72</f>
        <v>0</v>
      </c>
      <c r="GIY62" s="763">
        <f>'Detailed Budget'!GJK72</f>
        <v>0</v>
      </c>
      <c r="GIZ62" s="763">
        <f>'Detailed Budget'!GJL72</f>
        <v>0</v>
      </c>
      <c r="GJA62" s="763">
        <f>'Detailed Budget'!GJM72</f>
        <v>0</v>
      </c>
      <c r="GJB62" s="763">
        <f>'Detailed Budget'!GJN72</f>
        <v>0</v>
      </c>
      <c r="GJC62" s="763">
        <f>'Detailed Budget'!GJO72</f>
        <v>0</v>
      </c>
      <c r="GJD62" s="763">
        <f>'Detailed Budget'!GJP72</f>
        <v>0</v>
      </c>
      <c r="GJE62" s="763">
        <f>'Detailed Budget'!GJQ72</f>
        <v>0</v>
      </c>
      <c r="GJF62" s="763">
        <f>'Detailed Budget'!GJR72</f>
        <v>0</v>
      </c>
      <c r="GJG62" s="763">
        <f>'Detailed Budget'!GJS72</f>
        <v>0</v>
      </c>
      <c r="GJH62" s="763">
        <f>'Detailed Budget'!GJT72</f>
        <v>0</v>
      </c>
      <c r="GJI62" s="763">
        <f>'Detailed Budget'!GJU72</f>
        <v>0</v>
      </c>
      <c r="GJJ62" s="763">
        <f>'Detailed Budget'!GJV72</f>
        <v>0</v>
      </c>
      <c r="GJK62" s="763">
        <f>'Detailed Budget'!GJW72</f>
        <v>0</v>
      </c>
      <c r="GJL62" s="763">
        <f>'Detailed Budget'!GJX72</f>
        <v>0</v>
      </c>
      <c r="GJM62" s="763">
        <f>'Detailed Budget'!GJY72</f>
        <v>0</v>
      </c>
      <c r="GJN62" s="763">
        <f>'Detailed Budget'!GJZ72</f>
        <v>0</v>
      </c>
      <c r="GJO62" s="763">
        <f>'Detailed Budget'!GKA72</f>
        <v>0</v>
      </c>
      <c r="GJP62" s="763">
        <f>'Detailed Budget'!GKB72</f>
        <v>0</v>
      </c>
      <c r="GJQ62" s="763">
        <f>'Detailed Budget'!GKC72</f>
        <v>0</v>
      </c>
      <c r="GJR62" s="763">
        <f>'Detailed Budget'!GKD72</f>
        <v>0</v>
      </c>
      <c r="GJS62" s="763">
        <f>'Detailed Budget'!GKE72</f>
        <v>0</v>
      </c>
      <c r="GJT62" s="763">
        <f>'Detailed Budget'!GKF72</f>
        <v>0</v>
      </c>
      <c r="GJU62" s="763">
        <f>'Detailed Budget'!GKG72</f>
        <v>0</v>
      </c>
      <c r="GJV62" s="763">
        <f>'Detailed Budget'!GKH72</f>
        <v>0</v>
      </c>
      <c r="GJW62" s="763">
        <f>'Detailed Budget'!GKI72</f>
        <v>0</v>
      </c>
      <c r="GJX62" s="763">
        <f>'Detailed Budget'!GKJ72</f>
        <v>0</v>
      </c>
      <c r="GJY62" s="763">
        <f>'Detailed Budget'!GKK72</f>
        <v>0</v>
      </c>
      <c r="GJZ62" s="763">
        <f>'Detailed Budget'!GKL72</f>
        <v>0</v>
      </c>
      <c r="GKA62" s="763">
        <f>'Detailed Budget'!GKM72</f>
        <v>0</v>
      </c>
      <c r="GKB62" s="763">
        <f>'Detailed Budget'!GKN72</f>
        <v>0</v>
      </c>
      <c r="GKC62" s="763">
        <f>'Detailed Budget'!GKO72</f>
        <v>0</v>
      </c>
      <c r="GKD62" s="763">
        <f>'Detailed Budget'!GKP72</f>
        <v>0</v>
      </c>
      <c r="GKE62" s="763">
        <f>'Detailed Budget'!GKQ72</f>
        <v>0</v>
      </c>
      <c r="GKF62" s="763">
        <f>'Detailed Budget'!GKR72</f>
        <v>0</v>
      </c>
      <c r="GKG62" s="763">
        <f>'Detailed Budget'!GKS72</f>
        <v>0</v>
      </c>
      <c r="GKH62" s="763">
        <f>'Detailed Budget'!GKT72</f>
        <v>0</v>
      </c>
      <c r="GKI62" s="763">
        <f>'Detailed Budget'!GKU72</f>
        <v>0</v>
      </c>
      <c r="GKJ62" s="763">
        <f>'Detailed Budget'!GKV72</f>
        <v>0</v>
      </c>
      <c r="GKK62" s="763">
        <f>'Detailed Budget'!GKW72</f>
        <v>0</v>
      </c>
      <c r="GKL62" s="763">
        <f>'Detailed Budget'!GKX72</f>
        <v>0</v>
      </c>
      <c r="GKM62" s="763">
        <f>'Detailed Budget'!GKY72</f>
        <v>0</v>
      </c>
      <c r="GKN62" s="763">
        <f>'Detailed Budget'!GKZ72</f>
        <v>0</v>
      </c>
      <c r="GKO62" s="763">
        <f>'Detailed Budget'!GLA72</f>
        <v>0</v>
      </c>
      <c r="GKP62" s="763">
        <f>'Detailed Budget'!GLB72</f>
        <v>0</v>
      </c>
      <c r="GKQ62" s="763">
        <f>'Detailed Budget'!GLC72</f>
        <v>0</v>
      </c>
      <c r="GKR62" s="763">
        <f>'Detailed Budget'!GLD72</f>
        <v>0</v>
      </c>
      <c r="GKS62" s="763">
        <f>'Detailed Budget'!GLE72</f>
        <v>0</v>
      </c>
      <c r="GKT62" s="763">
        <f>'Detailed Budget'!GLF72</f>
        <v>0</v>
      </c>
      <c r="GKU62" s="763">
        <f>'Detailed Budget'!GLG72</f>
        <v>0</v>
      </c>
      <c r="GKV62" s="763">
        <f>'Detailed Budget'!GLH72</f>
        <v>0</v>
      </c>
      <c r="GKW62" s="763">
        <f>'Detailed Budget'!GLI72</f>
        <v>0</v>
      </c>
      <c r="GKX62" s="763">
        <f>'Detailed Budget'!GLJ72</f>
        <v>0</v>
      </c>
      <c r="GKY62" s="763">
        <f>'Detailed Budget'!GLK72</f>
        <v>0</v>
      </c>
      <c r="GKZ62" s="763">
        <f>'Detailed Budget'!GLL72</f>
        <v>0</v>
      </c>
      <c r="GLA62" s="763">
        <f>'Detailed Budget'!GLM72</f>
        <v>0</v>
      </c>
      <c r="GLB62" s="763">
        <f>'Detailed Budget'!GLN72</f>
        <v>0</v>
      </c>
      <c r="GLC62" s="763">
        <f>'Detailed Budget'!GLO72</f>
        <v>0</v>
      </c>
      <c r="GLD62" s="763">
        <f>'Detailed Budget'!GLP72</f>
        <v>0</v>
      </c>
      <c r="GLE62" s="763">
        <f>'Detailed Budget'!GLQ72</f>
        <v>0</v>
      </c>
      <c r="GLF62" s="763">
        <f>'Detailed Budget'!GLR72</f>
        <v>0</v>
      </c>
      <c r="GLG62" s="763">
        <f>'Detailed Budget'!GLS72</f>
        <v>0</v>
      </c>
      <c r="GLH62" s="763">
        <f>'Detailed Budget'!GLT72</f>
        <v>0</v>
      </c>
      <c r="GLI62" s="763">
        <f>'Detailed Budget'!GLU72</f>
        <v>0</v>
      </c>
      <c r="GLJ62" s="763">
        <f>'Detailed Budget'!GLV72</f>
        <v>0</v>
      </c>
      <c r="GLK62" s="763">
        <f>'Detailed Budget'!GLW72</f>
        <v>0</v>
      </c>
      <c r="GLL62" s="763">
        <f>'Detailed Budget'!GLX72</f>
        <v>0</v>
      </c>
      <c r="GLM62" s="763">
        <f>'Detailed Budget'!GLY72</f>
        <v>0</v>
      </c>
      <c r="GLN62" s="763">
        <f>'Detailed Budget'!GLZ72</f>
        <v>0</v>
      </c>
      <c r="GLO62" s="763">
        <f>'Detailed Budget'!GMA72</f>
        <v>0</v>
      </c>
      <c r="GLP62" s="763">
        <f>'Detailed Budget'!GMB72</f>
        <v>0</v>
      </c>
      <c r="GLQ62" s="763">
        <f>'Detailed Budget'!GMC72</f>
        <v>0</v>
      </c>
      <c r="GLR62" s="763">
        <f>'Detailed Budget'!GMD72</f>
        <v>0</v>
      </c>
      <c r="GLS62" s="763">
        <f>'Detailed Budget'!GME72</f>
        <v>0</v>
      </c>
      <c r="GLT62" s="763">
        <f>'Detailed Budget'!GMF72</f>
        <v>0</v>
      </c>
      <c r="GLU62" s="763">
        <f>'Detailed Budget'!GMG72</f>
        <v>0</v>
      </c>
      <c r="GLV62" s="763">
        <f>'Detailed Budget'!GMH72</f>
        <v>0</v>
      </c>
      <c r="GLW62" s="763">
        <f>'Detailed Budget'!GMI72</f>
        <v>0</v>
      </c>
      <c r="GLX62" s="763">
        <f>'Detailed Budget'!GMJ72</f>
        <v>0</v>
      </c>
      <c r="GLY62" s="763">
        <f>'Detailed Budget'!GMK72</f>
        <v>0</v>
      </c>
      <c r="GLZ62" s="763">
        <f>'Detailed Budget'!GML72</f>
        <v>0</v>
      </c>
      <c r="GMA62" s="763">
        <f>'Detailed Budget'!GMM72</f>
        <v>0</v>
      </c>
      <c r="GMB62" s="763">
        <f>'Detailed Budget'!GMN72</f>
        <v>0</v>
      </c>
      <c r="GMC62" s="763">
        <f>'Detailed Budget'!GMO72</f>
        <v>0</v>
      </c>
      <c r="GMD62" s="763">
        <f>'Detailed Budget'!GMP72</f>
        <v>0</v>
      </c>
      <c r="GME62" s="763">
        <f>'Detailed Budget'!GMQ72</f>
        <v>0</v>
      </c>
      <c r="GMF62" s="763">
        <f>'Detailed Budget'!GMR72</f>
        <v>0</v>
      </c>
      <c r="GMG62" s="763">
        <f>'Detailed Budget'!GMS72</f>
        <v>0</v>
      </c>
      <c r="GMH62" s="763">
        <f>'Detailed Budget'!GMT72</f>
        <v>0</v>
      </c>
      <c r="GMI62" s="763">
        <f>'Detailed Budget'!GMU72</f>
        <v>0</v>
      </c>
      <c r="GMJ62" s="763">
        <f>'Detailed Budget'!GMV72</f>
        <v>0</v>
      </c>
      <c r="GMK62" s="763">
        <f>'Detailed Budget'!GMW72</f>
        <v>0</v>
      </c>
      <c r="GML62" s="763">
        <f>'Detailed Budget'!GMX72</f>
        <v>0</v>
      </c>
      <c r="GMM62" s="763">
        <f>'Detailed Budget'!GMY72</f>
        <v>0</v>
      </c>
      <c r="GMN62" s="763">
        <f>'Detailed Budget'!GMZ72</f>
        <v>0</v>
      </c>
      <c r="GMO62" s="763">
        <f>'Detailed Budget'!GNA72</f>
        <v>0</v>
      </c>
      <c r="GMP62" s="763">
        <f>'Detailed Budget'!GNB72</f>
        <v>0</v>
      </c>
      <c r="GMQ62" s="763">
        <f>'Detailed Budget'!GNC72</f>
        <v>0</v>
      </c>
      <c r="GMR62" s="763">
        <f>'Detailed Budget'!GND72</f>
        <v>0</v>
      </c>
      <c r="GMS62" s="763">
        <f>'Detailed Budget'!GNE72</f>
        <v>0</v>
      </c>
      <c r="GMT62" s="763">
        <f>'Detailed Budget'!GNF72</f>
        <v>0</v>
      </c>
      <c r="GMU62" s="763">
        <f>'Detailed Budget'!GNG72</f>
        <v>0</v>
      </c>
      <c r="GMV62" s="763">
        <f>'Detailed Budget'!GNH72</f>
        <v>0</v>
      </c>
      <c r="GMW62" s="763">
        <f>'Detailed Budget'!GNI72</f>
        <v>0</v>
      </c>
      <c r="GMX62" s="763">
        <f>'Detailed Budget'!GNJ72</f>
        <v>0</v>
      </c>
      <c r="GMY62" s="763">
        <f>'Detailed Budget'!GNK72</f>
        <v>0</v>
      </c>
      <c r="GMZ62" s="763">
        <f>'Detailed Budget'!GNL72</f>
        <v>0</v>
      </c>
      <c r="GNA62" s="763">
        <f>'Detailed Budget'!GNM72</f>
        <v>0</v>
      </c>
      <c r="GNB62" s="763">
        <f>'Detailed Budget'!GNN72</f>
        <v>0</v>
      </c>
      <c r="GNC62" s="763">
        <f>'Detailed Budget'!GNO72</f>
        <v>0</v>
      </c>
      <c r="GND62" s="763">
        <f>'Detailed Budget'!GNP72</f>
        <v>0</v>
      </c>
      <c r="GNE62" s="763">
        <f>'Detailed Budget'!GNQ72</f>
        <v>0</v>
      </c>
      <c r="GNF62" s="763">
        <f>'Detailed Budget'!GNR72</f>
        <v>0</v>
      </c>
      <c r="GNG62" s="763">
        <f>'Detailed Budget'!GNS72</f>
        <v>0</v>
      </c>
      <c r="GNH62" s="763">
        <f>'Detailed Budget'!GNT72</f>
        <v>0</v>
      </c>
      <c r="GNI62" s="763">
        <f>'Detailed Budget'!GNU72</f>
        <v>0</v>
      </c>
      <c r="GNJ62" s="763">
        <f>'Detailed Budget'!GNV72</f>
        <v>0</v>
      </c>
      <c r="GNK62" s="763">
        <f>'Detailed Budget'!GNW72</f>
        <v>0</v>
      </c>
      <c r="GNL62" s="763">
        <f>'Detailed Budget'!GNX72</f>
        <v>0</v>
      </c>
      <c r="GNM62" s="763">
        <f>'Detailed Budget'!GNY72</f>
        <v>0</v>
      </c>
      <c r="GNN62" s="763">
        <f>'Detailed Budget'!GNZ72</f>
        <v>0</v>
      </c>
      <c r="GNO62" s="763">
        <f>'Detailed Budget'!GOA72</f>
        <v>0</v>
      </c>
      <c r="GNP62" s="763">
        <f>'Detailed Budget'!GOB72</f>
        <v>0</v>
      </c>
      <c r="GNQ62" s="763">
        <f>'Detailed Budget'!GOC72</f>
        <v>0</v>
      </c>
      <c r="GNR62" s="763">
        <f>'Detailed Budget'!GOD72</f>
        <v>0</v>
      </c>
      <c r="GNS62" s="763">
        <f>'Detailed Budget'!GOE72</f>
        <v>0</v>
      </c>
      <c r="GNT62" s="763">
        <f>'Detailed Budget'!GOF72</f>
        <v>0</v>
      </c>
      <c r="GNU62" s="763">
        <f>'Detailed Budget'!GOG72</f>
        <v>0</v>
      </c>
      <c r="GNV62" s="763">
        <f>'Detailed Budget'!GOH72</f>
        <v>0</v>
      </c>
      <c r="GNW62" s="763">
        <f>'Detailed Budget'!GOI72</f>
        <v>0</v>
      </c>
      <c r="GNX62" s="763">
        <f>'Detailed Budget'!GOJ72</f>
        <v>0</v>
      </c>
      <c r="GNY62" s="763">
        <f>'Detailed Budget'!GOK72</f>
        <v>0</v>
      </c>
      <c r="GNZ62" s="763">
        <f>'Detailed Budget'!GOL72</f>
        <v>0</v>
      </c>
      <c r="GOA62" s="763">
        <f>'Detailed Budget'!GOM72</f>
        <v>0</v>
      </c>
      <c r="GOB62" s="763">
        <f>'Detailed Budget'!GON72</f>
        <v>0</v>
      </c>
      <c r="GOC62" s="763">
        <f>'Detailed Budget'!GOO72</f>
        <v>0</v>
      </c>
      <c r="GOD62" s="763">
        <f>'Detailed Budget'!GOP72</f>
        <v>0</v>
      </c>
      <c r="GOE62" s="763">
        <f>'Detailed Budget'!GOQ72</f>
        <v>0</v>
      </c>
      <c r="GOF62" s="763">
        <f>'Detailed Budget'!GOR72</f>
        <v>0</v>
      </c>
      <c r="GOG62" s="763">
        <f>'Detailed Budget'!GOS72</f>
        <v>0</v>
      </c>
      <c r="GOH62" s="763">
        <f>'Detailed Budget'!GOT72</f>
        <v>0</v>
      </c>
      <c r="GOI62" s="763">
        <f>'Detailed Budget'!GOU72</f>
        <v>0</v>
      </c>
      <c r="GOJ62" s="763">
        <f>'Detailed Budget'!GOV72</f>
        <v>0</v>
      </c>
      <c r="GOK62" s="763">
        <f>'Detailed Budget'!GOW72</f>
        <v>0</v>
      </c>
      <c r="GOL62" s="763">
        <f>'Detailed Budget'!GOX72</f>
        <v>0</v>
      </c>
      <c r="GOM62" s="763">
        <f>'Detailed Budget'!GOY72</f>
        <v>0</v>
      </c>
      <c r="GON62" s="763">
        <f>'Detailed Budget'!GOZ72</f>
        <v>0</v>
      </c>
      <c r="GOO62" s="763">
        <f>'Detailed Budget'!GPA72</f>
        <v>0</v>
      </c>
      <c r="GOP62" s="763">
        <f>'Detailed Budget'!GPB72</f>
        <v>0</v>
      </c>
      <c r="GOQ62" s="763">
        <f>'Detailed Budget'!GPC72</f>
        <v>0</v>
      </c>
      <c r="GOR62" s="763">
        <f>'Detailed Budget'!GPD72</f>
        <v>0</v>
      </c>
      <c r="GOS62" s="763">
        <f>'Detailed Budget'!GPE72</f>
        <v>0</v>
      </c>
      <c r="GOT62" s="763">
        <f>'Detailed Budget'!GPF72</f>
        <v>0</v>
      </c>
      <c r="GOU62" s="763">
        <f>'Detailed Budget'!GPG72</f>
        <v>0</v>
      </c>
      <c r="GOV62" s="763">
        <f>'Detailed Budget'!GPH72</f>
        <v>0</v>
      </c>
      <c r="GOW62" s="763">
        <f>'Detailed Budget'!GPI72</f>
        <v>0</v>
      </c>
      <c r="GOX62" s="763">
        <f>'Detailed Budget'!GPJ72</f>
        <v>0</v>
      </c>
      <c r="GOY62" s="763">
        <f>'Detailed Budget'!GPK72</f>
        <v>0</v>
      </c>
      <c r="GOZ62" s="763">
        <f>'Detailed Budget'!GPL72</f>
        <v>0</v>
      </c>
      <c r="GPA62" s="763">
        <f>'Detailed Budget'!GPM72</f>
        <v>0</v>
      </c>
      <c r="GPB62" s="763">
        <f>'Detailed Budget'!GPN72</f>
        <v>0</v>
      </c>
      <c r="GPC62" s="763">
        <f>'Detailed Budget'!GPO72</f>
        <v>0</v>
      </c>
      <c r="GPD62" s="763">
        <f>'Detailed Budget'!GPP72</f>
        <v>0</v>
      </c>
      <c r="GPE62" s="763">
        <f>'Detailed Budget'!GPQ72</f>
        <v>0</v>
      </c>
      <c r="GPF62" s="763">
        <f>'Detailed Budget'!GPR72</f>
        <v>0</v>
      </c>
      <c r="GPG62" s="763">
        <f>'Detailed Budget'!GPS72</f>
        <v>0</v>
      </c>
      <c r="GPH62" s="763">
        <f>'Detailed Budget'!GPT72</f>
        <v>0</v>
      </c>
      <c r="GPI62" s="763">
        <f>'Detailed Budget'!GPU72</f>
        <v>0</v>
      </c>
      <c r="GPJ62" s="763">
        <f>'Detailed Budget'!GPV72</f>
        <v>0</v>
      </c>
      <c r="GPK62" s="763">
        <f>'Detailed Budget'!GPW72</f>
        <v>0</v>
      </c>
      <c r="GPL62" s="763">
        <f>'Detailed Budget'!GPX72</f>
        <v>0</v>
      </c>
      <c r="GPM62" s="763">
        <f>'Detailed Budget'!GPY72</f>
        <v>0</v>
      </c>
      <c r="GPN62" s="763">
        <f>'Detailed Budget'!GPZ72</f>
        <v>0</v>
      </c>
      <c r="GPO62" s="763">
        <f>'Detailed Budget'!GQA72</f>
        <v>0</v>
      </c>
      <c r="GPP62" s="763">
        <f>'Detailed Budget'!GQB72</f>
        <v>0</v>
      </c>
      <c r="GPQ62" s="763">
        <f>'Detailed Budget'!GQC72</f>
        <v>0</v>
      </c>
      <c r="GPR62" s="763">
        <f>'Detailed Budget'!GQD72</f>
        <v>0</v>
      </c>
      <c r="GPS62" s="763">
        <f>'Detailed Budget'!GQE72</f>
        <v>0</v>
      </c>
      <c r="GPT62" s="763">
        <f>'Detailed Budget'!GQF72</f>
        <v>0</v>
      </c>
      <c r="GPU62" s="763">
        <f>'Detailed Budget'!GQG72</f>
        <v>0</v>
      </c>
      <c r="GPV62" s="763">
        <f>'Detailed Budget'!GQH72</f>
        <v>0</v>
      </c>
      <c r="GPW62" s="763">
        <f>'Detailed Budget'!GQI72</f>
        <v>0</v>
      </c>
      <c r="GPX62" s="763">
        <f>'Detailed Budget'!GQJ72</f>
        <v>0</v>
      </c>
      <c r="GPY62" s="763">
        <f>'Detailed Budget'!GQK72</f>
        <v>0</v>
      </c>
      <c r="GPZ62" s="763">
        <f>'Detailed Budget'!GQL72</f>
        <v>0</v>
      </c>
      <c r="GQA62" s="763">
        <f>'Detailed Budget'!GQM72</f>
        <v>0</v>
      </c>
      <c r="GQB62" s="763">
        <f>'Detailed Budget'!GQN72</f>
        <v>0</v>
      </c>
      <c r="GQC62" s="763">
        <f>'Detailed Budget'!GQO72</f>
        <v>0</v>
      </c>
      <c r="GQD62" s="763">
        <f>'Detailed Budget'!GQP72</f>
        <v>0</v>
      </c>
      <c r="GQE62" s="763">
        <f>'Detailed Budget'!GQQ72</f>
        <v>0</v>
      </c>
      <c r="GQF62" s="763">
        <f>'Detailed Budget'!GQR72</f>
        <v>0</v>
      </c>
      <c r="GQG62" s="763">
        <f>'Detailed Budget'!GQS72</f>
        <v>0</v>
      </c>
      <c r="GQH62" s="763">
        <f>'Detailed Budget'!GQT72</f>
        <v>0</v>
      </c>
      <c r="GQI62" s="763">
        <f>'Detailed Budget'!GQU72</f>
        <v>0</v>
      </c>
      <c r="GQJ62" s="763">
        <f>'Detailed Budget'!GQV72</f>
        <v>0</v>
      </c>
      <c r="GQK62" s="763">
        <f>'Detailed Budget'!GQW72</f>
        <v>0</v>
      </c>
      <c r="GQL62" s="763">
        <f>'Detailed Budget'!GQX72</f>
        <v>0</v>
      </c>
      <c r="GQM62" s="763">
        <f>'Detailed Budget'!GQY72</f>
        <v>0</v>
      </c>
      <c r="GQN62" s="763">
        <f>'Detailed Budget'!GQZ72</f>
        <v>0</v>
      </c>
      <c r="GQO62" s="763">
        <f>'Detailed Budget'!GRA72</f>
        <v>0</v>
      </c>
      <c r="GQP62" s="763">
        <f>'Detailed Budget'!GRB72</f>
        <v>0</v>
      </c>
      <c r="GQQ62" s="763">
        <f>'Detailed Budget'!GRC72</f>
        <v>0</v>
      </c>
      <c r="GQR62" s="763">
        <f>'Detailed Budget'!GRD72</f>
        <v>0</v>
      </c>
      <c r="GQS62" s="763">
        <f>'Detailed Budget'!GRE72</f>
        <v>0</v>
      </c>
      <c r="GQT62" s="763">
        <f>'Detailed Budget'!GRF72</f>
        <v>0</v>
      </c>
      <c r="GQU62" s="763">
        <f>'Detailed Budget'!GRG72</f>
        <v>0</v>
      </c>
      <c r="GQV62" s="763">
        <f>'Detailed Budget'!GRH72</f>
        <v>0</v>
      </c>
      <c r="GQW62" s="763">
        <f>'Detailed Budget'!GRI72</f>
        <v>0</v>
      </c>
      <c r="GQX62" s="763">
        <f>'Detailed Budget'!GRJ72</f>
        <v>0</v>
      </c>
      <c r="GQY62" s="763">
        <f>'Detailed Budget'!GRK72</f>
        <v>0</v>
      </c>
      <c r="GQZ62" s="763">
        <f>'Detailed Budget'!GRL72</f>
        <v>0</v>
      </c>
      <c r="GRA62" s="763">
        <f>'Detailed Budget'!GRM72</f>
        <v>0</v>
      </c>
      <c r="GRB62" s="763">
        <f>'Detailed Budget'!GRN72</f>
        <v>0</v>
      </c>
      <c r="GRC62" s="763">
        <f>'Detailed Budget'!GRO72</f>
        <v>0</v>
      </c>
      <c r="GRD62" s="763">
        <f>'Detailed Budget'!GRP72</f>
        <v>0</v>
      </c>
      <c r="GRE62" s="763">
        <f>'Detailed Budget'!GRQ72</f>
        <v>0</v>
      </c>
      <c r="GRF62" s="763">
        <f>'Detailed Budget'!GRR72</f>
        <v>0</v>
      </c>
      <c r="GRG62" s="763">
        <f>'Detailed Budget'!GRS72</f>
        <v>0</v>
      </c>
      <c r="GRH62" s="763">
        <f>'Detailed Budget'!GRT72</f>
        <v>0</v>
      </c>
      <c r="GRI62" s="763">
        <f>'Detailed Budget'!GRU72</f>
        <v>0</v>
      </c>
      <c r="GRJ62" s="763">
        <f>'Detailed Budget'!GRV72</f>
        <v>0</v>
      </c>
      <c r="GRK62" s="763">
        <f>'Detailed Budget'!GRW72</f>
        <v>0</v>
      </c>
      <c r="GRL62" s="763">
        <f>'Detailed Budget'!GRX72</f>
        <v>0</v>
      </c>
      <c r="GRM62" s="763">
        <f>'Detailed Budget'!GRY72</f>
        <v>0</v>
      </c>
      <c r="GRN62" s="763">
        <f>'Detailed Budget'!GRZ72</f>
        <v>0</v>
      </c>
      <c r="GRO62" s="763">
        <f>'Detailed Budget'!GSA72</f>
        <v>0</v>
      </c>
      <c r="GRP62" s="763">
        <f>'Detailed Budget'!GSB72</f>
        <v>0</v>
      </c>
      <c r="GRQ62" s="763">
        <f>'Detailed Budget'!GSC72</f>
        <v>0</v>
      </c>
      <c r="GRR62" s="763">
        <f>'Detailed Budget'!GSD72</f>
        <v>0</v>
      </c>
      <c r="GRS62" s="763">
        <f>'Detailed Budget'!GSE72</f>
        <v>0</v>
      </c>
      <c r="GRT62" s="763">
        <f>'Detailed Budget'!GSF72</f>
        <v>0</v>
      </c>
      <c r="GRU62" s="763">
        <f>'Detailed Budget'!GSG72</f>
        <v>0</v>
      </c>
      <c r="GRV62" s="763">
        <f>'Detailed Budget'!GSH72</f>
        <v>0</v>
      </c>
      <c r="GRW62" s="763">
        <f>'Detailed Budget'!GSI72</f>
        <v>0</v>
      </c>
      <c r="GRX62" s="763">
        <f>'Detailed Budget'!GSJ72</f>
        <v>0</v>
      </c>
      <c r="GRY62" s="763">
        <f>'Detailed Budget'!GSK72</f>
        <v>0</v>
      </c>
      <c r="GRZ62" s="763">
        <f>'Detailed Budget'!GSL72</f>
        <v>0</v>
      </c>
      <c r="GSA62" s="763">
        <f>'Detailed Budget'!GSM72</f>
        <v>0</v>
      </c>
      <c r="GSB62" s="763">
        <f>'Detailed Budget'!GSN72</f>
        <v>0</v>
      </c>
      <c r="GSC62" s="763">
        <f>'Detailed Budget'!GSO72</f>
        <v>0</v>
      </c>
      <c r="GSD62" s="763">
        <f>'Detailed Budget'!GSP72</f>
        <v>0</v>
      </c>
      <c r="GSE62" s="763">
        <f>'Detailed Budget'!GSQ72</f>
        <v>0</v>
      </c>
      <c r="GSF62" s="763">
        <f>'Detailed Budget'!GSR72</f>
        <v>0</v>
      </c>
      <c r="GSG62" s="763">
        <f>'Detailed Budget'!GSS72</f>
        <v>0</v>
      </c>
      <c r="GSH62" s="763">
        <f>'Detailed Budget'!GST72</f>
        <v>0</v>
      </c>
      <c r="GSI62" s="763">
        <f>'Detailed Budget'!GSU72</f>
        <v>0</v>
      </c>
      <c r="GSJ62" s="763">
        <f>'Detailed Budget'!GSV72</f>
        <v>0</v>
      </c>
      <c r="GSK62" s="763">
        <f>'Detailed Budget'!GSW72</f>
        <v>0</v>
      </c>
      <c r="GSL62" s="763">
        <f>'Detailed Budget'!GSX72</f>
        <v>0</v>
      </c>
      <c r="GSM62" s="763">
        <f>'Detailed Budget'!GSY72</f>
        <v>0</v>
      </c>
      <c r="GSN62" s="763">
        <f>'Detailed Budget'!GSZ72</f>
        <v>0</v>
      </c>
      <c r="GSO62" s="763">
        <f>'Detailed Budget'!GTA72</f>
        <v>0</v>
      </c>
      <c r="GSP62" s="763">
        <f>'Detailed Budget'!GTB72</f>
        <v>0</v>
      </c>
      <c r="GSQ62" s="763">
        <f>'Detailed Budget'!GTC72</f>
        <v>0</v>
      </c>
      <c r="GSR62" s="763">
        <f>'Detailed Budget'!GTD72</f>
        <v>0</v>
      </c>
      <c r="GSS62" s="763">
        <f>'Detailed Budget'!GTE72</f>
        <v>0</v>
      </c>
      <c r="GST62" s="763">
        <f>'Detailed Budget'!GTF72</f>
        <v>0</v>
      </c>
      <c r="GSU62" s="763">
        <f>'Detailed Budget'!GTG72</f>
        <v>0</v>
      </c>
      <c r="GSV62" s="763">
        <f>'Detailed Budget'!GTH72</f>
        <v>0</v>
      </c>
      <c r="GSW62" s="763">
        <f>'Detailed Budget'!GTI72</f>
        <v>0</v>
      </c>
      <c r="GSX62" s="763">
        <f>'Detailed Budget'!GTJ72</f>
        <v>0</v>
      </c>
      <c r="GSY62" s="763">
        <f>'Detailed Budget'!GTK72</f>
        <v>0</v>
      </c>
      <c r="GSZ62" s="763">
        <f>'Detailed Budget'!GTL72</f>
        <v>0</v>
      </c>
      <c r="GTA62" s="763">
        <f>'Detailed Budget'!GTM72</f>
        <v>0</v>
      </c>
      <c r="GTB62" s="763">
        <f>'Detailed Budget'!GTN72</f>
        <v>0</v>
      </c>
      <c r="GTC62" s="763">
        <f>'Detailed Budget'!GTO72</f>
        <v>0</v>
      </c>
      <c r="GTD62" s="763">
        <f>'Detailed Budget'!GTP72</f>
        <v>0</v>
      </c>
      <c r="GTE62" s="763">
        <f>'Detailed Budget'!GTQ72</f>
        <v>0</v>
      </c>
      <c r="GTF62" s="763">
        <f>'Detailed Budget'!GTR72</f>
        <v>0</v>
      </c>
      <c r="GTG62" s="763">
        <f>'Detailed Budget'!GTS72</f>
        <v>0</v>
      </c>
      <c r="GTH62" s="763">
        <f>'Detailed Budget'!GTT72</f>
        <v>0</v>
      </c>
      <c r="GTI62" s="763">
        <f>'Detailed Budget'!GTU72</f>
        <v>0</v>
      </c>
      <c r="GTJ62" s="763">
        <f>'Detailed Budget'!GTV72</f>
        <v>0</v>
      </c>
      <c r="GTK62" s="763">
        <f>'Detailed Budget'!GTW72</f>
        <v>0</v>
      </c>
      <c r="GTL62" s="763">
        <f>'Detailed Budget'!GTX72</f>
        <v>0</v>
      </c>
      <c r="GTM62" s="763">
        <f>'Detailed Budget'!GTY72</f>
        <v>0</v>
      </c>
      <c r="GTN62" s="763">
        <f>'Detailed Budget'!GTZ72</f>
        <v>0</v>
      </c>
      <c r="GTO62" s="763">
        <f>'Detailed Budget'!GUA72</f>
        <v>0</v>
      </c>
      <c r="GTP62" s="763">
        <f>'Detailed Budget'!GUB72</f>
        <v>0</v>
      </c>
      <c r="GTQ62" s="763">
        <f>'Detailed Budget'!GUC72</f>
        <v>0</v>
      </c>
      <c r="GTR62" s="763">
        <f>'Detailed Budget'!GUD72</f>
        <v>0</v>
      </c>
      <c r="GTS62" s="763">
        <f>'Detailed Budget'!GUE72</f>
        <v>0</v>
      </c>
      <c r="GTT62" s="763">
        <f>'Detailed Budget'!GUF72</f>
        <v>0</v>
      </c>
      <c r="GTU62" s="763">
        <f>'Detailed Budget'!GUG72</f>
        <v>0</v>
      </c>
      <c r="GTV62" s="763">
        <f>'Detailed Budget'!GUH72</f>
        <v>0</v>
      </c>
      <c r="GTW62" s="763">
        <f>'Detailed Budget'!GUI72</f>
        <v>0</v>
      </c>
      <c r="GTX62" s="763">
        <f>'Detailed Budget'!GUJ72</f>
        <v>0</v>
      </c>
      <c r="GTY62" s="763">
        <f>'Detailed Budget'!GUK72</f>
        <v>0</v>
      </c>
      <c r="GTZ62" s="763">
        <f>'Detailed Budget'!GUL72</f>
        <v>0</v>
      </c>
      <c r="GUA62" s="763">
        <f>'Detailed Budget'!GUM72</f>
        <v>0</v>
      </c>
      <c r="GUB62" s="763">
        <f>'Detailed Budget'!GUN72</f>
        <v>0</v>
      </c>
      <c r="GUC62" s="763">
        <f>'Detailed Budget'!GUO72</f>
        <v>0</v>
      </c>
      <c r="GUD62" s="763">
        <f>'Detailed Budget'!GUP72</f>
        <v>0</v>
      </c>
      <c r="GUE62" s="763">
        <f>'Detailed Budget'!GUQ72</f>
        <v>0</v>
      </c>
      <c r="GUF62" s="763">
        <f>'Detailed Budget'!GUR72</f>
        <v>0</v>
      </c>
      <c r="GUG62" s="763">
        <f>'Detailed Budget'!GUS72</f>
        <v>0</v>
      </c>
      <c r="GUH62" s="763">
        <f>'Detailed Budget'!GUT72</f>
        <v>0</v>
      </c>
      <c r="GUI62" s="763">
        <f>'Detailed Budget'!GUU72</f>
        <v>0</v>
      </c>
      <c r="GUJ62" s="763">
        <f>'Detailed Budget'!GUV72</f>
        <v>0</v>
      </c>
      <c r="GUK62" s="763">
        <f>'Detailed Budget'!GUW72</f>
        <v>0</v>
      </c>
      <c r="GUL62" s="763">
        <f>'Detailed Budget'!GUX72</f>
        <v>0</v>
      </c>
      <c r="GUM62" s="763">
        <f>'Detailed Budget'!GUY72</f>
        <v>0</v>
      </c>
      <c r="GUN62" s="763">
        <f>'Detailed Budget'!GUZ72</f>
        <v>0</v>
      </c>
      <c r="GUO62" s="763">
        <f>'Detailed Budget'!GVA72</f>
        <v>0</v>
      </c>
      <c r="GUP62" s="763">
        <f>'Detailed Budget'!GVB72</f>
        <v>0</v>
      </c>
      <c r="GUQ62" s="763">
        <f>'Detailed Budget'!GVC72</f>
        <v>0</v>
      </c>
      <c r="GUR62" s="763">
        <f>'Detailed Budget'!GVD72</f>
        <v>0</v>
      </c>
      <c r="GUS62" s="763">
        <f>'Detailed Budget'!GVE72</f>
        <v>0</v>
      </c>
      <c r="GUT62" s="763">
        <f>'Detailed Budget'!GVF72</f>
        <v>0</v>
      </c>
      <c r="GUU62" s="763">
        <f>'Detailed Budget'!GVG72</f>
        <v>0</v>
      </c>
      <c r="GUV62" s="763">
        <f>'Detailed Budget'!GVH72</f>
        <v>0</v>
      </c>
      <c r="GUW62" s="763">
        <f>'Detailed Budget'!GVI72</f>
        <v>0</v>
      </c>
      <c r="GUX62" s="763">
        <f>'Detailed Budget'!GVJ72</f>
        <v>0</v>
      </c>
      <c r="GUY62" s="763">
        <f>'Detailed Budget'!GVK72</f>
        <v>0</v>
      </c>
      <c r="GUZ62" s="763">
        <f>'Detailed Budget'!GVL72</f>
        <v>0</v>
      </c>
      <c r="GVA62" s="763">
        <f>'Detailed Budget'!GVM72</f>
        <v>0</v>
      </c>
      <c r="GVB62" s="763">
        <f>'Detailed Budget'!GVN72</f>
        <v>0</v>
      </c>
      <c r="GVC62" s="763">
        <f>'Detailed Budget'!GVO72</f>
        <v>0</v>
      </c>
      <c r="GVD62" s="763">
        <f>'Detailed Budget'!GVP72</f>
        <v>0</v>
      </c>
      <c r="GVE62" s="763">
        <f>'Detailed Budget'!GVQ72</f>
        <v>0</v>
      </c>
      <c r="GVF62" s="763">
        <f>'Detailed Budget'!GVR72</f>
        <v>0</v>
      </c>
      <c r="GVG62" s="763">
        <f>'Detailed Budget'!GVS72</f>
        <v>0</v>
      </c>
      <c r="GVH62" s="763">
        <f>'Detailed Budget'!GVT72</f>
        <v>0</v>
      </c>
      <c r="GVI62" s="763">
        <f>'Detailed Budget'!GVU72</f>
        <v>0</v>
      </c>
      <c r="GVJ62" s="763">
        <f>'Detailed Budget'!GVV72</f>
        <v>0</v>
      </c>
      <c r="GVK62" s="763">
        <f>'Detailed Budget'!GVW72</f>
        <v>0</v>
      </c>
      <c r="GVL62" s="763">
        <f>'Detailed Budget'!GVX72</f>
        <v>0</v>
      </c>
      <c r="GVM62" s="763">
        <f>'Detailed Budget'!GVY72</f>
        <v>0</v>
      </c>
      <c r="GVN62" s="763">
        <f>'Detailed Budget'!GVZ72</f>
        <v>0</v>
      </c>
      <c r="GVO62" s="763">
        <f>'Detailed Budget'!GWA72</f>
        <v>0</v>
      </c>
      <c r="GVP62" s="763">
        <f>'Detailed Budget'!GWB72</f>
        <v>0</v>
      </c>
      <c r="GVQ62" s="763">
        <f>'Detailed Budget'!GWC72</f>
        <v>0</v>
      </c>
      <c r="GVR62" s="763">
        <f>'Detailed Budget'!GWD72</f>
        <v>0</v>
      </c>
      <c r="GVS62" s="763">
        <f>'Detailed Budget'!GWE72</f>
        <v>0</v>
      </c>
      <c r="GVT62" s="763">
        <f>'Detailed Budget'!GWF72</f>
        <v>0</v>
      </c>
      <c r="GVU62" s="763">
        <f>'Detailed Budget'!GWG72</f>
        <v>0</v>
      </c>
      <c r="GVV62" s="763">
        <f>'Detailed Budget'!GWH72</f>
        <v>0</v>
      </c>
      <c r="GVW62" s="763">
        <f>'Detailed Budget'!GWI72</f>
        <v>0</v>
      </c>
      <c r="GVX62" s="763">
        <f>'Detailed Budget'!GWJ72</f>
        <v>0</v>
      </c>
      <c r="GVY62" s="763">
        <f>'Detailed Budget'!GWK72</f>
        <v>0</v>
      </c>
      <c r="GVZ62" s="763">
        <f>'Detailed Budget'!GWL72</f>
        <v>0</v>
      </c>
      <c r="GWA62" s="763">
        <f>'Detailed Budget'!GWM72</f>
        <v>0</v>
      </c>
      <c r="GWB62" s="763">
        <f>'Detailed Budget'!GWN72</f>
        <v>0</v>
      </c>
      <c r="GWC62" s="763">
        <f>'Detailed Budget'!GWO72</f>
        <v>0</v>
      </c>
      <c r="GWD62" s="763">
        <f>'Detailed Budget'!GWP72</f>
        <v>0</v>
      </c>
      <c r="GWE62" s="763">
        <f>'Detailed Budget'!GWQ72</f>
        <v>0</v>
      </c>
      <c r="GWF62" s="763">
        <f>'Detailed Budget'!GWR72</f>
        <v>0</v>
      </c>
      <c r="GWG62" s="763">
        <f>'Detailed Budget'!GWS72</f>
        <v>0</v>
      </c>
      <c r="GWH62" s="763">
        <f>'Detailed Budget'!GWT72</f>
        <v>0</v>
      </c>
      <c r="GWI62" s="763">
        <f>'Detailed Budget'!GWU72</f>
        <v>0</v>
      </c>
      <c r="GWJ62" s="763">
        <f>'Detailed Budget'!GWV72</f>
        <v>0</v>
      </c>
      <c r="GWK62" s="763">
        <f>'Detailed Budget'!GWW72</f>
        <v>0</v>
      </c>
      <c r="GWL62" s="763">
        <f>'Detailed Budget'!GWX72</f>
        <v>0</v>
      </c>
      <c r="GWM62" s="763">
        <f>'Detailed Budget'!GWY72</f>
        <v>0</v>
      </c>
      <c r="GWN62" s="763">
        <f>'Detailed Budget'!GWZ72</f>
        <v>0</v>
      </c>
      <c r="GWO62" s="763">
        <f>'Detailed Budget'!GXA72</f>
        <v>0</v>
      </c>
      <c r="GWP62" s="763">
        <f>'Detailed Budget'!GXB72</f>
        <v>0</v>
      </c>
      <c r="GWQ62" s="763">
        <f>'Detailed Budget'!GXC72</f>
        <v>0</v>
      </c>
      <c r="GWR62" s="763">
        <f>'Detailed Budget'!GXD72</f>
        <v>0</v>
      </c>
      <c r="GWS62" s="763">
        <f>'Detailed Budget'!GXE72</f>
        <v>0</v>
      </c>
      <c r="GWT62" s="763">
        <f>'Detailed Budget'!GXF72</f>
        <v>0</v>
      </c>
      <c r="GWU62" s="763">
        <f>'Detailed Budget'!GXG72</f>
        <v>0</v>
      </c>
      <c r="GWV62" s="763">
        <f>'Detailed Budget'!GXH72</f>
        <v>0</v>
      </c>
      <c r="GWW62" s="763">
        <f>'Detailed Budget'!GXI72</f>
        <v>0</v>
      </c>
      <c r="GWX62" s="763">
        <f>'Detailed Budget'!GXJ72</f>
        <v>0</v>
      </c>
      <c r="GWY62" s="763">
        <f>'Detailed Budget'!GXK72</f>
        <v>0</v>
      </c>
      <c r="GWZ62" s="763">
        <f>'Detailed Budget'!GXL72</f>
        <v>0</v>
      </c>
      <c r="GXA62" s="763">
        <f>'Detailed Budget'!GXM72</f>
        <v>0</v>
      </c>
      <c r="GXB62" s="763">
        <f>'Detailed Budget'!GXN72</f>
        <v>0</v>
      </c>
      <c r="GXC62" s="763">
        <f>'Detailed Budget'!GXO72</f>
        <v>0</v>
      </c>
      <c r="GXD62" s="763">
        <f>'Detailed Budget'!GXP72</f>
        <v>0</v>
      </c>
      <c r="GXE62" s="763">
        <f>'Detailed Budget'!GXQ72</f>
        <v>0</v>
      </c>
      <c r="GXF62" s="763">
        <f>'Detailed Budget'!GXR72</f>
        <v>0</v>
      </c>
      <c r="GXG62" s="763">
        <f>'Detailed Budget'!GXS72</f>
        <v>0</v>
      </c>
      <c r="GXH62" s="763">
        <f>'Detailed Budget'!GXT72</f>
        <v>0</v>
      </c>
      <c r="GXI62" s="763">
        <f>'Detailed Budget'!GXU72</f>
        <v>0</v>
      </c>
      <c r="GXJ62" s="763">
        <f>'Detailed Budget'!GXV72</f>
        <v>0</v>
      </c>
      <c r="GXK62" s="763">
        <f>'Detailed Budget'!GXW72</f>
        <v>0</v>
      </c>
      <c r="GXL62" s="763">
        <f>'Detailed Budget'!GXX72</f>
        <v>0</v>
      </c>
      <c r="GXM62" s="763">
        <f>'Detailed Budget'!GXY72</f>
        <v>0</v>
      </c>
      <c r="GXN62" s="763">
        <f>'Detailed Budget'!GXZ72</f>
        <v>0</v>
      </c>
      <c r="GXO62" s="763">
        <f>'Detailed Budget'!GYA72</f>
        <v>0</v>
      </c>
      <c r="GXP62" s="763">
        <f>'Detailed Budget'!GYB72</f>
        <v>0</v>
      </c>
      <c r="GXQ62" s="763">
        <f>'Detailed Budget'!GYC72</f>
        <v>0</v>
      </c>
      <c r="GXR62" s="763">
        <f>'Detailed Budget'!GYD72</f>
        <v>0</v>
      </c>
      <c r="GXS62" s="763">
        <f>'Detailed Budget'!GYE72</f>
        <v>0</v>
      </c>
      <c r="GXT62" s="763">
        <f>'Detailed Budget'!GYF72</f>
        <v>0</v>
      </c>
      <c r="GXU62" s="763">
        <f>'Detailed Budget'!GYG72</f>
        <v>0</v>
      </c>
      <c r="GXV62" s="763">
        <f>'Detailed Budget'!GYH72</f>
        <v>0</v>
      </c>
      <c r="GXW62" s="763">
        <f>'Detailed Budget'!GYI72</f>
        <v>0</v>
      </c>
      <c r="GXX62" s="763">
        <f>'Detailed Budget'!GYJ72</f>
        <v>0</v>
      </c>
      <c r="GXY62" s="763">
        <f>'Detailed Budget'!GYK72</f>
        <v>0</v>
      </c>
      <c r="GXZ62" s="763">
        <f>'Detailed Budget'!GYL72</f>
        <v>0</v>
      </c>
      <c r="GYA62" s="763">
        <f>'Detailed Budget'!GYM72</f>
        <v>0</v>
      </c>
      <c r="GYB62" s="763">
        <f>'Detailed Budget'!GYN72</f>
        <v>0</v>
      </c>
      <c r="GYC62" s="763">
        <f>'Detailed Budget'!GYO72</f>
        <v>0</v>
      </c>
      <c r="GYD62" s="763">
        <f>'Detailed Budget'!GYP72</f>
        <v>0</v>
      </c>
      <c r="GYE62" s="763">
        <f>'Detailed Budget'!GYQ72</f>
        <v>0</v>
      </c>
      <c r="GYF62" s="763">
        <f>'Detailed Budget'!GYR72</f>
        <v>0</v>
      </c>
      <c r="GYG62" s="763">
        <f>'Detailed Budget'!GYS72</f>
        <v>0</v>
      </c>
      <c r="GYH62" s="763">
        <f>'Detailed Budget'!GYT72</f>
        <v>0</v>
      </c>
      <c r="GYI62" s="763">
        <f>'Detailed Budget'!GYU72</f>
        <v>0</v>
      </c>
      <c r="GYJ62" s="763">
        <f>'Detailed Budget'!GYV72</f>
        <v>0</v>
      </c>
      <c r="GYK62" s="763">
        <f>'Detailed Budget'!GYW72</f>
        <v>0</v>
      </c>
      <c r="GYL62" s="763">
        <f>'Detailed Budget'!GYX72</f>
        <v>0</v>
      </c>
      <c r="GYM62" s="763">
        <f>'Detailed Budget'!GYY72</f>
        <v>0</v>
      </c>
      <c r="GYN62" s="763">
        <f>'Detailed Budget'!GYZ72</f>
        <v>0</v>
      </c>
      <c r="GYO62" s="763">
        <f>'Detailed Budget'!GZA72</f>
        <v>0</v>
      </c>
      <c r="GYP62" s="763">
        <f>'Detailed Budget'!GZB72</f>
        <v>0</v>
      </c>
      <c r="GYQ62" s="763">
        <f>'Detailed Budget'!GZC72</f>
        <v>0</v>
      </c>
      <c r="GYR62" s="763">
        <f>'Detailed Budget'!GZD72</f>
        <v>0</v>
      </c>
      <c r="GYS62" s="763">
        <f>'Detailed Budget'!GZE72</f>
        <v>0</v>
      </c>
      <c r="GYT62" s="763">
        <f>'Detailed Budget'!GZF72</f>
        <v>0</v>
      </c>
      <c r="GYU62" s="763">
        <f>'Detailed Budget'!GZG72</f>
        <v>0</v>
      </c>
      <c r="GYV62" s="763">
        <f>'Detailed Budget'!GZH72</f>
        <v>0</v>
      </c>
      <c r="GYW62" s="763">
        <f>'Detailed Budget'!GZI72</f>
        <v>0</v>
      </c>
      <c r="GYX62" s="763">
        <f>'Detailed Budget'!GZJ72</f>
        <v>0</v>
      </c>
      <c r="GYY62" s="763">
        <f>'Detailed Budget'!GZK72</f>
        <v>0</v>
      </c>
      <c r="GYZ62" s="763">
        <f>'Detailed Budget'!GZL72</f>
        <v>0</v>
      </c>
      <c r="GZA62" s="763">
        <f>'Detailed Budget'!GZM72</f>
        <v>0</v>
      </c>
      <c r="GZB62" s="763">
        <f>'Detailed Budget'!GZN72</f>
        <v>0</v>
      </c>
      <c r="GZC62" s="763">
        <f>'Detailed Budget'!GZO72</f>
        <v>0</v>
      </c>
      <c r="GZD62" s="763">
        <f>'Detailed Budget'!GZP72</f>
        <v>0</v>
      </c>
      <c r="GZE62" s="763">
        <f>'Detailed Budget'!GZQ72</f>
        <v>0</v>
      </c>
      <c r="GZF62" s="763">
        <f>'Detailed Budget'!GZR72</f>
        <v>0</v>
      </c>
      <c r="GZG62" s="763">
        <f>'Detailed Budget'!GZS72</f>
        <v>0</v>
      </c>
      <c r="GZH62" s="763">
        <f>'Detailed Budget'!GZT72</f>
        <v>0</v>
      </c>
      <c r="GZI62" s="763">
        <f>'Detailed Budget'!GZU72</f>
        <v>0</v>
      </c>
      <c r="GZJ62" s="763">
        <f>'Detailed Budget'!GZV72</f>
        <v>0</v>
      </c>
      <c r="GZK62" s="763">
        <f>'Detailed Budget'!GZW72</f>
        <v>0</v>
      </c>
      <c r="GZL62" s="763">
        <f>'Detailed Budget'!GZX72</f>
        <v>0</v>
      </c>
      <c r="GZM62" s="763">
        <f>'Detailed Budget'!GZY72</f>
        <v>0</v>
      </c>
      <c r="GZN62" s="763">
        <f>'Detailed Budget'!GZZ72</f>
        <v>0</v>
      </c>
      <c r="GZO62" s="763">
        <f>'Detailed Budget'!HAA72</f>
        <v>0</v>
      </c>
      <c r="GZP62" s="763">
        <f>'Detailed Budget'!HAB72</f>
        <v>0</v>
      </c>
      <c r="GZQ62" s="763">
        <f>'Detailed Budget'!HAC72</f>
        <v>0</v>
      </c>
      <c r="GZR62" s="763">
        <f>'Detailed Budget'!HAD72</f>
        <v>0</v>
      </c>
      <c r="GZS62" s="763">
        <f>'Detailed Budget'!HAE72</f>
        <v>0</v>
      </c>
      <c r="GZT62" s="763">
        <f>'Detailed Budget'!HAF72</f>
        <v>0</v>
      </c>
      <c r="GZU62" s="763">
        <f>'Detailed Budget'!HAG72</f>
        <v>0</v>
      </c>
      <c r="GZV62" s="763">
        <f>'Detailed Budget'!HAH72</f>
        <v>0</v>
      </c>
      <c r="GZW62" s="763">
        <f>'Detailed Budget'!HAI72</f>
        <v>0</v>
      </c>
      <c r="GZX62" s="763">
        <f>'Detailed Budget'!HAJ72</f>
        <v>0</v>
      </c>
      <c r="GZY62" s="763">
        <f>'Detailed Budget'!HAK72</f>
        <v>0</v>
      </c>
      <c r="GZZ62" s="763">
        <f>'Detailed Budget'!HAL72</f>
        <v>0</v>
      </c>
      <c r="HAA62" s="763">
        <f>'Detailed Budget'!HAM72</f>
        <v>0</v>
      </c>
      <c r="HAB62" s="763">
        <f>'Detailed Budget'!HAN72</f>
        <v>0</v>
      </c>
      <c r="HAC62" s="763">
        <f>'Detailed Budget'!HAO72</f>
        <v>0</v>
      </c>
      <c r="HAD62" s="763">
        <f>'Detailed Budget'!HAP72</f>
        <v>0</v>
      </c>
      <c r="HAE62" s="763">
        <f>'Detailed Budget'!HAQ72</f>
        <v>0</v>
      </c>
      <c r="HAF62" s="763">
        <f>'Detailed Budget'!HAR72</f>
        <v>0</v>
      </c>
      <c r="HAG62" s="763">
        <f>'Detailed Budget'!HAS72</f>
        <v>0</v>
      </c>
      <c r="HAH62" s="763">
        <f>'Detailed Budget'!HAT72</f>
        <v>0</v>
      </c>
      <c r="HAI62" s="763">
        <f>'Detailed Budget'!HAU72</f>
        <v>0</v>
      </c>
      <c r="HAJ62" s="763">
        <f>'Detailed Budget'!HAV72</f>
        <v>0</v>
      </c>
      <c r="HAK62" s="763">
        <f>'Detailed Budget'!HAW72</f>
        <v>0</v>
      </c>
      <c r="HAL62" s="763">
        <f>'Detailed Budget'!HAX72</f>
        <v>0</v>
      </c>
      <c r="HAM62" s="763">
        <f>'Detailed Budget'!HAY72</f>
        <v>0</v>
      </c>
      <c r="HAN62" s="763">
        <f>'Detailed Budget'!HAZ72</f>
        <v>0</v>
      </c>
      <c r="HAO62" s="763">
        <f>'Detailed Budget'!HBA72</f>
        <v>0</v>
      </c>
      <c r="HAP62" s="763">
        <f>'Detailed Budget'!HBB72</f>
        <v>0</v>
      </c>
      <c r="HAQ62" s="763">
        <f>'Detailed Budget'!HBC72</f>
        <v>0</v>
      </c>
      <c r="HAR62" s="763">
        <f>'Detailed Budget'!HBD72</f>
        <v>0</v>
      </c>
      <c r="HAS62" s="763">
        <f>'Detailed Budget'!HBE72</f>
        <v>0</v>
      </c>
      <c r="HAT62" s="763">
        <f>'Detailed Budget'!HBF72</f>
        <v>0</v>
      </c>
      <c r="HAU62" s="763">
        <f>'Detailed Budget'!HBG72</f>
        <v>0</v>
      </c>
      <c r="HAV62" s="763">
        <f>'Detailed Budget'!HBH72</f>
        <v>0</v>
      </c>
      <c r="HAW62" s="763">
        <f>'Detailed Budget'!HBI72</f>
        <v>0</v>
      </c>
      <c r="HAX62" s="763">
        <f>'Detailed Budget'!HBJ72</f>
        <v>0</v>
      </c>
      <c r="HAY62" s="763">
        <f>'Detailed Budget'!HBK72</f>
        <v>0</v>
      </c>
      <c r="HAZ62" s="763">
        <f>'Detailed Budget'!HBL72</f>
        <v>0</v>
      </c>
      <c r="HBA62" s="763">
        <f>'Detailed Budget'!HBM72</f>
        <v>0</v>
      </c>
      <c r="HBB62" s="763">
        <f>'Detailed Budget'!HBN72</f>
        <v>0</v>
      </c>
      <c r="HBC62" s="763">
        <f>'Detailed Budget'!HBO72</f>
        <v>0</v>
      </c>
      <c r="HBD62" s="763">
        <f>'Detailed Budget'!HBP72</f>
        <v>0</v>
      </c>
      <c r="HBE62" s="763">
        <f>'Detailed Budget'!HBQ72</f>
        <v>0</v>
      </c>
      <c r="HBF62" s="763">
        <f>'Detailed Budget'!HBR72</f>
        <v>0</v>
      </c>
      <c r="HBG62" s="763">
        <f>'Detailed Budget'!HBS72</f>
        <v>0</v>
      </c>
      <c r="HBH62" s="763">
        <f>'Detailed Budget'!HBT72</f>
        <v>0</v>
      </c>
      <c r="HBI62" s="763">
        <f>'Detailed Budget'!HBU72</f>
        <v>0</v>
      </c>
      <c r="HBJ62" s="763">
        <f>'Detailed Budget'!HBV72</f>
        <v>0</v>
      </c>
      <c r="HBK62" s="763">
        <f>'Detailed Budget'!HBW72</f>
        <v>0</v>
      </c>
      <c r="HBL62" s="763">
        <f>'Detailed Budget'!HBX72</f>
        <v>0</v>
      </c>
      <c r="HBM62" s="763">
        <f>'Detailed Budget'!HBY72</f>
        <v>0</v>
      </c>
      <c r="HBN62" s="763">
        <f>'Detailed Budget'!HBZ72</f>
        <v>0</v>
      </c>
      <c r="HBO62" s="763">
        <f>'Detailed Budget'!HCA72</f>
        <v>0</v>
      </c>
      <c r="HBP62" s="763">
        <f>'Detailed Budget'!HCB72</f>
        <v>0</v>
      </c>
      <c r="HBQ62" s="763">
        <f>'Detailed Budget'!HCC72</f>
        <v>0</v>
      </c>
      <c r="HBR62" s="763">
        <f>'Detailed Budget'!HCD72</f>
        <v>0</v>
      </c>
      <c r="HBS62" s="763">
        <f>'Detailed Budget'!HCE72</f>
        <v>0</v>
      </c>
      <c r="HBT62" s="763">
        <f>'Detailed Budget'!HCF72</f>
        <v>0</v>
      </c>
      <c r="HBU62" s="763">
        <f>'Detailed Budget'!HCG72</f>
        <v>0</v>
      </c>
      <c r="HBV62" s="763">
        <f>'Detailed Budget'!HCH72</f>
        <v>0</v>
      </c>
      <c r="HBW62" s="763">
        <f>'Detailed Budget'!HCI72</f>
        <v>0</v>
      </c>
      <c r="HBX62" s="763">
        <f>'Detailed Budget'!HCJ72</f>
        <v>0</v>
      </c>
      <c r="HBY62" s="763">
        <f>'Detailed Budget'!HCK72</f>
        <v>0</v>
      </c>
      <c r="HBZ62" s="763">
        <f>'Detailed Budget'!HCL72</f>
        <v>0</v>
      </c>
      <c r="HCA62" s="763">
        <f>'Detailed Budget'!HCM72</f>
        <v>0</v>
      </c>
      <c r="HCB62" s="763">
        <f>'Detailed Budget'!HCN72</f>
        <v>0</v>
      </c>
      <c r="HCC62" s="763">
        <f>'Detailed Budget'!HCO72</f>
        <v>0</v>
      </c>
      <c r="HCD62" s="763">
        <f>'Detailed Budget'!HCP72</f>
        <v>0</v>
      </c>
      <c r="HCE62" s="763">
        <f>'Detailed Budget'!HCQ72</f>
        <v>0</v>
      </c>
      <c r="HCF62" s="763">
        <f>'Detailed Budget'!HCR72</f>
        <v>0</v>
      </c>
      <c r="HCG62" s="763">
        <f>'Detailed Budget'!HCS72</f>
        <v>0</v>
      </c>
      <c r="HCH62" s="763">
        <f>'Detailed Budget'!HCT72</f>
        <v>0</v>
      </c>
      <c r="HCI62" s="763">
        <f>'Detailed Budget'!HCU72</f>
        <v>0</v>
      </c>
      <c r="HCJ62" s="763">
        <f>'Detailed Budget'!HCV72</f>
        <v>0</v>
      </c>
      <c r="HCK62" s="763">
        <f>'Detailed Budget'!HCW72</f>
        <v>0</v>
      </c>
      <c r="HCL62" s="763">
        <f>'Detailed Budget'!HCX72</f>
        <v>0</v>
      </c>
      <c r="HCM62" s="763">
        <f>'Detailed Budget'!HCY72</f>
        <v>0</v>
      </c>
      <c r="HCN62" s="763">
        <f>'Detailed Budget'!HCZ72</f>
        <v>0</v>
      </c>
      <c r="HCO62" s="763">
        <f>'Detailed Budget'!HDA72</f>
        <v>0</v>
      </c>
      <c r="HCP62" s="763">
        <f>'Detailed Budget'!HDB72</f>
        <v>0</v>
      </c>
      <c r="HCQ62" s="763">
        <f>'Detailed Budget'!HDC72</f>
        <v>0</v>
      </c>
      <c r="HCR62" s="763">
        <f>'Detailed Budget'!HDD72</f>
        <v>0</v>
      </c>
      <c r="HCS62" s="763">
        <f>'Detailed Budget'!HDE72</f>
        <v>0</v>
      </c>
      <c r="HCT62" s="763">
        <f>'Detailed Budget'!HDF72</f>
        <v>0</v>
      </c>
      <c r="HCU62" s="763">
        <f>'Detailed Budget'!HDG72</f>
        <v>0</v>
      </c>
      <c r="HCV62" s="763">
        <f>'Detailed Budget'!HDH72</f>
        <v>0</v>
      </c>
      <c r="HCW62" s="763">
        <f>'Detailed Budget'!HDI72</f>
        <v>0</v>
      </c>
      <c r="HCX62" s="763">
        <f>'Detailed Budget'!HDJ72</f>
        <v>0</v>
      </c>
      <c r="HCY62" s="763">
        <f>'Detailed Budget'!HDK72</f>
        <v>0</v>
      </c>
      <c r="HCZ62" s="763">
        <f>'Detailed Budget'!HDL72</f>
        <v>0</v>
      </c>
      <c r="HDA62" s="763">
        <f>'Detailed Budget'!HDM72</f>
        <v>0</v>
      </c>
      <c r="HDB62" s="763">
        <f>'Detailed Budget'!HDN72</f>
        <v>0</v>
      </c>
      <c r="HDC62" s="763">
        <f>'Detailed Budget'!HDO72</f>
        <v>0</v>
      </c>
      <c r="HDD62" s="763">
        <f>'Detailed Budget'!HDP72</f>
        <v>0</v>
      </c>
      <c r="HDE62" s="763">
        <f>'Detailed Budget'!HDQ72</f>
        <v>0</v>
      </c>
      <c r="HDF62" s="763">
        <f>'Detailed Budget'!HDR72</f>
        <v>0</v>
      </c>
      <c r="HDG62" s="763">
        <f>'Detailed Budget'!HDS72</f>
        <v>0</v>
      </c>
      <c r="HDH62" s="763">
        <f>'Detailed Budget'!HDT72</f>
        <v>0</v>
      </c>
      <c r="HDI62" s="763">
        <f>'Detailed Budget'!HDU72</f>
        <v>0</v>
      </c>
      <c r="HDJ62" s="763">
        <f>'Detailed Budget'!HDV72</f>
        <v>0</v>
      </c>
      <c r="HDK62" s="763">
        <f>'Detailed Budget'!HDW72</f>
        <v>0</v>
      </c>
      <c r="HDL62" s="763">
        <f>'Detailed Budget'!HDX72</f>
        <v>0</v>
      </c>
      <c r="HDM62" s="763">
        <f>'Detailed Budget'!HDY72</f>
        <v>0</v>
      </c>
      <c r="HDN62" s="763">
        <f>'Detailed Budget'!HDZ72</f>
        <v>0</v>
      </c>
      <c r="HDO62" s="763">
        <f>'Detailed Budget'!HEA72</f>
        <v>0</v>
      </c>
      <c r="HDP62" s="763">
        <f>'Detailed Budget'!HEB72</f>
        <v>0</v>
      </c>
      <c r="HDQ62" s="763">
        <f>'Detailed Budget'!HEC72</f>
        <v>0</v>
      </c>
      <c r="HDR62" s="763">
        <f>'Detailed Budget'!HED72</f>
        <v>0</v>
      </c>
      <c r="HDS62" s="763">
        <f>'Detailed Budget'!HEE72</f>
        <v>0</v>
      </c>
      <c r="HDT62" s="763">
        <f>'Detailed Budget'!HEF72</f>
        <v>0</v>
      </c>
      <c r="HDU62" s="763">
        <f>'Detailed Budget'!HEG72</f>
        <v>0</v>
      </c>
      <c r="HDV62" s="763">
        <f>'Detailed Budget'!HEH72</f>
        <v>0</v>
      </c>
      <c r="HDW62" s="763">
        <f>'Detailed Budget'!HEI72</f>
        <v>0</v>
      </c>
      <c r="HDX62" s="763">
        <f>'Detailed Budget'!HEJ72</f>
        <v>0</v>
      </c>
      <c r="HDY62" s="763">
        <f>'Detailed Budget'!HEK72</f>
        <v>0</v>
      </c>
      <c r="HDZ62" s="763">
        <f>'Detailed Budget'!HEL72</f>
        <v>0</v>
      </c>
      <c r="HEA62" s="763">
        <f>'Detailed Budget'!HEM72</f>
        <v>0</v>
      </c>
      <c r="HEB62" s="763">
        <f>'Detailed Budget'!HEN72</f>
        <v>0</v>
      </c>
      <c r="HEC62" s="763">
        <f>'Detailed Budget'!HEO72</f>
        <v>0</v>
      </c>
      <c r="HED62" s="763">
        <f>'Detailed Budget'!HEP72</f>
        <v>0</v>
      </c>
      <c r="HEE62" s="763">
        <f>'Detailed Budget'!HEQ72</f>
        <v>0</v>
      </c>
      <c r="HEF62" s="763">
        <f>'Detailed Budget'!HER72</f>
        <v>0</v>
      </c>
      <c r="HEG62" s="763">
        <f>'Detailed Budget'!HES72</f>
        <v>0</v>
      </c>
      <c r="HEH62" s="763">
        <f>'Detailed Budget'!HET72</f>
        <v>0</v>
      </c>
      <c r="HEI62" s="763">
        <f>'Detailed Budget'!HEU72</f>
        <v>0</v>
      </c>
      <c r="HEJ62" s="763">
        <f>'Detailed Budget'!HEV72</f>
        <v>0</v>
      </c>
      <c r="HEK62" s="763">
        <f>'Detailed Budget'!HEW72</f>
        <v>0</v>
      </c>
      <c r="HEL62" s="763">
        <f>'Detailed Budget'!HEX72</f>
        <v>0</v>
      </c>
      <c r="HEM62" s="763">
        <f>'Detailed Budget'!HEY72</f>
        <v>0</v>
      </c>
      <c r="HEN62" s="763">
        <f>'Detailed Budget'!HEZ72</f>
        <v>0</v>
      </c>
      <c r="HEO62" s="763">
        <f>'Detailed Budget'!HFA72</f>
        <v>0</v>
      </c>
      <c r="HEP62" s="763">
        <f>'Detailed Budget'!HFB72</f>
        <v>0</v>
      </c>
      <c r="HEQ62" s="763">
        <f>'Detailed Budget'!HFC72</f>
        <v>0</v>
      </c>
      <c r="HER62" s="763">
        <f>'Detailed Budget'!HFD72</f>
        <v>0</v>
      </c>
      <c r="HES62" s="763">
        <f>'Detailed Budget'!HFE72</f>
        <v>0</v>
      </c>
      <c r="HET62" s="763">
        <f>'Detailed Budget'!HFF72</f>
        <v>0</v>
      </c>
      <c r="HEU62" s="763">
        <f>'Detailed Budget'!HFG72</f>
        <v>0</v>
      </c>
      <c r="HEV62" s="763">
        <f>'Detailed Budget'!HFH72</f>
        <v>0</v>
      </c>
      <c r="HEW62" s="763">
        <f>'Detailed Budget'!HFI72</f>
        <v>0</v>
      </c>
      <c r="HEX62" s="763">
        <f>'Detailed Budget'!HFJ72</f>
        <v>0</v>
      </c>
      <c r="HEY62" s="763">
        <f>'Detailed Budget'!HFK72</f>
        <v>0</v>
      </c>
      <c r="HEZ62" s="763">
        <f>'Detailed Budget'!HFL72</f>
        <v>0</v>
      </c>
      <c r="HFA62" s="763">
        <f>'Detailed Budget'!HFM72</f>
        <v>0</v>
      </c>
      <c r="HFB62" s="763">
        <f>'Detailed Budget'!HFN72</f>
        <v>0</v>
      </c>
      <c r="HFC62" s="763">
        <f>'Detailed Budget'!HFO72</f>
        <v>0</v>
      </c>
      <c r="HFD62" s="763">
        <f>'Detailed Budget'!HFP72</f>
        <v>0</v>
      </c>
      <c r="HFE62" s="763">
        <f>'Detailed Budget'!HFQ72</f>
        <v>0</v>
      </c>
      <c r="HFF62" s="763">
        <f>'Detailed Budget'!HFR72</f>
        <v>0</v>
      </c>
      <c r="HFG62" s="763">
        <f>'Detailed Budget'!HFS72</f>
        <v>0</v>
      </c>
      <c r="HFH62" s="763">
        <f>'Detailed Budget'!HFT72</f>
        <v>0</v>
      </c>
      <c r="HFI62" s="763">
        <f>'Detailed Budget'!HFU72</f>
        <v>0</v>
      </c>
      <c r="HFJ62" s="763">
        <f>'Detailed Budget'!HFV72</f>
        <v>0</v>
      </c>
      <c r="HFK62" s="763">
        <f>'Detailed Budget'!HFW72</f>
        <v>0</v>
      </c>
      <c r="HFL62" s="763">
        <f>'Detailed Budget'!HFX72</f>
        <v>0</v>
      </c>
      <c r="HFM62" s="763">
        <f>'Detailed Budget'!HFY72</f>
        <v>0</v>
      </c>
      <c r="HFN62" s="763">
        <f>'Detailed Budget'!HFZ72</f>
        <v>0</v>
      </c>
      <c r="HFO62" s="763">
        <f>'Detailed Budget'!HGA72</f>
        <v>0</v>
      </c>
      <c r="HFP62" s="763">
        <f>'Detailed Budget'!HGB72</f>
        <v>0</v>
      </c>
      <c r="HFQ62" s="763">
        <f>'Detailed Budget'!HGC72</f>
        <v>0</v>
      </c>
      <c r="HFR62" s="763">
        <f>'Detailed Budget'!HGD72</f>
        <v>0</v>
      </c>
      <c r="HFS62" s="763">
        <f>'Detailed Budget'!HGE72</f>
        <v>0</v>
      </c>
      <c r="HFT62" s="763">
        <f>'Detailed Budget'!HGF72</f>
        <v>0</v>
      </c>
      <c r="HFU62" s="763">
        <f>'Detailed Budget'!HGG72</f>
        <v>0</v>
      </c>
      <c r="HFV62" s="763">
        <f>'Detailed Budget'!HGH72</f>
        <v>0</v>
      </c>
      <c r="HFW62" s="763">
        <f>'Detailed Budget'!HGI72</f>
        <v>0</v>
      </c>
      <c r="HFX62" s="763">
        <f>'Detailed Budget'!HGJ72</f>
        <v>0</v>
      </c>
      <c r="HFY62" s="763">
        <f>'Detailed Budget'!HGK72</f>
        <v>0</v>
      </c>
      <c r="HFZ62" s="763">
        <f>'Detailed Budget'!HGL72</f>
        <v>0</v>
      </c>
      <c r="HGA62" s="763">
        <f>'Detailed Budget'!HGM72</f>
        <v>0</v>
      </c>
      <c r="HGB62" s="763">
        <f>'Detailed Budget'!HGN72</f>
        <v>0</v>
      </c>
      <c r="HGC62" s="763">
        <f>'Detailed Budget'!HGO72</f>
        <v>0</v>
      </c>
      <c r="HGD62" s="763">
        <f>'Detailed Budget'!HGP72</f>
        <v>0</v>
      </c>
      <c r="HGE62" s="763">
        <f>'Detailed Budget'!HGQ72</f>
        <v>0</v>
      </c>
      <c r="HGF62" s="763">
        <f>'Detailed Budget'!HGR72</f>
        <v>0</v>
      </c>
      <c r="HGG62" s="763">
        <f>'Detailed Budget'!HGS72</f>
        <v>0</v>
      </c>
      <c r="HGH62" s="763">
        <f>'Detailed Budget'!HGT72</f>
        <v>0</v>
      </c>
      <c r="HGI62" s="763">
        <f>'Detailed Budget'!HGU72</f>
        <v>0</v>
      </c>
      <c r="HGJ62" s="763">
        <f>'Detailed Budget'!HGV72</f>
        <v>0</v>
      </c>
      <c r="HGK62" s="763">
        <f>'Detailed Budget'!HGW72</f>
        <v>0</v>
      </c>
      <c r="HGL62" s="763">
        <f>'Detailed Budget'!HGX72</f>
        <v>0</v>
      </c>
      <c r="HGM62" s="763">
        <f>'Detailed Budget'!HGY72</f>
        <v>0</v>
      </c>
      <c r="HGN62" s="763">
        <f>'Detailed Budget'!HGZ72</f>
        <v>0</v>
      </c>
      <c r="HGO62" s="763">
        <f>'Detailed Budget'!HHA72</f>
        <v>0</v>
      </c>
      <c r="HGP62" s="763">
        <f>'Detailed Budget'!HHB72</f>
        <v>0</v>
      </c>
      <c r="HGQ62" s="763">
        <f>'Detailed Budget'!HHC72</f>
        <v>0</v>
      </c>
      <c r="HGR62" s="763">
        <f>'Detailed Budget'!HHD72</f>
        <v>0</v>
      </c>
      <c r="HGS62" s="763">
        <f>'Detailed Budget'!HHE72</f>
        <v>0</v>
      </c>
      <c r="HGT62" s="763">
        <f>'Detailed Budget'!HHF72</f>
        <v>0</v>
      </c>
      <c r="HGU62" s="763">
        <f>'Detailed Budget'!HHG72</f>
        <v>0</v>
      </c>
      <c r="HGV62" s="763">
        <f>'Detailed Budget'!HHH72</f>
        <v>0</v>
      </c>
      <c r="HGW62" s="763">
        <f>'Detailed Budget'!HHI72</f>
        <v>0</v>
      </c>
      <c r="HGX62" s="763">
        <f>'Detailed Budget'!HHJ72</f>
        <v>0</v>
      </c>
      <c r="HGY62" s="763">
        <f>'Detailed Budget'!HHK72</f>
        <v>0</v>
      </c>
      <c r="HGZ62" s="763">
        <f>'Detailed Budget'!HHL72</f>
        <v>0</v>
      </c>
      <c r="HHA62" s="763">
        <f>'Detailed Budget'!HHM72</f>
        <v>0</v>
      </c>
      <c r="HHB62" s="763">
        <f>'Detailed Budget'!HHN72</f>
        <v>0</v>
      </c>
      <c r="HHC62" s="763">
        <f>'Detailed Budget'!HHO72</f>
        <v>0</v>
      </c>
      <c r="HHD62" s="763">
        <f>'Detailed Budget'!HHP72</f>
        <v>0</v>
      </c>
      <c r="HHE62" s="763">
        <f>'Detailed Budget'!HHQ72</f>
        <v>0</v>
      </c>
      <c r="HHF62" s="763">
        <f>'Detailed Budget'!HHR72</f>
        <v>0</v>
      </c>
      <c r="HHG62" s="763">
        <f>'Detailed Budget'!HHS72</f>
        <v>0</v>
      </c>
      <c r="HHH62" s="763">
        <f>'Detailed Budget'!HHT72</f>
        <v>0</v>
      </c>
      <c r="HHI62" s="763">
        <f>'Detailed Budget'!HHU72</f>
        <v>0</v>
      </c>
      <c r="HHJ62" s="763">
        <f>'Detailed Budget'!HHV72</f>
        <v>0</v>
      </c>
      <c r="HHK62" s="763">
        <f>'Detailed Budget'!HHW72</f>
        <v>0</v>
      </c>
      <c r="HHL62" s="763">
        <f>'Detailed Budget'!HHX72</f>
        <v>0</v>
      </c>
      <c r="HHM62" s="763">
        <f>'Detailed Budget'!HHY72</f>
        <v>0</v>
      </c>
      <c r="HHN62" s="763">
        <f>'Detailed Budget'!HHZ72</f>
        <v>0</v>
      </c>
      <c r="HHO62" s="763">
        <f>'Detailed Budget'!HIA72</f>
        <v>0</v>
      </c>
      <c r="HHP62" s="763">
        <f>'Detailed Budget'!HIB72</f>
        <v>0</v>
      </c>
      <c r="HHQ62" s="763">
        <f>'Detailed Budget'!HIC72</f>
        <v>0</v>
      </c>
      <c r="HHR62" s="763">
        <f>'Detailed Budget'!HID72</f>
        <v>0</v>
      </c>
      <c r="HHS62" s="763">
        <f>'Detailed Budget'!HIE72</f>
        <v>0</v>
      </c>
      <c r="HHT62" s="763">
        <f>'Detailed Budget'!HIF72</f>
        <v>0</v>
      </c>
      <c r="HHU62" s="763">
        <f>'Detailed Budget'!HIG72</f>
        <v>0</v>
      </c>
      <c r="HHV62" s="763">
        <f>'Detailed Budget'!HIH72</f>
        <v>0</v>
      </c>
      <c r="HHW62" s="763">
        <f>'Detailed Budget'!HII72</f>
        <v>0</v>
      </c>
      <c r="HHX62" s="763">
        <f>'Detailed Budget'!HIJ72</f>
        <v>0</v>
      </c>
      <c r="HHY62" s="763">
        <f>'Detailed Budget'!HIK72</f>
        <v>0</v>
      </c>
      <c r="HHZ62" s="763">
        <f>'Detailed Budget'!HIL72</f>
        <v>0</v>
      </c>
      <c r="HIA62" s="763">
        <f>'Detailed Budget'!HIM72</f>
        <v>0</v>
      </c>
      <c r="HIB62" s="763">
        <f>'Detailed Budget'!HIN72</f>
        <v>0</v>
      </c>
      <c r="HIC62" s="763">
        <f>'Detailed Budget'!HIO72</f>
        <v>0</v>
      </c>
      <c r="HID62" s="763">
        <f>'Detailed Budget'!HIP72</f>
        <v>0</v>
      </c>
      <c r="HIE62" s="763">
        <f>'Detailed Budget'!HIQ72</f>
        <v>0</v>
      </c>
      <c r="HIF62" s="763">
        <f>'Detailed Budget'!HIR72</f>
        <v>0</v>
      </c>
      <c r="HIG62" s="763">
        <f>'Detailed Budget'!HIS72</f>
        <v>0</v>
      </c>
      <c r="HIH62" s="763">
        <f>'Detailed Budget'!HIT72</f>
        <v>0</v>
      </c>
      <c r="HII62" s="763">
        <f>'Detailed Budget'!HIU72</f>
        <v>0</v>
      </c>
      <c r="HIJ62" s="763">
        <f>'Detailed Budget'!HIV72</f>
        <v>0</v>
      </c>
      <c r="HIK62" s="763">
        <f>'Detailed Budget'!HIW72</f>
        <v>0</v>
      </c>
      <c r="HIL62" s="763">
        <f>'Detailed Budget'!HIX72</f>
        <v>0</v>
      </c>
      <c r="HIM62" s="763">
        <f>'Detailed Budget'!HIY72</f>
        <v>0</v>
      </c>
      <c r="HIN62" s="763">
        <f>'Detailed Budget'!HIZ72</f>
        <v>0</v>
      </c>
      <c r="HIO62" s="763">
        <f>'Detailed Budget'!HJA72</f>
        <v>0</v>
      </c>
      <c r="HIP62" s="763">
        <f>'Detailed Budget'!HJB72</f>
        <v>0</v>
      </c>
      <c r="HIQ62" s="763">
        <f>'Detailed Budget'!HJC72</f>
        <v>0</v>
      </c>
      <c r="HIR62" s="763">
        <f>'Detailed Budget'!HJD72</f>
        <v>0</v>
      </c>
      <c r="HIS62" s="763">
        <f>'Detailed Budget'!HJE72</f>
        <v>0</v>
      </c>
      <c r="HIT62" s="763">
        <f>'Detailed Budget'!HJF72</f>
        <v>0</v>
      </c>
      <c r="HIU62" s="763">
        <f>'Detailed Budget'!HJG72</f>
        <v>0</v>
      </c>
      <c r="HIV62" s="763">
        <f>'Detailed Budget'!HJH72</f>
        <v>0</v>
      </c>
      <c r="HIW62" s="763">
        <f>'Detailed Budget'!HJI72</f>
        <v>0</v>
      </c>
      <c r="HIX62" s="763">
        <f>'Detailed Budget'!HJJ72</f>
        <v>0</v>
      </c>
      <c r="HIY62" s="763">
        <f>'Detailed Budget'!HJK72</f>
        <v>0</v>
      </c>
      <c r="HIZ62" s="763">
        <f>'Detailed Budget'!HJL72</f>
        <v>0</v>
      </c>
      <c r="HJA62" s="763">
        <f>'Detailed Budget'!HJM72</f>
        <v>0</v>
      </c>
      <c r="HJB62" s="763">
        <f>'Detailed Budget'!HJN72</f>
        <v>0</v>
      </c>
      <c r="HJC62" s="763">
        <f>'Detailed Budget'!HJO72</f>
        <v>0</v>
      </c>
      <c r="HJD62" s="763">
        <f>'Detailed Budget'!HJP72</f>
        <v>0</v>
      </c>
      <c r="HJE62" s="763">
        <f>'Detailed Budget'!HJQ72</f>
        <v>0</v>
      </c>
      <c r="HJF62" s="763">
        <f>'Detailed Budget'!HJR72</f>
        <v>0</v>
      </c>
      <c r="HJG62" s="763">
        <f>'Detailed Budget'!HJS72</f>
        <v>0</v>
      </c>
      <c r="HJH62" s="763">
        <f>'Detailed Budget'!HJT72</f>
        <v>0</v>
      </c>
      <c r="HJI62" s="763">
        <f>'Detailed Budget'!HJU72</f>
        <v>0</v>
      </c>
      <c r="HJJ62" s="763">
        <f>'Detailed Budget'!HJV72</f>
        <v>0</v>
      </c>
      <c r="HJK62" s="763">
        <f>'Detailed Budget'!HJW72</f>
        <v>0</v>
      </c>
      <c r="HJL62" s="763">
        <f>'Detailed Budget'!HJX72</f>
        <v>0</v>
      </c>
      <c r="HJM62" s="763">
        <f>'Detailed Budget'!HJY72</f>
        <v>0</v>
      </c>
      <c r="HJN62" s="763">
        <f>'Detailed Budget'!HJZ72</f>
        <v>0</v>
      </c>
      <c r="HJO62" s="763">
        <f>'Detailed Budget'!HKA72</f>
        <v>0</v>
      </c>
      <c r="HJP62" s="763">
        <f>'Detailed Budget'!HKB72</f>
        <v>0</v>
      </c>
      <c r="HJQ62" s="763">
        <f>'Detailed Budget'!HKC72</f>
        <v>0</v>
      </c>
      <c r="HJR62" s="763">
        <f>'Detailed Budget'!HKD72</f>
        <v>0</v>
      </c>
      <c r="HJS62" s="763">
        <f>'Detailed Budget'!HKE72</f>
        <v>0</v>
      </c>
      <c r="HJT62" s="763">
        <f>'Detailed Budget'!HKF72</f>
        <v>0</v>
      </c>
      <c r="HJU62" s="763">
        <f>'Detailed Budget'!HKG72</f>
        <v>0</v>
      </c>
      <c r="HJV62" s="763">
        <f>'Detailed Budget'!HKH72</f>
        <v>0</v>
      </c>
      <c r="HJW62" s="763">
        <f>'Detailed Budget'!HKI72</f>
        <v>0</v>
      </c>
      <c r="HJX62" s="763">
        <f>'Detailed Budget'!HKJ72</f>
        <v>0</v>
      </c>
      <c r="HJY62" s="763">
        <f>'Detailed Budget'!HKK72</f>
        <v>0</v>
      </c>
      <c r="HJZ62" s="763">
        <f>'Detailed Budget'!HKL72</f>
        <v>0</v>
      </c>
      <c r="HKA62" s="763">
        <f>'Detailed Budget'!HKM72</f>
        <v>0</v>
      </c>
      <c r="HKB62" s="763">
        <f>'Detailed Budget'!HKN72</f>
        <v>0</v>
      </c>
      <c r="HKC62" s="763">
        <f>'Detailed Budget'!HKO72</f>
        <v>0</v>
      </c>
      <c r="HKD62" s="763">
        <f>'Detailed Budget'!HKP72</f>
        <v>0</v>
      </c>
      <c r="HKE62" s="763">
        <f>'Detailed Budget'!HKQ72</f>
        <v>0</v>
      </c>
      <c r="HKF62" s="763">
        <f>'Detailed Budget'!HKR72</f>
        <v>0</v>
      </c>
      <c r="HKG62" s="763">
        <f>'Detailed Budget'!HKS72</f>
        <v>0</v>
      </c>
      <c r="HKH62" s="763">
        <f>'Detailed Budget'!HKT72</f>
        <v>0</v>
      </c>
      <c r="HKI62" s="763">
        <f>'Detailed Budget'!HKU72</f>
        <v>0</v>
      </c>
      <c r="HKJ62" s="763">
        <f>'Detailed Budget'!HKV72</f>
        <v>0</v>
      </c>
      <c r="HKK62" s="763">
        <f>'Detailed Budget'!HKW72</f>
        <v>0</v>
      </c>
      <c r="HKL62" s="763">
        <f>'Detailed Budget'!HKX72</f>
        <v>0</v>
      </c>
      <c r="HKM62" s="763">
        <f>'Detailed Budget'!HKY72</f>
        <v>0</v>
      </c>
      <c r="HKN62" s="763">
        <f>'Detailed Budget'!HKZ72</f>
        <v>0</v>
      </c>
      <c r="HKO62" s="763">
        <f>'Detailed Budget'!HLA72</f>
        <v>0</v>
      </c>
      <c r="HKP62" s="763">
        <f>'Detailed Budget'!HLB72</f>
        <v>0</v>
      </c>
      <c r="HKQ62" s="763">
        <f>'Detailed Budget'!HLC72</f>
        <v>0</v>
      </c>
      <c r="HKR62" s="763">
        <f>'Detailed Budget'!HLD72</f>
        <v>0</v>
      </c>
      <c r="HKS62" s="763">
        <f>'Detailed Budget'!HLE72</f>
        <v>0</v>
      </c>
      <c r="HKT62" s="763">
        <f>'Detailed Budget'!HLF72</f>
        <v>0</v>
      </c>
      <c r="HKU62" s="763">
        <f>'Detailed Budget'!HLG72</f>
        <v>0</v>
      </c>
      <c r="HKV62" s="763">
        <f>'Detailed Budget'!HLH72</f>
        <v>0</v>
      </c>
      <c r="HKW62" s="763">
        <f>'Detailed Budget'!HLI72</f>
        <v>0</v>
      </c>
      <c r="HKX62" s="763">
        <f>'Detailed Budget'!HLJ72</f>
        <v>0</v>
      </c>
      <c r="HKY62" s="763">
        <f>'Detailed Budget'!HLK72</f>
        <v>0</v>
      </c>
      <c r="HKZ62" s="763">
        <f>'Detailed Budget'!HLL72</f>
        <v>0</v>
      </c>
      <c r="HLA62" s="763">
        <f>'Detailed Budget'!HLM72</f>
        <v>0</v>
      </c>
      <c r="HLB62" s="763">
        <f>'Detailed Budget'!HLN72</f>
        <v>0</v>
      </c>
      <c r="HLC62" s="763">
        <f>'Detailed Budget'!HLO72</f>
        <v>0</v>
      </c>
      <c r="HLD62" s="763">
        <f>'Detailed Budget'!HLP72</f>
        <v>0</v>
      </c>
      <c r="HLE62" s="763">
        <f>'Detailed Budget'!HLQ72</f>
        <v>0</v>
      </c>
      <c r="HLF62" s="763">
        <f>'Detailed Budget'!HLR72</f>
        <v>0</v>
      </c>
      <c r="HLG62" s="763">
        <f>'Detailed Budget'!HLS72</f>
        <v>0</v>
      </c>
      <c r="HLH62" s="763">
        <f>'Detailed Budget'!HLT72</f>
        <v>0</v>
      </c>
      <c r="HLI62" s="763">
        <f>'Detailed Budget'!HLU72</f>
        <v>0</v>
      </c>
      <c r="HLJ62" s="763">
        <f>'Detailed Budget'!HLV72</f>
        <v>0</v>
      </c>
      <c r="HLK62" s="763">
        <f>'Detailed Budget'!HLW72</f>
        <v>0</v>
      </c>
      <c r="HLL62" s="763">
        <f>'Detailed Budget'!HLX72</f>
        <v>0</v>
      </c>
      <c r="HLM62" s="763">
        <f>'Detailed Budget'!HLY72</f>
        <v>0</v>
      </c>
      <c r="HLN62" s="763">
        <f>'Detailed Budget'!HLZ72</f>
        <v>0</v>
      </c>
      <c r="HLO62" s="763">
        <f>'Detailed Budget'!HMA72</f>
        <v>0</v>
      </c>
      <c r="HLP62" s="763">
        <f>'Detailed Budget'!HMB72</f>
        <v>0</v>
      </c>
      <c r="HLQ62" s="763">
        <f>'Detailed Budget'!HMC72</f>
        <v>0</v>
      </c>
      <c r="HLR62" s="763">
        <f>'Detailed Budget'!HMD72</f>
        <v>0</v>
      </c>
      <c r="HLS62" s="763">
        <f>'Detailed Budget'!HME72</f>
        <v>0</v>
      </c>
      <c r="HLT62" s="763">
        <f>'Detailed Budget'!HMF72</f>
        <v>0</v>
      </c>
      <c r="HLU62" s="763">
        <f>'Detailed Budget'!HMG72</f>
        <v>0</v>
      </c>
      <c r="HLV62" s="763">
        <f>'Detailed Budget'!HMH72</f>
        <v>0</v>
      </c>
      <c r="HLW62" s="763">
        <f>'Detailed Budget'!HMI72</f>
        <v>0</v>
      </c>
      <c r="HLX62" s="763">
        <f>'Detailed Budget'!HMJ72</f>
        <v>0</v>
      </c>
      <c r="HLY62" s="763">
        <f>'Detailed Budget'!HMK72</f>
        <v>0</v>
      </c>
      <c r="HLZ62" s="763">
        <f>'Detailed Budget'!HML72</f>
        <v>0</v>
      </c>
      <c r="HMA62" s="763">
        <f>'Detailed Budget'!HMM72</f>
        <v>0</v>
      </c>
      <c r="HMB62" s="763">
        <f>'Detailed Budget'!HMN72</f>
        <v>0</v>
      </c>
      <c r="HMC62" s="763">
        <f>'Detailed Budget'!HMO72</f>
        <v>0</v>
      </c>
      <c r="HMD62" s="763">
        <f>'Detailed Budget'!HMP72</f>
        <v>0</v>
      </c>
      <c r="HME62" s="763">
        <f>'Detailed Budget'!HMQ72</f>
        <v>0</v>
      </c>
      <c r="HMF62" s="763">
        <f>'Detailed Budget'!HMR72</f>
        <v>0</v>
      </c>
      <c r="HMG62" s="763">
        <f>'Detailed Budget'!HMS72</f>
        <v>0</v>
      </c>
      <c r="HMH62" s="763">
        <f>'Detailed Budget'!HMT72</f>
        <v>0</v>
      </c>
      <c r="HMI62" s="763">
        <f>'Detailed Budget'!HMU72</f>
        <v>0</v>
      </c>
      <c r="HMJ62" s="763">
        <f>'Detailed Budget'!HMV72</f>
        <v>0</v>
      </c>
      <c r="HMK62" s="763">
        <f>'Detailed Budget'!HMW72</f>
        <v>0</v>
      </c>
      <c r="HML62" s="763">
        <f>'Detailed Budget'!HMX72</f>
        <v>0</v>
      </c>
      <c r="HMM62" s="763">
        <f>'Detailed Budget'!HMY72</f>
        <v>0</v>
      </c>
      <c r="HMN62" s="763">
        <f>'Detailed Budget'!HMZ72</f>
        <v>0</v>
      </c>
      <c r="HMO62" s="763">
        <f>'Detailed Budget'!HNA72</f>
        <v>0</v>
      </c>
      <c r="HMP62" s="763">
        <f>'Detailed Budget'!HNB72</f>
        <v>0</v>
      </c>
      <c r="HMQ62" s="763">
        <f>'Detailed Budget'!HNC72</f>
        <v>0</v>
      </c>
      <c r="HMR62" s="763">
        <f>'Detailed Budget'!HND72</f>
        <v>0</v>
      </c>
      <c r="HMS62" s="763">
        <f>'Detailed Budget'!HNE72</f>
        <v>0</v>
      </c>
      <c r="HMT62" s="763">
        <f>'Detailed Budget'!HNF72</f>
        <v>0</v>
      </c>
      <c r="HMU62" s="763">
        <f>'Detailed Budget'!HNG72</f>
        <v>0</v>
      </c>
      <c r="HMV62" s="763">
        <f>'Detailed Budget'!HNH72</f>
        <v>0</v>
      </c>
      <c r="HMW62" s="763">
        <f>'Detailed Budget'!HNI72</f>
        <v>0</v>
      </c>
      <c r="HMX62" s="763">
        <f>'Detailed Budget'!HNJ72</f>
        <v>0</v>
      </c>
      <c r="HMY62" s="763">
        <f>'Detailed Budget'!HNK72</f>
        <v>0</v>
      </c>
      <c r="HMZ62" s="763">
        <f>'Detailed Budget'!HNL72</f>
        <v>0</v>
      </c>
      <c r="HNA62" s="763">
        <f>'Detailed Budget'!HNM72</f>
        <v>0</v>
      </c>
      <c r="HNB62" s="763">
        <f>'Detailed Budget'!HNN72</f>
        <v>0</v>
      </c>
      <c r="HNC62" s="763">
        <f>'Detailed Budget'!HNO72</f>
        <v>0</v>
      </c>
      <c r="HND62" s="763">
        <f>'Detailed Budget'!HNP72</f>
        <v>0</v>
      </c>
      <c r="HNE62" s="763">
        <f>'Detailed Budget'!HNQ72</f>
        <v>0</v>
      </c>
      <c r="HNF62" s="763">
        <f>'Detailed Budget'!HNR72</f>
        <v>0</v>
      </c>
      <c r="HNG62" s="763">
        <f>'Detailed Budget'!HNS72</f>
        <v>0</v>
      </c>
      <c r="HNH62" s="763">
        <f>'Detailed Budget'!HNT72</f>
        <v>0</v>
      </c>
      <c r="HNI62" s="763">
        <f>'Detailed Budget'!HNU72</f>
        <v>0</v>
      </c>
      <c r="HNJ62" s="763">
        <f>'Detailed Budget'!HNV72</f>
        <v>0</v>
      </c>
      <c r="HNK62" s="763">
        <f>'Detailed Budget'!HNW72</f>
        <v>0</v>
      </c>
      <c r="HNL62" s="763">
        <f>'Detailed Budget'!HNX72</f>
        <v>0</v>
      </c>
      <c r="HNM62" s="763">
        <f>'Detailed Budget'!HNY72</f>
        <v>0</v>
      </c>
      <c r="HNN62" s="763">
        <f>'Detailed Budget'!HNZ72</f>
        <v>0</v>
      </c>
      <c r="HNO62" s="763">
        <f>'Detailed Budget'!HOA72</f>
        <v>0</v>
      </c>
      <c r="HNP62" s="763">
        <f>'Detailed Budget'!HOB72</f>
        <v>0</v>
      </c>
      <c r="HNQ62" s="763">
        <f>'Detailed Budget'!HOC72</f>
        <v>0</v>
      </c>
      <c r="HNR62" s="763">
        <f>'Detailed Budget'!HOD72</f>
        <v>0</v>
      </c>
      <c r="HNS62" s="763">
        <f>'Detailed Budget'!HOE72</f>
        <v>0</v>
      </c>
      <c r="HNT62" s="763">
        <f>'Detailed Budget'!HOF72</f>
        <v>0</v>
      </c>
      <c r="HNU62" s="763">
        <f>'Detailed Budget'!HOG72</f>
        <v>0</v>
      </c>
      <c r="HNV62" s="763">
        <f>'Detailed Budget'!HOH72</f>
        <v>0</v>
      </c>
      <c r="HNW62" s="763">
        <f>'Detailed Budget'!HOI72</f>
        <v>0</v>
      </c>
      <c r="HNX62" s="763">
        <f>'Detailed Budget'!HOJ72</f>
        <v>0</v>
      </c>
      <c r="HNY62" s="763">
        <f>'Detailed Budget'!HOK72</f>
        <v>0</v>
      </c>
      <c r="HNZ62" s="763">
        <f>'Detailed Budget'!HOL72</f>
        <v>0</v>
      </c>
      <c r="HOA62" s="763">
        <f>'Detailed Budget'!HOM72</f>
        <v>0</v>
      </c>
      <c r="HOB62" s="763">
        <f>'Detailed Budget'!HON72</f>
        <v>0</v>
      </c>
      <c r="HOC62" s="763">
        <f>'Detailed Budget'!HOO72</f>
        <v>0</v>
      </c>
      <c r="HOD62" s="763">
        <f>'Detailed Budget'!HOP72</f>
        <v>0</v>
      </c>
      <c r="HOE62" s="763">
        <f>'Detailed Budget'!HOQ72</f>
        <v>0</v>
      </c>
      <c r="HOF62" s="763">
        <f>'Detailed Budget'!HOR72</f>
        <v>0</v>
      </c>
      <c r="HOG62" s="763">
        <f>'Detailed Budget'!HOS72</f>
        <v>0</v>
      </c>
      <c r="HOH62" s="763">
        <f>'Detailed Budget'!HOT72</f>
        <v>0</v>
      </c>
      <c r="HOI62" s="763">
        <f>'Detailed Budget'!HOU72</f>
        <v>0</v>
      </c>
      <c r="HOJ62" s="763">
        <f>'Detailed Budget'!HOV72</f>
        <v>0</v>
      </c>
      <c r="HOK62" s="763">
        <f>'Detailed Budget'!HOW72</f>
        <v>0</v>
      </c>
      <c r="HOL62" s="763">
        <f>'Detailed Budget'!HOX72</f>
        <v>0</v>
      </c>
      <c r="HOM62" s="763">
        <f>'Detailed Budget'!HOY72</f>
        <v>0</v>
      </c>
      <c r="HON62" s="763">
        <f>'Detailed Budget'!HOZ72</f>
        <v>0</v>
      </c>
      <c r="HOO62" s="763">
        <f>'Detailed Budget'!HPA72</f>
        <v>0</v>
      </c>
      <c r="HOP62" s="763">
        <f>'Detailed Budget'!HPB72</f>
        <v>0</v>
      </c>
      <c r="HOQ62" s="763">
        <f>'Detailed Budget'!HPC72</f>
        <v>0</v>
      </c>
      <c r="HOR62" s="763">
        <f>'Detailed Budget'!HPD72</f>
        <v>0</v>
      </c>
      <c r="HOS62" s="763">
        <f>'Detailed Budget'!HPE72</f>
        <v>0</v>
      </c>
      <c r="HOT62" s="763">
        <f>'Detailed Budget'!HPF72</f>
        <v>0</v>
      </c>
      <c r="HOU62" s="763">
        <f>'Detailed Budget'!HPG72</f>
        <v>0</v>
      </c>
      <c r="HOV62" s="763">
        <f>'Detailed Budget'!HPH72</f>
        <v>0</v>
      </c>
      <c r="HOW62" s="763">
        <f>'Detailed Budget'!HPI72</f>
        <v>0</v>
      </c>
      <c r="HOX62" s="763">
        <f>'Detailed Budget'!HPJ72</f>
        <v>0</v>
      </c>
      <c r="HOY62" s="763">
        <f>'Detailed Budget'!HPK72</f>
        <v>0</v>
      </c>
      <c r="HOZ62" s="763">
        <f>'Detailed Budget'!HPL72</f>
        <v>0</v>
      </c>
      <c r="HPA62" s="763">
        <f>'Detailed Budget'!HPM72</f>
        <v>0</v>
      </c>
      <c r="HPB62" s="763">
        <f>'Detailed Budget'!HPN72</f>
        <v>0</v>
      </c>
      <c r="HPC62" s="763">
        <f>'Detailed Budget'!HPO72</f>
        <v>0</v>
      </c>
      <c r="HPD62" s="763">
        <f>'Detailed Budget'!HPP72</f>
        <v>0</v>
      </c>
      <c r="HPE62" s="763">
        <f>'Detailed Budget'!HPQ72</f>
        <v>0</v>
      </c>
      <c r="HPF62" s="763">
        <f>'Detailed Budget'!HPR72</f>
        <v>0</v>
      </c>
      <c r="HPG62" s="763">
        <f>'Detailed Budget'!HPS72</f>
        <v>0</v>
      </c>
      <c r="HPH62" s="763">
        <f>'Detailed Budget'!HPT72</f>
        <v>0</v>
      </c>
      <c r="HPI62" s="763">
        <f>'Detailed Budget'!HPU72</f>
        <v>0</v>
      </c>
      <c r="HPJ62" s="763">
        <f>'Detailed Budget'!HPV72</f>
        <v>0</v>
      </c>
      <c r="HPK62" s="763">
        <f>'Detailed Budget'!HPW72</f>
        <v>0</v>
      </c>
      <c r="HPL62" s="763">
        <f>'Detailed Budget'!HPX72</f>
        <v>0</v>
      </c>
      <c r="HPM62" s="763">
        <f>'Detailed Budget'!HPY72</f>
        <v>0</v>
      </c>
      <c r="HPN62" s="763">
        <f>'Detailed Budget'!HPZ72</f>
        <v>0</v>
      </c>
      <c r="HPO62" s="763">
        <f>'Detailed Budget'!HQA72</f>
        <v>0</v>
      </c>
      <c r="HPP62" s="763">
        <f>'Detailed Budget'!HQB72</f>
        <v>0</v>
      </c>
      <c r="HPQ62" s="763">
        <f>'Detailed Budget'!HQC72</f>
        <v>0</v>
      </c>
      <c r="HPR62" s="763">
        <f>'Detailed Budget'!HQD72</f>
        <v>0</v>
      </c>
      <c r="HPS62" s="763">
        <f>'Detailed Budget'!HQE72</f>
        <v>0</v>
      </c>
      <c r="HPT62" s="763">
        <f>'Detailed Budget'!HQF72</f>
        <v>0</v>
      </c>
      <c r="HPU62" s="763">
        <f>'Detailed Budget'!HQG72</f>
        <v>0</v>
      </c>
      <c r="HPV62" s="763">
        <f>'Detailed Budget'!HQH72</f>
        <v>0</v>
      </c>
      <c r="HPW62" s="763">
        <f>'Detailed Budget'!HQI72</f>
        <v>0</v>
      </c>
      <c r="HPX62" s="763">
        <f>'Detailed Budget'!HQJ72</f>
        <v>0</v>
      </c>
      <c r="HPY62" s="763">
        <f>'Detailed Budget'!HQK72</f>
        <v>0</v>
      </c>
      <c r="HPZ62" s="763">
        <f>'Detailed Budget'!HQL72</f>
        <v>0</v>
      </c>
      <c r="HQA62" s="763">
        <f>'Detailed Budget'!HQM72</f>
        <v>0</v>
      </c>
      <c r="HQB62" s="763">
        <f>'Detailed Budget'!HQN72</f>
        <v>0</v>
      </c>
      <c r="HQC62" s="763">
        <f>'Detailed Budget'!HQO72</f>
        <v>0</v>
      </c>
      <c r="HQD62" s="763">
        <f>'Detailed Budget'!HQP72</f>
        <v>0</v>
      </c>
      <c r="HQE62" s="763">
        <f>'Detailed Budget'!HQQ72</f>
        <v>0</v>
      </c>
      <c r="HQF62" s="763">
        <f>'Detailed Budget'!HQR72</f>
        <v>0</v>
      </c>
      <c r="HQG62" s="763">
        <f>'Detailed Budget'!HQS72</f>
        <v>0</v>
      </c>
      <c r="HQH62" s="763">
        <f>'Detailed Budget'!HQT72</f>
        <v>0</v>
      </c>
      <c r="HQI62" s="763">
        <f>'Detailed Budget'!HQU72</f>
        <v>0</v>
      </c>
      <c r="HQJ62" s="763">
        <f>'Detailed Budget'!HQV72</f>
        <v>0</v>
      </c>
      <c r="HQK62" s="763">
        <f>'Detailed Budget'!HQW72</f>
        <v>0</v>
      </c>
      <c r="HQL62" s="763">
        <f>'Detailed Budget'!HQX72</f>
        <v>0</v>
      </c>
      <c r="HQM62" s="763">
        <f>'Detailed Budget'!HQY72</f>
        <v>0</v>
      </c>
      <c r="HQN62" s="763">
        <f>'Detailed Budget'!HQZ72</f>
        <v>0</v>
      </c>
      <c r="HQO62" s="763">
        <f>'Detailed Budget'!HRA72</f>
        <v>0</v>
      </c>
      <c r="HQP62" s="763">
        <f>'Detailed Budget'!HRB72</f>
        <v>0</v>
      </c>
      <c r="HQQ62" s="763">
        <f>'Detailed Budget'!HRC72</f>
        <v>0</v>
      </c>
      <c r="HQR62" s="763">
        <f>'Detailed Budget'!HRD72</f>
        <v>0</v>
      </c>
      <c r="HQS62" s="763">
        <f>'Detailed Budget'!HRE72</f>
        <v>0</v>
      </c>
      <c r="HQT62" s="763">
        <f>'Detailed Budget'!HRF72</f>
        <v>0</v>
      </c>
      <c r="HQU62" s="763">
        <f>'Detailed Budget'!HRG72</f>
        <v>0</v>
      </c>
      <c r="HQV62" s="763">
        <f>'Detailed Budget'!HRH72</f>
        <v>0</v>
      </c>
      <c r="HQW62" s="763">
        <f>'Detailed Budget'!HRI72</f>
        <v>0</v>
      </c>
      <c r="HQX62" s="763">
        <f>'Detailed Budget'!HRJ72</f>
        <v>0</v>
      </c>
      <c r="HQY62" s="763">
        <f>'Detailed Budget'!HRK72</f>
        <v>0</v>
      </c>
      <c r="HQZ62" s="763">
        <f>'Detailed Budget'!HRL72</f>
        <v>0</v>
      </c>
      <c r="HRA62" s="763">
        <f>'Detailed Budget'!HRM72</f>
        <v>0</v>
      </c>
      <c r="HRB62" s="763">
        <f>'Detailed Budget'!HRN72</f>
        <v>0</v>
      </c>
      <c r="HRC62" s="763">
        <f>'Detailed Budget'!HRO72</f>
        <v>0</v>
      </c>
      <c r="HRD62" s="763">
        <f>'Detailed Budget'!HRP72</f>
        <v>0</v>
      </c>
      <c r="HRE62" s="763">
        <f>'Detailed Budget'!HRQ72</f>
        <v>0</v>
      </c>
      <c r="HRF62" s="763">
        <f>'Detailed Budget'!HRR72</f>
        <v>0</v>
      </c>
      <c r="HRG62" s="763">
        <f>'Detailed Budget'!HRS72</f>
        <v>0</v>
      </c>
      <c r="HRH62" s="763">
        <f>'Detailed Budget'!HRT72</f>
        <v>0</v>
      </c>
      <c r="HRI62" s="763">
        <f>'Detailed Budget'!HRU72</f>
        <v>0</v>
      </c>
      <c r="HRJ62" s="763">
        <f>'Detailed Budget'!HRV72</f>
        <v>0</v>
      </c>
      <c r="HRK62" s="763">
        <f>'Detailed Budget'!HRW72</f>
        <v>0</v>
      </c>
      <c r="HRL62" s="763">
        <f>'Detailed Budget'!HRX72</f>
        <v>0</v>
      </c>
      <c r="HRM62" s="763">
        <f>'Detailed Budget'!HRY72</f>
        <v>0</v>
      </c>
      <c r="HRN62" s="763">
        <f>'Detailed Budget'!HRZ72</f>
        <v>0</v>
      </c>
      <c r="HRO62" s="763">
        <f>'Detailed Budget'!HSA72</f>
        <v>0</v>
      </c>
      <c r="HRP62" s="763">
        <f>'Detailed Budget'!HSB72</f>
        <v>0</v>
      </c>
      <c r="HRQ62" s="763">
        <f>'Detailed Budget'!HSC72</f>
        <v>0</v>
      </c>
      <c r="HRR62" s="763">
        <f>'Detailed Budget'!HSD72</f>
        <v>0</v>
      </c>
      <c r="HRS62" s="763">
        <f>'Detailed Budget'!HSE72</f>
        <v>0</v>
      </c>
      <c r="HRT62" s="763">
        <f>'Detailed Budget'!HSF72</f>
        <v>0</v>
      </c>
      <c r="HRU62" s="763">
        <f>'Detailed Budget'!HSG72</f>
        <v>0</v>
      </c>
      <c r="HRV62" s="763">
        <f>'Detailed Budget'!HSH72</f>
        <v>0</v>
      </c>
      <c r="HRW62" s="763">
        <f>'Detailed Budget'!HSI72</f>
        <v>0</v>
      </c>
      <c r="HRX62" s="763">
        <f>'Detailed Budget'!HSJ72</f>
        <v>0</v>
      </c>
      <c r="HRY62" s="763">
        <f>'Detailed Budget'!HSK72</f>
        <v>0</v>
      </c>
      <c r="HRZ62" s="763">
        <f>'Detailed Budget'!HSL72</f>
        <v>0</v>
      </c>
      <c r="HSA62" s="763">
        <f>'Detailed Budget'!HSM72</f>
        <v>0</v>
      </c>
      <c r="HSB62" s="763">
        <f>'Detailed Budget'!HSN72</f>
        <v>0</v>
      </c>
      <c r="HSC62" s="763">
        <f>'Detailed Budget'!HSO72</f>
        <v>0</v>
      </c>
      <c r="HSD62" s="763">
        <f>'Detailed Budget'!HSP72</f>
        <v>0</v>
      </c>
      <c r="HSE62" s="763">
        <f>'Detailed Budget'!HSQ72</f>
        <v>0</v>
      </c>
      <c r="HSF62" s="763">
        <f>'Detailed Budget'!HSR72</f>
        <v>0</v>
      </c>
      <c r="HSG62" s="763">
        <f>'Detailed Budget'!HSS72</f>
        <v>0</v>
      </c>
      <c r="HSH62" s="763">
        <f>'Detailed Budget'!HST72</f>
        <v>0</v>
      </c>
      <c r="HSI62" s="763">
        <f>'Detailed Budget'!HSU72</f>
        <v>0</v>
      </c>
      <c r="HSJ62" s="763">
        <f>'Detailed Budget'!HSV72</f>
        <v>0</v>
      </c>
      <c r="HSK62" s="763">
        <f>'Detailed Budget'!HSW72</f>
        <v>0</v>
      </c>
      <c r="HSL62" s="763">
        <f>'Detailed Budget'!HSX72</f>
        <v>0</v>
      </c>
      <c r="HSM62" s="763">
        <f>'Detailed Budget'!HSY72</f>
        <v>0</v>
      </c>
      <c r="HSN62" s="763">
        <f>'Detailed Budget'!HSZ72</f>
        <v>0</v>
      </c>
      <c r="HSO62" s="763">
        <f>'Detailed Budget'!HTA72</f>
        <v>0</v>
      </c>
      <c r="HSP62" s="763">
        <f>'Detailed Budget'!HTB72</f>
        <v>0</v>
      </c>
      <c r="HSQ62" s="763">
        <f>'Detailed Budget'!HTC72</f>
        <v>0</v>
      </c>
      <c r="HSR62" s="763">
        <f>'Detailed Budget'!HTD72</f>
        <v>0</v>
      </c>
      <c r="HSS62" s="763">
        <f>'Detailed Budget'!HTE72</f>
        <v>0</v>
      </c>
      <c r="HST62" s="763">
        <f>'Detailed Budget'!HTF72</f>
        <v>0</v>
      </c>
      <c r="HSU62" s="763">
        <f>'Detailed Budget'!HTG72</f>
        <v>0</v>
      </c>
      <c r="HSV62" s="763">
        <f>'Detailed Budget'!HTH72</f>
        <v>0</v>
      </c>
      <c r="HSW62" s="763">
        <f>'Detailed Budget'!HTI72</f>
        <v>0</v>
      </c>
      <c r="HSX62" s="763">
        <f>'Detailed Budget'!HTJ72</f>
        <v>0</v>
      </c>
      <c r="HSY62" s="763">
        <f>'Detailed Budget'!HTK72</f>
        <v>0</v>
      </c>
      <c r="HSZ62" s="763">
        <f>'Detailed Budget'!HTL72</f>
        <v>0</v>
      </c>
      <c r="HTA62" s="763">
        <f>'Detailed Budget'!HTM72</f>
        <v>0</v>
      </c>
      <c r="HTB62" s="763">
        <f>'Detailed Budget'!HTN72</f>
        <v>0</v>
      </c>
      <c r="HTC62" s="763">
        <f>'Detailed Budget'!HTO72</f>
        <v>0</v>
      </c>
      <c r="HTD62" s="763">
        <f>'Detailed Budget'!HTP72</f>
        <v>0</v>
      </c>
      <c r="HTE62" s="763">
        <f>'Detailed Budget'!HTQ72</f>
        <v>0</v>
      </c>
      <c r="HTF62" s="763">
        <f>'Detailed Budget'!HTR72</f>
        <v>0</v>
      </c>
      <c r="HTG62" s="763">
        <f>'Detailed Budget'!HTS72</f>
        <v>0</v>
      </c>
      <c r="HTH62" s="763">
        <f>'Detailed Budget'!HTT72</f>
        <v>0</v>
      </c>
      <c r="HTI62" s="763">
        <f>'Detailed Budget'!HTU72</f>
        <v>0</v>
      </c>
      <c r="HTJ62" s="763">
        <f>'Detailed Budget'!HTV72</f>
        <v>0</v>
      </c>
      <c r="HTK62" s="763">
        <f>'Detailed Budget'!HTW72</f>
        <v>0</v>
      </c>
      <c r="HTL62" s="763">
        <f>'Detailed Budget'!HTX72</f>
        <v>0</v>
      </c>
      <c r="HTM62" s="763">
        <f>'Detailed Budget'!HTY72</f>
        <v>0</v>
      </c>
      <c r="HTN62" s="763">
        <f>'Detailed Budget'!HTZ72</f>
        <v>0</v>
      </c>
      <c r="HTO62" s="763">
        <f>'Detailed Budget'!HUA72</f>
        <v>0</v>
      </c>
      <c r="HTP62" s="763">
        <f>'Detailed Budget'!HUB72</f>
        <v>0</v>
      </c>
      <c r="HTQ62" s="763">
        <f>'Detailed Budget'!HUC72</f>
        <v>0</v>
      </c>
      <c r="HTR62" s="763">
        <f>'Detailed Budget'!HUD72</f>
        <v>0</v>
      </c>
      <c r="HTS62" s="763">
        <f>'Detailed Budget'!HUE72</f>
        <v>0</v>
      </c>
      <c r="HTT62" s="763">
        <f>'Detailed Budget'!HUF72</f>
        <v>0</v>
      </c>
      <c r="HTU62" s="763">
        <f>'Detailed Budget'!HUG72</f>
        <v>0</v>
      </c>
      <c r="HTV62" s="763">
        <f>'Detailed Budget'!HUH72</f>
        <v>0</v>
      </c>
      <c r="HTW62" s="763">
        <f>'Detailed Budget'!HUI72</f>
        <v>0</v>
      </c>
      <c r="HTX62" s="763">
        <f>'Detailed Budget'!HUJ72</f>
        <v>0</v>
      </c>
      <c r="HTY62" s="763">
        <f>'Detailed Budget'!HUK72</f>
        <v>0</v>
      </c>
      <c r="HTZ62" s="763">
        <f>'Detailed Budget'!HUL72</f>
        <v>0</v>
      </c>
      <c r="HUA62" s="763">
        <f>'Detailed Budget'!HUM72</f>
        <v>0</v>
      </c>
      <c r="HUB62" s="763">
        <f>'Detailed Budget'!HUN72</f>
        <v>0</v>
      </c>
      <c r="HUC62" s="763">
        <f>'Detailed Budget'!HUO72</f>
        <v>0</v>
      </c>
      <c r="HUD62" s="763">
        <f>'Detailed Budget'!HUP72</f>
        <v>0</v>
      </c>
      <c r="HUE62" s="763">
        <f>'Detailed Budget'!HUQ72</f>
        <v>0</v>
      </c>
      <c r="HUF62" s="763">
        <f>'Detailed Budget'!HUR72</f>
        <v>0</v>
      </c>
      <c r="HUG62" s="763">
        <f>'Detailed Budget'!HUS72</f>
        <v>0</v>
      </c>
      <c r="HUH62" s="763">
        <f>'Detailed Budget'!HUT72</f>
        <v>0</v>
      </c>
      <c r="HUI62" s="763">
        <f>'Detailed Budget'!HUU72</f>
        <v>0</v>
      </c>
      <c r="HUJ62" s="763">
        <f>'Detailed Budget'!HUV72</f>
        <v>0</v>
      </c>
      <c r="HUK62" s="763">
        <f>'Detailed Budget'!HUW72</f>
        <v>0</v>
      </c>
      <c r="HUL62" s="763">
        <f>'Detailed Budget'!HUX72</f>
        <v>0</v>
      </c>
      <c r="HUM62" s="763">
        <f>'Detailed Budget'!HUY72</f>
        <v>0</v>
      </c>
      <c r="HUN62" s="763">
        <f>'Detailed Budget'!HUZ72</f>
        <v>0</v>
      </c>
      <c r="HUO62" s="763">
        <f>'Detailed Budget'!HVA72</f>
        <v>0</v>
      </c>
      <c r="HUP62" s="763">
        <f>'Detailed Budget'!HVB72</f>
        <v>0</v>
      </c>
      <c r="HUQ62" s="763">
        <f>'Detailed Budget'!HVC72</f>
        <v>0</v>
      </c>
      <c r="HUR62" s="763">
        <f>'Detailed Budget'!HVD72</f>
        <v>0</v>
      </c>
      <c r="HUS62" s="763">
        <f>'Detailed Budget'!HVE72</f>
        <v>0</v>
      </c>
      <c r="HUT62" s="763">
        <f>'Detailed Budget'!HVF72</f>
        <v>0</v>
      </c>
      <c r="HUU62" s="763">
        <f>'Detailed Budget'!HVG72</f>
        <v>0</v>
      </c>
      <c r="HUV62" s="763">
        <f>'Detailed Budget'!HVH72</f>
        <v>0</v>
      </c>
      <c r="HUW62" s="763">
        <f>'Detailed Budget'!HVI72</f>
        <v>0</v>
      </c>
      <c r="HUX62" s="763">
        <f>'Detailed Budget'!HVJ72</f>
        <v>0</v>
      </c>
      <c r="HUY62" s="763">
        <f>'Detailed Budget'!HVK72</f>
        <v>0</v>
      </c>
      <c r="HUZ62" s="763">
        <f>'Detailed Budget'!HVL72</f>
        <v>0</v>
      </c>
      <c r="HVA62" s="763">
        <f>'Detailed Budget'!HVM72</f>
        <v>0</v>
      </c>
      <c r="HVB62" s="763">
        <f>'Detailed Budget'!HVN72</f>
        <v>0</v>
      </c>
      <c r="HVC62" s="763">
        <f>'Detailed Budget'!HVO72</f>
        <v>0</v>
      </c>
      <c r="HVD62" s="763">
        <f>'Detailed Budget'!HVP72</f>
        <v>0</v>
      </c>
      <c r="HVE62" s="763">
        <f>'Detailed Budget'!HVQ72</f>
        <v>0</v>
      </c>
      <c r="HVF62" s="763">
        <f>'Detailed Budget'!HVR72</f>
        <v>0</v>
      </c>
      <c r="HVG62" s="763">
        <f>'Detailed Budget'!HVS72</f>
        <v>0</v>
      </c>
      <c r="HVH62" s="763">
        <f>'Detailed Budget'!HVT72</f>
        <v>0</v>
      </c>
      <c r="HVI62" s="763">
        <f>'Detailed Budget'!HVU72</f>
        <v>0</v>
      </c>
      <c r="HVJ62" s="763">
        <f>'Detailed Budget'!HVV72</f>
        <v>0</v>
      </c>
      <c r="HVK62" s="763">
        <f>'Detailed Budget'!HVW72</f>
        <v>0</v>
      </c>
      <c r="HVL62" s="763">
        <f>'Detailed Budget'!HVX72</f>
        <v>0</v>
      </c>
      <c r="HVM62" s="763">
        <f>'Detailed Budget'!HVY72</f>
        <v>0</v>
      </c>
      <c r="HVN62" s="763">
        <f>'Detailed Budget'!HVZ72</f>
        <v>0</v>
      </c>
      <c r="HVO62" s="763">
        <f>'Detailed Budget'!HWA72</f>
        <v>0</v>
      </c>
      <c r="HVP62" s="763">
        <f>'Detailed Budget'!HWB72</f>
        <v>0</v>
      </c>
      <c r="HVQ62" s="763">
        <f>'Detailed Budget'!HWC72</f>
        <v>0</v>
      </c>
      <c r="HVR62" s="763">
        <f>'Detailed Budget'!HWD72</f>
        <v>0</v>
      </c>
      <c r="HVS62" s="763">
        <f>'Detailed Budget'!HWE72</f>
        <v>0</v>
      </c>
      <c r="HVT62" s="763">
        <f>'Detailed Budget'!HWF72</f>
        <v>0</v>
      </c>
      <c r="HVU62" s="763">
        <f>'Detailed Budget'!HWG72</f>
        <v>0</v>
      </c>
      <c r="HVV62" s="763">
        <f>'Detailed Budget'!HWH72</f>
        <v>0</v>
      </c>
      <c r="HVW62" s="763">
        <f>'Detailed Budget'!HWI72</f>
        <v>0</v>
      </c>
      <c r="HVX62" s="763">
        <f>'Detailed Budget'!HWJ72</f>
        <v>0</v>
      </c>
      <c r="HVY62" s="763">
        <f>'Detailed Budget'!HWK72</f>
        <v>0</v>
      </c>
      <c r="HVZ62" s="763">
        <f>'Detailed Budget'!HWL72</f>
        <v>0</v>
      </c>
      <c r="HWA62" s="763">
        <f>'Detailed Budget'!HWM72</f>
        <v>0</v>
      </c>
      <c r="HWB62" s="763">
        <f>'Detailed Budget'!HWN72</f>
        <v>0</v>
      </c>
      <c r="HWC62" s="763">
        <f>'Detailed Budget'!HWO72</f>
        <v>0</v>
      </c>
      <c r="HWD62" s="763">
        <f>'Detailed Budget'!HWP72</f>
        <v>0</v>
      </c>
      <c r="HWE62" s="763">
        <f>'Detailed Budget'!HWQ72</f>
        <v>0</v>
      </c>
      <c r="HWF62" s="763">
        <f>'Detailed Budget'!HWR72</f>
        <v>0</v>
      </c>
      <c r="HWG62" s="763">
        <f>'Detailed Budget'!HWS72</f>
        <v>0</v>
      </c>
      <c r="HWH62" s="763">
        <f>'Detailed Budget'!HWT72</f>
        <v>0</v>
      </c>
      <c r="HWI62" s="763">
        <f>'Detailed Budget'!HWU72</f>
        <v>0</v>
      </c>
      <c r="HWJ62" s="763">
        <f>'Detailed Budget'!HWV72</f>
        <v>0</v>
      </c>
      <c r="HWK62" s="763">
        <f>'Detailed Budget'!HWW72</f>
        <v>0</v>
      </c>
      <c r="HWL62" s="763">
        <f>'Detailed Budget'!HWX72</f>
        <v>0</v>
      </c>
      <c r="HWM62" s="763">
        <f>'Detailed Budget'!HWY72</f>
        <v>0</v>
      </c>
      <c r="HWN62" s="763">
        <f>'Detailed Budget'!HWZ72</f>
        <v>0</v>
      </c>
      <c r="HWO62" s="763">
        <f>'Detailed Budget'!HXA72</f>
        <v>0</v>
      </c>
      <c r="HWP62" s="763">
        <f>'Detailed Budget'!HXB72</f>
        <v>0</v>
      </c>
      <c r="HWQ62" s="763">
        <f>'Detailed Budget'!HXC72</f>
        <v>0</v>
      </c>
      <c r="HWR62" s="763">
        <f>'Detailed Budget'!HXD72</f>
        <v>0</v>
      </c>
      <c r="HWS62" s="763">
        <f>'Detailed Budget'!HXE72</f>
        <v>0</v>
      </c>
      <c r="HWT62" s="763">
        <f>'Detailed Budget'!HXF72</f>
        <v>0</v>
      </c>
      <c r="HWU62" s="763">
        <f>'Detailed Budget'!HXG72</f>
        <v>0</v>
      </c>
      <c r="HWV62" s="763">
        <f>'Detailed Budget'!HXH72</f>
        <v>0</v>
      </c>
      <c r="HWW62" s="763">
        <f>'Detailed Budget'!HXI72</f>
        <v>0</v>
      </c>
      <c r="HWX62" s="763">
        <f>'Detailed Budget'!HXJ72</f>
        <v>0</v>
      </c>
      <c r="HWY62" s="763">
        <f>'Detailed Budget'!HXK72</f>
        <v>0</v>
      </c>
      <c r="HWZ62" s="763">
        <f>'Detailed Budget'!HXL72</f>
        <v>0</v>
      </c>
      <c r="HXA62" s="763">
        <f>'Detailed Budget'!HXM72</f>
        <v>0</v>
      </c>
      <c r="HXB62" s="763">
        <f>'Detailed Budget'!HXN72</f>
        <v>0</v>
      </c>
      <c r="HXC62" s="763">
        <f>'Detailed Budget'!HXO72</f>
        <v>0</v>
      </c>
      <c r="HXD62" s="763">
        <f>'Detailed Budget'!HXP72</f>
        <v>0</v>
      </c>
      <c r="HXE62" s="763">
        <f>'Detailed Budget'!HXQ72</f>
        <v>0</v>
      </c>
      <c r="HXF62" s="763">
        <f>'Detailed Budget'!HXR72</f>
        <v>0</v>
      </c>
      <c r="HXG62" s="763">
        <f>'Detailed Budget'!HXS72</f>
        <v>0</v>
      </c>
      <c r="HXH62" s="763">
        <f>'Detailed Budget'!HXT72</f>
        <v>0</v>
      </c>
      <c r="HXI62" s="763">
        <f>'Detailed Budget'!HXU72</f>
        <v>0</v>
      </c>
      <c r="HXJ62" s="763">
        <f>'Detailed Budget'!HXV72</f>
        <v>0</v>
      </c>
      <c r="HXK62" s="763">
        <f>'Detailed Budget'!HXW72</f>
        <v>0</v>
      </c>
      <c r="HXL62" s="763">
        <f>'Detailed Budget'!HXX72</f>
        <v>0</v>
      </c>
      <c r="HXM62" s="763">
        <f>'Detailed Budget'!HXY72</f>
        <v>0</v>
      </c>
      <c r="HXN62" s="763">
        <f>'Detailed Budget'!HXZ72</f>
        <v>0</v>
      </c>
      <c r="HXO62" s="763">
        <f>'Detailed Budget'!HYA72</f>
        <v>0</v>
      </c>
      <c r="HXP62" s="763">
        <f>'Detailed Budget'!HYB72</f>
        <v>0</v>
      </c>
      <c r="HXQ62" s="763">
        <f>'Detailed Budget'!HYC72</f>
        <v>0</v>
      </c>
      <c r="HXR62" s="763">
        <f>'Detailed Budget'!HYD72</f>
        <v>0</v>
      </c>
      <c r="HXS62" s="763">
        <f>'Detailed Budget'!HYE72</f>
        <v>0</v>
      </c>
      <c r="HXT62" s="763">
        <f>'Detailed Budget'!HYF72</f>
        <v>0</v>
      </c>
      <c r="HXU62" s="763">
        <f>'Detailed Budget'!HYG72</f>
        <v>0</v>
      </c>
      <c r="HXV62" s="763">
        <f>'Detailed Budget'!HYH72</f>
        <v>0</v>
      </c>
      <c r="HXW62" s="763">
        <f>'Detailed Budget'!HYI72</f>
        <v>0</v>
      </c>
      <c r="HXX62" s="763">
        <f>'Detailed Budget'!HYJ72</f>
        <v>0</v>
      </c>
      <c r="HXY62" s="763">
        <f>'Detailed Budget'!HYK72</f>
        <v>0</v>
      </c>
      <c r="HXZ62" s="763">
        <f>'Detailed Budget'!HYL72</f>
        <v>0</v>
      </c>
      <c r="HYA62" s="763">
        <f>'Detailed Budget'!HYM72</f>
        <v>0</v>
      </c>
      <c r="HYB62" s="763">
        <f>'Detailed Budget'!HYN72</f>
        <v>0</v>
      </c>
      <c r="HYC62" s="763">
        <f>'Detailed Budget'!HYO72</f>
        <v>0</v>
      </c>
      <c r="HYD62" s="763">
        <f>'Detailed Budget'!HYP72</f>
        <v>0</v>
      </c>
      <c r="HYE62" s="763">
        <f>'Detailed Budget'!HYQ72</f>
        <v>0</v>
      </c>
      <c r="HYF62" s="763">
        <f>'Detailed Budget'!HYR72</f>
        <v>0</v>
      </c>
      <c r="HYG62" s="763">
        <f>'Detailed Budget'!HYS72</f>
        <v>0</v>
      </c>
      <c r="HYH62" s="763">
        <f>'Detailed Budget'!HYT72</f>
        <v>0</v>
      </c>
      <c r="HYI62" s="763">
        <f>'Detailed Budget'!HYU72</f>
        <v>0</v>
      </c>
      <c r="HYJ62" s="763">
        <f>'Detailed Budget'!HYV72</f>
        <v>0</v>
      </c>
      <c r="HYK62" s="763">
        <f>'Detailed Budget'!HYW72</f>
        <v>0</v>
      </c>
      <c r="HYL62" s="763">
        <f>'Detailed Budget'!HYX72</f>
        <v>0</v>
      </c>
      <c r="HYM62" s="763">
        <f>'Detailed Budget'!HYY72</f>
        <v>0</v>
      </c>
      <c r="HYN62" s="763">
        <f>'Detailed Budget'!HYZ72</f>
        <v>0</v>
      </c>
      <c r="HYO62" s="763">
        <f>'Detailed Budget'!HZA72</f>
        <v>0</v>
      </c>
      <c r="HYP62" s="763">
        <f>'Detailed Budget'!HZB72</f>
        <v>0</v>
      </c>
      <c r="HYQ62" s="763">
        <f>'Detailed Budget'!HZC72</f>
        <v>0</v>
      </c>
      <c r="HYR62" s="763">
        <f>'Detailed Budget'!HZD72</f>
        <v>0</v>
      </c>
      <c r="HYS62" s="763">
        <f>'Detailed Budget'!HZE72</f>
        <v>0</v>
      </c>
      <c r="HYT62" s="763">
        <f>'Detailed Budget'!HZF72</f>
        <v>0</v>
      </c>
      <c r="HYU62" s="763">
        <f>'Detailed Budget'!HZG72</f>
        <v>0</v>
      </c>
      <c r="HYV62" s="763">
        <f>'Detailed Budget'!HZH72</f>
        <v>0</v>
      </c>
      <c r="HYW62" s="763">
        <f>'Detailed Budget'!HZI72</f>
        <v>0</v>
      </c>
      <c r="HYX62" s="763">
        <f>'Detailed Budget'!HZJ72</f>
        <v>0</v>
      </c>
      <c r="HYY62" s="763">
        <f>'Detailed Budget'!HZK72</f>
        <v>0</v>
      </c>
      <c r="HYZ62" s="763">
        <f>'Detailed Budget'!HZL72</f>
        <v>0</v>
      </c>
      <c r="HZA62" s="763">
        <f>'Detailed Budget'!HZM72</f>
        <v>0</v>
      </c>
      <c r="HZB62" s="763">
        <f>'Detailed Budget'!HZN72</f>
        <v>0</v>
      </c>
      <c r="HZC62" s="763">
        <f>'Detailed Budget'!HZO72</f>
        <v>0</v>
      </c>
      <c r="HZD62" s="763">
        <f>'Detailed Budget'!HZP72</f>
        <v>0</v>
      </c>
      <c r="HZE62" s="763">
        <f>'Detailed Budget'!HZQ72</f>
        <v>0</v>
      </c>
      <c r="HZF62" s="763">
        <f>'Detailed Budget'!HZR72</f>
        <v>0</v>
      </c>
      <c r="HZG62" s="763">
        <f>'Detailed Budget'!HZS72</f>
        <v>0</v>
      </c>
      <c r="HZH62" s="763">
        <f>'Detailed Budget'!HZT72</f>
        <v>0</v>
      </c>
      <c r="HZI62" s="763">
        <f>'Detailed Budget'!HZU72</f>
        <v>0</v>
      </c>
      <c r="HZJ62" s="763">
        <f>'Detailed Budget'!HZV72</f>
        <v>0</v>
      </c>
      <c r="HZK62" s="763">
        <f>'Detailed Budget'!HZW72</f>
        <v>0</v>
      </c>
      <c r="HZL62" s="763">
        <f>'Detailed Budget'!HZX72</f>
        <v>0</v>
      </c>
      <c r="HZM62" s="763">
        <f>'Detailed Budget'!HZY72</f>
        <v>0</v>
      </c>
      <c r="HZN62" s="763">
        <f>'Detailed Budget'!HZZ72</f>
        <v>0</v>
      </c>
      <c r="HZO62" s="763">
        <f>'Detailed Budget'!IAA72</f>
        <v>0</v>
      </c>
      <c r="HZP62" s="763">
        <f>'Detailed Budget'!IAB72</f>
        <v>0</v>
      </c>
      <c r="HZQ62" s="763">
        <f>'Detailed Budget'!IAC72</f>
        <v>0</v>
      </c>
      <c r="HZR62" s="763">
        <f>'Detailed Budget'!IAD72</f>
        <v>0</v>
      </c>
      <c r="HZS62" s="763">
        <f>'Detailed Budget'!IAE72</f>
        <v>0</v>
      </c>
      <c r="HZT62" s="763">
        <f>'Detailed Budget'!IAF72</f>
        <v>0</v>
      </c>
      <c r="HZU62" s="763">
        <f>'Detailed Budget'!IAG72</f>
        <v>0</v>
      </c>
      <c r="HZV62" s="763">
        <f>'Detailed Budget'!IAH72</f>
        <v>0</v>
      </c>
      <c r="HZW62" s="763">
        <f>'Detailed Budget'!IAI72</f>
        <v>0</v>
      </c>
      <c r="HZX62" s="763">
        <f>'Detailed Budget'!IAJ72</f>
        <v>0</v>
      </c>
      <c r="HZY62" s="763">
        <f>'Detailed Budget'!IAK72</f>
        <v>0</v>
      </c>
      <c r="HZZ62" s="763">
        <f>'Detailed Budget'!IAL72</f>
        <v>0</v>
      </c>
      <c r="IAA62" s="763">
        <f>'Detailed Budget'!IAM72</f>
        <v>0</v>
      </c>
      <c r="IAB62" s="763">
        <f>'Detailed Budget'!IAN72</f>
        <v>0</v>
      </c>
      <c r="IAC62" s="763">
        <f>'Detailed Budget'!IAO72</f>
        <v>0</v>
      </c>
      <c r="IAD62" s="763">
        <f>'Detailed Budget'!IAP72</f>
        <v>0</v>
      </c>
      <c r="IAE62" s="763">
        <f>'Detailed Budget'!IAQ72</f>
        <v>0</v>
      </c>
      <c r="IAF62" s="763">
        <f>'Detailed Budget'!IAR72</f>
        <v>0</v>
      </c>
      <c r="IAG62" s="763">
        <f>'Detailed Budget'!IAS72</f>
        <v>0</v>
      </c>
      <c r="IAH62" s="763">
        <f>'Detailed Budget'!IAT72</f>
        <v>0</v>
      </c>
      <c r="IAI62" s="763">
        <f>'Detailed Budget'!IAU72</f>
        <v>0</v>
      </c>
      <c r="IAJ62" s="763">
        <f>'Detailed Budget'!IAV72</f>
        <v>0</v>
      </c>
      <c r="IAK62" s="763">
        <f>'Detailed Budget'!IAW72</f>
        <v>0</v>
      </c>
      <c r="IAL62" s="763">
        <f>'Detailed Budget'!IAX72</f>
        <v>0</v>
      </c>
      <c r="IAM62" s="763">
        <f>'Detailed Budget'!IAY72</f>
        <v>0</v>
      </c>
      <c r="IAN62" s="763">
        <f>'Detailed Budget'!IAZ72</f>
        <v>0</v>
      </c>
      <c r="IAO62" s="763">
        <f>'Detailed Budget'!IBA72</f>
        <v>0</v>
      </c>
      <c r="IAP62" s="763">
        <f>'Detailed Budget'!IBB72</f>
        <v>0</v>
      </c>
      <c r="IAQ62" s="763">
        <f>'Detailed Budget'!IBC72</f>
        <v>0</v>
      </c>
      <c r="IAR62" s="763">
        <f>'Detailed Budget'!IBD72</f>
        <v>0</v>
      </c>
      <c r="IAS62" s="763">
        <f>'Detailed Budget'!IBE72</f>
        <v>0</v>
      </c>
      <c r="IAT62" s="763">
        <f>'Detailed Budget'!IBF72</f>
        <v>0</v>
      </c>
      <c r="IAU62" s="763">
        <f>'Detailed Budget'!IBG72</f>
        <v>0</v>
      </c>
      <c r="IAV62" s="763">
        <f>'Detailed Budget'!IBH72</f>
        <v>0</v>
      </c>
      <c r="IAW62" s="763">
        <f>'Detailed Budget'!IBI72</f>
        <v>0</v>
      </c>
      <c r="IAX62" s="763">
        <f>'Detailed Budget'!IBJ72</f>
        <v>0</v>
      </c>
      <c r="IAY62" s="763">
        <f>'Detailed Budget'!IBK72</f>
        <v>0</v>
      </c>
      <c r="IAZ62" s="763">
        <f>'Detailed Budget'!IBL72</f>
        <v>0</v>
      </c>
      <c r="IBA62" s="763">
        <f>'Detailed Budget'!IBM72</f>
        <v>0</v>
      </c>
      <c r="IBB62" s="763">
        <f>'Detailed Budget'!IBN72</f>
        <v>0</v>
      </c>
      <c r="IBC62" s="763">
        <f>'Detailed Budget'!IBO72</f>
        <v>0</v>
      </c>
      <c r="IBD62" s="763">
        <f>'Detailed Budget'!IBP72</f>
        <v>0</v>
      </c>
      <c r="IBE62" s="763">
        <f>'Detailed Budget'!IBQ72</f>
        <v>0</v>
      </c>
      <c r="IBF62" s="763">
        <f>'Detailed Budget'!IBR72</f>
        <v>0</v>
      </c>
      <c r="IBG62" s="763">
        <f>'Detailed Budget'!IBS72</f>
        <v>0</v>
      </c>
      <c r="IBH62" s="763">
        <f>'Detailed Budget'!IBT72</f>
        <v>0</v>
      </c>
      <c r="IBI62" s="763">
        <f>'Detailed Budget'!IBU72</f>
        <v>0</v>
      </c>
      <c r="IBJ62" s="763">
        <f>'Detailed Budget'!IBV72</f>
        <v>0</v>
      </c>
      <c r="IBK62" s="763">
        <f>'Detailed Budget'!IBW72</f>
        <v>0</v>
      </c>
      <c r="IBL62" s="763">
        <f>'Detailed Budget'!IBX72</f>
        <v>0</v>
      </c>
      <c r="IBM62" s="763">
        <f>'Detailed Budget'!IBY72</f>
        <v>0</v>
      </c>
      <c r="IBN62" s="763">
        <f>'Detailed Budget'!IBZ72</f>
        <v>0</v>
      </c>
      <c r="IBO62" s="763">
        <f>'Detailed Budget'!ICA72</f>
        <v>0</v>
      </c>
      <c r="IBP62" s="763">
        <f>'Detailed Budget'!ICB72</f>
        <v>0</v>
      </c>
      <c r="IBQ62" s="763">
        <f>'Detailed Budget'!ICC72</f>
        <v>0</v>
      </c>
      <c r="IBR62" s="763">
        <f>'Detailed Budget'!ICD72</f>
        <v>0</v>
      </c>
      <c r="IBS62" s="763">
        <f>'Detailed Budget'!ICE72</f>
        <v>0</v>
      </c>
      <c r="IBT62" s="763">
        <f>'Detailed Budget'!ICF72</f>
        <v>0</v>
      </c>
      <c r="IBU62" s="763">
        <f>'Detailed Budget'!ICG72</f>
        <v>0</v>
      </c>
      <c r="IBV62" s="763">
        <f>'Detailed Budget'!ICH72</f>
        <v>0</v>
      </c>
      <c r="IBW62" s="763">
        <f>'Detailed Budget'!ICI72</f>
        <v>0</v>
      </c>
      <c r="IBX62" s="763">
        <f>'Detailed Budget'!ICJ72</f>
        <v>0</v>
      </c>
      <c r="IBY62" s="763">
        <f>'Detailed Budget'!ICK72</f>
        <v>0</v>
      </c>
      <c r="IBZ62" s="763">
        <f>'Detailed Budget'!ICL72</f>
        <v>0</v>
      </c>
      <c r="ICA62" s="763">
        <f>'Detailed Budget'!ICM72</f>
        <v>0</v>
      </c>
      <c r="ICB62" s="763">
        <f>'Detailed Budget'!ICN72</f>
        <v>0</v>
      </c>
      <c r="ICC62" s="763">
        <f>'Detailed Budget'!ICO72</f>
        <v>0</v>
      </c>
      <c r="ICD62" s="763">
        <f>'Detailed Budget'!ICP72</f>
        <v>0</v>
      </c>
      <c r="ICE62" s="763">
        <f>'Detailed Budget'!ICQ72</f>
        <v>0</v>
      </c>
      <c r="ICF62" s="763">
        <f>'Detailed Budget'!ICR72</f>
        <v>0</v>
      </c>
      <c r="ICG62" s="763">
        <f>'Detailed Budget'!ICS72</f>
        <v>0</v>
      </c>
      <c r="ICH62" s="763">
        <f>'Detailed Budget'!ICT72</f>
        <v>0</v>
      </c>
      <c r="ICI62" s="763">
        <f>'Detailed Budget'!ICU72</f>
        <v>0</v>
      </c>
      <c r="ICJ62" s="763">
        <f>'Detailed Budget'!ICV72</f>
        <v>0</v>
      </c>
      <c r="ICK62" s="763">
        <f>'Detailed Budget'!ICW72</f>
        <v>0</v>
      </c>
      <c r="ICL62" s="763">
        <f>'Detailed Budget'!ICX72</f>
        <v>0</v>
      </c>
      <c r="ICM62" s="763">
        <f>'Detailed Budget'!ICY72</f>
        <v>0</v>
      </c>
      <c r="ICN62" s="763">
        <f>'Detailed Budget'!ICZ72</f>
        <v>0</v>
      </c>
      <c r="ICO62" s="763">
        <f>'Detailed Budget'!IDA72</f>
        <v>0</v>
      </c>
      <c r="ICP62" s="763">
        <f>'Detailed Budget'!IDB72</f>
        <v>0</v>
      </c>
      <c r="ICQ62" s="763">
        <f>'Detailed Budget'!IDC72</f>
        <v>0</v>
      </c>
      <c r="ICR62" s="763">
        <f>'Detailed Budget'!IDD72</f>
        <v>0</v>
      </c>
      <c r="ICS62" s="763">
        <f>'Detailed Budget'!IDE72</f>
        <v>0</v>
      </c>
      <c r="ICT62" s="763">
        <f>'Detailed Budget'!IDF72</f>
        <v>0</v>
      </c>
      <c r="ICU62" s="763">
        <f>'Detailed Budget'!IDG72</f>
        <v>0</v>
      </c>
      <c r="ICV62" s="763">
        <f>'Detailed Budget'!IDH72</f>
        <v>0</v>
      </c>
      <c r="ICW62" s="763">
        <f>'Detailed Budget'!IDI72</f>
        <v>0</v>
      </c>
      <c r="ICX62" s="763">
        <f>'Detailed Budget'!IDJ72</f>
        <v>0</v>
      </c>
      <c r="ICY62" s="763">
        <f>'Detailed Budget'!IDK72</f>
        <v>0</v>
      </c>
      <c r="ICZ62" s="763">
        <f>'Detailed Budget'!IDL72</f>
        <v>0</v>
      </c>
      <c r="IDA62" s="763">
        <f>'Detailed Budget'!IDM72</f>
        <v>0</v>
      </c>
      <c r="IDB62" s="763">
        <f>'Detailed Budget'!IDN72</f>
        <v>0</v>
      </c>
      <c r="IDC62" s="763">
        <f>'Detailed Budget'!IDO72</f>
        <v>0</v>
      </c>
      <c r="IDD62" s="763">
        <f>'Detailed Budget'!IDP72</f>
        <v>0</v>
      </c>
      <c r="IDE62" s="763">
        <f>'Detailed Budget'!IDQ72</f>
        <v>0</v>
      </c>
      <c r="IDF62" s="763">
        <f>'Detailed Budget'!IDR72</f>
        <v>0</v>
      </c>
      <c r="IDG62" s="763">
        <f>'Detailed Budget'!IDS72</f>
        <v>0</v>
      </c>
      <c r="IDH62" s="763">
        <f>'Detailed Budget'!IDT72</f>
        <v>0</v>
      </c>
      <c r="IDI62" s="763">
        <f>'Detailed Budget'!IDU72</f>
        <v>0</v>
      </c>
      <c r="IDJ62" s="763">
        <f>'Detailed Budget'!IDV72</f>
        <v>0</v>
      </c>
      <c r="IDK62" s="763">
        <f>'Detailed Budget'!IDW72</f>
        <v>0</v>
      </c>
      <c r="IDL62" s="763">
        <f>'Detailed Budget'!IDX72</f>
        <v>0</v>
      </c>
      <c r="IDM62" s="763">
        <f>'Detailed Budget'!IDY72</f>
        <v>0</v>
      </c>
      <c r="IDN62" s="763">
        <f>'Detailed Budget'!IDZ72</f>
        <v>0</v>
      </c>
      <c r="IDO62" s="763">
        <f>'Detailed Budget'!IEA72</f>
        <v>0</v>
      </c>
      <c r="IDP62" s="763">
        <f>'Detailed Budget'!IEB72</f>
        <v>0</v>
      </c>
      <c r="IDQ62" s="763">
        <f>'Detailed Budget'!IEC72</f>
        <v>0</v>
      </c>
      <c r="IDR62" s="763">
        <f>'Detailed Budget'!IED72</f>
        <v>0</v>
      </c>
      <c r="IDS62" s="763">
        <f>'Detailed Budget'!IEE72</f>
        <v>0</v>
      </c>
      <c r="IDT62" s="763">
        <f>'Detailed Budget'!IEF72</f>
        <v>0</v>
      </c>
      <c r="IDU62" s="763">
        <f>'Detailed Budget'!IEG72</f>
        <v>0</v>
      </c>
      <c r="IDV62" s="763">
        <f>'Detailed Budget'!IEH72</f>
        <v>0</v>
      </c>
      <c r="IDW62" s="763">
        <f>'Detailed Budget'!IEI72</f>
        <v>0</v>
      </c>
      <c r="IDX62" s="763">
        <f>'Detailed Budget'!IEJ72</f>
        <v>0</v>
      </c>
      <c r="IDY62" s="763">
        <f>'Detailed Budget'!IEK72</f>
        <v>0</v>
      </c>
      <c r="IDZ62" s="763">
        <f>'Detailed Budget'!IEL72</f>
        <v>0</v>
      </c>
      <c r="IEA62" s="763">
        <f>'Detailed Budget'!IEM72</f>
        <v>0</v>
      </c>
      <c r="IEB62" s="763">
        <f>'Detailed Budget'!IEN72</f>
        <v>0</v>
      </c>
      <c r="IEC62" s="763">
        <f>'Detailed Budget'!IEO72</f>
        <v>0</v>
      </c>
      <c r="IED62" s="763">
        <f>'Detailed Budget'!IEP72</f>
        <v>0</v>
      </c>
      <c r="IEE62" s="763">
        <f>'Detailed Budget'!IEQ72</f>
        <v>0</v>
      </c>
      <c r="IEF62" s="763">
        <f>'Detailed Budget'!IER72</f>
        <v>0</v>
      </c>
      <c r="IEG62" s="763">
        <f>'Detailed Budget'!IES72</f>
        <v>0</v>
      </c>
      <c r="IEH62" s="763">
        <f>'Detailed Budget'!IET72</f>
        <v>0</v>
      </c>
      <c r="IEI62" s="763">
        <f>'Detailed Budget'!IEU72</f>
        <v>0</v>
      </c>
      <c r="IEJ62" s="763">
        <f>'Detailed Budget'!IEV72</f>
        <v>0</v>
      </c>
      <c r="IEK62" s="763">
        <f>'Detailed Budget'!IEW72</f>
        <v>0</v>
      </c>
      <c r="IEL62" s="763">
        <f>'Detailed Budget'!IEX72</f>
        <v>0</v>
      </c>
      <c r="IEM62" s="763">
        <f>'Detailed Budget'!IEY72</f>
        <v>0</v>
      </c>
      <c r="IEN62" s="763">
        <f>'Detailed Budget'!IEZ72</f>
        <v>0</v>
      </c>
      <c r="IEO62" s="763">
        <f>'Detailed Budget'!IFA72</f>
        <v>0</v>
      </c>
      <c r="IEP62" s="763">
        <f>'Detailed Budget'!IFB72</f>
        <v>0</v>
      </c>
      <c r="IEQ62" s="763">
        <f>'Detailed Budget'!IFC72</f>
        <v>0</v>
      </c>
      <c r="IER62" s="763">
        <f>'Detailed Budget'!IFD72</f>
        <v>0</v>
      </c>
      <c r="IES62" s="763">
        <f>'Detailed Budget'!IFE72</f>
        <v>0</v>
      </c>
      <c r="IET62" s="763">
        <f>'Detailed Budget'!IFF72</f>
        <v>0</v>
      </c>
      <c r="IEU62" s="763">
        <f>'Detailed Budget'!IFG72</f>
        <v>0</v>
      </c>
      <c r="IEV62" s="763">
        <f>'Detailed Budget'!IFH72</f>
        <v>0</v>
      </c>
      <c r="IEW62" s="763">
        <f>'Detailed Budget'!IFI72</f>
        <v>0</v>
      </c>
      <c r="IEX62" s="763">
        <f>'Detailed Budget'!IFJ72</f>
        <v>0</v>
      </c>
      <c r="IEY62" s="763">
        <f>'Detailed Budget'!IFK72</f>
        <v>0</v>
      </c>
      <c r="IEZ62" s="763">
        <f>'Detailed Budget'!IFL72</f>
        <v>0</v>
      </c>
      <c r="IFA62" s="763">
        <f>'Detailed Budget'!IFM72</f>
        <v>0</v>
      </c>
      <c r="IFB62" s="763">
        <f>'Detailed Budget'!IFN72</f>
        <v>0</v>
      </c>
      <c r="IFC62" s="763">
        <f>'Detailed Budget'!IFO72</f>
        <v>0</v>
      </c>
      <c r="IFD62" s="763">
        <f>'Detailed Budget'!IFP72</f>
        <v>0</v>
      </c>
      <c r="IFE62" s="763">
        <f>'Detailed Budget'!IFQ72</f>
        <v>0</v>
      </c>
      <c r="IFF62" s="763">
        <f>'Detailed Budget'!IFR72</f>
        <v>0</v>
      </c>
      <c r="IFG62" s="763">
        <f>'Detailed Budget'!IFS72</f>
        <v>0</v>
      </c>
      <c r="IFH62" s="763">
        <f>'Detailed Budget'!IFT72</f>
        <v>0</v>
      </c>
      <c r="IFI62" s="763">
        <f>'Detailed Budget'!IFU72</f>
        <v>0</v>
      </c>
      <c r="IFJ62" s="763">
        <f>'Detailed Budget'!IFV72</f>
        <v>0</v>
      </c>
      <c r="IFK62" s="763">
        <f>'Detailed Budget'!IFW72</f>
        <v>0</v>
      </c>
      <c r="IFL62" s="763">
        <f>'Detailed Budget'!IFX72</f>
        <v>0</v>
      </c>
      <c r="IFM62" s="763">
        <f>'Detailed Budget'!IFY72</f>
        <v>0</v>
      </c>
      <c r="IFN62" s="763">
        <f>'Detailed Budget'!IFZ72</f>
        <v>0</v>
      </c>
      <c r="IFO62" s="763">
        <f>'Detailed Budget'!IGA72</f>
        <v>0</v>
      </c>
      <c r="IFP62" s="763">
        <f>'Detailed Budget'!IGB72</f>
        <v>0</v>
      </c>
      <c r="IFQ62" s="763">
        <f>'Detailed Budget'!IGC72</f>
        <v>0</v>
      </c>
      <c r="IFR62" s="763">
        <f>'Detailed Budget'!IGD72</f>
        <v>0</v>
      </c>
      <c r="IFS62" s="763">
        <f>'Detailed Budget'!IGE72</f>
        <v>0</v>
      </c>
      <c r="IFT62" s="763">
        <f>'Detailed Budget'!IGF72</f>
        <v>0</v>
      </c>
      <c r="IFU62" s="763">
        <f>'Detailed Budget'!IGG72</f>
        <v>0</v>
      </c>
      <c r="IFV62" s="763">
        <f>'Detailed Budget'!IGH72</f>
        <v>0</v>
      </c>
      <c r="IFW62" s="763">
        <f>'Detailed Budget'!IGI72</f>
        <v>0</v>
      </c>
      <c r="IFX62" s="763">
        <f>'Detailed Budget'!IGJ72</f>
        <v>0</v>
      </c>
      <c r="IFY62" s="763">
        <f>'Detailed Budget'!IGK72</f>
        <v>0</v>
      </c>
      <c r="IFZ62" s="763">
        <f>'Detailed Budget'!IGL72</f>
        <v>0</v>
      </c>
      <c r="IGA62" s="763">
        <f>'Detailed Budget'!IGM72</f>
        <v>0</v>
      </c>
      <c r="IGB62" s="763">
        <f>'Detailed Budget'!IGN72</f>
        <v>0</v>
      </c>
      <c r="IGC62" s="763">
        <f>'Detailed Budget'!IGO72</f>
        <v>0</v>
      </c>
      <c r="IGD62" s="763">
        <f>'Detailed Budget'!IGP72</f>
        <v>0</v>
      </c>
      <c r="IGE62" s="763">
        <f>'Detailed Budget'!IGQ72</f>
        <v>0</v>
      </c>
      <c r="IGF62" s="763">
        <f>'Detailed Budget'!IGR72</f>
        <v>0</v>
      </c>
      <c r="IGG62" s="763">
        <f>'Detailed Budget'!IGS72</f>
        <v>0</v>
      </c>
      <c r="IGH62" s="763">
        <f>'Detailed Budget'!IGT72</f>
        <v>0</v>
      </c>
      <c r="IGI62" s="763">
        <f>'Detailed Budget'!IGU72</f>
        <v>0</v>
      </c>
      <c r="IGJ62" s="763">
        <f>'Detailed Budget'!IGV72</f>
        <v>0</v>
      </c>
      <c r="IGK62" s="763">
        <f>'Detailed Budget'!IGW72</f>
        <v>0</v>
      </c>
      <c r="IGL62" s="763">
        <f>'Detailed Budget'!IGX72</f>
        <v>0</v>
      </c>
      <c r="IGM62" s="763">
        <f>'Detailed Budget'!IGY72</f>
        <v>0</v>
      </c>
      <c r="IGN62" s="763">
        <f>'Detailed Budget'!IGZ72</f>
        <v>0</v>
      </c>
      <c r="IGO62" s="763">
        <f>'Detailed Budget'!IHA72</f>
        <v>0</v>
      </c>
      <c r="IGP62" s="763">
        <f>'Detailed Budget'!IHB72</f>
        <v>0</v>
      </c>
      <c r="IGQ62" s="763">
        <f>'Detailed Budget'!IHC72</f>
        <v>0</v>
      </c>
      <c r="IGR62" s="763">
        <f>'Detailed Budget'!IHD72</f>
        <v>0</v>
      </c>
      <c r="IGS62" s="763">
        <f>'Detailed Budget'!IHE72</f>
        <v>0</v>
      </c>
      <c r="IGT62" s="763">
        <f>'Detailed Budget'!IHF72</f>
        <v>0</v>
      </c>
      <c r="IGU62" s="763">
        <f>'Detailed Budget'!IHG72</f>
        <v>0</v>
      </c>
      <c r="IGV62" s="763">
        <f>'Detailed Budget'!IHH72</f>
        <v>0</v>
      </c>
      <c r="IGW62" s="763">
        <f>'Detailed Budget'!IHI72</f>
        <v>0</v>
      </c>
      <c r="IGX62" s="763">
        <f>'Detailed Budget'!IHJ72</f>
        <v>0</v>
      </c>
      <c r="IGY62" s="763">
        <f>'Detailed Budget'!IHK72</f>
        <v>0</v>
      </c>
      <c r="IGZ62" s="763">
        <f>'Detailed Budget'!IHL72</f>
        <v>0</v>
      </c>
      <c r="IHA62" s="763">
        <f>'Detailed Budget'!IHM72</f>
        <v>0</v>
      </c>
      <c r="IHB62" s="763">
        <f>'Detailed Budget'!IHN72</f>
        <v>0</v>
      </c>
      <c r="IHC62" s="763">
        <f>'Detailed Budget'!IHO72</f>
        <v>0</v>
      </c>
      <c r="IHD62" s="763">
        <f>'Detailed Budget'!IHP72</f>
        <v>0</v>
      </c>
      <c r="IHE62" s="763">
        <f>'Detailed Budget'!IHQ72</f>
        <v>0</v>
      </c>
      <c r="IHF62" s="763">
        <f>'Detailed Budget'!IHR72</f>
        <v>0</v>
      </c>
      <c r="IHG62" s="763">
        <f>'Detailed Budget'!IHS72</f>
        <v>0</v>
      </c>
      <c r="IHH62" s="763">
        <f>'Detailed Budget'!IHT72</f>
        <v>0</v>
      </c>
      <c r="IHI62" s="763">
        <f>'Detailed Budget'!IHU72</f>
        <v>0</v>
      </c>
      <c r="IHJ62" s="763">
        <f>'Detailed Budget'!IHV72</f>
        <v>0</v>
      </c>
      <c r="IHK62" s="763">
        <f>'Detailed Budget'!IHW72</f>
        <v>0</v>
      </c>
      <c r="IHL62" s="763">
        <f>'Detailed Budget'!IHX72</f>
        <v>0</v>
      </c>
      <c r="IHM62" s="763">
        <f>'Detailed Budget'!IHY72</f>
        <v>0</v>
      </c>
      <c r="IHN62" s="763">
        <f>'Detailed Budget'!IHZ72</f>
        <v>0</v>
      </c>
      <c r="IHO62" s="763">
        <f>'Detailed Budget'!IIA72</f>
        <v>0</v>
      </c>
      <c r="IHP62" s="763">
        <f>'Detailed Budget'!IIB72</f>
        <v>0</v>
      </c>
      <c r="IHQ62" s="763">
        <f>'Detailed Budget'!IIC72</f>
        <v>0</v>
      </c>
      <c r="IHR62" s="763">
        <f>'Detailed Budget'!IID72</f>
        <v>0</v>
      </c>
      <c r="IHS62" s="763">
        <f>'Detailed Budget'!IIE72</f>
        <v>0</v>
      </c>
      <c r="IHT62" s="763">
        <f>'Detailed Budget'!IIF72</f>
        <v>0</v>
      </c>
      <c r="IHU62" s="763">
        <f>'Detailed Budget'!IIG72</f>
        <v>0</v>
      </c>
      <c r="IHV62" s="763">
        <f>'Detailed Budget'!IIH72</f>
        <v>0</v>
      </c>
      <c r="IHW62" s="763">
        <f>'Detailed Budget'!III72</f>
        <v>0</v>
      </c>
      <c r="IHX62" s="763">
        <f>'Detailed Budget'!IIJ72</f>
        <v>0</v>
      </c>
      <c r="IHY62" s="763">
        <f>'Detailed Budget'!IIK72</f>
        <v>0</v>
      </c>
      <c r="IHZ62" s="763">
        <f>'Detailed Budget'!IIL72</f>
        <v>0</v>
      </c>
      <c r="IIA62" s="763">
        <f>'Detailed Budget'!IIM72</f>
        <v>0</v>
      </c>
      <c r="IIB62" s="763">
        <f>'Detailed Budget'!IIN72</f>
        <v>0</v>
      </c>
      <c r="IIC62" s="763">
        <f>'Detailed Budget'!IIO72</f>
        <v>0</v>
      </c>
      <c r="IID62" s="763">
        <f>'Detailed Budget'!IIP72</f>
        <v>0</v>
      </c>
      <c r="IIE62" s="763">
        <f>'Detailed Budget'!IIQ72</f>
        <v>0</v>
      </c>
      <c r="IIF62" s="763">
        <f>'Detailed Budget'!IIR72</f>
        <v>0</v>
      </c>
      <c r="IIG62" s="763">
        <f>'Detailed Budget'!IIS72</f>
        <v>0</v>
      </c>
      <c r="IIH62" s="763">
        <f>'Detailed Budget'!IIT72</f>
        <v>0</v>
      </c>
      <c r="III62" s="763">
        <f>'Detailed Budget'!IIU72</f>
        <v>0</v>
      </c>
      <c r="IIJ62" s="763">
        <f>'Detailed Budget'!IIV72</f>
        <v>0</v>
      </c>
      <c r="IIK62" s="763">
        <f>'Detailed Budget'!IIW72</f>
        <v>0</v>
      </c>
      <c r="IIL62" s="763">
        <f>'Detailed Budget'!IIX72</f>
        <v>0</v>
      </c>
      <c r="IIM62" s="763">
        <f>'Detailed Budget'!IIY72</f>
        <v>0</v>
      </c>
      <c r="IIN62" s="763">
        <f>'Detailed Budget'!IIZ72</f>
        <v>0</v>
      </c>
      <c r="IIO62" s="763">
        <f>'Detailed Budget'!IJA72</f>
        <v>0</v>
      </c>
      <c r="IIP62" s="763">
        <f>'Detailed Budget'!IJB72</f>
        <v>0</v>
      </c>
      <c r="IIQ62" s="763">
        <f>'Detailed Budget'!IJC72</f>
        <v>0</v>
      </c>
      <c r="IIR62" s="763">
        <f>'Detailed Budget'!IJD72</f>
        <v>0</v>
      </c>
      <c r="IIS62" s="763">
        <f>'Detailed Budget'!IJE72</f>
        <v>0</v>
      </c>
      <c r="IIT62" s="763">
        <f>'Detailed Budget'!IJF72</f>
        <v>0</v>
      </c>
      <c r="IIU62" s="763">
        <f>'Detailed Budget'!IJG72</f>
        <v>0</v>
      </c>
      <c r="IIV62" s="763">
        <f>'Detailed Budget'!IJH72</f>
        <v>0</v>
      </c>
      <c r="IIW62" s="763">
        <f>'Detailed Budget'!IJI72</f>
        <v>0</v>
      </c>
      <c r="IIX62" s="763">
        <f>'Detailed Budget'!IJJ72</f>
        <v>0</v>
      </c>
      <c r="IIY62" s="763">
        <f>'Detailed Budget'!IJK72</f>
        <v>0</v>
      </c>
      <c r="IIZ62" s="763">
        <f>'Detailed Budget'!IJL72</f>
        <v>0</v>
      </c>
      <c r="IJA62" s="763">
        <f>'Detailed Budget'!IJM72</f>
        <v>0</v>
      </c>
      <c r="IJB62" s="763">
        <f>'Detailed Budget'!IJN72</f>
        <v>0</v>
      </c>
      <c r="IJC62" s="763">
        <f>'Detailed Budget'!IJO72</f>
        <v>0</v>
      </c>
      <c r="IJD62" s="763">
        <f>'Detailed Budget'!IJP72</f>
        <v>0</v>
      </c>
      <c r="IJE62" s="763">
        <f>'Detailed Budget'!IJQ72</f>
        <v>0</v>
      </c>
      <c r="IJF62" s="763">
        <f>'Detailed Budget'!IJR72</f>
        <v>0</v>
      </c>
      <c r="IJG62" s="763">
        <f>'Detailed Budget'!IJS72</f>
        <v>0</v>
      </c>
      <c r="IJH62" s="763">
        <f>'Detailed Budget'!IJT72</f>
        <v>0</v>
      </c>
      <c r="IJI62" s="763">
        <f>'Detailed Budget'!IJU72</f>
        <v>0</v>
      </c>
      <c r="IJJ62" s="763">
        <f>'Detailed Budget'!IJV72</f>
        <v>0</v>
      </c>
      <c r="IJK62" s="763">
        <f>'Detailed Budget'!IJW72</f>
        <v>0</v>
      </c>
      <c r="IJL62" s="763">
        <f>'Detailed Budget'!IJX72</f>
        <v>0</v>
      </c>
      <c r="IJM62" s="763">
        <f>'Detailed Budget'!IJY72</f>
        <v>0</v>
      </c>
      <c r="IJN62" s="763">
        <f>'Detailed Budget'!IJZ72</f>
        <v>0</v>
      </c>
      <c r="IJO62" s="763">
        <f>'Detailed Budget'!IKA72</f>
        <v>0</v>
      </c>
      <c r="IJP62" s="763">
        <f>'Detailed Budget'!IKB72</f>
        <v>0</v>
      </c>
      <c r="IJQ62" s="763">
        <f>'Detailed Budget'!IKC72</f>
        <v>0</v>
      </c>
      <c r="IJR62" s="763">
        <f>'Detailed Budget'!IKD72</f>
        <v>0</v>
      </c>
      <c r="IJS62" s="763">
        <f>'Detailed Budget'!IKE72</f>
        <v>0</v>
      </c>
      <c r="IJT62" s="763">
        <f>'Detailed Budget'!IKF72</f>
        <v>0</v>
      </c>
      <c r="IJU62" s="763">
        <f>'Detailed Budget'!IKG72</f>
        <v>0</v>
      </c>
      <c r="IJV62" s="763">
        <f>'Detailed Budget'!IKH72</f>
        <v>0</v>
      </c>
      <c r="IJW62" s="763">
        <f>'Detailed Budget'!IKI72</f>
        <v>0</v>
      </c>
      <c r="IJX62" s="763">
        <f>'Detailed Budget'!IKJ72</f>
        <v>0</v>
      </c>
      <c r="IJY62" s="763">
        <f>'Detailed Budget'!IKK72</f>
        <v>0</v>
      </c>
      <c r="IJZ62" s="763">
        <f>'Detailed Budget'!IKL72</f>
        <v>0</v>
      </c>
      <c r="IKA62" s="763">
        <f>'Detailed Budget'!IKM72</f>
        <v>0</v>
      </c>
      <c r="IKB62" s="763">
        <f>'Detailed Budget'!IKN72</f>
        <v>0</v>
      </c>
      <c r="IKC62" s="763">
        <f>'Detailed Budget'!IKO72</f>
        <v>0</v>
      </c>
      <c r="IKD62" s="763">
        <f>'Detailed Budget'!IKP72</f>
        <v>0</v>
      </c>
      <c r="IKE62" s="763">
        <f>'Detailed Budget'!IKQ72</f>
        <v>0</v>
      </c>
      <c r="IKF62" s="763">
        <f>'Detailed Budget'!IKR72</f>
        <v>0</v>
      </c>
      <c r="IKG62" s="763">
        <f>'Detailed Budget'!IKS72</f>
        <v>0</v>
      </c>
      <c r="IKH62" s="763">
        <f>'Detailed Budget'!IKT72</f>
        <v>0</v>
      </c>
      <c r="IKI62" s="763">
        <f>'Detailed Budget'!IKU72</f>
        <v>0</v>
      </c>
      <c r="IKJ62" s="763">
        <f>'Detailed Budget'!IKV72</f>
        <v>0</v>
      </c>
      <c r="IKK62" s="763">
        <f>'Detailed Budget'!IKW72</f>
        <v>0</v>
      </c>
      <c r="IKL62" s="763">
        <f>'Detailed Budget'!IKX72</f>
        <v>0</v>
      </c>
      <c r="IKM62" s="763">
        <f>'Detailed Budget'!IKY72</f>
        <v>0</v>
      </c>
      <c r="IKN62" s="763">
        <f>'Detailed Budget'!IKZ72</f>
        <v>0</v>
      </c>
      <c r="IKO62" s="763">
        <f>'Detailed Budget'!ILA72</f>
        <v>0</v>
      </c>
      <c r="IKP62" s="763">
        <f>'Detailed Budget'!ILB72</f>
        <v>0</v>
      </c>
      <c r="IKQ62" s="763">
        <f>'Detailed Budget'!ILC72</f>
        <v>0</v>
      </c>
      <c r="IKR62" s="763">
        <f>'Detailed Budget'!ILD72</f>
        <v>0</v>
      </c>
      <c r="IKS62" s="763">
        <f>'Detailed Budget'!ILE72</f>
        <v>0</v>
      </c>
      <c r="IKT62" s="763">
        <f>'Detailed Budget'!ILF72</f>
        <v>0</v>
      </c>
      <c r="IKU62" s="763">
        <f>'Detailed Budget'!ILG72</f>
        <v>0</v>
      </c>
      <c r="IKV62" s="763">
        <f>'Detailed Budget'!ILH72</f>
        <v>0</v>
      </c>
      <c r="IKW62" s="763">
        <f>'Detailed Budget'!ILI72</f>
        <v>0</v>
      </c>
      <c r="IKX62" s="763">
        <f>'Detailed Budget'!ILJ72</f>
        <v>0</v>
      </c>
      <c r="IKY62" s="763">
        <f>'Detailed Budget'!ILK72</f>
        <v>0</v>
      </c>
      <c r="IKZ62" s="763">
        <f>'Detailed Budget'!ILL72</f>
        <v>0</v>
      </c>
      <c r="ILA62" s="763">
        <f>'Detailed Budget'!ILM72</f>
        <v>0</v>
      </c>
      <c r="ILB62" s="763">
        <f>'Detailed Budget'!ILN72</f>
        <v>0</v>
      </c>
      <c r="ILC62" s="763">
        <f>'Detailed Budget'!ILO72</f>
        <v>0</v>
      </c>
      <c r="ILD62" s="763">
        <f>'Detailed Budget'!ILP72</f>
        <v>0</v>
      </c>
      <c r="ILE62" s="763">
        <f>'Detailed Budget'!ILQ72</f>
        <v>0</v>
      </c>
      <c r="ILF62" s="763">
        <f>'Detailed Budget'!ILR72</f>
        <v>0</v>
      </c>
      <c r="ILG62" s="763">
        <f>'Detailed Budget'!ILS72</f>
        <v>0</v>
      </c>
      <c r="ILH62" s="763">
        <f>'Detailed Budget'!ILT72</f>
        <v>0</v>
      </c>
      <c r="ILI62" s="763">
        <f>'Detailed Budget'!ILU72</f>
        <v>0</v>
      </c>
      <c r="ILJ62" s="763">
        <f>'Detailed Budget'!ILV72</f>
        <v>0</v>
      </c>
      <c r="ILK62" s="763">
        <f>'Detailed Budget'!ILW72</f>
        <v>0</v>
      </c>
      <c r="ILL62" s="763">
        <f>'Detailed Budget'!ILX72</f>
        <v>0</v>
      </c>
      <c r="ILM62" s="763">
        <f>'Detailed Budget'!ILY72</f>
        <v>0</v>
      </c>
      <c r="ILN62" s="763">
        <f>'Detailed Budget'!ILZ72</f>
        <v>0</v>
      </c>
      <c r="ILO62" s="763">
        <f>'Detailed Budget'!IMA72</f>
        <v>0</v>
      </c>
      <c r="ILP62" s="763">
        <f>'Detailed Budget'!IMB72</f>
        <v>0</v>
      </c>
      <c r="ILQ62" s="763">
        <f>'Detailed Budget'!IMC72</f>
        <v>0</v>
      </c>
      <c r="ILR62" s="763">
        <f>'Detailed Budget'!IMD72</f>
        <v>0</v>
      </c>
      <c r="ILS62" s="763">
        <f>'Detailed Budget'!IME72</f>
        <v>0</v>
      </c>
      <c r="ILT62" s="763">
        <f>'Detailed Budget'!IMF72</f>
        <v>0</v>
      </c>
      <c r="ILU62" s="763">
        <f>'Detailed Budget'!IMG72</f>
        <v>0</v>
      </c>
      <c r="ILV62" s="763">
        <f>'Detailed Budget'!IMH72</f>
        <v>0</v>
      </c>
      <c r="ILW62" s="763">
        <f>'Detailed Budget'!IMI72</f>
        <v>0</v>
      </c>
      <c r="ILX62" s="763">
        <f>'Detailed Budget'!IMJ72</f>
        <v>0</v>
      </c>
      <c r="ILY62" s="763">
        <f>'Detailed Budget'!IMK72</f>
        <v>0</v>
      </c>
      <c r="ILZ62" s="763">
        <f>'Detailed Budget'!IML72</f>
        <v>0</v>
      </c>
      <c r="IMA62" s="763">
        <f>'Detailed Budget'!IMM72</f>
        <v>0</v>
      </c>
      <c r="IMB62" s="763">
        <f>'Detailed Budget'!IMN72</f>
        <v>0</v>
      </c>
      <c r="IMC62" s="763">
        <f>'Detailed Budget'!IMO72</f>
        <v>0</v>
      </c>
      <c r="IMD62" s="763">
        <f>'Detailed Budget'!IMP72</f>
        <v>0</v>
      </c>
      <c r="IME62" s="763">
        <f>'Detailed Budget'!IMQ72</f>
        <v>0</v>
      </c>
      <c r="IMF62" s="763">
        <f>'Detailed Budget'!IMR72</f>
        <v>0</v>
      </c>
      <c r="IMG62" s="763">
        <f>'Detailed Budget'!IMS72</f>
        <v>0</v>
      </c>
      <c r="IMH62" s="763">
        <f>'Detailed Budget'!IMT72</f>
        <v>0</v>
      </c>
      <c r="IMI62" s="763">
        <f>'Detailed Budget'!IMU72</f>
        <v>0</v>
      </c>
      <c r="IMJ62" s="763">
        <f>'Detailed Budget'!IMV72</f>
        <v>0</v>
      </c>
      <c r="IMK62" s="763">
        <f>'Detailed Budget'!IMW72</f>
        <v>0</v>
      </c>
      <c r="IML62" s="763">
        <f>'Detailed Budget'!IMX72</f>
        <v>0</v>
      </c>
      <c r="IMM62" s="763">
        <f>'Detailed Budget'!IMY72</f>
        <v>0</v>
      </c>
      <c r="IMN62" s="763">
        <f>'Detailed Budget'!IMZ72</f>
        <v>0</v>
      </c>
      <c r="IMO62" s="763">
        <f>'Detailed Budget'!INA72</f>
        <v>0</v>
      </c>
      <c r="IMP62" s="763">
        <f>'Detailed Budget'!INB72</f>
        <v>0</v>
      </c>
      <c r="IMQ62" s="763">
        <f>'Detailed Budget'!INC72</f>
        <v>0</v>
      </c>
      <c r="IMR62" s="763">
        <f>'Detailed Budget'!IND72</f>
        <v>0</v>
      </c>
      <c r="IMS62" s="763">
        <f>'Detailed Budget'!INE72</f>
        <v>0</v>
      </c>
      <c r="IMT62" s="763">
        <f>'Detailed Budget'!INF72</f>
        <v>0</v>
      </c>
      <c r="IMU62" s="763">
        <f>'Detailed Budget'!ING72</f>
        <v>0</v>
      </c>
      <c r="IMV62" s="763">
        <f>'Detailed Budget'!INH72</f>
        <v>0</v>
      </c>
      <c r="IMW62" s="763">
        <f>'Detailed Budget'!INI72</f>
        <v>0</v>
      </c>
      <c r="IMX62" s="763">
        <f>'Detailed Budget'!INJ72</f>
        <v>0</v>
      </c>
      <c r="IMY62" s="763">
        <f>'Detailed Budget'!INK72</f>
        <v>0</v>
      </c>
      <c r="IMZ62" s="763">
        <f>'Detailed Budget'!INL72</f>
        <v>0</v>
      </c>
      <c r="INA62" s="763">
        <f>'Detailed Budget'!INM72</f>
        <v>0</v>
      </c>
      <c r="INB62" s="763">
        <f>'Detailed Budget'!INN72</f>
        <v>0</v>
      </c>
      <c r="INC62" s="763">
        <f>'Detailed Budget'!INO72</f>
        <v>0</v>
      </c>
      <c r="IND62" s="763">
        <f>'Detailed Budget'!INP72</f>
        <v>0</v>
      </c>
      <c r="INE62" s="763">
        <f>'Detailed Budget'!INQ72</f>
        <v>0</v>
      </c>
      <c r="INF62" s="763">
        <f>'Detailed Budget'!INR72</f>
        <v>0</v>
      </c>
      <c r="ING62" s="763">
        <f>'Detailed Budget'!INS72</f>
        <v>0</v>
      </c>
      <c r="INH62" s="763">
        <f>'Detailed Budget'!INT72</f>
        <v>0</v>
      </c>
      <c r="INI62" s="763">
        <f>'Detailed Budget'!INU72</f>
        <v>0</v>
      </c>
      <c r="INJ62" s="763">
        <f>'Detailed Budget'!INV72</f>
        <v>0</v>
      </c>
      <c r="INK62" s="763">
        <f>'Detailed Budget'!INW72</f>
        <v>0</v>
      </c>
      <c r="INL62" s="763">
        <f>'Detailed Budget'!INX72</f>
        <v>0</v>
      </c>
      <c r="INM62" s="763">
        <f>'Detailed Budget'!INY72</f>
        <v>0</v>
      </c>
      <c r="INN62" s="763">
        <f>'Detailed Budget'!INZ72</f>
        <v>0</v>
      </c>
      <c r="INO62" s="763">
        <f>'Detailed Budget'!IOA72</f>
        <v>0</v>
      </c>
      <c r="INP62" s="763">
        <f>'Detailed Budget'!IOB72</f>
        <v>0</v>
      </c>
      <c r="INQ62" s="763">
        <f>'Detailed Budget'!IOC72</f>
        <v>0</v>
      </c>
      <c r="INR62" s="763">
        <f>'Detailed Budget'!IOD72</f>
        <v>0</v>
      </c>
      <c r="INS62" s="763">
        <f>'Detailed Budget'!IOE72</f>
        <v>0</v>
      </c>
      <c r="INT62" s="763">
        <f>'Detailed Budget'!IOF72</f>
        <v>0</v>
      </c>
      <c r="INU62" s="763">
        <f>'Detailed Budget'!IOG72</f>
        <v>0</v>
      </c>
      <c r="INV62" s="763">
        <f>'Detailed Budget'!IOH72</f>
        <v>0</v>
      </c>
      <c r="INW62" s="763">
        <f>'Detailed Budget'!IOI72</f>
        <v>0</v>
      </c>
      <c r="INX62" s="763">
        <f>'Detailed Budget'!IOJ72</f>
        <v>0</v>
      </c>
      <c r="INY62" s="763">
        <f>'Detailed Budget'!IOK72</f>
        <v>0</v>
      </c>
      <c r="INZ62" s="763">
        <f>'Detailed Budget'!IOL72</f>
        <v>0</v>
      </c>
      <c r="IOA62" s="763">
        <f>'Detailed Budget'!IOM72</f>
        <v>0</v>
      </c>
      <c r="IOB62" s="763">
        <f>'Detailed Budget'!ION72</f>
        <v>0</v>
      </c>
      <c r="IOC62" s="763">
        <f>'Detailed Budget'!IOO72</f>
        <v>0</v>
      </c>
      <c r="IOD62" s="763">
        <f>'Detailed Budget'!IOP72</f>
        <v>0</v>
      </c>
      <c r="IOE62" s="763">
        <f>'Detailed Budget'!IOQ72</f>
        <v>0</v>
      </c>
      <c r="IOF62" s="763">
        <f>'Detailed Budget'!IOR72</f>
        <v>0</v>
      </c>
      <c r="IOG62" s="763">
        <f>'Detailed Budget'!IOS72</f>
        <v>0</v>
      </c>
      <c r="IOH62" s="763">
        <f>'Detailed Budget'!IOT72</f>
        <v>0</v>
      </c>
      <c r="IOI62" s="763">
        <f>'Detailed Budget'!IOU72</f>
        <v>0</v>
      </c>
      <c r="IOJ62" s="763">
        <f>'Detailed Budget'!IOV72</f>
        <v>0</v>
      </c>
      <c r="IOK62" s="763">
        <f>'Detailed Budget'!IOW72</f>
        <v>0</v>
      </c>
      <c r="IOL62" s="763">
        <f>'Detailed Budget'!IOX72</f>
        <v>0</v>
      </c>
      <c r="IOM62" s="763">
        <f>'Detailed Budget'!IOY72</f>
        <v>0</v>
      </c>
      <c r="ION62" s="763">
        <f>'Detailed Budget'!IOZ72</f>
        <v>0</v>
      </c>
      <c r="IOO62" s="763">
        <f>'Detailed Budget'!IPA72</f>
        <v>0</v>
      </c>
      <c r="IOP62" s="763">
        <f>'Detailed Budget'!IPB72</f>
        <v>0</v>
      </c>
      <c r="IOQ62" s="763">
        <f>'Detailed Budget'!IPC72</f>
        <v>0</v>
      </c>
      <c r="IOR62" s="763">
        <f>'Detailed Budget'!IPD72</f>
        <v>0</v>
      </c>
      <c r="IOS62" s="763">
        <f>'Detailed Budget'!IPE72</f>
        <v>0</v>
      </c>
      <c r="IOT62" s="763">
        <f>'Detailed Budget'!IPF72</f>
        <v>0</v>
      </c>
      <c r="IOU62" s="763">
        <f>'Detailed Budget'!IPG72</f>
        <v>0</v>
      </c>
      <c r="IOV62" s="763">
        <f>'Detailed Budget'!IPH72</f>
        <v>0</v>
      </c>
      <c r="IOW62" s="763">
        <f>'Detailed Budget'!IPI72</f>
        <v>0</v>
      </c>
      <c r="IOX62" s="763">
        <f>'Detailed Budget'!IPJ72</f>
        <v>0</v>
      </c>
      <c r="IOY62" s="763">
        <f>'Detailed Budget'!IPK72</f>
        <v>0</v>
      </c>
      <c r="IOZ62" s="763">
        <f>'Detailed Budget'!IPL72</f>
        <v>0</v>
      </c>
      <c r="IPA62" s="763">
        <f>'Detailed Budget'!IPM72</f>
        <v>0</v>
      </c>
      <c r="IPB62" s="763">
        <f>'Detailed Budget'!IPN72</f>
        <v>0</v>
      </c>
      <c r="IPC62" s="763">
        <f>'Detailed Budget'!IPO72</f>
        <v>0</v>
      </c>
      <c r="IPD62" s="763">
        <f>'Detailed Budget'!IPP72</f>
        <v>0</v>
      </c>
      <c r="IPE62" s="763">
        <f>'Detailed Budget'!IPQ72</f>
        <v>0</v>
      </c>
      <c r="IPF62" s="763">
        <f>'Detailed Budget'!IPR72</f>
        <v>0</v>
      </c>
      <c r="IPG62" s="763">
        <f>'Detailed Budget'!IPS72</f>
        <v>0</v>
      </c>
      <c r="IPH62" s="763">
        <f>'Detailed Budget'!IPT72</f>
        <v>0</v>
      </c>
      <c r="IPI62" s="763">
        <f>'Detailed Budget'!IPU72</f>
        <v>0</v>
      </c>
      <c r="IPJ62" s="763">
        <f>'Detailed Budget'!IPV72</f>
        <v>0</v>
      </c>
      <c r="IPK62" s="763">
        <f>'Detailed Budget'!IPW72</f>
        <v>0</v>
      </c>
      <c r="IPL62" s="763">
        <f>'Detailed Budget'!IPX72</f>
        <v>0</v>
      </c>
      <c r="IPM62" s="763">
        <f>'Detailed Budget'!IPY72</f>
        <v>0</v>
      </c>
      <c r="IPN62" s="763">
        <f>'Detailed Budget'!IPZ72</f>
        <v>0</v>
      </c>
      <c r="IPO62" s="763">
        <f>'Detailed Budget'!IQA72</f>
        <v>0</v>
      </c>
      <c r="IPP62" s="763">
        <f>'Detailed Budget'!IQB72</f>
        <v>0</v>
      </c>
      <c r="IPQ62" s="763">
        <f>'Detailed Budget'!IQC72</f>
        <v>0</v>
      </c>
      <c r="IPR62" s="763">
        <f>'Detailed Budget'!IQD72</f>
        <v>0</v>
      </c>
      <c r="IPS62" s="763">
        <f>'Detailed Budget'!IQE72</f>
        <v>0</v>
      </c>
      <c r="IPT62" s="763">
        <f>'Detailed Budget'!IQF72</f>
        <v>0</v>
      </c>
      <c r="IPU62" s="763">
        <f>'Detailed Budget'!IQG72</f>
        <v>0</v>
      </c>
      <c r="IPV62" s="763">
        <f>'Detailed Budget'!IQH72</f>
        <v>0</v>
      </c>
      <c r="IPW62" s="763">
        <f>'Detailed Budget'!IQI72</f>
        <v>0</v>
      </c>
      <c r="IPX62" s="763">
        <f>'Detailed Budget'!IQJ72</f>
        <v>0</v>
      </c>
      <c r="IPY62" s="763">
        <f>'Detailed Budget'!IQK72</f>
        <v>0</v>
      </c>
      <c r="IPZ62" s="763">
        <f>'Detailed Budget'!IQL72</f>
        <v>0</v>
      </c>
      <c r="IQA62" s="763">
        <f>'Detailed Budget'!IQM72</f>
        <v>0</v>
      </c>
      <c r="IQB62" s="763">
        <f>'Detailed Budget'!IQN72</f>
        <v>0</v>
      </c>
      <c r="IQC62" s="763">
        <f>'Detailed Budget'!IQO72</f>
        <v>0</v>
      </c>
      <c r="IQD62" s="763">
        <f>'Detailed Budget'!IQP72</f>
        <v>0</v>
      </c>
      <c r="IQE62" s="763">
        <f>'Detailed Budget'!IQQ72</f>
        <v>0</v>
      </c>
      <c r="IQF62" s="763">
        <f>'Detailed Budget'!IQR72</f>
        <v>0</v>
      </c>
      <c r="IQG62" s="763">
        <f>'Detailed Budget'!IQS72</f>
        <v>0</v>
      </c>
      <c r="IQH62" s="763">
        <f>'Detailed Budget'!IQT72</f>
        <v>0</v>
      </c>
      <c r="IQI62" s="763">
        <f>'Detailed Budget'!IQU72</f>
        <v>0</v>
      </c>
      <c r="IQJ62" s="763">
        <f>'Detailed Budget'!IQV72</f>
        <v>0</v>
      </c>
      <c r="IQK62" s="763">
        <f>'Detailed Budget'!IQW72</f>
        <v>0</v>
      </c>
      <c r="IQL62" s="763">
        <f>'Detailed Budget'!IQX72</f>
        <v>0</v>
      </c>
      <c r="IQM62" s="763">
        <f>'Detailed Budget'!IQY72</f>
        <v>0</v>
      </c>
      <c r="IQN62" s="763">
        <f>'Detailed Budget'!IQZ72</f>
        <v>0</v>
      </c>
      <c r="IQO62" s="763">
        <f>'Detailed Budget'!IRA72</f>
        <v>0</v>
      </c>
      <c r="IQP62" s="763">
        <f>'Detailed Budget'!IRB72</f>
        <v>0</v>
      </c>
      <c r="IQQ62" s="763">
        <f>'Detailed Budget'!IRC72</f>
        <v>0</v>
      </c>
      <c r="IQR62" s="763">
        <f>'Detailed Budget'!IRD72</f>
        <v>0</v>
      </c>
      <c r="IQS62" s="763">
        <f>'Detailed Budget'!IRE72</f>
        <v>0</v>
      </c>
      <c r="IQT62" s="763">
        <f>'Detailed Budget'!IRF72</f>
        <v>0</v>
      </c>
      <c r="IQU62" s="763">
        <f>'Detailed Budget'!IRG72</f>
        <v>0</v>
      </c>
      <c r="IQV62" s="763">
        <f>'Detailed Budget'!IRH72</f>
        <v>0</v>
      </c>
      <c r="IQW62" s="763">
        <f>'Detailed Budget'!IRI72</f>
        <v>0</v>
      </c>
      <c r="IQX62" s="763">
        <f>'Detailed Budget'!IRJ72</f>
        <v>0</v>
      </c>
      <c r="IQY62" s="763">
        <f>'Detailed Budget'!IRK72</f>
        <v>0</v>
      </c>
      <c r="IQZ62" s="763">
        <f>'Detailed Budget'!IRL72</f>
        <v>0</v>
      </c>
      <c r="IRA62" s="763">
        <f>'Detailed Budget'!IRM72</f>
        <v>0</v>
      </c>
      <c r="IRB62" s="763">
        <f>'Detailed Budget'!IRN72</f>
        <v>0</v>
      </c>
      <c r="IRC62" s="763">
        <f>'Detailed Budget'!IRO72</f>
        <v>0</v>
      </c>
      <c r="IRD62" s="763">
        <f>'Detailed Budget'!IRP72</f>
        <v>0</v>
      </c>
      <c r="IRE62" s="763">
        <f>'Detailed Budget'!IRQ72</f>
        <v>0</v>
      </c>
      <c r="IRF62" s="763">
        <f>'Detailed Budget'!IRR72</f>
        <v>0</v>
      </c>
      <c r="IRG62" s="763">
        <f>'Detailed Budget'!IRS72</f>
        <v>0</v>
      </c>
      <c r="IRH62" s="763">
        <f>'Detailed Budget'!IRT72</f>
        <v>0</v>
      </c>
      <c r="IRI62" s="763">
        <f>'Detailed Budget'!IRU72</f>
        <v>0</v>
      </c>
      <c r="IRJ62" s="763">
        <f>'Detailed Budget'!IRV72</f>
        <v>0</v>
      </c>
      <c r="IRK62" s="763">
        <f>'Detailed Budget'!IRW72</f>
        <v>0</v>
      </c>
      <c r="IRL62" s="763">
        <f>'Detailed Budget'!IRX72</f>
        <v>0</v>
      </c>
      <c r="IRM62" s="763">
        <f>'Detailed Budget'!IRY72</f>
        <v>0</v>
      </c>
      <c r="IRN62" s="763">
        <f>'Detailed Budget'!IRZ72</f>
        <v>0</v>
      </c>
      <c r="IRO62" s="763">
        <f>'Detailed Budget'!ISA72</f>
        <v>0</v>
      </c>
      <c r="IRP62" s="763">
        <f>'Detailed Budget'!ISB72</f>
        <v>0</v>
      </c>
      <c r="IRQ62" s="763">
        <f>'Detailed Budget'!ISC72</f>
        <v>0</v>
      </c>
      <c r="IRR62" s="763">
        <f>'Detailed Budget'!ISD72</f>
        <v>0</v>
      </c>
      <c r="IRS62" s="763">
        <f>'Detailed Budget'!ISE72</f>
        <v>0</v>
      </c>
      <c r="IRT62" s="763">
        <f>'Detailed Budget'!ISF72</f>
        <v>0</v>
      </c>
      <c r="IRU62" s="763">
        <f>'Detailed Budget'!ISG72</f>
        <v>0</v>
      </c>
      <c r="IRV62" s="763">
        <f>'Detailed Budget'!ISH72</f>
        <v>0</v>
      </c>
      <c r="IRW62" s="763">
        <f>'Detailed Budget'!ISI72</f>
        <v>0</v>
      </c>
      <c r="IRX62" s="763">
        <f>'Detailed Budget'!ISJ72</f>
        <v>0</v>
      </c>
      <c r="IRY62" s="763">
        <f>'Detailed Budget'!ISK72</f>
        <v>0</v>
      </c>
      <c r="IRZ62" s="763">
        <f>'Detailed Budget'!ISL72</f>
        <v>0</v>
      </c>
      <c r="ISA62" s="763">
        <f>'Detailed Budget'!ISM72</f>
        <v>0</v>
      </c>
      <c r="ISB62" s="763">
        <f>'Detailed Budget'!ISN72</f>
        <v>0</v>
      </c>
      <c r="ISC62" s="763">
        <f>'Detailed Budget'!ISO72</f>
        <v>0</v>
      </c>
      <c r="ISD62" s="763">
        <f>'Detailed Budget'!ISP72</f>
        <v>0</v>
      </c>
      <c r="ISE62" s="763">
        <f>'Detailed Budget'!ISQ72</f>
        <v>0</v>
      </c>
      <c r="ISF62" s="763">
        <f>'Detailed Budget'!ISR72</f>
        <v>0</v>
      </c>
      <c r="ISG62" s="763">
        <f>'Detailed Budget'!ISS72</f>
        <v>0</v>
      </c>
      <c r="ISH62" s="763">
        <f>'Detailed Budget'!IST72</f>
        <v>0</v>
      </c>
      <c r="ISI62" s="763">
        <f>'Detailed Budget'!ISU72</f>
        <v>0</v>
      </c>
      <c r="ISJ62" s="763">
        <f>'Detailed Budget'!ISV72</f>
        <v>0</v>
      </c>
      <c r="ISK62" s="763">
        <f>'Detailed Budget'!ISW72</f>
        <v>0</v>
      </c>
      <c r="ISL62" s="763">
        <f>'Detailed Budget'!ISX72</f>
        <v>0</v>
      </c>
      <c r="ISM62" s="763">
        <f>'Detailed Budget'!ISY72</f>
        <v>0</v>
      </c>
      <c r="ISN62" s="763">
        <f>'Detailed Budget'!ISZ72</f>
        <v>0</v>
      </c>
      <c r="ISO62" s="763">
        <f>'Detailed Budget'!ITA72</f>
        <v>0</v>
      </c>
      <c r="ISP62" s="763">
        <f>'Detailed Budget'!ITB72</f>
        <v>0</v>
      </c>
      <c r="ISQ62" s="763">
        <f>'Detailed Budget'!ITC72</f>
        <v>0</v>
      </c>
      <c r="ISR62" s="763">
        <f>'Detailed Budget'!ITD72</f>
        <v>0</v>
      </c>
      <c r="ISS62" s="763">
        <f>'Detailed Budget'!ITE72</f>
        <v>0</v>
      </c>
      <c r="IST62" s="763">
        <f>'Detailed Budget'!ITF72</f>
        <v>0</v>
      </c>
      <c r="ISU62" s="763">
        <f>'Detailed Budget'!ITG72</f>
        <v>0</v>
      </c>
      <c r="ISV62" s="763">
        <f>'Detailed Budget'!ITH72</f>
        <v>0</v>
      </c>
      <c r="ISW62" s="763">
        <f>'Detailed Budget'!ITI72</f>
        <v>0</v>
      </c>
      <c r="ISX62" s="763">
        <f>'Detailed Budget'!ITJ72</f>
        <v>0</v>
      </c>
      <c r="ISY62" s="763">
        <f>'Detailed Budget'!ITK72</f>
        <v>0</v>
      </c>
      <c r="ISZ62" s="763">
        <f>'Detailed Budget'!ITL72</f>
        <v>0</v>
      </c>
      <c r="ITA62" s="763">
        <f>'Detailed Budget'!ITM72</f>
        <v>0</v>
      </c>
      <c r="ITB62" s="763">
        <f>'Detailed Budget'!ITN72</f>
        <v>0</v>
      </c>
      <c r="ITC62" s="763">
        <f>'Detailed Budget'!ITO72</f>
        <v>0</v>
      </c>
      <c r="ITD62" s="763">
        <f>'Detailed Budget'!ITP72</f>
        <v>0</v>
      </c>
      <c r="ITE62" s="763">
        <f>'Detailed Budget'!ITQ72</f>
        <v>0</v>
      </c>
      <c r="ITF62" s="763">
        <f>'Detailed Budget'!ITR72</f>
        <v>0</v>
      </c>
      <c r="ITG62" s="763">
        <f>'Detailed Budget'!ITS72</f>
        <v>0</v>
      </c>
      <c r="ITH62" s="763">
        <f>'Detailed Budget'!ITT72</f>
        <v>0</v>
      </c>
      <c r="ITI62" s="763">
        <f>'Detailed Budget'!ITU72</f>
        <v>0</v>
      </c>
      <c r="ITJ62" s="763">
        <f>'Detailed Budget'!ITV72</f>
        <v>0</v>
      </c>
      <c r="ITK62" s="763">
        <f>'Detailed Budget'!ITW72</f>
        <v>0</v>
      </c>
      <c r="ITL62" s="763">
        <f>'Detailed Budget'!ITX72</f>
        <v>0</v>
      </c>
      <c r="ITM62" s="763">
        <f>'Detailed Budget'!ITY72</f>
        <v>0</v>
      </c>
      <c r="ITN62" s="763">
        <f>'Detailed Budget'!ITZ72</f>
        <v>0</v>
      </c>
      <c r="ITO62" s="763">
        <f>'Detailed Budget'!IUA72</f>
        <v>0</v>
      </c>
      <c r="ITP62" s="763">
        <f>'Detailed Budget'!IUB72</f>
        <v>0</v>
      </c>
      <c r="ITQ62" s="763">
        <f>'Detailed Budget'!IUC72</f>
        <v>0</v>
      </c>
      <c r="ITR62" s="763">
        <f>'Detailed Budget'!IUD72</f>
        <v>0</v>
      </c>
      <c r="ITS62" s="763">
        <f>'Detailed Budget'!IUE72</f>
        <v>0</v>
      </c>
      <c r="ITT62" s="763">
        <f>'Detailed Budget'!IUF72</f>
        <v>0</v>
      </c>
      <c r="ITU62" s="763">
        <f>'Detailed Budget'!IUG72</f>
        <v>0</v>
      </c>
      <c r="ITV62" s="763">
        <f>'Detailed Budget'!IUH72</f>
        <v>0</v>
      </c>
      <c r="ITW62" s="763">
        <f>'Detailed Budget'!IUI72</f>
        <v>0</v>
      </c>
      <c r="ITX62" s="763">
        <f>'Detailed Budget'!IUJ72</f>
        <v>0</v>
      </c>
      <c r="ITY62" s="763">
        <f>'Detailed Budget'!IUK72</f>
        <v>0</v>
      </c>
      <c r="ITZ62" s="763">
        <f>'Detailed Budget'!IUL72</f>
        <v>0</v>
      </c>
      <c r="IUA62" s="763">
        <f>'Detailed Budget'!IUM72</f>
        <v>0</v>
      </c>
      <c r="IUB62" s="763">
        <f>'Detailed Budget'!IUN72</f>
        <v>0</v>
      </c>
      <c r="IUC62" s="763">
        <f>'Detailed Budget'!IUO72</f>
        <v>0</v>
      </c>
      <c r="IUD62" s="763">
        <f>'Detailed Budget'!IUP72</f>
        <v>0</v>
      </c>
      <c r="IUE62" s="763">
        <f>'Detailed Budget'!IUQ72</f>
        <v>0</v>
      </c>
      <c r="IUF62" s="763">
        <f>'Detailed Budget'!IUR72</f>
        <v>0</v>
      </c>
      <c r="IUG62" s="763">
        <f>'Detailed Budget'!IUS72</f>
        <v>0</v>
      </c>
      <c r="IUH62" s="763">
        <f>'Detailed Budget'!IUT72</f>
        <v>0</v>
      </c>
      <c r="IUI62" s="763">
        <f>'Detailed Budget'!IUU72</f>
        <v>0</v>
      </c>
      <c r="IUJ62" s="763">
        <f>'Detailed Budget'!IUV72</f>
        <v>0</v>
      </c>
      <c r="IUK62" s="763">
        <f>'Detailed Budget'!IUW72</f>
        <v>0</v>
      </c>
      <c r="IUL62" s="763">
        <f>'Detailed Budget'!IUX72</f>
        <v>0</v>
      </c>
      <c r="IUM62" s="763">
        <f>'Detailed Budget'!IUY72</f>
        <v>0</v>
      </c>
      <c r="IUN62" s="763">
        <f>'Detailed Budget'!IUZ72</f>
        <v>0</v>
      </c>
      <c r="IUO62" s="763">
        <f>'Detailed Budget'!IVA72</f>
        <v>0</v>
      </c>
      <c r="IUP62" s="763">
        <f>'Detailed Budget'!IVB72</f>
        <v>0</v>
      </c>
      <c r="IUQ62" s="763">
        <f>'Detailed Budget'!IVC72</f>
        <v>0</v>
      </c>
      <c r="IUR62" s="763">
        <f>'Detailed Budget'!IVD72</f>
        <v>0</v>
      </c>
      <c r="IUS62" s="763">
        <f>'Detailed Budget'!IVE72</f>
        <v>0</v>
      </c>
      <c r="IUT62" s="763">
        <f>'Detailed Budget'!IVF72</f>
        <v>0</v>
      </c>
      <c r="IUU62" s="763">
        <f>'Detailed Budget'!IVG72</f>
        <v>0</v>
      </c>
      <c r="IUV62" s="763">
        <f>'Detailed Budget'!IVH72</f>
        <v>0</v>
      </c>
      <c r="IUW62" s="763">
        <f>'Detailed Budget'!IVI72</f>
        <v>0</v>
      </c>
      <c r="IUX62" s="763">
        <f>'Detailed Budget'!IVJ72</f>
        <v>0</v>
      </c>
      <c r="IUY62" s="763">
        <f>'Detailed Budget'!IVK72</f>
        <v>0</v>
      </c>
      <c r="IUZ62" s="763">
        <f>'Detailed Budget'!IVL72</f>
        <v>0</v>
      </c>
      <c r="IVA62" s="763">
        <f>'Detailed Budget'!IVM72</f>
        <v>0</v>
      </c>
      <c r="IVB62" s="763">
        <f>'Detailed Budget'!IVN72</f>
        <v>0</v>
      </c>
      <c r="IVC62" s="763">
        <f>'Detailed Budget'!IVO72</f>
        <v>0</v>
      </c>
      <c r="IVD62" s="763">
        <f>'Detailed Budget'!IVP72</f>
        <v>0</v>
      </c>
      <c r="IVE62" s="763">
        <f>'Detailed Budget'!IVQ72</f>
        <v>0</v>
      </c>
      <c r="IVF62" s="763">
        <f>'Detailed Budget'!IVR72</f>
        <v>0</v>
      </c>
      <c r="IVG62" s="763">
        <f>'Detailed Budget'!IVS72</f>
        <v>0</v>
      </c>
      <c r="IVH62" s="763">
        <f>'Detailed Budget'!IVT72</f>
        <v>0</v>
      </c>
      <c r="IVI62" s="763">
        <f>'Detailed Budget'!IVU72</f>
        <v>0</v>
      </c>
      <c r="IVJ62" s="763">
        <f>'Detailed Budget'!IVV72</f>
        <v>0</v>
      </c>
      <c r="IVK62" s="763">
        <f>'Detailed Budget'!IVW72</f>
        <v>0</v>
      </c>
      <c r="IVL62" s="763">
        <f>'Detailed Budget'!IVX72</f>
        <v>0</v>
      </c>
      <c r="IVM62" s="763">
        <f>'Detailed Budget'!IVY72</f>
        <v>0</v>
      </c>
      <c r="IVN62" s="763">
        <f>'Detailed Budget'!IVZ72</f>
        <v>0</v>
      </c>
      <c r="IVO62" s="763">
        <f>'Detailed Budget'!IWA72</f>
        <v>0</v>
      </c>
      <c r="IVP62" s="763">
        <f>'Detailed Budget'!IWB72</f>
        <v>0</v>
      </c>
      <c r="IVQ62" s="763">
        <f>'Detailed Budget'!IWC72</f>
        <v>0</v>
      </c>
      <c r="IVR62" s="763">
        <f>'Detailed Budget'!IWD72</f>
        <v>0</v>
      </c>
      <c r="IVS62" s="763">
        <f>'Detailed Budget'!IWE72</f>
        <v>0</v>
      </c>
      <c r="IVT62" s="763">
        <f>'Detailed Budget'!IWF72</f>
        <v>0</v>
      </c>
      <c r="IVU62" s="763">
        <f>'Detailed Budget'!IWG72</f>
        <v>0</v>
      </c>
      <c r="IVV62" s="763">
        <f>'Detailed Budget'!IWH72</f>
        <v>0</v>
      </c>
      <c r="IVW62" s="763">
        <f>'Detailed Budget'!IWI72</f>
        <v>0</v>
      </c>
      <c r="IVX62" s="763">
        <f>'Detailed Budget'!IWJ72</f>
        <v>0</v>
      </c>
      <c r="IVY62" s="763">
        <f>'Detailed Budget'!IWK72</f>
        <v>0</v>
      </c>
      <c r="IVZ62" s="763">
        <f>'Detailed Budget'!IWL72</f>
        <v>0</v>
      </c>
      <c r="IWA62" s="763">
        <f>'Detailed Budget'!IWM72</f>
        <v>0</v>
      </c>
      <c r="IWB62" s="763">
        <f>'Detailed Budget'!IWN72</f>
        <v>0</v>
      </c>
      <c r="IWC62" s="763">
        <f>'Detailed Budget'!IWO72</f>
        <v>0</v>
      </c>
      <c r="IWD62" s="763">
        <f>'Detailed Budget'!IWP72</f>
        <v>0</v>
      </c>
      <c r="IWE62" s="763">
        <f>'Detailed Budget'!IWQ72</f>
        <v>0</v>
      </c>
      <c r="IWF62" s="763">
        <f>'Detailed Budget'!IWR72</f>
        <v>0</v>
      </c>
      <c r="IWG62" s="763">
        <f>'Detailed Budget'!IWS72</f>
        <v>0</v>
      </c>
      <c r="IWH62" s="763">
        <f>'Detailed Budget'!IWT72</f>
        <v>0</v>
      </c>
      <c r="IWI62" s="763">
        <f>'Detailed Budget'!IWU72</f>
        <v>0</v>
      </c>
      <c r="IWJ62" s="763">
        <f>'Detailed Budget'!IWV72</f>
        <v>0</v>
      </c>
      <c r="IWK62" s="763">
        <f>'Detailed Budget'!IWW72</f>
        <v>0</v>
      </c>
      <c r="IWL62" s="763">
        <f>'Detailed Budget'!IWX72</f>
        <v>0</v>
      </c>
      <c r="IWM62" s="763">
        <f>'Detailed Budget'!IWY72</f>
        <v>0</v>
      </c>
      <c r="IWN62" s="763">
        <f>'Detailed Budget'!IWZ72</f>
        <v>0</v>
      </c>
      <c r="IWO62" s="763">
        <f>'Detailed Budget'!IXA72</f>
        <v>0</v>
      </c>
      <c r="IWP62" s="763">
        <f>'Detailed Budget'!IXB72</f>
        <v>0</v>
      </c>
      <c r="IWQ62" s="763">
        <f>'Detailed Budget'!IXC72</f>
        <v>0</v>
      </c>
      <c r="IWR62" s="763">
        <f>'Detailed Budget'!IXD72</f>
        <v>0</v>
      </c>
      <c r="IWS62" s="763">
        <f>'Detailed Budget'!IXE72</f>
        <v>0</v>
      </c>
      <c r="IWT62" s="763">
        <f>'Detailed Budget'!IXF72</f>
        <v>0</v>
      </c>
      <c r="IWU62" s="763">
        <f>'Detailed Budget'!IXG72</f>
        <v>0</v>
      </c>
      <c r="IWV62" s="763">
        <f>'Detailed Budget'!IXH72</f>
        <v>0</v>
      </c>
      <c r="IWW62" s="763">
        <f>'Detailed Budget'!IXI72</f>
        <v>0</v>
      </c>
      <c r="IWX62" s="763">
        <f>'Detailed Budget'!IXJ72</f>
        <v>0</v>
      </c>
      <c r="IWY62" s="763">
        <f>'Detailed Budget'!IXK72</f>
        <v>0</v>
      </c>
      <c r="IWZ62" s="763">
        <f>'Detailed Budget'!IXL72</f>
        <v>0</v>
      </c>
      <c r="IXA62" s="763">
        <f>'Detailed Budget'!IXM72</f>
        <v>0</v>
      </c>
      <c r="IXB62" s="763">
        <f>'Detailed Budget'!IXN72</f>
        <v>0</v>
      </c>
      <c r="IXC62" s="763">
        <f>'Detailed Budget'!IXO72</f>
        <v>0</v>
      </c>
      <c r="IXD62" s="763">
        <f>'Detailed Budget'!IXP72</f>
        <v>0</v>
      </c>
      <c r="IXE62" s="763">
        <f>'Detailed Budget'!IXQ72</f>
        <v>0</v>
      </c>
      <c r="IXF62" s="763">
        <f>'Detailed Budget'!IXR72</f>
        <v>0</v>
      </c>
      <c r="IXG62" s="763">
        <f>'Detailed Budget'!IXS72</f>
        <v>0</v>
      </c>
      <c r="IXH62" s="763">
        <f>'Detailed Budget'!IXT72</f>
        <v>0</v>
      </c>
      <c r="IXI62" s="763">
        <f>'Detailed Budget'!IXU72</f>
        <v>0</v>
      </c>
      <c r="IXJ62" s="763">
        <f>'Detailed Budget'!IXV72</f>
        <v>0</v>
      </c>
      <c r="IXK62" s="763">
        <f>'Detailed Budget'!IXW72</f>
        <v>0</v>
      </c>
      <c r="IXL62" s="763">
        <f>'Detailed Budget'!IXX72</f>
        <v>0</v>
      </c>
      <c r="IXM62" s="763">
        <f>'Detailed Budget'!IXY72</f>
        <v>0</v>
      </c>
      <c r="IXN62" s="763">
        <f>'Detailed Budget'!IXZ72</f>
        <v>0</v>
      </c>
      <c r="IXO62" s="763">
        <f>'Detailed Budget'!IYA72</f>
        <v>0</v>
      </c>
      <c r="IXP62" s="763">
        <f>'Detailed Budget'!IYB72</f>
        <v>0</v>
      </c>
      <c r="IXQ62" s="763">
        <f>'Detailed Budget'!IYC72</f>
        <v>0</v>
      </c>
      <c r="IXR62" s="763">
        <f>'Detailed Budget'!IYD72</f>
        <v>0</v>
      </c>
      <c r="IXS62" s="763">
        <f>'Detailed Budget'!IYE72</f>
        <v>0</v>
      </c>
      <c r="IXT62" s="763">
        <f>'Detailed Budget'!IYF72</f>
        <v>0</v>
      </c>
      <c r="IXU62" s="763">
        <f>'Detailed Budget'!IYG72</f>
        <v>0</v>
      </c>
      <c r="IXV62" s="763">
        <f>'Detailed Budget'!IYH72</f>
        <v>0</v>
      </c>
      <c r="IXW62" s="763">
        <f>'Detailed Budget'!IYI72</f>
        <v>0</v>
      </c>
      <c r="IXX62" s="763">
        <f>'Detailed Budget'!IYJ72</f>
        <v>0</v>
      </c>
      <c r="IXY62" s="763">
        <f>'Detailed Budget'!IYK72</f>
        <v>0</v>
      </c>
      <c r="IXZ62" s="763">
        <f>'Detailed Budget'!IYL72</f>
        <v>0</v>
      </c>
      <c r="IYA62" s="763">
        <f>'Detailed Budget'!IYM72</f>
        <v>0</v>
      </c>
      <c r="IYB62" s="763">
        <f>'Detailed Budget'!IYN72</f>
        <v>0</v>
      </c>
      <c r="IYC62" s="763">
        <f>'Detailed Budget'!IYO72</f>
        <v>0</v>
      </c>
      <c r="IYD62" s="763">
        <f>'Detailed Budget'!IYP72</f>
        <v>0</v>
      </c>
      <c r="IYE62" s="763">
        <f>'Detailed Budget'!IYQ72</f>
        <v>0</v>
      </c>
      <c r="IYF62" s="763">
        <f>'Detailed Budget'!IYR72</f>
        <v>0</v>
      </c>
      <c r="IYG62" s="763">
        <f>'Detailed Budget'!IYS72</f>
        <v>0</v>
      </c>
      <c r="IYH62" s="763">
        <f>'Detailed Budget'!IYT72</f>
        <v>0</v>
      </c>
      <c r="IYI62" s="763">
        <f>'Detailed Budget'!IYU72</f>
        <v>0</v>
      </c>
      <c r="IYJ62" s="763">
        <f>'Detailed Budget'!IYV72</f>
        <v>0</v>
      </c>
      <c r="IYK62" s="763">
        <f>'Detailed Budget'!IYW72</f>
        <v>0</v>
      </c>
      <c r="IYL62" s="763">
        <f>'Detailed Budget'!IYX72</f>
        <v>0</v>
      </c>
      <c r="IYM62" s="763">
        <f>'Detailed Budget'!IYY72</f>
        <v>0</v>
      </c>
      <c r="IYN62" s="763">
        <f>'Detailed Budget'!IYZ72</f>
        <v>0</v>
      </c>
      <c r="IYO62" s="763">
        <f>'Detailed Budget'!IZA72</f>
        <v>0</v>
      </c>
      <c r="IYP62" s="763">
        <f>'Detailed Budget'!IZB72</f>
        <v>0</v>
      </c>
      <c r="IYQ62" s="763">
        <f>'Detailed Budget'!IZC72</f>
        <v>0</v>
      </c>
      <c r="IYR62" s="763">
        <f>'Detailed Budget'!IZD72</f>
        <v>0</v>
      </c>
      <c r="IYS62" s="763">
        <f>'Detailed Budget'!IZE72</f>
        <v>0</v>
      </c>
      <c r="IYT62" s="763">
        <f>'Detailed Budget'!IZF72</f>
        <v>0</v>
      </c>
      <c r="IYU62" s="763">
        <f>'Detailed Budget'!IZG72</f>
        <v>0</v>
      </c>
      <c r="IYV62" s="763">
        <f>'Detailed Budget'!IZH72</f>
        <v>0</v>
      </c>
      <c r="IYW62" s="763">
        <f>'Detailed Budget'!IZI72</f>
        <v>0</v>
      </c>
      <c r="IYX62" s="763">
        <f>'Detailed Budget'!IZJ72</f>
        <v>0</v>
      </c>
      <c r="IYY62" s="763">
        <f>'Detailed Budget'!IZK72</f>
        <v>0</v>
      </c>
      <c r="IYZ62" s="763">
        <f>'Detailed Budget'!IZL72</f>
        <v>0</v>
      </c>
      <c r="IZA62" s="763">
        <f>'Detailed Budget'!IZM72</f>
        <v>0</v>
      </c>
      <c r="IZB62" s="763">
        <f>'Detailed Budget'!IZN72</f>
        <v>0</v>
      </c>
      <c r="IZC62" s="763">
        <f>'Detailed Budget'!IZO72</f>
        <v>0</v>
      </c>
      <c r="IZD62" s="763">
        <f>'Detailed Budget'!IZP72</f>
        <v>0</v>
      </c>
      <c r="IZE62" s="763">
        <f>'Detailed Budget'!IZQ72</f>
        <v>0</v>
      </c>
      <c r="IZF62" s="763">
        <f>'Detailed Budget'!IZR72</f>
        <v>0</v>
      </c>
      <c r="IZG62" s="763">
        <f>'Detailed Budget'!IZS72</f>
        <v>0</v>
      </c>
      <c r="IZH62" s="763">
        <f>'Detailed Budget'!IZT72</f>
        <v>0</v>
      </c>
      <c r="IZI62" s="763">
        <f>'Detailed Budget'!IZU72</f>
        <v>0</v>
      </c>
      <c r="IZJ62" s="763">
        <f>'Detailed Budget'!IZV72</f>
        <v>0</v>
      </c>
      <c r="IZK62" s="763">
        <f>'Detailed Budget'!IZW72</f>
        <v>0</v>
      </c>
      <c r="IZL62" s="763">
        <f>'Detailed Budget'!IZX72</f>
        <v>0</v>
      </c>
      <c r="IZM62" s="763">
        <f>'Detailed Budget'!IZY72</f>
        <v>0</v>
      </c>
      <c r="IZN62" s="763">
        <f>'Detailed Budget'!IZZ72</f>
        <v>0</v>
      </c>
      <c r="IZO62" s="763">
        <f>'Detailed Budget'!JAA72</f>
        <v>0</v>
      </c>
      <c r="IZP62" s="763">
        <f>'Detailed Budget'!JAB72</f>
        <v>0</v>
      </c>
      <c r="IZQ62" s="763">
        <f>'Detailed Budget'!JAC72</f>
        <v>0</v>
      </c>
      <c r="IZR62" s="763">
        <f>'Detailed Budget'!JAD72</f>
        <v>0</v>
      </c>
      <c r="IZS62" s="763">
        <f>'Detailed Budget'!JAE72</f>
        <v>0</v>
      </c>
      <c r="IZT62" s="763">
        <f>'Detailed Budget'!JAF72</f>
        <v>0</v>
      </c>
      <c r="IZU62" s="763">
        <f>'Detailed Budget'!JAG72</f>
        <v>0</v>
      </c>
      <c r="IZV62" s="763">
        <f>'Detailed Budget'!JAH72</f>
        <v>0</v>
      </c>
      <c r="IZW62" s="763">
        <f>'Detailed Budget'!JAI72</f>
        <v>0</v>
      </c>
      <c r="IZX62" s="763">
        <f>'Detailed Budget'!JAJ72</f>
        <v>0</v>
      </c>
      <c r="IZY62" s="763">
        <f>'Detailed Budget'!JAK72</f>
        <v>0</v>
      </c>
      <c r="IZZ62" s="763">
        <f>'Detailed Budget'!JAL72</f>
        <v>0</v>
      </c>
      <c r="JAA62" s="763">
        <f>'Detailed Budget'!JAM72</f>
        <v>0</v>
      </c>
      <c r="JAB62" s="763">
        <f>'Detailed Budget'!JAN72</f>
        <v>0</v>
      </c>
      <c r="JAC62" s="763">
        <f>'Detailed Budget'!JAO72</f>
        <v>0</v>
      </c>
      <c r="JAD62" s="763">
        <f>'Detailed Budget'!JAP72</f>
        <v>0</v>
      </c>
      <c r="JAE62" s="763">
        <f>'Detailed Budget'!JAQ72</f>
        <v>0</v>
      </c>
      <c r="JAF62" s="763">
        <f>'Detailed Budget'!JAR72</f>
        <v>0</v>
      </c>
      <c r="JAG62" s="763">
        <f>'Detailed Budget'!JAS72</f>
        <v>0</v>
      </c>
      <c r="JAH62" s="763">
        <f>'Detailed Budget'!JAT72</f>
        <v>0</v>
      </c>
      <c r="JAI62" s="763">
        <f>'Detailed Budget'!JAU72</f>
        <v>0</v>
      </c>
      <c r="JAJ62" s="763">
        <f>'Detailed Budget'!JAV72</f>
        <v>0</v>
      </c>
      <c r="JAK62" s="763">
        <f>'Detailed Budget'!JAW72</f>
        <v>0</v>
      </c>
      <c r="JAL62" s="763">
        <f>'Detailed Budget'!JAX72</f>
        <v>0</v>
      </c>
      <c r="JAM62" s="763">
        <f>'Detailed Budget'!JAY72</f>
        <v>0</v>
      </c>
      <c r="JAN62" s="763">
        <f>'Detailed Budget'!JAZ72</f>
        <v>0</v>
      </c>
      <c r="JAO62" s="763">
        <f>'Detailed Budget'!JBA72</f>
        <v>0</v>
      </c>
      <c r="JAP62" s="763">
        <f>'Detailed Budget'!JBB72</f>
        <v>0</v>
      </c>
      <c r="JAQ62" s="763">
        <f>'Detailed Budget'!JBC72</f>
        <v>0</v>
      </c>
      <c r="JAR62" s="763">
        <f>'Detailed Budget'!JBD72</f>
        <v>0</v>
      </c>
      <c r="JAS62" s="763">
        <f>'Detailed Budget'!JBE72</f>
        <v>0</v>
      </c>
      <c r="JAT62" s="763">
        <f>'Detailed Budget'!JBF72</f>
        <v>0</v>
      </c>
      <c r="JAU62" s="763">
        <f>'Detailed Budget'!JBG72</f>
        <v>0</v>
      </c>
      <c r="JAV62" s="763">
        <f>'Detailed Budget'!JBH72</f>
        <v>0</v>
      </c>
      <c r="JAW62" s="763">
        <f>'Detailed Budget'!JBI72</f>
        <v>0</v>
      </c>
      <c r="JAX62" s="763">
        <f>'Detailed Budget'!JBJ72</f>
        <v>0</v>
      </c>
      <c r="JAY62" s="763">
        <f>'Detailed Budget'!JBK72</f>
        <v>0</v>
      </c>
      <c r="JAZ62" s="763">
        <f>'Detailed Budget'!JBL72</f>
        <v>0</v>
      </c>
      <c r="JBA62" s="763">
        <f>'Detailed Budget'!JBM72</f>
        <v>0</v>
      </c>
      <c r="JBB62" s="763">
        <f>'Detailed Budget'!JBN72</f>
        <v>0</v>
      </c>
      <c r="JBC62" s="763">
        <f>'Detailed Budget'!JBO72</f>
        <v>0</v>
      </c>
      <c r="JBD62" s="763">
        <f>'Detailed Budget'!JBP72</f>
        <v>0</v>
      </c>
      <c r="JBE62" s="763">
        <f>'Detailed Budget'!JBQ72</f>
        <v>0</v>
      </c>
      <c r="JBF62" s="763">
        <f>'Detailed Budget'!JBR72</f>
        <v>0</v>
      </c>
      <c r="JBG62" s="763">
        <f>'Detailed Budget'!JBS72</f>
        <v>0</v>
      </c>
      <c r="JBH62" s="763">
        <f>'Detailed Budget'!JBT72</f>
        <v>0</v>
      </c>
      <c r="JBI62" s="763">
        <f>'Detailed Budget'!JBU72</f>
        <v>0</v>
      </c>
      <c r="JBJ62" s="763">
        <f>'Detailed Budget'!JBV72</f>
        <v>0</v>
      </c>
      <c r="JBK62" s="763">
        <f>'Detailed Budget'!JBW72</f>
        <v>0</v>
      </c>
      <c r="JBL62" s="763">
        <f>'Detailed Budget'!JBX72</f>
        <v>0</v>
      </c>
      <c r="JBM62" s="763">
        <f>'Detailed Budget'!JBY72</f>
        <v>0</v>
      </c>
      <c r="JBN62" s="763">
        <f>'Detailed Budget'!JBZ72</f>
        <v>0</v>
      </c>
      <c r="JBO62" s="763">
        <f>'Detailed Budget'!JCA72</f>
        <v>0</v>
      </c>
      <c r="JBP62" s="763">
        <f>'Detailed Budget'!JCB72</f>
        <v>0</v>
      </c>
      <c r="JBQ62" s="763">
        <f>'Detailed Budget'!JCC72</f>
        <v>0</v>
      </c>
      <c r="JBR62" s="763">
        <f>'Detailed Budget'!JCD72</f>
        <v>0</v>
      </c>
      <c r="JBS62" s="763">
        <f>'Detailed Budget'!JCE72</f>
        <v>0</v>
      </c>
      <c r="JBT62" s="763">
        <f>'Detailed Budget'!JCF72</f>
        <v>0</v>
      </c>
      <c r="JBU62" s="763">
        <f>'Detailed Budget'!JCG72</f>
        <v>0</v>
      </c>
      <c r="JBV62" s="763">
        <f>'Detailed Budget'!JCH72</f>
        <v>0</v>
      </c>
      <c r="JBW62" s="763">
        <f>'Detailed Budget'!JCI72</f>
        <v>0</v>
      </c>
      <c r="JBX62" s="763">
        <f>'Detailed Budget'!JCJ72</f>
        <v>0</v>
      </c>
      <c r="JBY62" s="763">
        <f>'Detailed Budget'!JCK72</f>
        <v>0</v>
      </c>
      <c r="JBZ62" s="763">
        <f>'Detailed Budget'!JCL72</f>
        <v>0</v>
      </c>
      <c r="JCA62" s="763">
        <f>'Detailed Budget'!JCM72</f>
        <v>0</v>
      </c>
      <c r="JCB62" s="763">
        <f>'Detailed Budget'!JCN72</f>
        <v>0</v>
      </c>
      <c r="JCC62" s="763">
        <f>'Detailed Budget'!JCO72</f>
        <v>0</v>
      </c>
      <c r="JCD62" s="763">
        <f>'Detailed Budget'!JCP72</f>
        <v>0</v>
      </c>
      <c r="JCE62" s="763">
        <f>'Detailed Budget'!JCQ72</f>
        <v>0</v>
      </c>
      <c r="JCF62" s="763">
        <f>'Detailed Budget'!JCR72</f>
        <v>0</v>
      </c>
      <c r="JCG62" s="763">
        <f>'Detailed Budget'!JCS72</f>
        <v>0</v>
      </c>
      <c r="JCH62" s="763">
        <f>'Detailed Budget'!JCT72</f>
        <v>0</v>
      </c>
      <c r="JCI62" s="763">
        <f>'Detailed Budget'!JCU72</f>
        <v>0</v>
      </c>
      <c r="JCJ62" s="763">
        <f>'Detailed Budget'!JCV72</f>
        <v>0</v>
      </c>
      <c r="JCK62" s="763">
        <f>'Detailed Budget'!JCW72</f>
        <v>0</v>
      </c>
      <c r="JCL62" s="763">
        <f>'Detailed Budget'!JCX72</f>
        <v>0</v>
      </c>
      <c r="JCM62" s="763">
        <f>'Detailed Budget'!JCY72</f>
        <v>0</v>
      </c>
      <c r="JCN62" s="763">
        <f>'Detailed Budget'!JCZ72</f>
        <v>0</v>
      </c>
      <c r="JCO62" s="763">
        <f>'Detailed Budget'!JDA72</f>
        <v>0</v>
      </c>
      <c r="JCP62" s="763">
        <f>'Detailed Budget'!JDB72</f>
        <v>0</v>
      </c>
      <c r="JCQ62" s="763">
        <f>'Detailed Budget'!JDC72</f>
        <v>0</v>
      </c>
      <c r="JCR62" s="763">
        <f>'Detailed Budget'!JDD72</f>
        <v>0</v>
      </c>
      <c r="JCS62" s="763">
        <f>'Detailed Budget'!JDE72</f>
        <v>0</v>
      </c>
      <c r="JCT62" s="763">
        <f>'Detailed Budget'!JDF72</f>
        <v>0</v>
      </c>
      <c r="JCU62" s="763">
        <f>'Detailed Budget'!JDG72</f>
        <v>0</v>
      </c>
      <c r="JCV62" s="763">
        <f>'Detailed Budget'!JDH72</f>
        <v>0</v>
      </c>
      <c r="JCW62" s="763">
        <f>'Detailed Budget'!JDI72</f>
        <v>0</v>
      </c>
      <c r="JCX62" s="763">
        <f>'Detailed Budget'!JDJ72</f>
        <v>0</v>
      </c>
      <c r="JCY62" s="763">
        <f>'Detailed Budget'!JDK72</f>
        <v>0</v>
      </c>
      <c r="JCZ62" s="763">
        <f>'Detailed Budget'!JDL72</f>
        <v>0</v>
      </c>
      <c r="JDA62" s="763">
        <f>'Detailed Budget'!JDM72</f>
        <v>0</v>
      </c>
      <c r="JDB62" s="763">
        <f>'Detailed Budget'!JDN72</f>
        <v>0</v>
      </c>
      <c r="JDC62" s="763">
        <f>'Detailed Budget'!JDO72</f>
        <v>0</v>
      </c>
      <c r="JDD62" s="763">
        <f>'Detailed Budget'!JDP72</f>
        <v>0</v>
      </c>
      <c r="JDE62" s="763">
        <f>'Detailed Budget'!JDQ72</f>
        <v>0</v>
      </c>
      <c r="JDF62" s="763">
        <f>'Detailed Budget'!JDR72</f>
        <v>0</v>
      </c>
      <c r="JDG62" s="763">
        <f>'Detailed Budget'!JDS72</f>
        <v>0</v>
      </c>
      <c r="JDH62" s="763">
        <f>'Detailed Budget'!JDT72</f>
        <v>0</v>
      </c>
      <c r="JDI62" s="763">
        <f>'Detailed Budget'!JDU72</f>
        <v>0</v>
      </c>
      <c r="JDJ62" s="763">
        <f>'Detailed Budget'!JDV72</f>
        <v>0</v>
      </c>
      <c r="JDK62" s="763">
        <f>'Detailed Budget'!JDW72</f>
        <v>0</v>
      </c>
      <c r="JDL62" s="763">
        <f>'Detailed Budget'!JDX72</f>
        <v>0</v>
      </c>
      <c r="JDM62" s="763">
        <f>'Detailed Budget'!JDY72</f>
        <v>0</v>
      </c>
      <c r="JDN62" s="763">
        <f>'Detailed Budget'!JDZ72</f>
        <v>0</v>
      </c>
      <c r="JDO62" s="763">
        <f>'Detailed Budget'!JEA72</f>
        <v>0</v>
      </c>
      <c r="JDP62" s="763">
        <f>'Detailed Budget'!JEB72</f>
        <v>0</v>
      </c>
      <c r="JDQ62" s="763">
        <f>'Detailed Budget'!JEC72</f>
        <v>0</v>
      </c>
      <c r="JDR62" s="763">
        <f>'Detailed Budget'!JED72</f>
        <v>0</v>
      </c>
      <c r="JDS62" s="763">
        <f>'Detailed Budget'!JEE72</f>
        <v>0</v>
      </c>
      <c r="JDT62" s="763">
        <f>'Detailed Budget'!JEF72</f>
        <v>0</v>
      </c>
      <c r="JDU62" s="763">
        <f>'Detailed Budget'!JEG72</f>
        <v>0</v>
      </c>
      <c r="JDV62" s="763">
        <f>'Detailed Budget'!JEH72</f>
        <v>0</v>
      </c>
      <c r="JDW62" s="763">
        <f>'Detailed Budget'!JEI72</f>
        <v>0</v>
      </c>
      <c r="JDX62" s="763">
        <f>'Detailed Budget'!JEJ72</f>
        <v>0</v>
      </c>
      <c r="JDY62" s="763">
        <f>'Detailed Budget'!JEK72</f>
        <v>0</v>
      </c>
      <c r="JDZ62" s="763">
        <f>'Detailed Budget'!JEL72</f>
        <v>0</v>
      </c>
      <c r="JEA62" s="763">
        <f>'Detailed Budget'!JEM72</f>
        <v>0</v>
      </c>
      <c r="JEB62" s="763">
        <f>'Detailed Budget'!JEN72</f>
        <v>0</v>
      </c>
      <c r="JEC62" s="763">
        <f>'Detailed Budget'!JEO72</f>
        <v>0</v>
      </c>
      <c r="JED62" s="763">
        <f>'Detailed Budget'!JEP72</f>
        <v>0</v>
      </c>
      <c r="JEE62" s="763">
        <f>'Detailed Budget'!JEQ72</f>
        <v>0</v>
      </c>
      <c r="JEF62" s="763">
        <f>'Detailed Budget'!JER72</f>
        <v>0</v>
      </c>
      <c r="JEG62" s="763">
        <f>'Detailed Budget'!JES72</f>
        <v>0</v>
      </c>
      <c r="JEH62" s="763">
        <f>'Detailed Budget'!JET72</f>
        <v>0</v>
      </c>
      <c r="JEI62" s="763">
        <f>'Detailed Budget'!JEU72</f>
        <v>0</v>
      </c>
      <c r="JEJ62" s="763">
        <f>'Detailed Budget'!JEV72</f>
        <v>0</v>
      </c>
      <c r="JEK62" s="763">
        <f>'Detailed Budget'!JEW72</f>
        <v>0</v>
      </c>
      <c r="JEL62" s="763">
        <f>'Detailed Budget'!JEX72</f>
        <v>0</v>
      </c>
      <c r="JEM62" s="763">
        <f>'Detailed Budget'!JEY72</f>
        <v>0</v>
      </c>
      <c r="JEN62" s="763">
        <f>'Detailed Budget'!JEZ72</f>
        <v>0</v>
      </c>
      <c r="JEO62" s="763">
        <f>'Detailed Budget'!JFA72</f>
        <v>0</v>
      </c>
      <c r="JEP62" s="763">
        <f>'Detailed Budget'!JFB72</f>
        <v>0</v>
      </c>
      <c r="JEQ62" s="763">
        <f>'Detailed Budget'!JFC72</f>
        <v>0</v>
      </c>
      <c r="JER62" s="763">
        <f>'Detailed Budget'!JFD72</f>
        <v>0</v>
      </c>
      <c r="JES62" s="763">
        <f>'Detailed Budget'!JFE72</f>
        <v>0</v>
      </c>
      <c r="JET62" s="763">
        <f>'Detailed Budget'!JFF72</f>
        <v>0</v>
      </c>
      <c r="JEU62" s="763">
        <f>'Detailed Budget'!JFG72</f>
        <v>0</v>
      </c>
      <c r="JEV62" s="763">
        <f>'Detailed Budget'!JFH72</f>
        <v>0</v>
      </c>
      <c r="JEW62" s="763">
        <f>'Detailed Budget'!JFI72</f>
        <v>0</v>
      </c>
      <c r="JEX62" s="763">
        <f>'Detailed Budget'!JFJ72</f>
        <v>0</v>
      </c>
      <c r="JEY62" s="763">
        <f>'Detailed Budget'!JFK72</f>
        <v>0</v>
      </c>
      <c r="JEZ62" s="763">
        <f>'Detailed Budget'!JFL72</f>
        <v>0</v>
      </c>
      <c r="JFA62" s="763">
        <f>'Detailed Budget'!JFM72</f>
        <v>0</v>
      </c>
      <c r="JFB62" s="763">
        <f>'Detailed Budget'!JFN72</f>
        <v>0</v>
      </c>
      <c r="JFC62" s="763">
        <f>'Detailed Budget'!JFO72</f>
        <v>0</v>
      </c>
      <c r="JFD62" s="763">
        <f>'Detailed Budget'!JFP72</f>
        <v>0</v>
      </c>
      <c r="JFE62" s="763">
        <f>'Detailed Budget'!JFQ72</f>
        <v>0</v>
      </c>
      <c r="JFF62" s="763">
        <f>'Detailed Budget'!JFR72</f>
        <v>0</v>
      </c>
      <c r="JFG62" s="763">
        <f>'Detailed Budget'!JFS72</f>
        <v>0</v>
      </c>
      <c r="JFH62" s="763">
        <f>'Detailed Budget'!JFT72</f>
        <v>0</v>
      </c>
      <c r="JFI62" s="763">
        <f>'Detailed Budget'!JFU72</f>
        <v>0</v>
      </c>
      <c r="JFJ62" s="763">
        <f>'Detailed Budget'!JFV72</f>
        <v>0</v>
      </c>
      <c r="JFK62" s="763">
        <f>'Detailed Budget'!JFW72</f>
        <v>0</v>
      </c>
      <c r="JFL62" s="763">
        <f>'Detailed Budget'!JFX72</f>
        <v>0</v>
      </c>
      <c r="JFM62" s="763">
        <f>'Detailed Budget'!JFY72</f>
        <v>0</v>
      </c>
      <c r="JFN62" s="763">
        <f>'Detailed Budget'!JFZ72</f>
        <v>0</v>
      </c>
      <c r="JFO62" s="763">
        <f>'Detailed Budget'!JGA72</f>
        <v>0</v>
      </c>
      <c r="JFP62" s="763">
        <f>'Detailed Budget'!JGB72</f>
        <v>0</v>
      </c>
      <c r="JFQ62" s="763">
        <f>'Detailed Budget'!JGC72</f>
        <v>0</v>
      </c>
      <c r="JFR62" s="763">
        <f>'Detailed Budget'!JGD72</f>
        <v>0</v>
      </c>
      <c r="JFS62" s="763">
        <f>'Detailed Budget'!JGE72</f>
        <v>0</v>
      </c>
      <c r="JFT62" s="763">
        <f>'Detailed Budget'!JGF72</f>
        <v>0</v>
      </c>
      <c r="JFU62" s="763">
        <f>'Detailed Budget'!JGG72</f>
        <v>0</v>
      </c>
      <c r="JFV62" s="763">
        <f>'Detailed Budget'!JGH72</f>
        <v>0</v>
      </c>
      <c r="JFW62" s="763">
        <f>'Detailed Budget'!JGI72</f>
        <v>0</v>
      </c>
      <c r="JFX62" s="763">
        <f>'Detailed Budget'!JGJ72</f>
        <v>0</v>
      </c>
      <c r="JFY62" s="763">
        <f>'Detailed Budget'!JGK72</f>
        <v>0</v>
      </c>
      <c r="JFZ62" s="763">
        <f>'Detailed Budget'!JGL72</f>
        <v>0</v>
      </c>
      <c r="JGA62" s="763">
        <f>'Detailed Budget'!JGM72</f>
        <v>0</v>
      </c>
      <c r="JGB62" s="763">
        <f>'Detailed Budget'!JGN72</f>
        <v>0</v>
      </c>
      <c r="JGC62" s="763">
        <f>'Detailed Budget'!JGO72</f>
        <v>0</v>
      </c>
      <c r="JGD62" s="763">
        <f>'Detailed Budget'!JGP72</f>
        <v>0</v>
      </c>
      <c r="JGE62" s="763">
        <f>'Detailed Budget'!JGQ72</f>
        <v>0</v>
      </c>
      <c r="JGF62" s="763">
        <f>'Detailed Budget'!JGR72</f>
        <v>0</v>
      </c>
      <c r="JGG62" s="763">
        <f>'Detailed Budget'!JGS72</f>
        <v>0</v>
      </c>
      <c r="JGH62" s="763">
        <f>'Detailed Budget'!JGT72</f>
        <v>0</v>
      </c>
      <c r="JGI62" s="763">
        <f>'Detailed Budget'!JGU72</f>
        <v>0</v>
      </c>
      <c r="JGJ62" s="763">
        <f>'Detailed Budget'!JGV72</f>
        <v>0</v>
      </c>
      <c r="JGK62" s="763">
        <f>'Detailed Budget'!JGW72</f>
        <v>0</v>
      </c>
      <c r="JGL62" s="763">
        <f>'Detailed Budget'!JGX72</f>
        <v>0</v>
      </c>
      <c r="JGM62" s="763">
        <f>'Detailed Budget'!JGY72</f>
        <v>0</v>
      </c>
      <c r="JGN62" s="763">
        <f>'Detailed Budget'!JGZ72</f>
        <v>0</v>
      </c>
      <c r="JGO62" s="763">
        <f>'Detailed Budget'!JHA72</f>
        <v>0</v>
      </c>
      <c r="JGP62" s="763">
        <f>'Detailed Budget'!JHB72</f>
        <v>0</v>
      </c>
      <c r="JGQ62" s="763">
        <f>'Detailed Budget'!JHC72</f>
        <v>0</v>
      </c>
      <c r="JGR62" s="763">
        <f>'Detailed Budget'!JHD72</f>
        <v>0</v>
      </c>
      <c r="JGS62" s="763">
        <f>'Detailed Budget'!JHE72</f>
        <v>0</v>
      </c>
      <c r="JGT62" s="763">
        <f>'Detailed Budget'!JHF72</f>
        <v>0</v>
      </c>
      <c r="JGU62" s="763">
        <f>'Detailed Budget'!JHG72</f>
        <v>0</v>
      </c>
      <c r="JGV62" s="763">
        <f>'Detailed Budget'!JHH72</f>
        <v>0</v>
      </c>
      <c r="JGW62" s="763">
        <f>'Detailed Budget'!JHI72</f>
        <v>0</v>
      </c>
      <c r="JGX62" s="763">
        <f>'Detailed Budget'!JHJ72</f>
        <v>0</v>
      </c>
      <c r="JGY62" s="763">
        <f>'Detailed Budget'!JHK72</f>
        <v>0</v>
      </c>
      <c r="JGZ62" s="763">
        <f>'Detailed Budget'!JHL72</f>
        <v>0</v>
      </c>
      <c r="JHA62" s="763">
        <f>'Detailed Budget'!JHM72</f>
        <v>0</v>
      </c>
      <c r="JHB62" s="763">
        <f>'Detailed Budget'!JHN72</f>
        <v>0</v>
      </c>
      <c r="JHC62" s="763">
        <f>'Detailed Budget'!JHO72</f>
        <v>0</v>
      </c>
      <c r="JHD62" s="763">
        <f>'Detailed Budget'!JHP72</f>
        <v>0</v>
      </c>
      <c r="JHE62" s="763">
        <f>'Detailed Budget'!JHQ72</f>
        <v>0</v>
      </c>
      <c r="JHF62" s="763">
        <f>'Detailed Budget'!JHR72</f>
        <v>0</v>
      </c>
      <c r="JHG62" s="763">
        <f>'Detailed Budget'!JHS72</f>
        <v>0</v>
      </c>
      <c r="JHH62" s="763">
        <f>'Detailed Budget'!JHT72</f>
        <v>0</v>
      </c>
      <c r="JHI62" s="763">
        <f>'Detailed Budget'!JHU72</f>
        <v>0</v>
      </c>
      <c r="JHJ62" s="763">
        <f>'Detailed Budget'!JHV72</f>
        <v>0</v>
      </c>
      <c r="JHK62" s="763">
        <f>'Detailed Budget'!JHW72</f>
        <v>0</v>
      </c>
      <c r="JHL62" s="763">
        <f>'Detailed Budget'!JHX72</f>
        <v>0</v>
      </c>
      <c r="JHM62" s="763">
        <f>'Detailed Budget'!JHY72</f>
        <v>0</v>
      </c>
      <c r="JHN62" s="763">
        <f>'Detailed Budget'!JHZ72</f>
        <v>0</v>
      </c>
      <c r="JHO62" s="763">
        <f>'Detailed Budget'!JIA72</f>
        <v>0</v>
      </c>
      <c r="JHP62" s="763">
        <f>'Detailed Budget'!JIB72</f>
        <v>0</v>
      </c>
      <c r="JHQ62" s="763">
        <f>'Detailed Budget'!JIC72</f>
        <v>0</v>
      </c>
      <c r="JHR62" s="763">
        <f>'Detailed Budget'!JID72</f>
        <v>0</v>
      </c>
      <c r="JHS62" s="763">
        <f>'Detailed Budget'!JIE72</f>
        <v>0</v>
      </c>
      <c r="JHT62" s="763">
        <f>'Detailed Budget'!JIF72</f>
        <v>0</v>
      </c>
      <c r="JHU62" s="763">
        <f>'Detailed Budget'!JIG72</f>
        <v>0</v>
      </c>
      <c r="JHV62" s="763">
        <f>'Detailed Budget'!JIH72</f>
        <v>0</v>
      </c>
      <c r="JHW62" s="763">
        <f>'Detailed Budget'!JII72</f>
        <v>0</v>
      </c>
      <c r="JHX62" s="763">
        <f>'Detailed Budget'!JIJ72</f>
        <v>0</v>
      </c>
      <c r="JHY62" s="763">
        <f>'Detailed Budget'!JIK72</f>
        <v>0</v>
      </c>
      <c r="JHZ62" s="763">
        <f>'Detailed Budget'!JIL72</f>
        <v>0</v>
      </c>
      <c r="JIA62" s="763">
        <f>'Detailed Budget'!JIM72</f>
        <v>0</v>
      </c>
      <c r="JIB62" s="763">
        <f>'Detailed Budget'!JIN72</f>
        <v>0</v>
      </c>
      <c r="JIC62" s="763">
        <f>'Detailed Budget'!JIO72</f>
        <v>0</v>
      </c>
      <c r="JID62" s="763">
        <f>'Detailed Budget'!JIP72</f>
        <v>0</v>
      </c>
      <c r="JIE62" s="763">
        <f>'Detailed Budget'!JIQ72</f>
        <v>0</v>
      </c>
      <c r="JIF62" s="763">
        <f>'Detailed Budget'!JIR72</f>
        <v>0</v>
      </c>
      <c r="JIG62" s="763">
        <f>'Detailed Budget'!JIS72</f>
        <v>0</v>
      </c>
      <c r="JIH62" s="763">
        <f>'Detailed Budget'!JIT72</f>
        <v>0</v>
      </c>
      <c r="JII62" s="763">
        <f>'Detailed Budget'!JIU72</f>
        <v>0</v>
      </c>
      <c r="JIJ62" s="763">
        <f>'Detailed Budget'!JIV72</f>
        <v>0</v>
      </c>
      <c r="JIK62" s="763">
        <f>'Detailed Budget'!JIW72</f>
        <v>0</v>
      </c>
      <c r="JIL62" s="763">
        <f>'Detailed Budget'!JIX72</f>
        <v>0</v>
      </c>
      <c r="JIM62" s="763">
        <f>'Detailed Budget'!JIY72</f>
        <v>0</v>
      </c>
      <c r="JIN62" s="763">
        <f>'Detailed Budget'!JIZ72</f>
        <v>0</v>
      </c>
      <c r="JIO62" s="763">
        <f>'Detailed Budget'!JJA72</f>
        <v>0</v>
      </c>
      <c r="JIP62" s="763">
        <f>'Detailed Budget'!JJB72</f>
        <v>0</v>
      </c>
      <c r="JIQ62" s="763">
        <f>'Detailed Budget'!JJC72</f>
        <v>0</v>
      </c>
      <c r="JIR62" s="763">
        <f>'Detailed Budget'!JJD72</f>
        <v>0</v>
      </c>
      <c r="JIS62" s="763">
        <f>'Detailed Budget'!JJE72</f>
        <v>0</v>
      </c>
      <c r="JIT62" s="763">
        <f>'Detailed Budget'!JJF72</f>
        <v>0</v>
      </c>
      <c r="JIU62" s="763">
        <f>'Detailed Budget'!JJG72</f>
        <v>0</v>
      </c>
      <c r="JIV62" s="763">
        <f>'Detailed Budget'!JJH72</f>
        <v>0</v>
      </c>
      <c r="JIW62" s="763">
        <f>'Detailed Budget'!JJI72</f>
        <v>0</v>
      </c>
      <c r="JIX62" s="763">
        <f>'Detailed Budget'!JJJ72</f>
        <v>0</v>
      </c>
      <c r="JIY62" s="763">
        <f>'Detailed Budget'!JJK72</f>
        <v>0</v>
      </c>
      <c r="JIZ62" s="763">
        <f>'Detailed Budget'!JJL72</f>
        <v>0</v>
      </c>
      <c r="JJA62" s="763">
        <f>'Detailed Budget'!JJM72</f>
        <v>0</v>
      </c>
      <c r="JJB62" s="763">
        <f>'Detailed Budget'!JJN72</f>
        <v>0</v>
      </c>
      <c r="JJC62" s="763">
        <f>'Detailed Budget'!JJO72</f>
        <v>0</v>
      </c>
      <c r="JJD62" s="763">
        <f>'Detailed Budget'!JJP72</f>
        <v>0</v>
      </c>
      <c r="JJE62" s="763">
        <f>'Detailed Budget'!JJQ72</f>
        <v>0</v>
      </c>
      <c r="JJF62" s="763">
        <f>'Detailed Budget'!JJR72</f>
        <v>0</v>
      </c>
      <c r="JJG62" s="763">
        <f>'Detailed Budget'!JJS72</f>
        <v>0</v>
      </c>
      <c r="JJH62" s="763">
        <f>'Detailed Budget'!JJT72</f>
        <v>0</v>
      </c>
      <c r="JJI62" s="763">
        <f>'Detailed Budget'!JJU72</f>
        <v>0</v>
      </c>
      <c r="JJJ62" s="763">
        <f>'Detailed Budget'!JJV72</f>
        <v>0</v>
      </c>
      <c r="JJK62" s="763">
        <f>'Detailed Budget'!JJW72</f>
        <v>0</v>
      </c>
      <c r="JJL62" s="763">
        <f>'Detailed Budget'!JJX72</f>
        <v>0</v>
      </c>
      <c r="JJM62" s="763">
        <f>'Detailed Budget'!JJY72</f>
        <v>0</v>
      </c>
      <c r="JJN62" s="763">
        <f>'Detailed Budget'!JJZ72</f>
        <v>0</v>
      </c>
      <c r="JJO62" s="763">
        <f>'Detailed Budget'!JKA72</f>
        <v>0</v>
      </c>
      <c r="JJP62" s="763">
        <f>'Detailed Budget'!JKB72</f>
        <v>0</v>
      </c>
      <c r="JJQ62" s="763">
        <f>'Detailed Budget'!JKC72</f>
        <v>0</v>
      </c>
      <c r="JJR62" s="763">
        <f>'Detailed Budget'!JKD72</f>
        <v>0</v>
      </c>
      <c r="JJS62" s="763">
        <f>'Detailed Budget'!JKE72</f>
        <v>0</v>
      </c>
      <c r="JJT62" s="763">
        <f>'Detailed Budget'!JKF72</f>
        <v>0</v>
      </c>
      <c r="JJU62" s="763">
        <f>'Detailed Budget'!JKG72</f>
        <v>0</v>
      </c>
      <c r="JJV62" s="763">
        <f>'Detailed Budget'!JKH72</f>
        <v>0</v>
      </c>
      <c r="JJW62" s="763">
        <f>'Detailed Budget'!JKI72</f>
        <v>0</v>
      </c>
      <c r="JJX62" s="763">
        <f>'Detailed Budget'!JKJ72</f>
        <v>0</v>
      </c>
      <c r="JJY62" s="763">
        <f>'Detailed Budget'!JKK72</f>
        <v>0</v>
      </c>
      <c r="JJZ62" s="763">
        <f>'Detailed Budget'!JKL72</f>
        <v>0</v>
      </c>
      <c r="JKA62" s="763">
        <f>'Detailed Budget'!JKM72</f>
        <v>0</v>
      </c>
      <c r="JKB62" s="763">
        <f>'Detailed Budget'!JKN72</f>
        <v>0</v>
      </c>
      <c r="JKC62" s="763">
        <f>'Detailed Budget'!JKO72</f>
        <v>0</v>
      </c>
      <c r="JKD62" s="763">
        <f>'Detailed Budget'!JKP72</f>
        <v>0</v>
      </c>
      <c r="JKE62" s="763">
        <f>'Detailed Budget'!JKQ72</f>
        <v>0</v>
      </c>
      <c r="JKF62" s="763">
        <f>'Detailed Budget'!JKR72</f>
        <v>0</v>
      </c>
      <c r="JKG62" s="763">
        <f>'Detailed Budget'!JKS72</f>
        <v>0</v>
      </c>
      <c r="JKH62" s="763">
        <f>'Detailed Budget'!JKT72</f>
        <v>0</v>
      </c>
      <c r="JKI62" s="763">
        <f>'Detailed Budget'!JKU72</f>
        <v>0</v>
      </c>
      <c r="JKJ62" s="763">
        <f>'Detailed Budget'!JKV72</f>
        <v>0</v>
      </c>
      <c r="JKK62" s="763">
        <f>'Detailed Budget'!JKW72</f>
        <v>0</v>
      </c>
      <c r="JKL62" s="763">
        <f>'Detailed Budget'!JKX72</f>
        <v>0</v>
      </c>
      <c r="JKM62" s="763">
        <f>'Detailed Budget'!JKY72</f>
        <v>0</v>
      </c>
      <c r="JKN62" s="763">
        <f>'Detailed Budget'!JKZ72</f>
        <v>0</v>
      </c>
      <c r="JKO62" s="763">
        <f>'Detailed Budget'!JLA72</f>
        <v>0</v>
      </c>
      <c r="JKP62" s="763">
        <f>'Detailed Budget'!JLB72</f>
        <v>0</v>
      </c>
      <c r="JKQ62" s="763">
        <f>'Detailed Budget'!JLC72</f>
        <v>0</v>
      </c>
      <c r="JKR62" s="763">
        <f>'Detailed Budget'!JLD72</f>
        <v>0</v>
      </c>
      <c r="JKS62" s="763">
        <f>'Detailed Budget'!JLE72</f>
        <v>0</v>
      </c>
      <c r="JKT62" s="763">
        <f>'Detailed Budget'!JLF72</f>
        <v>0</v>
      </c>
      <c r="JKU62" s="763">
        <f>'Detailed Budget'!JLG72</f>
        <v>0</v>
      </c>
      <c r="JKV62" s="763">
        <f>'Detailed Budget'!JLH72</f>
        <v>0</v>
      </c>
      <c r="JKW62" s="763">
        <f>'Detailed Budget'!JLI72</f>
        <v>0</v>
      </c>
      <c r="JKX62" s="763">
        <f>'Detailed Budget'!JLJ72</f>
        <v>0</v>
      </c>
      <c r="JKY62" s="763">
        <f>'Detailed Budget'!JLK72</f>
        <v>0</v>
      </c>
      <c r="JKZ62" s="763">
        <f>'Detailed Budget'!JLL72</f>
        <v>0</v>
      </c>
      <c r="JLA62" s="763">
        <f>'Detailed Budget'!JLM72</f>
        <v>0</v>
      </c>
      <c r="JLB62" s="763">
        <f>'Detailed Budget'!JLN72</f>
        <v>0</v>
      </c>
      <c r="JLC62" s="763">
        <f>'Detailed Budget'!JLO72</f>
        <v>0</v>
      </c>
      <c r="JLD62" s="763">
        <f>'Detailed Budget'!JLP72</f>
        <v>0</v>
      </c>
      <c r="JLE62" s="763">
        <f>'Detailed Budget'!JLQ72</f>
        <v>0</v>
      </c>
      <c r="JLF62" s="763">
        <f>'Detailed Budget'!JLR72</f>
        <v>0</v>
      </c>
      <c r="JLG62" s="763">
        <f>'Detailed Budget'!JLS72</f>
        <v>0</v>
      </c>
      <c r="JLH62" s="763">
        <f>'Detailed Budget'!JLT72</f>
        <v>0</v>
      </c>
      <c r="JLI62" s="763">
        <f>'Detailed Budget'!JLU72</f>
        <v>0</v>
      </c>
      <c r="JLJ62" s="763">
        <f>'Detailed Budget'!JLV72</f>
        <v>0</v>
      </c>
      <c r="JLK62" s="763">
        <f>'Detailed Budget'!JLW72</f>
        <v>0</v>
      </c>
      <c r="JLL62" s="763">
        <f>'Detailed Budget'!JLX72</f>
        <v>0</v>
      </c>
      <c r="JLM62" s="763">
        <f>'Detailed Budget'!JLY72</f>
        <v>0</v>
      </c>
      <c r="JLN62" s="763">
        <f>'Detailed Budget'!JLZ72</f>
        <v>0</v>
      </c>
      <c r="JLO62" s="763">
        <f>'Detailed Budget'!JMA72</f>
        <v>0</v>
      </c>
      <c r="JLP62" s="763">
        <f>'Detailed Budget'!JMB72</f>
        <v>0</v>
      </c>
      <c r="JLQ62" s="763">
        <f>'Detailed Budget'!JMC72</f>
        <v>0</v>
      </c>
      <c r="JLR62" s="763">
        <f>'Detailed Budget'!JMD72</f>
        <v>0</v>
      </c>
      <c r="JLS62" s="763">
        <f>'Detailed Budget'!JME72</f>
        <v>0</v>
      </c>
      <c r="JLT62" s="763">
        <f>'Detailed Budget'!JMF72</f>
        <v>0</v>
      </c>
      <c r="JLU62" s="763">
        <f>'Detailed Budget'!JMG72</f>
        <v>0</v>
      </c>
      <c r="JLV62" s="763">
        <f>'Detailed Budget'!JMH72</f>
        <v>0</v>
      </c>
      <c r="JLW62" s="763">
        <f>'Detailed Budget'!JMI72</f>
        <v>0</v>
      </c>
      <c r="JLX62" s="763">
        <f>'Detailed Budget'!JMJ72</f>
        <v>0</v>
      </c>
      <c r="JLY62" s="763">
        <f>'Detailed Budget'!JMK72</f>
        <v>0</v>
      </c>
      <c r="JLZ62" s="763">
        <f>'Detailed Budget'!JML72</f>
        <v>0</v>
      </c>
      <c r="JMA62" s="763">
        <f>'Detailed Budget'!JMM72</f>
        <v>0</v>
      </c>
      <c r="JMB62" s="763">
        <f>'Detailed Budget'!JMN72</f>
        <v>0</v>
      </c>
      <c r="JMC62" s="763">
        <f>'Detailed Budget'!JMO72</f>
        <v>0</v>
      </c>
      <c r="JMD62" s="763">
        <f>'Detailed Budget'!JMP72</f>
        <v>0</v>
      </c>
      <c r="JME62" s="763">
        <f>'Detailed Budget'!JMQ72</f>
        <v>0</v>
      </c>
      <c r="JMF62" s="763">
        <f>'Detailed Budget'!JMR72</f>
        <v>0</v>
      </c>
      <c r="JMG62" s="763">
        <f>'Detailed Budget'!JMS72</f>
        <v>0</v>
      </c>
      <c r="JMH62" s="763">
        <f>'Detailed Budget'!JMT72</f>
        <v>0</v>
      </c>
      <c r="JMI62" s="763">
        <f>'Detailed Budget'!JMU72</f>
        <v>0</v>
      </c>
      <c r="JMJ62" s="763">
        <f>'Detailed Budget'!JMV72</f>
        <v>0</v>
      </c>
      <c r="JMK62" s="763">
        <f>'Detailed Budget'!JMW72</f>
        <v>0</v>
      </c>
      <c r="JML62" s="763">
        <f>'Detailed Budget'!JMX72</f>
        <v>0</v>
      </c>
      <c r="JMM62" s="763">
        <f>'Detailed Budget'!JMY72</f>
        <v>0</v>
      </c>
      <c r="JMN62" s="763">
        <f>'Detailed Budget'!JMZ72</f>
        <v>0</v>
      </c>
      <c r="JMO62" s="763">
        <f>'Detailed Budget'!JNA72</f>
        <v>0</v>
      </c>
      <c r="JMP62" s="763">
        <f>'Detailed Budget'!JNB72</f>
        <v>0</v>
      </c>
      <c r="JMQ62" s="763">
        <f>'Detailed Budget'!JNC72</f>
        <v>0</v>
      </c>
      <c r="JMR62" s="763">
        <f>'Detailed Budget'!JND72</f>
        <v>0</v>
      </c>
      <c r="JMS62" s="763">
        <f>'Detailed Budget'!JNE72</f>
        <v>0</v>
      </c>
      <c r="JMT62" s="763">
        <f>'Detailed Budget'!JNF72</f>
        <v>0</v>
      </c>
      <c r="JMU62" s="763">
        <f>'Detailed Budget'!JNG72</f>
        <v>0</v>
      </c>
      <c r="JMV62" s="763">
        <f>'Detailed Budget'!JNH72</f>
        <v>0</v>
      </c>
      <c r="JMW62" s="763">
        <f>'Detailed Budget'!JNI72</f>
        <v>0</v>
      </c>
      <c r="JMX62" s="763">
        <f>'Detailed Budget'!JNJ72</f>
        <v>0</v>
      </c>
      <c r="JMY62" s="763">
        <f>'Detailed Budget'!JNK72</f>
        <v>0</v>
      </c>
      <c r="JMZ62" s="763">
        <f>'Detailed Budget'!JNL72</f>
        <v>0</v>
      </c>
      <c r="JNA62" s="763">
        <f>'Detailed Budget'!JNM72</f>
        <v>0</v>
      </c>
      <c r="JNB62" s="763">
        <f>'Detailed Budget'!JNN72</f>
        <v>0</v>
      </c>
      <c r="JNC62" s="763">
        <f>'Detailed Budget'!JNO72</f>
        <v>0</v>
      </c>
      <c r="JND62" s="763">
        <f>'Detailed Budget'!JNP72</f>
        <v>0</v>
      </c>
      <c r="JNE62" s="763">
        <f>'Detailed Budget'!JNQ72</f>
        <v>0</v>
      </c>
      <c r="JNF62" s="763">
        <f>'Detailed Budget'!JNR72</f>
        <v>0</v>
      </c>
      <c r="JNG62" s="763">
        <f>'Detailed Budget'!JNS72</f>
        <v>0</v>
      </c>
      <c r="JNH62" s="763">
        <f>'Detailed Budget'!JNT72</f>
        <v>0</v>
      </c>
      <c r="JNI62" s="763">
        <f>'Detailed Budget'!JNU72</f>
        <v>0</v>
      </c>
      <c r="JNJ62" s="763">
        <f>'Detailed Budget'!JNV72</f>
        <v>0</v>
      </c>
      <c r="JNK62" s="763">
        <f>'Detailed Budget'!JNW72</f>
        <v>0</v>
      </c>
      <c r="JNL62" s="763">
        <f>'Detailed Budget'!JNX72</f>
        <v>0</v>
      </c>
      <c r="JNM62" s="763">
        <f>'Detailed Budget'!JNY72</f>
        <v>0</v>
      </c>
      <c r="JNN62" s="763">
        <f>'Detailed Budget'!JNZ72</f>
        <v>0</v>
      </c>
      <c r="JNO62" s="763">
        <f>'Detailed Budget'!JOA72</f>
        <v>0</v>
      </c>
      <c r="JNP62" s="763">
        <f>'Detailed Budget'!JOB72</f>
        <v>0</v>
      </c>
      <c r="JNQ62" s="763">
        <f>'Detailed Budget'!JOC72</f>
        <v>0</v>
      </c>
      <c r="JNR62" s="763">
        <f>'Detailed Budget'!JOD72</f>
        <v>0</v>
      </c>
      <c r="JNS62" s="763">
        <f>'Detailed Budget'!JOE72</f>
        <v>0</v>
      </c>
      <c r="JNT62" s="763">
        <f>'Detailed Budget'!JOF72</f>
        <v>0</v>
      </c>
      <c r="JNU62" s="763">
        <f>'Detailed Budget'!JOG72</f>
        <v>0</v>
      </c>
      <c r="JNV62" s="763">
        <f>'Detailed Budget'!JOH72</f>
        <v>0</v>
      </c>
      <c r="JNW62" s="763">
        <f>'Detailed Budget'!JOI72</f>
        <v>0</v>
      </c>
      <c r="JNX62" s="763">
        <f>'Detailed Budget'!JOJ72</f>
        <v>0</v>
      </c>
      <c r="JNY62" s="763">
        <f>'Detailed Budget'!JOK72</f>
        <v>0</v>
      </c>
      <c r="JNZ62" s="763">
        <f>'Detailed Budget'!JOL72</f>
        <v>0</v>
      </c>
      <c r="JOA62" s="763">
        <f>'Detailed Budget'!JOM72</f>
        <v>0</v>
      </c>
      <c r="JOB62" s="763">
        <f>'Detailed Budget'!JON72</f>
        <v>0</v>
      </c>
      <c r="JOC62" s="763">
        <f>'Detailed Budget'!JOO72</f>
        <v>0</v>
      </c>
      <c r="JOD62" s="763">
        <f>'Detailed Budget'!JOP72</f>
        <v>0</v>
      </c>
      <c r="JOE62" s="763">
        <f>'Detailed Budget'!JOQ72</f>
        <v>0</v>
      </c>
      <c r="JOF62" s="763">
        <f>'Detailed Budget'!JOR72</f>
        <v>0</v>
      </c>
      <c r="JOG62" s="763">
        <f>'Detailed Budget'!JOS72</f>
        <v>0</v>
      </c>
      <c r="JOH62" s="763">
        <f>'Detailed Budget'!JOT72</f>
        <v>0</v>
      </c>
      <c r="JOI62" s="763">
        <f>'Detailed Budget'!JOU72</f>
        <v>0</v>
      </c>
      <c r="JOJ62" s="763">
        <f>'Detailed Budget'!JOV72</f>
        <v>0</v>
      </c>
      <c r="JOK62" s="763">
        <f>'Detailed Budget'!JOW72</f>
        <v>0</v>
      </c>
      <c r="JOL62" s="763">
        <f>'Detailed Budget'!JOX72</f>
        <v>0</v>
      </c>
      <c r="JOM62" s="763">
        <f>'Detailed Budget'!JOY72</f>
        <v>0</v>
      </c>
      <c r="JON62" s="763">
        <f>'Detailed Budget'!JOZ72</f>
        <v>0</v>
      </c>
      <c r="JOO62" s="763">
        <f>'Detailed Budget'!JPA72</f>
        <v>0</v>
      </c>
      <c r="JOP62" s="763">
        <f>'Detailed Budget'!JPB72</f>
        <v>0</v>
      </c>
      <c r="JOQ62" s="763">
        <f>'Detailed Budget'!JPC72</f>
        <v>0</v>
      </c>
      <c r="JOR62" s="763">
        <f>'Detailed Budget'!JPD72</f>
        <v>0</v>
      </c>
      <c r="JOS62" s="763">
        <f>'Detailed Budget'!JPE72</f>
        <v>0</v>
      </c>
      <c r="JOT62" s="763">
        <f>'Detailed Budget'!JPF72</f>
        <v>0</v>
      </c>
      <c r="JOU62" s="763">
        <f>'Detailed Budget'!JPG72</f>
        <v>0</v>
      </c>
      <c r="JOV62" s="763">
        <f>'Detailed Budget'!JPH72</f>
        <v>0</v>
      </c>
      <c r="JOW62" s="763">
        <f>'Detailed Budget'!JPI72</f>
        <v>0</v>
      </c>
      <c r="JOX62" s="763">
        <f>'Detailed Budget'!JPJ72</f>
        <v>0</v>
      </c>
      <c r="JOY62" s="763">
        <f>'Detailed Budget'!JPK72</f>
        <v>0</v>
      </c>
      <c r="JOZ62" s="763">
        <f>'Detailed Budget'!JPL72</f>
        <v>0</v>
      </c>
      <c r="JPA62" s="763">
        <f>'Detailed Budget'!JPM72</f>
        <v>0</v>
      </c>
      <c r="JPB62" s="763">
        <f>'Detailed Budget'!JPN72</f>
        <v>0</v>
      </c>
      <c r="JPC62" s="763">
        <f>'Detailed Budget'!JPO72</f>
        <v>0</v>
      </c>
      <c r="JPD62" s="763">
        <f>'Detailed Budget'!JPP72</f>
        <v>0</v>
      </c>
      <c r="JPE62" s="763">
        <f>'Detailed Budget'!JPQ72</f>
        <v>0</v>
      </c>
      <c r="JPF62" s="763">
        <f>'Detailed Budget'!JPR72</f>
        <v>0</v>
      </c>
      <c r="JPG62" s="763">
        <f>'Detailed Budget'!JPS72</f>
        <v>0</v>
      </c>
      <c r="JPH62" s="763">
        <f>'Detailed Budget'!JPT72</f>
        <v>0</v>
      </c>
      <c r="JPI62" s="763">
        <f>'Detailed Budget'!JPU72</f>
        <v>0</v>
      </c>
      <c r="JPJ62" s="763">
        <f>'Detailed Budget'!JPV72</f>
        <v>0</v>
      </c>
      <c r="JPK62" s="763">
        <f>'Detailed Budget'!JPW72</f>
        <v>0</v>
      </c>
      <c r="JPL62" s="763">
        <f>'Detailed Budget'!JPX72</f>
        <v>0</v>
      </c>
      <c r="JPM62" s="763">
        <f>'Detailed Budget'!JPY72</f>
        <v>0</v>
      </c>
      <c r="JPN62" s="763">
        <f>'Detailed Budget'!JPZ72</f>
        <v>0</v>
      </c>
      <c r="JPO62" s="763">
        <f>'Detailed Budget'!JQA72</f>
        <v>0</v>
      </c>
      <c r="JPP62" s="763">
        <f>'Detailed Budget'!JQB72</f>
        <v>0</v>
      </c>
      <c r="JPQ62" s="763">
        <f>'Detailed Budget'!JQC72</f>
        <v>0</v>
      </c>
      <c r="JPR62" s="763">
        <f>'Detailed Budget'!JQD72</f>
        <v>0</v>
      </c>
      <c r="JPS62" s="763">
        <f>'Detailed Budget'!JQE72</f>
        <v>0</v>
      </c>
      <c r="JPT62" s="763">
        <f>'Detailed Budget'!JQF72</f>
        <v>0</v>
      </c>
      <c r="JPU62" s="763">
        <f>'Detailed Budget'!JQG72</f>
        <v>0</v>
      </c>
      <c r="JPV62" s="763">
        <f>'Detailed Budget'!JQH72</f>
        <v>0</v>
      </c>
      <c r="JPW62" s="763">
        <f>'Detailed Budget'!JQI72</f>
        <v>0</v>
      </c>
      <c r="JPX62" s="763">
        <f>'Detailed Budget'!JQJ72</f>
        <v>0</v>
      </c>
      <c r="JPY62" s="763">
        <f>'Detailed Budget'!JQK72</f>
        <v>0</v>
      </c>
      <c r="JPZ62" s="763">
        <f>'Detailed Budget'!JQL72</f>
        <v>0</v>
      </c>
      <c r="JQA62" s="763">
        <f>'Detailed Budget'!JQM72</f>
        <v>0</v>
      </c>
      <c r="JQB62" s="763">
        <f>'Detailed Budget'!JQN72</f>
        <v>0</v>
      </c>
      <c r="JQC62" s="763">
        <f>'Detailed Budget'!JQO72</f>
        <v>0</v>
      </c>
      <c r="JQD62" s="763">
        <f>'Detailed Budget'!JQP72</f>
        <v>0</v>
      </c>
      <c r="JQE62" s="763">
        <f>'Detailed Budget'!JQQ72</f>
        <v>0</v>
      </c>
      <c r="JQF62" s="763">
        <f>'Detailed Budget'!JQR72</f>
        <v>0</v>
      </c>
      <c r="JQG62" s="763">
        <f>'Detailed Budget'!JQS72</f>
        <v>0</v>
      </c>
      <c r="JQH62" s="763">
        <f>'Detailed Budget'!JQT72</f>
        <v>0</v>
      </c>
      <c r="JQI62" s="763">
        <f>'Detailed Budget'!JQU72</f>
        <v>0</v>
      </c>
      <c r="JQJ62" s="763">
        <f>'Detailed Budget'!JQV72</f>
        <v>0</v>
      </c>
      <c r="JQK62" s="763">
        <f>'Detailed Budget'!JQW72</f>
        <v>0</v>
      </c>
      <c r="JQL62" s="763">
        <f>'Detailed Budget'!JQX72</f>
        <v>0</v>
      </c>
      <c r="JQM62" s="763">
        <f>'Detailed Budget'!JQY72</f>
        <v>0</v>
      </c>
      <c r="JQN62" s="763">
        <f>'Detailed Budget'!JQZ72</f>
        <v>0</v>
      </c>
      <c r="JQO62" s="763">
        <f>'Detailed Budget'!JRA72</f>
        <v>0</v>
      </c>
      <c r="JQP62" s="763">
        <f>'Detailed Budget'!JRB72</f>
        <v>0</v>
      </c>
      <c r="JQQ62" s="763">
        <f>'Detailed Budget'!JRC72</f>
        <v>0</v>
      </c>
      <c r="JQR62" s="763">
        <f>'Detailed Budget'!JRD72</f>
        <v>0</v>
      </c>
      <c r="JQS62" s="763">
        <f>'Detailed Budget'!JRE72</f>
        <v>0</v>
      </c>
      <c r="JQT62" s="763">
        <f>'Detailed Budget'!JRF72</f>
        <v>0</v>
      </c>
      <c r="JQU62" s="763">
        <f>'Detailed Budget'!JRG72</f>
        <v>0</v>
      </c>
      <c r="JQV62" s="763">
        <f>'Detailed Budget'!JRH72</f>
        <v>0</v>
      </c>
      <c r="JQW62" s="763">
        <f>'Detailed Budget'!JRI72</f>
        <v>0</v>
      </c>
      <c r="JQX62" s="763">
        <f>'Detailed Budget'!JRJ72</f>
        <v>0</v>
      </c>
      <c r="JQY62" s="763">
        <f>'Detailed Budget'!JRK72</f>
        <v>0</v>
      </c>
      <c r="JQZ62" s="763">
        <f>'Detailed Budget'!JRL72</f>
        <v>0</v>
      </c>
      <c r="JRA62" s="763">
        <f>'Detailed Budget'!JRM72</f>
        <v>0</v>
      </c>
      <c r="JRB62" s="763">
        <f>'Detailed Budget'!JRN72</f>
        <v>0</v>
      </c>
      <c r="JRC62" s="763">
        <f>'Detailed Budget'!JRO72</f>
        <v>0</v>
      </c>
      <c r="JRD62" s="763">
        <f>'Detailed Budget'!JRP72</f>
        <v>0</v>
      </c>
      <c r="JRE62" s="763">
        <f>'Detailed Budget'!JRQ72</f>
        <v>0</v>
      </c>
      <c r="JRF62" s="763">
        <f>'Detailed Budget'!JRR72</f>
        <v>0</v>
      </c>
      <c r="JRG62" s="763">
        <f>'Detailed Budget'!JRS72</f>
        <v>0</v>
      </c>
      <c r="JRH62" s="763">
        <f>'Detailed Budget'!JRT72</f>
        <v>0</v>
      </c>
      <c r="JRI62" s="763">
        <f>'Detailed Budget'!JRU72</f>
        <v>0</v>
      </c>
      <c r="JRJ62" s="763">
        <f>'Detailed Budget'!JRV72</f>
        <v>0</v>
      </c>
      <c r="JRK62" s="763">
        <f>'Detailed Budget'!JRW72</f>
        <v>0</v>
      </c>
      <c r="JRL62" s="763">
        <f>'Detailed Budget'!JRX72</f>
        <v>0</v>
      </c>
      <c r="JRM62" s="763">
        <f>'Detailed Budget'!JRY72</f>
        <v>0</v>
      </c>
      <c r="JRN62" s="763">
        <f>'Detailed Budget'!JRZ72</f>
        <v>0</v>
      </c>
      <c r="JRO62" s="763">
        <f>'Detailed Budget'!JSA72</f>
        <v>0</v>
      </c>
      <c r="JRP62" s="763">
        <f>'Detailed Budget'!JSB72</f>
        <v>0</v>
      </c>
      <c r="JRQ62" s="763">
        <f>'Detailed Budget'!JSC72</f>
        <v>0</v>
      </c>
      <c r="JRR62" s="763">
        <f>'Detailed Budget'!JSD72</f>
        <v>0</v>
      </c>
      <c r="JRS62" s="763">
        <f>'Detailed Budget'!JSE72</f>
        <v>0</v>
      </c>
      <c r="JRT62" s="763">
        <f>'Detailed Budget'!JSF72</f>
        <v>0</v>
      </c>
      <c r="JRU62" s="763">
        <f>'Detailed Budget'!JSG72</f>
        <v>0</v>
      </c>
      <c r="JRV62" s="763">
        <f>'Detailed Budget'!JSH72</f>
        <v>0</v>
      </c>
      <c r="JRW62" s="763">
        <f>'Detailed Budget'!JSI72</f>
        <v>0</v>
      </c>
      <c r="JRX62" s="763">
        <f>'Detailed Budget'!JSJ72</f>
        <v>0</v>
      </c>
      <c r="JRY62" s="763">
        <f>'Detailed Budget'!JSK72</f>
        <v>0</v>
      </c>
      <c r="JRZ62" s="763">
        <f>'Detailed Budget'!JSL72</f>
        <v>0</v>
      </c>
      <c r="JSA62" s="763">
        <f>'Detailed Budget'!JSM72</f>
        <v>0</v>
      </c>
      <c r="JSB62" s="763">
        <f>'Detailed Budget'!JSN72</f>
        <v>0</v>
      </c>
      <c r="JSC62" s="763">
        <f>'Detailed Budget'!JSO72</f>
        <v>0</v>
      </c>
      <c r="JSD62" s="763">
        <f>'Detailed Budget'!JSP72</f>
        <v>0</v>
      </c>
      <c r="JSE62" s="763">
        <f>'Detailed Budget'!JSQ72</f>
        <v>0</v>
      </c>
      <c r="JSF62" s="763">
        <f>'Detailed Budget'!JSR72</f>
        <v>0</v>
      </c>
      <c r="JSG62" s="763">
        <f>'Detailed Budget'!JSS72</f>
        <v>0</v>
      </c>
      <c r="JSH62" s="763">
        <f>'Detailed Budget'!JST72</f>
        <v>0</v>
      </c>
      <c r="JSI62" s="763">
        <f>'Detailed Budget'!JSU72</f>
        <v>0</v>
      </c>
      <c r="JSJ62" s="763">
        <f>'Detailed Budget'!JSV72</f>
        <v>0</v>
      </c>
      <c r="JSK62" s="763">
        <f>'Detailed Budget'!JSW72</f>
        <v>0</v>
      </c>
      <c r="JSL62" s="763">
        <f>'Detailed Budget'!JSX72</f>
        <v>0</v>
      </c>
      <c r="JSM62" s="763">
        <f>'Detailed Budget'!JSY72</f>
        <v>0</v>
      </c>
      <c r="JSN62" s="763">
        <f>'Detailed Budget'!JSZ72</f>
        <v>0</v>
      </c>
      <c r="JSO62" s="763">
        <f>'Detailed Budget'!JTA72</f>
        <v>0</v>
      </c>
      <c r="JSP62" s="763">
        <f>'Detailed Budget'!JTB72</f>
        <v>0</v>
      </c>
      <c r="JSQ62" s="763">
        <f>'Detailed Budget'!JTC72</f>
        <v>0</v>
      </c>
      <c r="JSR62" s="763">
        <f>'Detailed Budget'!JTD72</f>
        <v>0</v>
      </c>
      <c r="JSS62" s="763">
        <f>'Detailed Budget'!JTE72</f>
        <v>0</v>
      </c>
      <c r="JST62" s="763">
        <f>'Detailed Budget'!JTF72</f>
        <v>0</v>
      </c>
      <c r="JSU62" s="763">
        <f>'Detailed Budget'!JTG72</f>
        <v>0</v>
      </c>
      <c r="JSV62" s="763">
        <f>'Detailed Budget'!JTH72</f>
        <v>0</v>
      </c>
      <c r="JSW62" s="763">
        <f>'Detailed Budget'!JTI72</f>
        <v>0</v>
      </c>
      <c r="JSX62" s="763">
        <f>'Detailed Budget'!JTJ72</f>
        <v>0</v>
      </c>
      <c r="JSY62" s="763">
        <f>'Detailed Budget'!JTK72</f>
        <v>0</v>
      </c>
      <c r="JSZ62" s="763">
        <f>'Detailed Budget'!JTL72</f>
        <v>0</v>
      </c>
      <c r="JTA62" s="763">
        <f>'Detailed Budget'!JTM72</f>
        <v>0</v>
      </c>
      <c r="JTB62" s="763">
        <f>'Detailed Budget'!JTN72</f>
        <v>0</v>
      </c>
      <c r="JTC62" s="763">
        <f>'Detailed Budget'!JTO72</f>
        <v>0</v>
      </c>
      <c r="JTD62" s="763">
        <f>'Detailed Budget'!JTP72</f>
        <v>0</v>
      </c>
      <c r="JTE62" s="763">
        <f>'Detailed Budget'!JTQ72</f>
        <v>0</v>
      </c>
      <c r="JTF62" s="763">
        <f>'Detailed Budget'!JTR72</f>
        <v>0</v>
      </c>
      <c r="JTG62" s="763">
        <f>'Detailed Budget'!JTS72</f>
        <v>0</v>
      </c>
      <c r="JTH62" s="763">
        <f>'Detailed Budget'!JTT72</f>
        <v>0</v>
      </c>
      <c r="JTI62" s="763">
        <f>'Detailed Budget'!JTU72</f>
        <v>0</v>
      </c>
      <c r="JTJ62" s="763">
        <f>'Detailed Budget'!JTV72</f>
        <v>0</v>
      </c>
      <c r="JTK62" s="763">
        <f>'Detailed Budget'!JTW72</f>
        <v>0</v>
      </c>
      <c r="JTL62" s="763">
        <f>'Detailed Budget'!JTX72</f>
        <v>0</v>
      </c>
      <c r="JTM62" s="763">
        <f>'Detailed Budget'!JTY72</f>
        <v>0</v>
      </c>
      <c r="JTN62" s="763">
        <f>'Detailed Budget'!JTZ72</f>
        <v>0</v>
      </c>
      <c r="JTO62" s="763">
        <f>'Detailed Budget'!JUA72</f>
        <v>0</v>
      </c>
      <c r="JTP62" s="763">
        <f>'Detailed Budget'!JUB72</f>
        <v>0</v>
      </c>
      <c r="JTQ62" s="763">
        <f>'Detailed Budget'!JUC72</f>
        <v>0</v>
      </c>
      <c r="JTR62" s="763">
        <f>'Detailed Budget'!JUD72</f>
        <v>0</v>
      </c>
      <c r="JTS62" s="763">
        <f>'Detailed Budget'!JUE72</f>
        <v>0</v>
      </c>
      <c r="JTT62" s="763">
        <f>'Detailed Budget'!JUF72</f>
        <v>0</v>
      </c>
      <c r="JTU62" s="763">
        <f>'Detailed Budget'!JUG72</f>
        <v>0</v>
      </c>
      <c r="JTV62" s="763">
        <f>'Detailed Budget'!JUH72</f>
        <v>0</v>
      </c>
      <c r="JTW62" s="763">
        <f>'Detailed Budget'!JUI72</f>
        <v>0</v>
      </c>
      <c r="JTX62" s="763">
        <f>'Detailed Budget'!JUJ72</f>
        <v>0</v>
      </c>
      <c r="JTY62" s="763">
        <f>'Detailed Budget'!JUK72</f>
        <v>0</v>
      </c>
      <c r="JTZ62" s="763">
        <f>'Detailed Budget'!JUL72</f>
        <v>0</v>
      </c>
      <c r="JUA62" s="763">
        <f>'Detailed Budget'!JUM72</f>
        <v>0</v>
      </c>
      <c r="JUB62" s="763">
        <f>'Detailed Budget'!JUN72</f>
        <v>0</v>
      </c>
      <c r="JUC62" s="763">
        <f>'Detailed Budget'!JUO72</f>
        <v>0</v>
      </c>
      <c r="JUD62" s="763">
        <f>'Detailed Budget'!JUP72</f>
        <v>0</v>
      </c>
      <c r="JUE62" s="763">
        <f>'Detailed Budget'!JUQ72</f>
        <v>0</v>
      </c>
      <c r="JUF62" s="763">
        <f>'Detailed Budget'!JUR72</f>
        <v>0</v>
      </c>
      <c r="JUG62" s="763">
        <f>'Detailed Budget'!JUS72</f>
        <v>0</v>
      </c>
      <c r="JUH62" s="763">
        <f>'Detailed Budget'!JUT72</f>
        <v>0</v>
      </c>
      <c r="JUI62" s="763">
        <f>'Detailed Budget'!JUU72</f>
        <v>0</v>
      </c>
      <c r="JUJ62" s="763">
        <f>'Detailed Budget'!JUV72</f>
        <v>0</v>
      </c>
      <c r="JUK62" s="763">
        <f>'Detailed Budget'!JUW72</f>
        <v>0</v>
      </c>
      <c r="JUL62" s="763">
        <f>'Detailed Budget'!JUX72</f>
        <v>0</v>
      </c>
      <c r="JUM62" s="763">
        <f>'Detailed Budget'!JUY72</f>
        <v>0</v>
      </c>
      <c r="JUN62" s="763">
        <f>'Detailed Budget'!JUZ72</f>
        <v>0</v>
      </c>
      <c r="JUO62" s="763">
        <f>'Detailed Budget'!JVA72</f>
        <v>0</v>
      </c>
      <c r="JUP62" s="763">
        <f>'Detailed Budget'!JVB72</f>
        <v>0</v>
      </c>
      <c r="JUQ62" s="763">
        <f>'Detailed Budget'!JVC72</f>
        <v>0</v>
      </c>
      <c r="JUR62" s="763">
        <f>'Detailed Budget'!JVD72</f>
        <v>0</v>
      </c>
      <c r="JUS62" s="763">
        <f>'Detailed Budget'!JVE72</f>
        <v>0</v>
      </c>
      <c r="JUT62" s="763">
        <f>'Detailed Budget'!JVF72</f>
        <v>0</v>
      </c>
      <c r="JUU62" s="763">
        <f>'Detailed Budget'!JVG72</f>
        <v>0</v>
      </c>
      <c r="JUV62" s="763">
        <f>'Detailed Budget'!JVH72</f>
        <v>0</v>
      </c>
      <c r="JUW62" s="763">
        <f>'Detailed Budget'!JVI72</f>
        <v>0</v>
      </c>
      <c r="JUX62" s="763">
        <f>'Detailed Budget'!JVJ72</f>
        <v>0</v>
      </c>
      <c r="JUY62" s="763">
        <f>'Detailed Budget'!JVK72</f>
        <v>0</v>
      </c>
      <c r="JUZ62" s="763">
        <f>'Detailed Budget'!JVL72</f>
        <v>0</v>
      </c>
      <c r="JVA62" s="763">
        <f>'Detailed Budget'!JVM72</f>
        <v>0</v>
      </c>
      <c r="JVB62" s="763">
        <f>'Detailed Budget'!JVN72</f>
        <v>0</v>
      </c>
      <c r="JVC62" s="763">
        <f>'Detailed Budget'!JVO72</f>
        <v>0</v>
      </c>
      <c r="JVD62" s="763">
        <f>'Detailed Budget'!JVP72</f>
        <v>0</v>
      </c>
      <c r="JVE62" s="763">
        <f>'Detailed Budget'!JVQ72</f>
        <v>0</v>
      </c>
      <c r="JVF62" s="763">
        <f>'Detailed Budget'!JVR72</f>
        <v>0</v>
      </c>
      <c r="JVG62" s="763">
        <f>'Detailed Budget'!JVS72</f>
        <v>0</v>
      </c>
      <c r="JVH62" s="763">
        <f>'Detailed Budget'!JVT72</f>
        <v>0</v>
      </c>
      <c r="JVI62" s="763">
        <f>'Detailed Budget'!JVU72</f>
        <v>0</v>
      </c>
      <c r="JVJ62" s="763">
        <f>'Detailed Budget'!JVV72</f>
        <v>0</v>
      </c>
      <c r="JVK62" s="763">
        <f>'Detailed Budget'!JVW72</f>
        <v>0</v>
      </c>
      <c r="JVL62" s="763">
        <f>'Detailed Budget'!JVX72</f>
        <v>0</v>
      </c>
      <c r="JVM62" s="763">
        <f>'Detailed Budget'!JVY72</f>
        <v>0</v>
      </c>
      <c r="JVN62" s="763">
        <f>'Detailed Budget'!JVZ72</f>
        <v>0</v>
      </c>
      <c r="JVO62" s="763">
        <f>'Detailed Budget'!JWA72</f>
        <v>0</v>
      </c>
      <c r="JVP62" s="763">
        <f>'Detailed Budget'!JWB72</f>
        <v>0</v>
      </c>
      <c r="JVQ62" s="763">
        <f>'Detailed Budget'!JWC72</f>
        <v>0</v>
      </c>
      <c r="JVR62" s="763">
        <f>'Detailed Budget'!JWD72</f>
        <v>0</v>
      </c>
      <c r="JVS62" s="763">
        <f>'Detailed Budget'!JWE72</f>
        <v>0</v>
      </c>
      <c r="JVT62" s="763">
        <f>'Detailed Budget'!JWF72</f>
        <v>0</v>
      </c>
      <c r="JVU62" s="763">
        <f>'Detailed Budget'!JWG72</f>
        <v>0</v>
      </c>
      <c r="JVV62" s="763">
        <f>'Detailed Budget'!JWH72</f>
        <v>0</v>
      </c>
      <c r="JVW62" s="763">
        <f>'Detailed Budget'!JWI72</f>
        <v>0</v>
      </c>
      <c r="JVX62" s="763">
        <f>'Detailed Budget'!JWJ72</f>
        <v>0</v>
      </c>
      <c r="JVY62" s="763">
        <f>'Detailed Budget'!JWK72</f>
        <v>0</v>
      </c>
      <c r="JVZ62" s="763">
        <f>'Detailed Budget'!JWL72</f>
        <v>0</v>
      </c>
      <c r="JWA62" s="763">
        <f>'Detailed Budget'!JWM72</f>
        <v>0</v>
      </c>
      <c r="JWB62" s="763">
        <f>'Detailed Budget'!JWN72</f>
        <v>0</v>
      </c>
      <c r="JWC62" s="763">
        <f>'Detailed Budget'!JWO72</f>
        <v>0</v>
      </c>
      <c r="JWD62" s="763">
        <f>'Detailed Budget'!JWP72</f>
        <v>0</v>
      </c>
      <c r="JWE62" s="763">
        <f>'Detailed Budget'!JWQ72</f>
        <v>0</v>
      </c>
      <c r="JWF62" s="763">
        <f>'Detailed Budget'!JWR72</f>
        <v>0</v>
      </c>
      <c r="JWG62" s="763">
        <f>'Detailed Budget'!JWS72</f>
        <v>0</v>
      </c>
      <c r="JWH62" s="763">
        <f>'Detailed Budget'!JWT72</f>
        <v>0</v>
      </c>
      <c r="JWI62" s="763">
        <f>'Detailed Budget'!JWU72</f>
        <v>0</v>
      </c>
      <c r="JWJ62" s="763">
        <f>'Detailed Budget'!JWV72</f>
        <v>0</v>
      </c>
      <c r="JWK62" s="763">
        <f>'Detailed Budget'!JWW72</f>
        <v>0</v>
      </c>
      <c r="JWL62" s="763">
        <f>'Detailed Budget'!JWX72</f>
        <v>0</v>
      </c>
      <c r="JWM62" s="763">
        <f>'Detailed Budget'!JWY72</f>
        <v>0</v>
      </c>
      <c r="JWN62" s="763">
        <f>'Detailed Budget'!JWZ72</f>
        <v>0</v>
      </c>
      <c r="JWO62" s="763">
        <f>'Detailed Budget'!JXA72</f>
        <v>0</v>
      </c>
      <c r="JWP62" s="763">
        <f>'Detailed Budget'!JXB72</f>
        <v>0</v>
      </c>
      <c r="JWQ62" s="763">
        <f>'Detailed Budget'!JXC72</f>
        <v>0</v>
      </c>
      <c r="JWR62" s="763">
        <f>'Detailed Budget'!JXD72</f>
        <v>0</v>
      </c>
      <c r="JWS62" s="763">
        <f>'Detailed Budget'!JXE72</f>
        <v>0</v>
      </c>
      <c r="JWT62" s="763">
        <f>'Detailed Budget'!JXF72</f>
        <v>0</v>
      </c>
      <c r="JWU62" s="763">
        <f>'Detailed Budget'!JXG72</f>
        <v>0</v>
      </c>
      <c r="JWV62" s="763">
        <f>'Detailed Budget'!JXH72</f>
        <v>0</v>
      </c>
      <c r="JWW62" s="763">
        <f>'Detailed Budget'!JXI72</f>
        <v>0</v>
      </c>
      <c r="JWX62" s="763">
        <f>'Detailed Budget'!JXJ72</f>
        <v>0</v>
      </c>
      <c r="JWY62" s="763">
        <f>'Detailed Budget'!JXK72</f>
        <v>0</v>
      </c>
      <c r="JWZ62" s="763">
        <f>'Detailed Budget'!JXL72</f>
        <v>0</v>
      </c>
      <c r="JXA62" s="763">
        <f>'Detailed Budget'!JXM72</f>
        <v>0</v>
      </c>
      <c r="JXB62" s="763">
        <f>'Detailed Budget'!JXN72</f>
        <v>0</v>
      </c>
      <c r="JXC62" s="763">
        <f>'Detailed Budget'!JXO72</f>
        <v>0</v>
      </c>
      <c r="JXD62" s="763">
        <f>'Detailed Budget'!JXP72</f>
        <v>0</v>
      </c>
      <c r="JXE62" s="763">
        <f>'Detailed Budget'!JXQ72</f>
        <v>0</v>
      </c>
      <c r="JXF62" s="763">
        <f>'Detailed Budget'!JXR72</f>
        <v>0</v>
      </c>
      <c r="JXG62" s="763">
        <f>'Detailed Budget'!JXS72</f>
        <v>0</v>
      </c>
      <c r="JXH62" s="763">
        <f>'Detailed Budget'!JXT72</f>
        <v>0</v>
      </c>
      <c r="JXI62" s="763">
        <f>'Detailed Budget'!JXU72</f>
        <v>0</v>
      </c>
      <c r="JXJ62" s="763">
        <f>'Detailed Budget'!JXV72</f>
        <v>0</v>
      </c>
      <c r="JXK62" s="763">
        <f>'Detailed Budget'!JXW72</f>
        <v>0</v>
      </c>
      <c r="JXL62" s="763">
        <f>'Detailed Budget'!JXX72</f>
        <v>0</v>
      </c>
      <c r="JXM62" s="763">
        <f>'Detailed Budget'!JXY72</f>
        <v>0</v>
      </c>
      <c r="JXN62" s="763">
        <f>'Detailed Budget'!JXZ72</f>
        <v>0</v>
      </c>
      <c r="JXO62" s="763">
        <f>'Detailed Budget'!JYA72</f>
        <v>0</v>
      </c>
      <c r="JXP62" s="763">
        <f>'Detailed Budget'!JYB72</f>
        <v>0</v>
      </c>
      <c r="JXQ62" s="763">
        <f>'Detailed Budget'!JYC72</f>
        <v>0</v>
      </c>
      <c r="JXR62" s="763">
        <f>'Detailed Budget'!JYD72</f>
        <v>0</v>
      </c>
      <c r="JXS62" s="763">
        <f>'Detailed Budget'!JYE72</f>
        <v>0</v>
      </c>
      <c r="JXT62" s="763">
        <f>'Detailed Budget'!JYF72</f>
        <v>0</v>
      </c>
      <c r="JXU62" s="763">
        <f>'Detailed Budget'!JYG72</f>
        <v>0</v>
      </c>
      <c r="JXV62" s="763">
        <f>'Detailed Budget'!JYH72</f>
        <v>0</v>
      </c>
      <c r="JXW62" s="763">
        <f>'Detailed Budget'!JYI72</f>
        <v>0</v>
      </c>
      <c r="JXX62" s="763">
        <f>'Detailed Budget'!JYJ72</f>
        <v>0</v>
      </c>
      <c r="JXY62" s="763">
        <f>'Detailed Budget'!JYK72</f>
        <v>0</v>
      </c>
      <c r="JXZ62" s="763">
        <f>'Detailed Budget'!JYL72</f>
        <v>0</v>
      </c>
      <c r="JYA62" s="763">
        <f>'Detailed Budget'!JYM72</f>
        <v>0</v>
      </c>
      <c r="JYB62" s="763">
        <f>'Detailed Budget'!JYN72</f>
        <v>0</v>
      </c>
      <c r="JYC62" s="763">
        <f>'Detailed Budget'!JYO72</f>
        <v>0</v>
      </c>
      <c r="JYD62" s="763">
        <f>'Detailed Budget'!JYP72</f>
        <v>0</v>
      </c>
      <c r="JYE62" s="763">
        <f>'Detailed Budget'!JYQ72</f>
        <v>0</v>
      </c>
      <c r="JYF62" s="763">
        <f>'Detailed Budget'!JYR72</f>
        <v>0</v>
      </c>
      <c r="JYG62" s="763">
        <f>'Detailed Budget'!JYS72</f>
        <v>0</v>
      </c>
      <c r="JYH62" s="763">
        <f>'Detailed Budget'!JYT72</f>
        <v>0</v>
      </c>
      <c r="JYI62" s="763">
        <f>'Detailed Budget'!JYU72</f>
        <v>0</v>
      </c>
      <c r="JYJ62" s="763">
        <f>'Detailed Budget'!JYV72</f>
        <v>0</v>
      </c>
      <c r="JYK62" s="763">
        <f>'Detailed Budget'!JYW72</f>
        <v>0</v>
      </c>
      <c r="JYL62" s="763">
        <f>'Detailed Budget'!JYX72</f>
        <v>0</v>
      </c>
      <c r="JYM62" s="763">
        <f>'Detailed Budget'!JYY72</f>
        <v>0</v>
      </c>
      <c r="JYN62" s="763">
        <f>'Detailed Budget'!JYZ72</f>
        <v>0</v>
      </c>
      <c r="JYO62" s="763">
        <f>'Detailed Budget'!JZA72</f>
        <v>0</v>
      </c>
      <c r="JYP62" s="763">
        <f>'Detailed Budget'!JZB72</f>
        <v>0</v>
      </c>
      <c r="JYQ62" s="763">
        <f>'Detailed Budget'!JZC72</f>
        <v>0</v>
      </c>
      <c r="JYR62" s="763">
        <f>'Detailed Budget'!JZD72</f>
        <v>0</v>
      </c>
      <c r="JYS62" s="763">
        <f>'Detailed Budget'!JZE72</f>
        <v>0</v>
      </c>
      <c r="JYT62" s="763">
        <f>'Detailed Budget'!JZF72</f>
        <v>0</v>
      </c>
      <c r="JYU62" s="763">
        <f>'Detailed Budget'!JZG72</f>
        <v>0</v>
      </c>
      <c r="JYV62" s="763">
        <f>'Detailed Budget'!JZH72</f>
        <v>0</v>
      </c>
      <c r="JYW62" s="763">
        <f>'Detailed Budget'!JZI72</f>
        <v>0</v>
      </c>
      <c r="JYX62" s="763">
        <f>'Detailed Budget'!JZJ72</f>
        <v>0</v>
      </c>
      <c r="JYY62" s="763">
        <f>'Detailed Budget'!JZK72</f>
        <v>0</v>
      </c>
      <c r="JYZ62" s="763">
        <f>'Detailed Budget'!JZL72</f>
        <v>0</v>
      </c>
      <c r="JZA62" s="763">
        <f>'Detailed Budget'!JZM72</f>
        <v>0</v>
      </c>
      <c r="JZB62" s="763">
        <f>'Detailed Budget'!JZN72</f>
        <v>0</v>
      </c>
      <c r="JZC62" s="763">
        <f>'Detailed Budget'!JZO72</f>
        <v>0</v>
      </c>
      <c r="JZD62" s="763">
        <f>'Detailed Budget'!JZP72</f>
        <v>0</v>
      </c>
      <c r="JZE62" s="763">
        <f>'Detailed Budget'!JZQ72</f>
        <v>0</v>
      </c>
      <c r="JZF62" s="763">
        <f>'Detailed Budget'!JZR72</f>
        <v>0</v>
      </c>
      <c r="JZG62" s="763">
        <f>'Detailed Budget'!JZS72</f>
        <v>0</v>
      </c>
      <c r="JZH62" s="763">
        <f>'Detailed Budget'!JZT72</f>
        <v>0</v>
      </c>
      <c r="JZI62" s="763">
        <f>'Detailed Budget'!JZU72</f>
        <v>0</v>
      </c>
      <c r="JZJ62" s="763">
        <f>'Detailed Budget'!JZV72</f>
        <v>0</v>
      </c>
      <c r="JZK62" s="763">
        <f>'Detailed Budget'!JZW72</f>
        <v>0</v>
      </c>
      <c r="JZL62" s="763">
        <f>'Detailed Budget'!JZX72</f>
        <v>0</v>
      </c>
      <c r="JZM62" s="763">
        <f>'Detailed Budget'!JZY72</f>
        <v>0</v>
      </c>
      <c r="JZN62" s="763">
        <f>'Detailed Budget'!JZZ72</f>
        <v>0</v>
      </c>
      <c r="JZO62" s="763">
        <f>'Detailed Budget'!KAA72</f>
        <v>0</v>
      </c>
      <c r="JZP62" s="763">
        <f>'Detailed Budget'!KAB72</f>
        <v>0</v>
      </c>
      <c r="JZQ62" s="763">
        <f>'Detailed Budget'!KAC72</f>
        <v>0</v>
      </c>
      <c r="JZR62" s="763">
        <f>'Detailed Budget'!KAD72</f>
        <v>0</v>
      </c>
      <c r="JZS62" s="763">
        <f>'Detailed Budget'!KAE72</f>
        <v>0</v>
      </c>
      <c r="JZT62" s="763">
        <f>'Detailed Budget'!KAF72</f>
        <v>0</v>
      </c>
      <c r="JZU62" s="763">
        <f>'Detailed Budget'!KAG72</f>
        <v>0</v>
      </c>
      <c r="JZV62" s="763">
        <f>'Detailed Budget'!KAH72</f>
        <v>0</v>
      </c>
      <c r="JZW62" s="763">
        <f>'Detailed Budget'!KAI72</f>
        <v>0</v>
      </c>
      <c r="JZX62" s="763">
        <f>'Detailed Budget'!KAJ72</f>
        <v>0</v>
      </c>
      <c r="JZY62" s="763">
        <f>'Detailed Budget'!KAK72</f>
        <v>0</v>
      </c>
      <c r="JZZ62" s="763">
        <f>'Detailed Budget'!KAL72</f>
        <v>0</v>
      </c>
      <c r="KAA62" s="763">
        <f>'Detailed Budget'!KAM72</f>
        <v>0</v>
      </c>
      <c r="KAB62" s="763">
        <f>'Detailed Budget'!KAN72</f>
        <v>0</v>
      </c>
      <c r="KAC62" s="763">
        <f>'Detailed Budget'!KAO72</f>
        <v>0</v>
      </c>
      <c r="KAD62" s="763">
        <f>'Detailed Budget'!KAP72</f>
        <v>0</v>
      </c>
      <c r="KAE62" s="763">
        <f>'Detailed Budget'!KAQ72</f>
        <v>0</v>
      </c>
      <c r="KAF62" s="763">
        <f>'Detailed Budget'!KAR72</f>
        <v>0</v>
      </c>
      <c r="KAG62" s="763">
        <f>'Detailed Budget'!KAS72</f>
        <v>0</v>
      </c>
      <c r="KAH62" s="763">
        <f>'Detailed Budget'!KAT72</f>
        <v>0</v>
      </c>
      <c r="KAI62" s="763">
        <f>'Detailed Budget'!KAU72</f>
        <v>0</v>
      </c>
      <c r="KAJ62" s="763">
        <f>'Detailed Budget'!KAV72</f>
        <v>0</v>
      </c>
      <c r="KAK62" s="763">
        <f>'Detailed Budget'!KAW72</f>
        <v>0</v>
      </c>
      <c r="KAL62" s="763">
        <f>'Detailed Budget'!KAX72</f>
        <v>0</v>
      </c>
      <c r="KAM62" s="763">
        <f>'Detailed Budget'!KAY72</f>
        <v>0</v>
      </c>
      <c r="KAN62" s="763">
        <f>'Detailed Budget'!KAZ72</f>
        <v>0</v>
      </c>
      <c r="KAO62" s="763">
        <f>'Detailed Budget'!KBA72</f>
        <v>0</v>
      </c>
      <c r="KAP62" s="763">
        <f>'Detailed Budget'!KBB72</f>
        <v>0</v>
      </c>
      <c r="KAQ62" s="763">
        <f>'Detailed Budget'!KBC72</f>
        <v>0</v>
      </c>
      <c r="KAR62" s="763">
        <f>'Detailed Budget'!KBD72</f>
        <v>0</v>
      </c>
      <c r="KAS62" s="763">
        <f>'Detailed Budget'!KBE72</f>
        <v>0</v>
      </c>
      <c r="KAT62" s="763">
        <f>'Detailed Budget'!KBF72</f>
        <v>0</v>
      </c>
      <c r="KAU62" s="763">
        <f>'Detailed Budget'!KBG72</f>
        <v>0</v>
      </c>
      <c r="KAV62" s="763">
        <f>'Detailed Budget'!KBH72</f>
        <v>0</v>
      </c>
      <c r="KAW62" s="763">
        <f>'Detailed Budget'!KBI72</f>
        <v>0</v>
      </c>
      <c r="KAX62" s="763">
        <f>'Detailed Budget'!KBJ72</f>
        <v>0</v>
      </c>
      <c r="KAY62" s="763">
        <f>'Detailed Budget'!KBK72</f>
        <v>0</v>
      </c>
      <c r="KAZ62" s="763">
        <f>'Detailed Budget'!KBL72</f>
        <v>0</v>
      </c>
      <c r="KBA62" s="763">
        <f>'Detailed Budget'!KBM72</f>
        <v>0</v>
      </c>
      <c r="KBB62" s="763">
        <f>'Detailed Budget'!KBN72</f>
        <v>0</v>
      </c>
      <c r="KBC62" s="763">
        <f>'Detailed Budget'!KBO72</f>
        <v>0</v>
      </c>
      <c r="KBD62" s="763">
        <f>'Detailed Budget'!KBP72</f>
        <v>0</v>
      </c>
      <c r="KBE62" s="763">
        <f>'Detailed Budget'!KBQ72</f>
        <v>0</v>
      </c>
      <c r="KBF62" s="763">
        <f>'Detailed Budget'!KBR72</f>
        <v>0</v>
      </c>
      <c r="KBG62" s="763">
        <f>'Detailed Budget'!KBS72</f>
        <v>0</v>
      </c>
      <c r="KBH62" s="763">
        <f>'Detailed Budget'!KBT72</f>
        <v>0</v>
      </c>
      <c r="KBI62" s="763">
        <f>'Detailed Budget'!KBU72</f>
        <v>0</v>
      </c>
      <c r="KBJ62" s="763">
        <f>'Detailed Budget'!KBV72</f>
        <v>0</v>
      </c>
      <c r="KBK62" s="763">
        <f>'Detailed Budget'!KBW72</f>
        <v>0</v>
      </c>
      <c r="KBL62" s="763">
        <f>'Detailed Budget'!KBX72</f>
        <v>0</v>
      </c>
      <c r="KBM62" s="763">
        <f>'Detailed Budget'!KBY72</f>
        <v>0</v>
      </c>
      <c r="KBN62" s="763">
        <f>'Detailed Budget'!KBZ72</f>
        <v>0</v>
      </c>
      <c r="KBO62" s="763">
        <f>'Detailed Budget'!KCA72</f>
        <v>0</v>
      </c>
      <c r="KBP62" s="763">
        <f>'Detailed Budget'!KCB72</f>
        <v>0</v>
      </c>
      <c r="KBQ62" s="763">
        <f>'Detailed Budget'!KCC72</f>
        <v>0</v>
      </c>
      <c r="KBR62" s="763">
        <f>'Detailed Budget'!KCD72</f>
        <v>0</v>
      </c>
      <c r="KBS62" s="763">
        <f>'Detailed Budget'!KCE72</f>
        <v>0</v>
      </c>
      <c r="KBT62" s="763">
        <f>'Detailed Budget'!KCF72</f>
        <v>0</v>
      </c>
      <c r="KBU62" s="763">
        <f>'Detailed Budget'!KCG72</f>
        <v>0</v>
      </c>
      <c r="KBV62" s="763">
        <f>'Detailed Budget'!KCH72</f>
        <v>0</v>
      </c>
      <c r="KBW62" s="763">
        <f>'Detailed Budget'!KCI72</f>
        <v>0</v>
      </c>
      <c r="KBX62" s="763">
        <f>'Detailed Budget'!KCJ72</f>
        <v>0</v>
      </c>
      <c r="KBY62" s="763">
        <f>'Detailed Budget'!KCK72</f>
        <v>0</v>
      </c>
      <c r="KBZ62" s="763">
        <f>'Detailed Budget'!KCL72</f>
        <v>0</v>
      </c>
      <c r="KCA62" s="763">
        <f>'Detailed Budget'!KCM72</f>
        <v>0</v>
      </c>
      <c r="KCB62" s="763">
        <f>'Detailed Budget'!KCN72</f>
        <v>0</v>
      </c>
      <c r="KCC62" s="763">
        <f>'Detailed Budget'!KCO72</f>
        <v>0</v>
      </c>
      <c r="KCD62" s="763">
        <f>'Detailed Budget'!KCP72</f>
        <v>0</v>
      </c>
      <c r="KCE62" s="763">
        <f>'Detailed Budget'!KCQ72</f>
        <v>0</v>
      </c>
      <c r="KCF62" s="763">
        <f>'Detailed Budget'!KCR72</f>
        <v>0</v>
      </c>
      <c r="KCG62" s="763">
        <f>'Detailed Budget'!KCS72</f>
        <v>0</v>
      </c>
      <c r="KCH62" s="763">
        <f>'Detailed Budget'!KCT72</f>
        <v>0</v>
      </c>
      <c r="KCI62" s="763">
        <f>'Detailed Budget'!KCU72</f>
        <v>0</v>
      </c>
      <c r="KCJ62" s="763">
        <f>'Detailed Budget'!KCV72</f>
        <v>0</v>
      </c>
      <c r="KCK62" s="763">
        <f>'Detailed Budget'!KCW72</f>
        <v>0</v>
      </c>
      <c r="KCL62" s="763">
        <f>'Detailed Budget'!KCX72</f>
        <v>0</v>
      </c>
      <c r="KCM62" s="763">
        <f>'Detailed Budget'!KCY72</f>
        <v>0</v>
      </c>
      <c r="KCN62" s="763">
        <f>'Detailed Budget'!KCZ72</f>
        <v>0</v>
      </c>
      <c r="KCO62" s="763">
        <f>'Detailed Budget'!KDA72</f>
        <v>0</v>
      </c>
      <c r="KCP62" s="763">
        <f>'Detailed Budget'!KDB72</f>
        <v>0</v>
      </c>
      <c r="KCQ62" s="763">
        <f>'Detailed Budget'!KDC72</f>
        <v>0</v>
      </c>
      <c r="KCR62" s="763">
        <f>'Detailed Budget'!KDD72</f>
        <v>0</v>
      </c>
      <c r="KCS62" s="763">
        <f>'Detailed Budget'!KDE72</f>
        <v>0</v>
      </c>
      <c r="KCT62" s="763">
        <f>'Detailed Budget'!KDF72</f>
        <v>0</v>
      </c>
      <c r="KCU62" s="763">
        <f>'Detailed Budget'!KDG72</f>
        <v>0</v>
      </c>
      <c r="KCV62" s="763">
        <f>'Detailed Budget'!KDH72</f>
        <v>0</v>
      </c>
      <c r="KCW62" s="763">
        <f>'Detailed Budget'!KDI72</f>
        <v>0</v>
      </c>
      <c r="KCX62" s="763">
        <f>'Detailed Budget'!KDJ72</f>
        <v>0</v>
      </c>
      <c r="KCY62" s="763">
        <f>'Detailed Budget'!KDK72</f>
        <v>0</v>
      </c>
      <c r="KCZ62" s="763">
        <f>'Detailed Budget'!KDL72</f>
        <v>0</v>
      </c>
      <c r="KDA62" s="763">
        <f>'Detailed Budget'!KDM72</f>
        <v>0</v>
      </c>
      <c r="KDB62" s="763">
        <f>'Detailed Budget'!KDN72</f>
        <v>0</v>
      </c>
      <c r="KDC62" s="763">
        <f>'Detailed Budget'!KDO72</f>
        <v>0</v>
      </c>
      <c r="KDD62" s="763">
        <f>'Detailed Budget'!KDP72</f>
        <v>0</v>
      </c>
      <c r="KDE62" s="763">
        <f>'Detailed Budget'!KDQ72</f>
        <v>0</v>
      </c>
      <c r="KDF62" s="763">
        <f>'Detailed Budget'!KDR72</f>
        <v>0</v>
      </c>
      <c r="KDG62" s="763">
        <f>'Detailed Budget'!KDS72</f>
        <v>0</v>
      </c>
      <c r="KDH62" s="763">
        <f>'Detailed Budget'!KDT72</f>
        <v>0</v>
      </c>
      <c r="KDI62" s="763">
        <f>'Detailed Budget'!KDU72</f>
        <v>0</v>
      </c>
      <c r="KDJ62" s="763">
        <f>'Detailed Budget'!KDV72</f>
        <v>0</v>
      </c>
      <c r="KDK62" s="763">
        <f>'Detailed Budget'!KDW72</f>
        <v>0</v>
      </c>
      <c r="KDL62" s="763">
        <f>'Detailed Budget'!KDX72</f>
        <v>0</v>
      </c>
      <c r="KDM62" s="763">
        <f>'Detailed Budget'!KDY72</f>
        <v>0</v>
      </c>
      <c r="KDN62" s="763">
        <f>'Detailed Budget'!KDZ72</f>
        <v>0</v>
      </c>
      <c r="KDO62" s="763">
        <f>'Detailed Budget'!KEA72</f>
        <v>0</v>
      </c>
      <c r="KDP62" s="763">
        <f>'Detailed Budget'!KEB72</f>
        <v>0</v>
      </c>
      <c r="KDQ62" s="763">
        <f>'Detailed Budget'!KEC72</f>
        <v>0</v>
      </c>
      <c r="KDR62" s="763">
        <f>'Detailed Budget'!KED72</f>
        <v>0</v>
      </c>
      <c r="KDS62" s="763">
        <f>'Detailed Budget'!KEE72</f>
        <v>0</v>
      </c>
      <c r="KDT62" s="763">
        <f>'Detailed Budget'!KEF72</f>
        <v>0</v>
      </c>
      <c r="KDU62" s="763">
        <f>'Detailed Budget'!KEG72</f>
        <v>0</v>
      </c>
      <c r="KDV62" s="763">
        <f>'Detailed Budget'!KEH72</f>
        <v>0</v>
      </c>
      <c r="KDW62" s="763">
        <f>'Detailed Budget'!KEI72</f>
        <v>0</v>
      </c>
      <c r="KDX62" s="763">
        <f>'Detailed Budget'!KEJ72</f>
        <v>0</v>
      </c>
      <c r="KDY62" s="763">
        <f>'Detailed Budget'!KEK72</f>
        <v>0</v>
      </c>
      <c r="KDZ62" s="763">
        <f>'Detailed Budget'!KEL72</f>
        <v>0</v>
      </c>
      <c r="KEA62" s="763">
        <f>'Detailed Budget'!KEM72</f>
        <v>0</v>
      </c>
      <c r="KEB62" s="763">
        <f>'Detailed Budget'!KEN72</f>
        <v>0</v>
      </c>
      <c r="KEC62" s="763">
        <f>'Detailed Budget'!KEO72</f>
        <v>0</v>
      </c>
      <c r="KED62" s="763">
        <f>'Detailed Budget'!KEP72</f>
        <v>0</v>
      </c>
      <c r="KEE62" s="763">
        <f>'Detailed Budget'!KEQ72</f>
        <v>0</v>
      </c>
      <c r="KEF62" s="763">
        <f>'Detailed Budget'!KER72</f>
        <v>0</v>
      </c>
      <c r="KEG62" s="763">
        <f>'Detailed Budget'!KES72</f>
        <v>0</v>
      </c>
      <c r="KEH62" s="763">
        <f>'Detailed Budget'!KET72</f>
        <v>0</v>
      </c>
      <c r="KEI62" s="763">
        <f>'Detailed Budget'!KEU72</f>
        <v>0</v>
      </c>
      <c r="KEJ62" s="763">
        <f>'Detailed Budget'!KEV72</f>
        <v>0</v>
      </c>
      <c r="KEK62" s="763">
        <f>'Detailed Budget'!KEW72</f>
        <v>0</v>
      </c>
      <c r="KEL62" s="763">
        <f>'Detailed Budget'!KEX72</f>
        <v>0</v>
      </c>
      <c r="KEM62" s="763">
        <f>'Detailed Budget'!KEY72</f>
        <v>0</v>
      </c>
      <c r="KEN62" s="763">
        <f>'Detailed Budget'!KEZ72</f>
        <v>0</v>
      </c>
      <c r="KEO62" s="763">
        <f>'Detailed Budget'!KFA72</f>
        <v>0</v>
      </c>
      <c r="KEP62" s="763">
        <f>'Detailed Budget'!KFB72</f>
        <v>0</v>
      </c>
      <c r="KEQ62" s="763">
        <f>'Detailed Budget'!KFC72</f>
        <v>0</v>
      </c>
      <c r="KER62" s="763">
        <f>'Detailed Budget'!KFD72</f>
        <v>0</v>
      </c>
      <c r="KES62" s="763">
        <f>'Detailed Budget'!KFE72</f>
        <v>0</v>
      </c>
      <c r="KET62" s="763">
        <f>'Detailed Budget'!KFF72</f>
        <v>0</v>
      </c>
      <c r="KEU62" s="763">
        <f>'Detailed Budget'!KFG72</f>
        <v>0</v>
      </c>
      <c r="KEV62" s="763">
        <f>'Detailed Budget'!KFH72</f>
        <v>0</v>
      </c>
      <c r="KEW62" s="763">
        <f>'Detailed Budget'!KFI72</f>
        <v>0</v>
      </c>
      <c r="KEX62" s="763">
        <f>'Detailed Budget'!KFJ72</f>
        <v>0</v>
      </c>
      <c r="KEY62" s="763">
        <f>'Detailed Budget'!KFK72</f>
        <v>0</v>
      </c>
      <c r="KEZ62" s="763">
        <f>'Detailed Budget'!KFL72</f>
        <v>0</v>
      </c>
      <c r="KFA62" s="763">
        <f>'Detailed Budget'!KFM72</f>
        <v>0</v>
      </c>
      <c r="KFB62" s="763">
        <f>'Detailed Budget'!KFN72</f>
        <v>0</v>
      </c>
      <c r="KFC62" s="763">
        <f>'Detailed Budget'!KFO72</f>
        <v>0</v>
      </c>
      <c r="KFD62" s="763">
        <f>'Detailed Budget'!KFP72</f>
        <v>0</v>
      </c>
      <c r="KFE62" s="763">
        <f>'Detailed Budget'!KFQ72</f>
        <v>0</v>
      </c>
      <c r="KFF62" s="763">
        <f>'Detailed Budget'!KFR72</f>
        <v>0</v>
      </c>
      <c r="KFG62" s="763">
        <f>'Detailed Budget'!KFS72</f>
        <v>0</v>
      </c>
      <c r="KFH62" s="763">
        <f>'Detailed Budget'!KFT72</f>
        <v>0</v>
      </c>
      <c r="KFI62" s="763">
        <f>'Detailed Budget'!KFU72</f>
        <v>0</v>
      </c>
      <c r="KFJ62" s="763">
        <f>'Detailed Budget'!KFV72</f>
        <v>0</v>
      </c>
      <c r="KFK62" s="763">
        <f>'Detailed Budget'!KFW72</f>
        <v>0</v>
      </c>
      <c r="KFL62" s="763">
        <f>'Detailed Budget'!KFX72</f>
        <v>0</v>
      </c>
      <c r="KFM62" s="763">
        <f>'Detailed Budget'!KFY72</f>
        <v>0</v>
      </c>
      <c r="KFN62" s="763">
        <f>'Detailed Budget'!KFZ72</f>
        <v>0</v>
      </c>
      <c r="KFO62" s="763">
        <f>'Detailed Budget'!KGA72</f>
        <v>0</v>
      </c>
      <c r="KFP62" s="763">
        <f>'Detailed Budget'!KGB72</f>
        <v>0</v>
      </c>
      <c r="KFQ62" s="763">
        <f>'Detailed Budget'!KGC72</f>
        <v>0</v>
      </c>
      <c r="KFR62" s="763">
        <f>'Detailed Budget'!KGD72</f>
        <v>0</v>
      </c>
      <c r="KFS62" s="763">
        <f>'Detailed Budget'!KGE72</f>
        <v>0</v>
      </c>
      <c r="KFT62" s="763">
        <f>'Detailed Budget'!KGF72</f>
        <v>0</v>
      </c>
      <c r="KFU62" s="763">
        <f>'Detailed Budget'!KGG72</f>
        <v>0</v>
      </c>
      <c r="KFV62" s="763">
        <f>'Detailed Budget'!KGH72</f>
        <v>0</v>
      </c>
      <c r="KFW62" s="763">
        <f>'Detailed Budget'!KGI72</f>
        <v>0</v>
      </c>
      <c r="KFX62" s="763">
        <f>'Detailed Budget'!KGJ72</f>
        <v>0</v>
      </c>
      <c r="KFY62" s="763">
        <f>'Detailed Budget'!KGK72</f>
        <v>0</v>
      </c>
      <c r="KFZ62" s="763">
        <f>'Detailed Budget'!KGL72</f>
        <v>0</v>
      </c>
      <c r="KGA62" s="763">
        <f>'Detailed Budget'!KGM72</f>
        <v>0</v>
      </c>
      <c r="KGB62" s="763">
        <f>'Detailed Budget'!KGN72</f>
        <v>0</v>
      </c>
      <c r="KGC62" s="763">
        <f>'Detailed Budget'!KGO72</f>
        <v>0</v>
      </c>
      <c r="KGD62" s="763">
        <f>'Detailed Budget'!KGP72</f>
        <v>0</v>
      </c>
      <c r="KGE62" s="763">
        <f>'Detailed Budget'!KGQ72</f>
        <v>0</v>
      </c>
      <c r="KGF62" s="763">
        <f>'Detailed Budget'!KGR72</f>
        <v>0</v>
      </c>
      <c r="KGG62" s="763">
        <f>'Detailed Budget'!KGS72</f>
        <v>0</v>
      </c>
      <c r="KGH62" s="763">
        <f>'Detailed Budget'!KGT72</f>
        <v>0</v>
      </c>
      <c r="KGI62" s="763">
        <f>'Detailed Budget'!KGU72</f>
        <v>0</v>
      </c>
      <c r="KGJ62" s="763">
        <f>'Detailed Budget'!KGV72</f>
        <v>0</v>
      </c>
      <c r="KGK62" s="763">
        <f>'Detailed Budget'!KGW72</f>
        <v>0</v>
      </c>
      <c r="KGL62" s="763">
        <f>'Detailed Budget'!KGX72</f>
        <v>0</v>
      </c>
      <c r="KGM62" s="763">
        <f>'Detailed Budget'!KGY72</f>
        <v>0</v>
      </c>
      <c r="KGN62" s="763">
        <f>'Detailed Budget'!KGZ72</f>
        <v>0</v>
      </c>
      <c r="KGO62" s="763">
        <f>'Detailed Budget'!KHA72</f>
        <v>0</v>
      </c>
      <c r="KGP62" s="763">
        <f>'Detailed Budget'!KHB72</f>
        <v>0</v>
      </c>
      <c r="KGQ62" s="763">
        <f>'Detailed Budget'!KHC72</f>
        <v>0</v>
      </c>
      <c r="KGR62" s="763">
        <f>'Detailed Budget'!KHD72</f>
        <v>0</v>
      </c>
      <c r="KGS62" s="763">
        <f>'Detailed Budget'!KHE72</f>
        <v>0</v>
      </c>
      <c r="KGT62" s="763">
        <f>'Detailed Budget'!KHF72</f>
        <v>0</v>
      </c>
      <c r="KGU62" s="763">
        <f>'Detailed Budget'!KHG72</f>
        <v>0</v>
      </c>
      <c r="KGV62" s="763">
        <f>'Detailed Budget'!KHH72</f>
        <v>0</v>
      </c>
      <c r="KGW62" s="763">
        <f>'Detailed Budget'!KHI72</f>
        <v>0</v>
      </c>
      <c r="KGX62" s="763">
        <f>'Detailed Budget'!KHJ72</f>
        <v>0</v>
      </c>
      <c r="KGY62" s="763">
        <f>'Detailed Budget'!KHK72</f>
        <v>0</v>
      </c>
      <c r="KGZ62" s="763">
        <f>'Detailed Budget'!KHL72</f>
        <v>0</v>
      </c>
      <c r="KHA62" s="763">
        <f>'Detailed Budget'!KHM72</f>
        <v>0</v>
      </c>
      <c r="KHB62" s="763">
        <f>'Detailed Budget'!KHN72</f>
        <v>0</v>
      </c>
      <c r="KHC62" s="763">
        <f>'Detailed Budget'!KHO72</f>
        <v>0</v>
      </c>
      <c r="KHD62" s="763">
        <f>'Detailed Budget'!KHP72</f>
        <v>0</v>
      </c>
      <c r="KHE62" s="763">
        <f>'Detailed Budget'!KHQ72</f>
        <v>0</v>
      </c>
      <c r="KHF62" s="763">
        <f>'Detailed Budget'!KHR72</f>
        <v>0</v>
      </c>
      <c r="KHG62" s="763">
        <f>'Detailed Budget'!KHS72</f>
        <v>0</v>
      </c>
      <c r="KHH62" s="763">
        <f>'Detailed Budget'!KHT72</f>
        <v>0</v>
      </c>
      <c r="KHI62" s="763">
        <f>'Detailed Budget'!KHU72</f>
        <v>0</v>
      </c>
      <c r="KHJ62" s="763">
        <f>'Detailed Budget'!KHV72</f>
        <v>0</v>
      </c>
      <c r="KHK62" s="763">
        <f>'Detailed Budget'!KHW72</f>
        <v>0</v>
      </c>
      <c r="KHL62" s="763">
        <f>'Detailed Budget'!KHX72</f>
        <v>0</v>
      </c>
      <c r="KHM62" s="763">
        <f>'Detailed Budget'!KHY72</f>
        <v>0</v>
      </c>
      <c r="KHN62" s="763">
        <f>'Detailed Budget'!KHZ72</f>
        <v>0</v>
      </c>
      <c r="KHO62" s="763">
        <f>'Detailed Budget'!KIA72</f>
        <v>0</v>
      </c>
      <c r="KHP62" s="763">
        <f>'Detailed Budget'!KIB72</f>
        <v>0</v>
      </c>
      <c r="KHQ62" s="763">
        <f>'Detailed Budget'!KIC72</f>
        <v>0</v>
      </c>
      <c r="KHR62" s="763">
        <f>'Detailed Budget'!KID72</f>
        <v>0</v>
      </c>
      <c r="KHS62" s="763">
        <f>'Detailed Budget'!KIE72</f>
        <v>0</v>
      </c>
      <c r="KHT62" s="763">
        <f>'Detailed Budget'!KIF72</f>
        <v>0</v>
      </c>
      <c r="KHU62" s="763">
        <f>'Detailed Budget'!KIG72</f>
        <v>0</v>
      </c>
      <c r="KHV62" s="763">
        <f>'Detailed Budget'!KIH72</f>
        <v>0</v>
      </c>
      <c r="KHW62" s="763">
        <f>'Detailed Budget'!KII72</f>
        <v>0</v>
      </c>
      <c r="KHX62" s="763">
        <f>'Detailed Budget'!KIJ72</f>
        <v>0</v>
      </c>
      <c r="KHY62" s="763">
        <f>'Detailed Budget'!KIK72</f>
        <v>0</v>
      </c>
      <c r="KHZ62" s="763">
        <f>'Detailed Budget'!KIL72</f>
        <v>0</v>
      </c>
      <c r="KIA62" s="763">
        <f>'Detailed Budget'!KIM72</f>
        <v>0</v>
      </c>
      <c r="KIB62" s="763">
        <f>'Detailed Budget'!KIN72</f>
        <v>0</v>
      </c>
      <c r="KIC62" s="763">
        <f>'Detailed Budget'!KIO72</f>
        <v>0</v>
      </c>
      <c r="KID62" s="763">
        <f>'Detailed Budget'!KIP72</f>
        <v>0</v>
      </c>
      <c r="KIE62" s="763">
        <f>'Detailed Budget'!KIQ72</f>
        <v>0</v>
      </c>
      <c r="KIF62" s="763">
        <f>'Detailed Budget'!KIR72</f>
        <v>0</v>
      </c>
      <c r="KIG62" s="763">
        <f>'Detailed Budget'!KIS72</f>
        <v>0</v>
      </c>
      <c r="KIH62" s="763">
        <f>'Detailed Budget'!KIT72</f>
        <v>0</v>
      </c>
      <c r="KII62" s="763">
        <f>'Detailed Budget'!KIU72</f>
        <v>0</v>
      </c>
      <c r="KIJ62" s="763">
        <f>'Detailed Budget'!KIV72</f>
        <v>0</v>
      </c>
      <c r="KIK62" s="763">
        <f>'Detailed Budget'!KIW72</f>
        <v>0</v>
      </c>
      <c r="KIL62" s="763">
        <f>'Detailed Budget'!KIX72</f>
        <v>0</v>
      </c>
      <c r="KIM62" s="763">
        <f>'Detailed Budget'!KIY72</f>
        <v>0</v>
      </c>
      <c r="KIN62" s="763">
        <f>'Detailed Budget'!KIZ72</f>
        <v>0</v>
      </c>
      <c r="KIO62" s="763">
        <f>'Detailed Budget'!KJA72</f>
        <v>0</v>
      </c>
      <c r="KIP62" s="763">
        <f>'Detailed Budget'!KJB72</f>
        <v>0</v>
      </c>
      <c r="KIQ62" s="763">
        <f>'Detailed Budget'!KJC72</f>
        <v>0</v>
      </c>
      <c r="KIR62" s="763">
        <f>'Detailed Budget'!KJD72</f>
        <v>0</v>
      </c>
      <c r="KIS62" s="763">
        <f>'Detailed Budget'!KJE72</f>
        <v>0</v>
      </c>
      <c r="KIT62" s="763">
        <f>'Detailed Budget'!KJF72</f>
        <v>0</v>
      </c>
      <c r="KIU62" s="763">
        <f>'Detailed Budget'!KJG72</f>
        <v>0</v>
      </c>
      <c r="KIV62" s="763">
        <f>'Detailed Budget'!KJH72</f>
        <v>0</v>
      </c>
      <c r="KIW62" s="763">
        <f>'Detailed Budget'!KJI72</f>
        <v>0</v>
      </c>
      <c r="KIX62" s="763">
        <f>'Detailed Budget'!KJJ72</f>
        <v>0</v>
      </c>
      <c r="KIY62" s="763">
        <f>'Detailed Budget'!KJK72</f>
        <v>0</v>
      </c>
      <c r="KIZ62" s="763">
        <f>'Detailed Budget'!KJL72</f>
        <v>0</v>
      </c>
      <c r="KJA62" s="763">
        <f>'Detailed Budget'!KJM72</f>
        <v>0</v>
      </c>
      <c r="KJB62" s="763">
        <f>'Detailed Budget'!KJN72</f>
        <v>0</v>
      </c>
      <c r="KJC62" s="763">
        <f>'Detailed Budget'!KJO72</f>
        <v>0</v>
      </c>
      <c r="KJD62" s="763">
        <f>'Detailed Budget'!KJP72</f>
        <v>0</v>
      </c>
      <c r="KJE62" s="763">
        <f>'Detailed Budget'!KJQ72</f>
        <v>0</v>
      </c>
      <c r="KJF62" s="763">
        <f>'Detailed Budget'!KJR72</f>
        <v>0</v>
      </c>
      <c r="KJG62" s="763">
        <f>'Detailed Budget'!KJS72</f>
        <v>0</v>
      </c>
      <c r="KJH62" s="763">
        <f>'Detailed Budget'!KJT72</f>
        <v>0</v>
      </c>
      <c r="KJI62" s="763">
        <f>'Detailed Budget'!KJU72</f>
        <v>0</v>
      </c>
      <c r="KJJ62" s="763">
        <f>'Detailed Budget'!KJV72</f>
        <v>0</v>
      </c>
      <c r="KJK62" s="763">
        <f>'Detailed Budget'!KJW72</f>
        <v>0</v>
      </c>
      <c r="KJL62" s="763">
        <f>'Detailed Budget'!KJX72</f>
        <v>0</v>
      </c>
      <c r="KJM62" s="763">
        <f>'Detailed Budget'!KJY72</f>
        <v>0</v>
      </c>
      <c r="KJN62" s="763">
        <f>'Detailed Budget'!KJZ72</f>
        <v>0</v>
      </c>
      <c r="KJO62" s="763">
        <f>'Detailed Budget'!KKA72</f>
        <v>0</v>
      </c>
      <c r="KJP62" s="763">
        <f>'Detailed Budget'!KKB72</f>
        <v>0</v>
      </c>
      <c r="KJQ62" s="763">
        <f>'Detailed Budget'!KKC72</f>
        <v>0</v>
      </c>
      <c r="KJR62" s="763">
        <f>'Detailed Budget'!KKD72</f>
        <v>0</v>
      </c>
      <c r="KJS62" s="763">
        <f>'Detailed Budget'!KKE72</f>
        <v>0</v>
      </c>
      <c r="KJT62" s="763">
        <f>'Detailed Budget'!KKF72</f>
        <v>0</v>
      </c>
      <c r="KJU62" s="763">
        <f>'Detailed Budget'!KKG72</f>
        <v>0</v>
      </c>
      <c r="KJV62" s="763">
        <f>'Detailed Budget'!KKH72</f>
        <v>0</v>
      </c>
      <c r="KJW62" s="763">
        <f>'Detailed Budget'!KKI72</f>
        <v>0</v>
      </c>
      <c r="KJX62" s="763">
        <f>'Detailed Budget'!KKJ72</f>
        <v>0</v>
      </c>
      <c r="KJY62" s="763">
        <f>'Detailed Budget'!KKK72</f>
        <v>0</v>
      </c>
      <c r="KJZ62" s="763">
        <f>'Detailed Budget'!KKL72</f>
        <v>0</v>
      </c>
      <c r="KKA62" s="763">
        <f>'Detailed Budget'!KKM72</f>
        <v>0</v>
      </c>
      <c r="KKB62" s="763">
        <f>'Detailed Budget'!KKN72</f>
        <v>0</v>
      </c>
      <c r="KKC62" s="763">
        <f>'Detailed Budget'!KKO72</f>
        <v>0</v>
      </c>
      <c r="KKD62" s="763">
        <f>'Detailed Budget'!KKP72</f>
        <v>0</v>
      </c>
      <c r="KKE62" s="763">
        <f>'Detailed Budget'!KKQ72</f>
        <v>0</v>
      </c>
      <c r="KKF62" s="763">
        <f>'Detailed Budget'!KKR72</f>
        <v>0</v>
      </c>
      <c r="KKG62" s="763">
        <f>'Detailed Budget'!KKS72</f>
        <v>0</v>
      </c>
      <c r="KKH62" s="763">
        <f>'Detailed Budget'!KKT72</f>
        <v>0</v>
      </c>
      <c r="KKI62" s="763">
        <f>'Detailed Budget'!KKU72</f>
        <v>0</v>
      </c>
      <c r="KKJ62" s="763">
        <f>'Detailed Budget'!KKV72</f>
        <v>0</v>
      </c>
      <c r="KKK62" s="763">
        <f>'Detailed Budget'!KKW72</f>
        <v>0</v>
      </c>
      <c r="KKL62" s="763">
        <f>'Detailed Budget'!KKX72</f>
        <v>0</v>
      </c>
      <c r="KKM62" s="763">
        <f>'Detailed Budget'!KKY72</f>
        <v>0</v>
      </c>
      <c r="KKN62" s="763">
        <f>'Detailed Budget'!KKZ72</f>
        <v>0</v>
      </c>
      <c r="KKO62" s="763">
        <f>'Detailed Budget'!KLA72</f>
        <v>0</v>
      </c>
      <c r="KKP62" s="763">
        <f>'Detailed Budget'!KLB72</f>
        <v>0</v>
      </c>
      <c r="KKQ62" s="763">
        <f>'Detailed Budget'!KLC72</f>
        <v>0</v>
      </c>
      <c r="KKR62" s="763">
        <f>'Detailed Budget'!KLD72</f>
        <v>0</v>
      </c>
      <c r="KKS62" s="763">
        <f>'Detailed Budget'!KLE72</f>
        <v>0</v>
      </c>
      <c r="KKT62" s="763">
        <f>'Detailed Budget'!KLF72</f>
        <v>0</v>
      </c>
      <c r="KKU62" s="763">
        <f>'Detailed Budget'!KLG72</f>
        <v>0</v>
      </c>
      <c r="KKV62" s="763">
        <f>'Detailed Budget'!KLH72</f>
        <v>0</v>
      </c>
      <c r="KKW62" s="763">
        <f>'Detailed Budget'!KLI72</f>
        <v>0</v>
      </c>
      <c r="KKX62" s="763">
        <f>'Detailed Budget'!KLJ72</f>
        <v>0</v>
      </c>
      <c r="KKY62" s="763">
        <f>'Detailed Budget'!KLK72</f>
        <v>0</v>
      </c>
      <c r="KKZ62" s="763">
        <f>'Detailed Budget'!KLL72</f>
        <v>0</v>
      </c>
      <c r="KLA62" s="763">
        <f>'Detailed Budget'!KLM72</f>
        <v>0</v>
      </c>
      <c r="KLB62" s="763">
        <f>'Detailed Budget'!KLN72</f>
        <v>0</v>
      </c>
      <c r="KLC62" s="763">
        <f>'Detailed Budget'!KLO72</f>
        <v>0</v>
      </c>
      <c r="KLD62" s="763">
        <f>'Detailed Budget'!KLP72</f>
        <v>0</v>
      </c>
      <c r="KLE62" s="763">
        <f>'Detailed Budget'!KLQ72</f>
        <v>0</v>
      </c>
      <c r="KLF62" s="763">
        <f>'Detailed Budget'!KLR72</f>
        <v>0</v>
      </c>
      <c r="KLG62" s="763">
        <f>'Detailed Budget'!KLS72</f>
        <v>0</v>
      </c>
      <c r="KLH62" s="763">
        <f>'Detailed Budget'!KLT72</f>
        <v>0</v>
      </c>
      <c r="KLI62" s="763">
        <f>'Detailed Budget'!KLU72</f>
        <v>0</v>
      </c>
      <c r="KLJ62" s="763">
        <f>'Detailed Budget'!KLV72</f>
        <v>0</v>
      </c>
      <c r="KLK62" s="763">
        <f>'Detailed Budget'!KLW72</f>
        <v>0</v>
      </c>
      <c r="KLL62" s="763">
        <f>'Detailed Budget'!KLX72</f>
        <v>0</v>
      </c>
      <c r="KLM62" s="763">
        <f>'Detailed Budget'!KLY72</f>
        <v>0</v>
      </c>
      <c r="KLN62" s="763">
        <f>'Detailed Budget'!KLZ72</f>
        <v>0</v>
      </c>
      <c r="KLO62" s="763">
        <f>'Detailed Budget'!KMA72</f>
        <v>0</v>
      </c>
      <c r="KLP62" s="763">
        <f>'Detailed Budget'!KMB72</f>
        <v>0</v>
      </c>
      <c r="KLQ62" s="763">
        <f>'Detailed Budget'!KMC72</f>
        <v>0</v>
      </c>
      <c r="KLR62" s="763">
        <f>'Detailed Budget'!KMD72</f>
        <v>0</v>
      </c>
      <c r="KLS62" s="763">
        <f>'Detailed Budget'!KME72</f>
        <v>0</v>
      </c>
      <c r="KLT62" s="763">
        <f>'Detailed Budget'!KMF72</f>
        <v>0</v>
      </c>
      <c r="KLU62" s="763">
        <f>'Detailed Budget'!KMG72</f>
        <v>0</v>
      </c>
      <c r="KLV62" s="763">
        <f>'Detailed Budget'!KMH72</f>
        <v>0</v>
      </c>
      <c r="KLW62" s="763">
        <f>'Detailed Budget'!KMI72</f>
        <v>0</v>
      </c>
      <c r="KLX62" s="763">
        <f>'Detailed Budget'!KMJ72</f>
        <v>0</v>
      </c>
      <c r="KLY62" s="763">
        <f>'Detailed Budget'!KMK72</f>
        <v>0</v>
      </c>
      <c r="KLZ62" s="763">
        <f>'Detailed Budget'!KML72</f>
        <v>0</v>
      </c>
      <c r="KMA62" s="763">
        <f>'Detailed Budget'!KMM72</f>
        <v>0</v>
      </c>
      <c r="KMB62" s="763">
        <f>'Detailed Budget'!KMN72</f>
        <v>0</v>
      </c>
      <c r="KMC62" s="763">
        <f>'Detailed Budget'!KMO72</f>
        <v>0</v>
      </c>
      <c r="KMD62" s="763">
        <f>'Detailed Budget'!KMP72</f>
        <v>0</v>
      </c>
      <c r="KME62" s="763">
        <f>'Detailed Budget'!KMQ72</f>
        <v>0</v>
      </c>
      <c r="KMF62" s="763">
        <f>'Detailed Budget'!KMR72</f>
        <v>0</v>
      </c>
      <c r="KMG62" s="763">
        <f>'Detailed Budget'!KMS72</f>
        <v>0</v>
      </c>
      <c r="KMH62" s="763">
        <f>'Detailed Budget'!KMT72</f>
        <v>0</v>
      </c>
      <c r="KMI62" s="763">
        <f>'Detailed Budget'!KMU72</f>
        <v>0</v>
      </c>
      <c r="KMJ62" s="763">
        <f>'Detailed Budget'!KMV72</f>
        <v>0</v>
      </c>
      <c r="KMK62" s="763">
        <f>'Detailed Budget'!KMW72</f>
        <v>0</v>
      </c>
      <c r="KML62" s="763">
        <f>'Detailed Budget'!KMX72</f>
        <v>0</v>
      </c>
      <c r="KMM62" s="763">
        <f>'Detailed Budget'!KMY72</f>
        <v>0</v>
      </c>
      <c r="KMN62" s="763">
        <f>'Detailed Budget'!KMZ72</f>
        <v>0</v>
      </c>
      <c r="KMO62" s="763">
        <f>'Detailed Budget'!KNA72</f>
        <v>0</v>
      </c>
      <c r="KMP62" s="763">
        <f>'Detailed Budget'!KNB72</f>
        <v>0</v>
      </c>
      <c r="KMQ62" s="763">
        <f>'Detailed Budget'!KNC72</f>
        <v>0</v>
      </c>
      <c r="KMR62" s="763">
        <f>'Detailed Budget'!KND72</f>
        <v>0</v>
      </c>
      <c r="KMS62" s="763">
        <f>'Detailed Budget'!KNE72</f>
        <v>0</v>
      </c>
      <c r="KMT62" s="763">
        <f>'Detailed Budget'!KNF72</f>
        <v>0</v>
      </c>
      <c r="KMU62" s="763">
        <f>'Detailed Budget'!KNG72</f>
        <v>0</v>
      </c>
      <c r="KMV62" s="763">
        <f>'Detailed Budget'!KNH72</f>
        <v>0</v>
      </c>
      <c r="KMW62" s="763">
        <f>'Detailed Budget'!KNI72</f>
        <v>0</v>
      </c>
      <c r="KMX62" s="763">
        <f>'Detailed Budget'!KNJ72</f>
        <v>0</v>
      </c>
      <c r="KMY62" s="763">
        <f>'Detailed Budget'!KNK72</f>
        <v>0</v>
      </c>
      <c r="KMZ62" s="763">
        <f>'Detailed Budget'!KNL72</f>
        <v>0</v>
      </c>
      <c r="KNA62" s="763">
        <f>'Detailed Budget'!KNM72</f>
        <v>0</v>
      </c>
      <c r="KNB62" s="763">
        <f>'Detailed Budget'!KNN72</f>
        <v>0</v>
      </c>
      <c r="KNC62" s="763">
        <f>'Detailed Budget'!KNO72</f>
        <v>0</v>
      </c>
      <c r="KND62" s="763">
        <f>'Detailed Budget'!KNP72</f>
        <v>0</v>
      </c>
      <c r="KNE62" s="763">
        <f>'Detailed Budget'!KNQ72</f>
        <v>0</v>
      </c>
      <c r="KNF62" s="763">
        <f>'Detailed Budget'!KNR72</f>
        <v>0</v>
      </c>
      <c r="KNG62" s="763">
        <f>'Detailed Budget'!KNS72</f>
        <v>0</v>
      </c>
      <c r="KNH62" s="763">
        <f>'Detailed Budget'!KNT72</f>
        <v>0</v>
      </c>
      <c r="KNI62" s="763">
        <f>'Detailed Budget'!KNU72</f>
        <v>0</v>
      </c>
      <c r="KNJ62" s="763">
        <f>'Detailed Budget'!KNV72</f>
        <v>0</v>
      </c>
      <c r="KNK62" s="763">
        <f>'Detailed Budget'!KNW72</f>
        <v>0</v>
      </c>
      <c r="KNL62" s="763">
        <f>'Detailed Budget'!KNX72</f>
        <v>0</v>
      </c>
      <c r="KNM62" s="763">
        <f>'Detailed Budget'!KNY72</f>
        <v>0</v>
      </c>
      <c r="KNN62" s="763">
        <f>'Detailed Budget'!KNZ72</f>
        <v>0</v>
      </c>
      <c r="KNO62" s="763">
        <f>'Detailed Budget'!KOA72</f>
        <v>0</v>
      </c>
      <c r="KNP62" s="763">
        <f>'Detailed Budget'!KOB72</f>
        <v>0</v>
      </c>
      <c r="KNQ62" s="763">
        <f>'Detailed Budget'!KOC72</f>
        <v>0</v>
      </c>
      <c r="KNR62" s="763">
        <f>'Detailed Budget'!KOD72</f>
        <v>0</v>
      </c>
      <c r="KNS62" s="763">
        <f>'Detailed Budget'!KOE72</f>
        <v>0</v>
      </c>
      <c r="KNT62" s="763">
        <f>'Detailed Budget'!KOF72</f>
        <v>0</v>
      </c>
      <c r="KNU62" s="763">
        <f>'Detailed Budget'!KOG72</f>
        <v>0</v>
      </c>
      <c r="KNV62" s="763">
        <f>'Detailed Budget'!KOH72</f>
        <v>0</v>
      </c>
      <c r="KNW62" s="763">
        <f>'Detailed Budget'!KOI72</f>
        <v>0</v>
      </c>
      <c r="KNX62" s="763">
        <f>'Detailed Budget'!KOJ72</f>
        <v>0</v>
      </c>
      <c r="KNY62" s="763">
        <f>'Detailed Budget'!KOK72</f>
        <v>0</v>
      </c>
      <c r="KNZ62" s="763">
        <f>'Detailed Budget'!KOL72</f>
        <v>0</v>
      </c>
      <c r="KOA62" s="763">
        <f>'Detailed Budget'!KOM72</f>
        <v>0</v>
      </c>
      <c r="KOB62" s="763">
        <f>'Detailed Budget'!KON72</f>
        <v>0</v>
      </c>
      <c r="KOC62" s="763">
        <f>'Detailed Budget'!KOO72</f>
        <v>0</v>
      </c>
      <c r="KOD62" s="763">
        <f>'Detailed Budget'!KOP72</f>
        <v>0</v>
      </c>
      <c r="KOE62" s="763">
        <f>'Detailed Budget'!KOQ72</f>
        <v>0</v>
      </c>
      <c r="KOF62" s="763">
        <f>'Detailed Budget'!KOR72</f>
        <v>0</v>
      </c>
      <c r="KOG62" s="763">
        <f>'Detailed Budget'!KOS72</f>
        <v>0</v>
      </c>
      <c r="KOH62" s="763">
        <f>'Detailed Budget'!KOT72</f>
        <v>0</v>
      </c>
      <c r="KOI62" s="763">
        <f>'Detailed Budget'!KOU72</f>
        <v>0</v>
      </c>
      <c r="KOJ62" s="763">
        <f>'Detailed Budget'!KOV72</f>
        <v>0</v>
      </c>
      <c r="KOK62" s="763">
        <f>'Detailed Budget'!KOW72</f>
        <v>0</v>
      </c>
      <c r="KOL62" s="763">
        <f>'Detailed Budget'!KOX72</f>
        <v>0</v>
      </c>
      <c r="KOM62" s="763">
        <f>'Detailed Budget'!KOY72</f>
        <v>0</v>
      </c>
      <c r="KON62" s="763">
        <f>'Detailed Budget'!KOZ72</f>
        <v>0</v>
      </c>
      <c r="KOO62" s="763">
        <f>'Detailed Budget'!KPA72</f>
        <v>0</v>
      </c>
      <c r="KOP62" s="763">
        <f>'Detailed Budget'!KPB72</f>
        <v>0</v>
      </c>
      <c r="KOQ62" s="763">
        <f>'Detailed Budget'!KPC72</f>
        <v>0</v>
      </c>
      <c r="KOR62" s="763">
        <f>'Detailed Budget'!KPD72</f>
        <v>0</v>
      </c>
      <c r="KOS62" s="763">
        <f>'Detailed Budget'!KPE72</f>
        <v>0</v>
      </c>
      <c r="KOT62" s="763">
        <f>'Detailed Budget'!KPF72</f>
        <v>0</v>
      </c>
      <c r="KOU62" s="763">
        <f>'Detailed Budget'!KPG72</f>
        <v>0</v>
      </c>
      <c r="KOV62" s="763">
        <f>'Detailed Budget'!KPH72</f>
        <v>0</v>
      </c>
      <c r="KOW62" s="763">
        <f>'Detailed Budget'!KPI72</f>
        <v>0</v>
      </c>
      <c r="KOX62" s="763">
        <f>'Detailed Budget'!KPJ72</f>
        <v>0</v>
      </c>
      <c r="KOY62" s="763">
        <f>'Detailed Budget'!KPK72</f>
        <v>0</v>
      </c>
      <c r="KOZ62" s="763">
        <f>'Detailed Budget'!KPL72</f>
        <v>0</v>
      </c>
      <c r="KPA62" s="763">
        <f>'Detailed Budget'!KPM72</f>
        <v>0</v>
      </c>
      <c r="KPB62" s="763">
        <f>'Detailed Budget'!KPN72</f>
        <v>0</v>
      </c>
      <c r="KPC62" s="763">
        <f>'Detailed Budget'!KPO72</f>
        <v>0</v>
      </c>
      <c r="KPD62" s="763">
        <f>'Detailed Budget'!KPP72</f>
        <v>0</v>
      </c>
      <c r="KPE62" s="763">
        <f>'Detailed Budget'!KPQ72</f>
        <v>0</v>
      </c>
      <c r="KPF62" s="763">
        <f>'Detailed Budget'!KPR72</f>
        <v>0</v>
      </c>
      <c r="KPG62" s="763">
        <f>'Detailed Budget'!KPS72</f>
        <v>0</v>
      </c>
      <c r="KPH62" s="763">
        <f>'Detailed Budget'!KPT72</f>
        <v>0</v>
      </c>
      <c r="KPI62" s="763">
        <f>'Detailed Budget'!KPU72</f>
        <v>0</v>
      </c>
      <c r="KPJ62" s="763">
        <f>'Detailed Budget'!KPV72</f>
        <v>0</v>
      </c>
      <c r="KPK62" s="763">
        <f>'Detailed Budget'!KPW72</f>
        <v>0</v>
      </c>
      <c r="KPL62" s="763">
        <f>'Detailed Budget'!KPX72</f>
        <v>0</v>
      </c>
      <c r="KPM62" s="763">
        <f>'Detailed Budget'!KPY72</f>
        <v>0</v>
      </c>
      <c r="KPN62" s="763">
        <f>'Detailed Budget'!KPZ72</f>
        <v>0</v>
      </c>
      <c r="KPO62" s="763">
        <f>'Detailed Budget'!KQA72</f>
        <v>0</v>
      </c>
      <c r="KPP62" s="763">
        <f>'Detailed Budget'!KQB72</f>
        <v>0</v>
      </c>
      <c r="KPQ62" s="763">
        <f>'Detailed Budget'!KQC72</f>
        <v>0</v>
      </c>
      <c r="KPR62" s="763">
        <f>'Detailed Budget'!KQD72</f>
        <v>0</v>
      </c>
      <c r="KPS62" s="763">
        <f>'Detailed Budget'!KQE72</f>
        <v>0</v>
      </c>
      <c r="KPT62" s="763">
        <f>'Detailed Budget'!KQF72</f>
        <v>0</v>
      </c>
      <c r="KPU62" s="763">
        <f>'Detailed Budget'!KQG72</f>
        <v>0</v>
      </c>
      <c r="KPV62" s="763">
        <f>'Detailed Budget'!KQH72</f>
        <v>0</v>
      </c>
      <c r="KPW62" s="763">
        <f>'Detailed Budget'!KQI72</f>
        <v>0</v>
      </c>
      <c r="KPX62" s="763">
        <f>'Detailed Budget'!KQJ72</f>
        <v>0</v>
      </c>
      <c r="KPY62" s="763">
        <f>'Detailed Budget'!KQK72</f>
        <v>0</v>
      </c>
      <c r="KPZ62" s="763">
        <f>'Detailed Budget'!KQL72</f>
        <v>0</v>
      </c>
      <c r="KQA62" s="763">
        <f>'Detailed Budget'!KQM72</f>
        <v>0</v>
      </c>
      <c r="KQB62" s="763">
        <f>'Detailed Budget'!KQN72</f>
        <v>0</v>
      </c>
      <c r="KQC62" s="763">
        <f>'Detailed Budget'!KQO72</f>
        <v>0</v>
      </c>
      <c r="KQD62" s="763">
        <f>'Detailed Budget'!KQP72</f>
        <v>0</v>
      </c>
      <c r="KQE62" s="763">
        <f>'Detailed Budget'!KQQ72</f>
        <v>0</v>
      </c>
      <c r="KQF62" s="763">
        <f>'Detailed Budget'!KQR72</f>
        <v>0</v>
      </c>
      <c r="KQG62" s="763">
        <f>'Detailed Budget'!KQS72</f>
        <v>0</v>
      </c>
      <c r="KQH62" s="763">
        <f>'Detailed Budget'!KQT72</f>
        <v>0</v>
      </c>
      <c r="KQI62" s="763">
        <f>'Detailed Budget'!KQU72</f>
        <v>0</v>
      </c>
      <c r="KQJ62" s="763">
        <f>'Detailed Budget'!KQV72</f>
        <v>0</v>
      </c>
      <c r="KQK62" s="763">
        <f>'Detailed Budget'!KQW72</f>
        <v>0</v>
      </c>
      <c r="KQL62" s="763">
        <f>'Detailed Budget'!KQX72</f>
        <v>0</v>
      </c>
      <c r="KQM62" s="763">
        <f>'Detailed Budget'!KQY72</f>
        <v>0</v>
      </c>
      <c r="KQN62" s="763">
        <f>'Detailed Budget'!KQZ72</f>
        <v>0</v>
      </c>
      <c r="KQO62" s="763">
        <f>'Detailed Budget'!KRA72</f>
        <v>0</v>
      </c>
      <c r="KQP62" s="763">
        <f>'Detailed Budget'!KRB72</f>
        <v>0</v>
      </c>
      <c r="KQQ62" s="763">
        <f>'Detailed Budget'!KRC72</f>
        <v>0</v>
      </c>
      <c r="KQR62" s="763">
        <f>'Detailed Budget'!KRD72</f>
        <v>0</v>
      </c>
      <c r="KQS62" s="763">
        <f>'Detailed Budget'!KRE72</f>
        <v>0</v>
      </c>
      <c r="KQT62" s="763">
        <f>'Detailed Budget'!KRF72</f>
        <v>0</v>
      </c>
      <c r="KQU62" s="763">
        <f>'Detailed Budget'!KRG72</f>
        <v>0</v>
      </c>
      <c r="KQV62" s="763">
        <f>'Detailed Budget'!KRH72</f>
        <v>0</v>
      </c>
      <c r="KQW62" s="763">
        <f>'Detailed Budget'!KRI72</f>
        <v>0</v>
      </c>
      <c r="KQX62" s="763">
        <f>'Detailed Budget'!KRJ72</f>
        <v>0</v>
      </c>
      <c r="KQY62" s="763">
        <f>'Detailed Budget'!KRK72</f>
        <v>0</v>
      </c>
      <c r="KQZ62" s="763">
        <f>'Detailed Budget'!KRL72</f>
        <v>0</v>
      </c>
      <c r="KRA62" s="763">
        <f>'Detailed Budget'!KRM72</f>
        <v>0</v>
      </c>
      <c r="KRB62" s="763">
        <f>'Detailed Budget'!KRN72</f>
        <v>0</v>
      </c>
      <c r="KRC62" s="763">
        <f>'Detailed Budget'!KRO72</f>
        <v>0</v>
      </c>
      <c r="KRD62" s="763">
        <f>'Detailed Budget'!KRP72</f>
        <v>0</v>
      </c>
      <c r="KRE62" s="763">
        <f>'Detailed Budget'!KRQ72</f>
        <v>0</v>
      </c>
      <c r="KRF62" s="763">
        <f>'Detailed Budget'!KRR72</f>
        <v>0</v>
      </c>
      <c r="KRG62" s="763">
        <f>'Detailed Budget'!KRS72</f>
        <v>0</v>
      </c>
      <c r="KRH62" s="763">
        <f>'Detailed Budget'!KRT72</f>
        <v>0</v>
      </c>
      <c r="KRI62" s="763">
        <f>'Detailed Budget'!KRU72</f>
        <v>0</v>
      </c>
      <c r="KRJ62" s="763">
        <f>'Detailed Budget'!KRV72</f>
        <v>0</v>
      </c>
      <c r="KRK62" s="763">
        <f>'Detailed Budget'!KRW72</f>
        <v>0</v>
      </c>
      <c r="KRL62" s="763">
        <f>'Detailed Budget'!KRX72</f>
        <v>0</v>
      </c>
      <c r="KRM62" s="763">
        <f>'Detailed Budget'!KRY72</f>
        <v>0</v>
      </c>
      <c r="KRN62" s="763">
        <f>'Detailed Budget'!KRZ72</f>
        <v>0</v>
      </c>
      <c r="KRO62" s="763">
        <f>'Detailed Budget'!KSA72</f>
        <v>0</v>
      </c>
      <c r="KRP62" s="763">
        <f>'Detailed Budget'!KSB72</f>
        <v>0</v>
      </c>
      <c r="KRQ62" s="763">
        <f>'Detailed Budget'!KSC72</f>
        <v>0</v>
      </c>
      <c r="KRR62" s="763">
        <f>'Detailed Budget'!KSD72</f>
        <v>0</v>
      </c>
      <c r="KRS62" s="763">
        <f>'Detailed Budget'!KSE72</f>
        <v>0</v>
      </c>
      <c r="KRT62" s="763">
        <f>'Detailed Budget'!KSF72</f>
        <v>0</v>
      </c>
      <c r="KRU62" s="763">
        <f>'Detailed Budget'!KSG72</f>
        <v>0</v>
      </c>
      <c r="KRV62" s="763">
        <f>'Detailed Budget'!KSH72</f>
        <v>0</v>
      </c>
      <c r="KRW62" s="763">
        <f>'Detailed Budget'!KSI72</f>
        <v>0</v>
      </c>
      <c r="KRX62" s="763">
        <f>'Detailed Budget'!KSJ72</f>
        <v>0</v>
      </c>
      <c r="KRY62" s="763">
        <f>'Detailed Budget'!KSK72</f>
        <v>0</v>
      </c>
      <c r="KRZ62" s="763">
        <f>'Detailed Budget'!KSL72</f>
        <v>0</v>
      </c>
      <c r="KSA62" s="763">
        <f>'Detailed Budget'!KSM72</f>
        <v>0</v>
      </c>
      <c r="KSB62" s="763">
        <f>'Detailed Budget'!KSN72</f>
        <v>0</v>
      </c>
      <c r="KSC62" s="763">
        <f>'Detailed Budget'!KSO72</f>
        <v>0</v>
      </c>
      <c r="KSD62" s="763">
        <f>'Detailed Budget'!KSP72</f>
        <v>0</v>
      </c>
      <c r="KSE62" s="763">
        <f>'Detailed Budget'!KSQ72</f>
        <v>0</v>
      </c>
      <c r="KSF62" s="763">
        <f>'Detailed Budget'!KSR72</f>
        <v>0</v>
      </c>
      <c r="KSG62" s="763">
        <f>'Detailed Budget'!KSS72</f>
        <v>0</v>
      </c>
      <c r="KSH62" s="763">
        <f>'Detailed Budget'!KST72</f>
        <v>0</v>
      </c>
      <c r="KSI62" s="763">
        <f>'Detailed Budget'!KSU72</f>
        <v>0</v>
      </c>
      <c r="KSJ62" s="763">
        <f>'Detailed Budget'!KSV72</f>
        <v>0</v>
      </c>
      <c r="KSK62" s="763">
        <f>'Detailed Budget'!KSW72</f>
        <v>0</v>
      </c>
      <c r="KSL62" s="763">
        <f>'Detailed Budget'!KSX72</f>
        <v>0</v>
      </c>
      <c r="KSM62" s="763">
        <f>'Detailed Budget'!KSY72</f>
        <v>0</v>
      </c>
      <c r="KSN62" s="763">
        <f>'Detailed Budget'!KSZ72</f>
        <v>0</v>
      </c>
      <c r="KSO62" s="763">
        <f>'Detailed Budget'!KTA72</f>
        <v>0</v>
      </c>
      <c r="KSP62" s="763">
        <f>'Detailed Budget'!KTB72</f>
        <v>0</v>
      </c>
      <c r="KSQ62" s="763">
        <f>'Detailed Budget'!KTC72</f>
        <v>0</v>
      </c>
      <c r="KSR62" s="763">
        <f>'Detailed Budget'!KTD72</f>
        <v>0</v>
      </c>
      <c r="KSS62" s="763">
        <f>'Detailed Budget'!KTE72</f>
        <v>0</v>
      </c>
      <c r="KST62" s="763">
        <f>'Detailed Budget'!KTF72</f>
        <v>0</v>
      </c>
      <c r="KSU62" s="763">
        <f>'Detailed Budget'!KTG72</f>
        <v>0</v>
      </c>
      <c r="KSV62" s="763">
        <f>'Detailed Budget'!KTH72</f>
        <v>0</v>
      </c>
      <c r="KSW62" s="763">
        <f>'Detailed Budget'!KTI72</f>
        <v>0</v>
      </c>
      <c r="KSX62" s="763">
        <f>'Detailed Budget'!KTJ72</f>
        <v>0</v>
      </c>
      <c r="KSY62" s="763">
        <f>'Detailed Budget'!KTK72</f>
        <v>0</v>
      </c>
      <c r="KSZ62" s="763">
        <f>'Detailed Budget'!KTL72</f>
        <v>0</v>
      </c>
      <c r="KTA62" s="763">
        <f>'Detailed Budget'!KTM72</f>
        <v>0</v>
      </c>
      <c r="KTB62" s="763">
        <f>'Detailed Budget'!KTN72</f>
        <v>0</v>
      </c>
      <c r="KTC62" s="763">
        <f>'Detailed Budget'!KTO72</f>
        <v>0</v>
      </c>
      <c r="KTD62" s="763">
        <f>'Detailed Budget'!KTP72</f>
        <v>0</v>
      </c>
      <c r="KTE62" s="763">
        <f>'Detailed Budget'!KTQ72</f>
        <v>0</v>
      </c>
      <c r="KTF62" s="763">
        <f>'Detailed Budget'!KTR72</f>
        <v>0</v>
      </c>
      <c r="KTG62" s="763">
        <f>'Detailed Budget'!KTS72</f>
        <v>0</v>
      </c>
      <c r="KTH62" s="763">
        <f>'Detailed Budget'!KTT72</f>
        <v>0</v>
      </c>
      <c r="KTI62" s="763">
        <f>'Detailed Budget'!KTU72</f>
        <v>0</v>
      </c>
      <c r="KTJ62" s="763">
        <f>'Detailed Budget'!KTV72</f>
        <v>0</v>
      </c>
      <c r="KTK62" s="763">
        <f>'Detailed Budget'!KTW72</f>
        <v>0</v>
      </c>
      <c r="KTL62" s="763">
        <f>'Detailed Budget'!KTX72</f>
        <v>0</v>
      </c>
      <c r="KTM62" s="763">
        <f>'Detailed Budget'!KTY72</f>
        <v>0</v>
      </c>
      <c r="KTN62" s="763">
        <f>'Detailed Budget'!KTZ72</f>
        <v>0</v>
      </c>
      <c r="KTO62" s="763">
        <f>'Detailed Budget'!KUA72</f>
        <v>0</v>
      </c>
      <c r="KTP62" s="763">
        <f>'Detailed Budget'!KUB72</f>
        <v>0</v>
      </c>
      <c r="KTQ62" s="763">
        <f>'Detailed Budget'!KUC72</f>
        <v>0</v>
      </c>
      <c r="KTR62" s="763">
        <f>'Detailed Budget'!KUD72</f>
        <v>0</v>
      </c>
      <c r="KTS62" s="763">
        <f>'Detailed Budget'!KUE72</f>
        <v>0</v>
      </c>
      <c r="KTT62" s="763">
        <f>'Detailed Budget'!KUF72</f>
        <v>0</v>
      </c>
      <c r="KTU62" s="763">
        <f>'Detailed Budget'!KUG72</f>
        <v>0</v>
      </c>
      <c r="KTV62" s="763">
        <f>'Detailed Budget'!KUH72</f>
        <v>0</v>
      </c>
      <c r="KTW62" s="763">
        <f>'Detailed Budget'!KUI72</f>
        <v>0</v>
      </c>
      <c r="KTX62" s="763">
        <f>'Detailed Budget'!KUJ72</f>
        <v>0</v>
      </c>
      <c r="KTY62" s="763">
        <f>'Detailed Budget'!KUK72</f>
        <v>0</v>
      </c>
      <c r="KTZ62" s="763">
        <f>'Detailed Budget'!KUL72</f>
        <v>0</v>
      </c>
      <c r="KUA62" s="763">
        <f>'Detailed Budget'!KUM72</f>
        <v>0</v>
      </c>
      <c r="KUB62" s="763">
        <f>'Detailed Budget'!KUN72</f>
        <v>0</v>
      </c>
      <c r="KUC62" s="763">
        <f>'Detailed Budget'!KUO72</f>
        <v>0</v>
      </c>
      <c r="KUD62" s="763">
        <f>'Detailed Budget'!KUP72</f>
        <v>0</v>
      </c>
      <c r="KUE62" s="763">
        <f>'Detailed Budget'!KUQ72</f>
        <v>0</v>
      </c>
      <c r="KUF62" s="763">
        <f>'Detailed Budget'!KUR72</f>
        <v>0</v>
      </c>
      <c r="KUG62" s="763">
        <f>'Detailed Budget'!KUS72</f>
        <v>0</v>
      </c>
      <c r="KUH62" s="763">
        <f>'Detailed Budget'!KUT72</f>
        <v>0</v>
      </c>
      <c r="KUI62" s="763">
        <f>'Detailed Budget'!KUU72</f>
        <v>0</v>
      </c>
      <c r="KUJ62" s="763">
        <f>'Detailed Budget'!KUV72</f>
        <v>0</v>
      </c>
      <c r="KUK62" s="763">
        <f>'Detailed Budget'!KUW72</f>
        <v>0</v>
      </c>
      <c r="KUL62" s="763">
        <f>'Detailed Budget'!KUX72</f>
        <v>0</v>
      </c>
      <c r="KUM62" s="763">
        <f>'Detailed Budget'!KUY72</f>
        <v>0</v>
      </c>
      <c r="KUN62" s="763">
        <f>'Detailed Budget'!KUZ72</f>
        <v>0</v>
      </c>
      <c r="KUO62" s="763">
        <f>'Detailed Budget'!KVA72</f>
        <v>0</v>
      </c>
      <c r="KUP62" s="763">
        <f>'Detailed Budget'!KVB72</f>
        <v>0</v>
      </c>
      <c r="KUQ62" s="763">
        <f>'Detailed Budget'!KVC72</f>
        <v>0</v>
      </c>
      <c r="KUR62" s="763">
        <f>'Detailed Budget'!KVD72</f>
        <v>0</v>
      </c>
      <c r="KUS62" s="763">
        <f>'Detailed Budget'!KVE72</f>
        <v>0</v>
      </c>
      <c r="KUT62" s="763">
        <f>'Detailed Budget'!KVF72</f>
        <v>0</v>
      </c>
      <c r="KUU62" s="763">
        <f>'Detailed Budget'!KVG72</f>
        <v>0</v>
      </c>
      <c r="KUV62" s="763">
        <f>'Detailed Budget'!KVH72</f>
        <v>0</v>
      </c>
      <c r="KUW62" s="763">
        <f>'Detailed Budget'!KVI72</f>
        <v>0</v>
      </c>
      <c r="KUX62" s="763">
        <f>'Detailed Budget'!KVJ72</f>
        <v>0</v>
      </c>
      <c r="KUY62" s="763">
        <f>'Detailed Budget'!KVK72</f>
        <v>0</v>
      </c>
      <c r="KUZ62" s="763">
        <f>'Detailed Budget'!KVL72</f>
        <v>0</v>
      </c>
      <c r="KVA62" s="763">
        <f>'Detailed Budget'!KVM72</f>
        <v>0</v>
      </c>
      <c r="KVB62" s="763">
        <f>'Detailed Budget'!KVN72</f>
        <v>0</v>
      </c>
      <c r="KVC62" s="763">
        <f>'Detailed Budget'!KVO72</f>
        <v>0</v>
      </c>
      <c r="KVD62" s="763">
        <f>'Detailed Budget'!KVP72</f>
        <v>0</v>
      </c>
      <c r="KVE62" s="763">
        <f>'Detailed Budget'!KVQ72</f>
        <v>0</v>
      </c>
      <c r="KVF62" s="763">
        <f>'Detailed Budget'!KVR72</f>
        <v>0</v>
      </c>
      <c r="KVG62" s="763">
        <f>'Detailed Budget'!KVS72</f>
        <v>0</v>
      </c>
      <c r="KVH62" s="763">
        <f>'Detailed Budget'!KVT72</f>
        <v>0</v>
      </c>
      <c r="KVI62" s="763">
        <f>'Detailed Budget'!KVU72</f>
        <v>0</v>
      </c>
      <c r="KVJ62" s="763">
        <f>'Detailed Budget'!KVV72</f>
        <v>0</v>
      </c>
      <c r="KVK62" s="763">
        <f>'Detailed Budget'!KVW72</f>
        <v>0</v>
      </c>
      <c r="KVL62" s="763">
        <f>'Detailed Budget'!KVX72</f>
        <v>0</v>
      </c>
      <c r="KVM62" s="763">
        <f>'Detailed Budget'!KVY72</f>
        <v>0</v>
      </c>
      <c r="KVN62" s="763">
        <f>'Detailed Budget'!KVZ72</f>
        <v>0</v>
      </c>
      <c r="KVO62" s="763">
        <f>'Detailed Budget'!KWA72</f>
        <v>0</v>
      </c>
      <c r="KVP62" s="763">
        <f>'Detailed Budget'!KWB72</f>
        <v>0</v>
      </c>
      <c r="KVQ62" s="763">
        <f>'Detailed Budget'!KWC72</f>
        <v>0</v>
      </c>
      <c r="KVR62" s="763">
        <f>'Detailed Budget'!KWD72</f>
        <v>0</v>
      </c>
      <c r="KVS62" s="763">
        <f>'Detailed Budget'!KWE72</f>
        <v>0</v>
      </c>
      <c r="KVT62" s="763">
        <f>'Detailed Budget'!KWF72</f>
        <v>0</v>
      </c>
      <c r="KVU62" s="763">
        <f>'Detailed Budget'!KWG72</f>
        <v>0</v>
      </c>
      <c r="KVV62" s="763">
        <f>'Detailed Budget'!KWH72</f>
        <v>0</v>
      </c>
      <c r="KVW62" s="763">
        <f>'Detailed Budget'!KWI72</f>
        <v>0</v>
      </c>
      <c r="KVX62" s="763">
        <f>'Detailed Budget'!KWJ72</f>
        <v>0</v>
      </c>
      <c r="KVY62" s="763">
        <f>'Detailed Budget'!KWK72</f>
        <v>0</v>
      </c>
      <c r="KVZ62" s="763">
        <f>'Detailed Budget'!KWL72</f>
        <v>0</v>
      </c>
      <c r="KWA62" s="763">
        <f>'Detailed Budget'!KWM72</f>
        <v>0</v>
      </c>
      <c r="KWB62" s="763">
        <f>'Detailed Budget'!KWN72</f>
        <v>0</v>
      </c>
      <c r="KWC62" s="763">
        <f>'Detailed Budget'!KWO72</f>
        <v>0</v>
      </c>
      <c r="KWD62" s="763">
        <f>'Detailed Budget'!KWP72</f>
        <v>0</v>
      </c>
      <c r="KWE62" s="763">
        <f>'Detailed Budget'!KWQ72</f>
        <v>0</v>
      </c>
      <c r="KWF62" s="763">
        <f>'Detailed Budget'!KWR72</f>
        <v>0</v>
      </c>
      <c r="KWG62" s="763">
        <f>'Detailed Budget'!KWS72</f>
        <v>0</v>
      </c>
      <c r="KWH62" s="763">
        <f>'Detailed Budget'!KWT72</f>
        <v>0</v>
      </c>
      <c r="KWI62" s="763">
        <f>'Detailed Budget'!KWU72</f>
        <v>0</v>
      </c>
      <c r="KWJ62" s="763">
        <f>'Detailed Budget'!KWV72</f>
        <v>0</v>
      </c>
      <c r="KWK62" s="763">
        <f>'Detailed Budget'!KWW72</f>
        <v>0</v>
      </c>
      <c r="KWL62" s="763">
        <f>'Detailed Budget'!KWX72</f>
        <v>0</v>
      </c>
      <c r="KWM62" s="763">
        <f>'Detailed Budget'!KWY72</f>
        <v>0</v>
      </c>
      <c r="KWN62" s="763">
        <f>'Detailed Budget'!KWZ72</f>
        <v>0</v>
      </c>
      <c r="KWO62" s="763">
        <f>'Detailed Budget'!KXA72</f>
        <v>0</v>
      </c>
      <c r="KWP62" s="763">
        <f>'Detailed Budget'!KXB72</f>
        <v>0</v>
      </c>
      <c r="KWQ62" s="763">
        <f>'Detailed Budget'!KXC72</f>
        <v>0</v>
      </c>
      <c r="KWR62" s="763">
        <f>'Detailed Budget'!KXD72</f>
        <v>0</v>
      </c>
      <c r="KWS62" s="763">
        <f>'Detailed Budget'!KXE72</f>
        <v>0</v>
      </c>
      <c r="KWT62" s="763">
        <f>'Detailed Budget'!KXF72</f>
        <v>0</v>
      </c>
      <c r="KWU62" s="763">
        <f>'Detailed Budget'!KXG72</f>
        <v>0</v>
      </c>
      <c r="KWV62" s="763">
        <f>'Detailed Budget'!KXH72</f>
        <v>0</v>
      </c>
      <c r="KWW62" s="763">
        <f>'Detailed Budget'!KXI72</f>
        <v>0</v>
      </c>
      <c r="KWX62" s="763">
        <f>'Detailed Budget'!KXJ72</f>
        <v>0</v>
      </c>
      <c r="KWY62" s="763">
        <f>'Detailed Budget'!KXK72</f>
        <v>0</v>
      </c>
      <c r="KWZ62" s="763">
        <f>'Detailed Budget'!KXL72</f>
        <v>0</v>
      </c>
      <c r="KXA62" s="763">
        <f>'Detailed Budget'!KXM72</f>
        <v>0</v>
      </c>
      <c r="KXB62" s="763">
        <f>'Detailed Budget'!KXN72</f>
        <v>0</v>
      </c>
      <c r="KXC62" s="763">
        <f>'Detailed Budget'!KXO72</f>
        <v>0</v>
      </c>
      <c r="KXD62" s="763">
        <f>'Detailed Budget'!KXP72</f>
        <v>0</v>
      </c>
      <c r="KXE62" s="763">
        <f>'Detailed Budget'!KXQ72</f>
        <v>0</v>
      </c>
      <c r="KXF62" s="763">
        <f>'Detailed Budget'!KXR72</f>
        <v>0</v>
      </c>
      <c r="KXG62" s="763">
        <f>'Detailed Budget'!KXS72</f>
        <v>0</v>
      </c>
      <c r="KXH62" s="763">
        <f>'Detailed Budget'!KXT72</f>
        <v>0</v>
      </c>
      <c r="KXI62" s="763">
        <f>'Detailed Budget'!KXU72</f>
        <v>0</v>
      </c>
      <c r="KXJ62" s="763">
        <f>'Detailed Budget'!KXV72</f>
        <v>0</v>
      </c>
      <c r="KXK62" s="763">
        <f>'Detailed Budget'!KXW72</f>
        <v>0</v>
      </c>
      <c r="KXL62" s="763">
        <f>'Detailed Budget'!KXX72</f>
        <v>0</v>
      </c>
      <c r="KXM62" s="763">
        <f>'Detailed Budget'!KXY72</f>
        <v>0</v>
      </c>
      <c r="KXN62" s="763">
        <f>'Detailed Budget'!KXZ72</f>
        <v>0</v>
      </c>
      <c r="KXO62" s="763">
        <f>'Detailed Budget'!KYA72</f>
        <v>0</v>
      </c>
      <c r="KXP62" s="763">
        <f>'Detailed Budget'!KYB72</f>
        <v>0</v>
      </c>
      <c r="KXQ62" s="763">
        <f>'Detailed Budget'!KYC72</f>
        <v>0</v>
      </c>
      <c r="KXR62" s="763">
        <f>'Detailed Budget'!KYD72</f>
        <v>0</v>
      </c>
      <c r="KXS62" s="763">
        <f>'Detailed Budget'!KYE72</f>
        <v>0</v>
      </c>
      <c r="KXT62" s="763">
        <f>'Detailed Budget'!KYF72</f>
        <v>0</v>
      </c>
      <c r="KXU62" s="763">
        <f>'Detailed Budget'!KYG72</f>
        <v>0</v>
      </c>
      <c r="KXV62" s="763">
        <f>'Detailed Budget'!KYH72</f>
        <v>0</v>
      </c>
      <c r="KXW62" s="763">
        <f>'Detailed Budget'!KYI72</f>
        <v>0</v>
      </c>
      <c r="KXX62" s="763">
        <f>'Detailed Budget'!KYJ72</f>
        <v>0</v>
      </c>
      <c r="KXY62" s="763">
        <f>'Detailed Budget'!KYK72</f>
        <v>0</v>
      </c>
      <c r="KXZ62" s="763">
        <f>'Detailed Budget'!KYL72</f>
        <v>0</v>
      </c>
      <c r="KYA62" s="763">
        <f>'Detailed Budget'!KYM72</f>
        <v>0</v>
      </c>
      <c r="KYB62" s="763">
        <f>'Detailed Budget'!KYN72</f>
        <v>0</v>
      </c>
      <c r="KYC62" s="763">
        <f>'Detailed Budget'!KYO72</f>
        <v>0</v>
      </c>
      <c r="KYD62" s="763">
        <f>'Detailed Budget'!KYP72</f>
        <v>0</v>
      </c>
      <c r="KYE62" s="763">
        <f>'Detailed Budget'!KYQ72</f>
        <v>0</v>
      </c>
      <c r="KYF62" s="763">
        <f>'Detailed Budget'!KYR72</f>
        <v>0</v>
      </c>
      <c r="KYG62" s="763">
        <f>'Detailed Budget'!KYS72</f>
        <v>0</v>
      </c>
      <c r="KYH62" s="763">
        <f>'Detailed Budget'!KYT72</f>
        <v>0</v>
      </c>
      <c r="KYI62" s="763">
        <f>'Detailed Budget'!KYU72</f>
        <v>0</v>
      </c>
      <c r="KYJ62" s="763">
        <f>'Detailed Budget'!KYV72</f>
        <v>0</v>
      </c>
      <c r="KYK62" s="763">
        <f>'Detailed Budget'!KYW72</f>
        <v>0</v>
      </c>
      <c r="KYL62" s="763">
        <f>'Detailed Budget'!KYX72</f>
        <v>0</v>
      </c>
      <c r="KYM62" s="763">
        <f>'Detailed Budget'!KYY72</f>
        <v>0</v>
      </c>
      <c r="KYN62" s="763">
        <f>'Detailed Budget'!KYZ72</f>
        <v>0</v>
      </c>
      <c r="KYO62" s="763">
        <f>'Detailed Budget'!KZA72</f>
        <v>0</v>
      </c>
      <c r="KYP62" s="763">
        <f>'Detailed Budget'!KZB72</f>
        <v>0</v>
      </c>
      <c r="KYQ62" s="763">
        <f>'Detailed Budget'!KZC72</f>
        <v>0</v>
      </c>
      <c r="KYR62" s="763">
        <f>'Detailed Budget'!KZD72</f>
        <v>0</v>
      </c>
      <c r="KYS62" s="763">
        <f>'Detailed Budget'!KZE72</f>
        <v>0</v>
      </c>
      <c r="KYT62" s="763">
        <f>'Detailed Budget'!KZF72</f>
        <v>0</v>
      </c>
      <c r="KYU62" s="763">
        <f>'Detailed Budget'!KZG72</f>
        <v>0</v>
      </c>
      <c r="KYV62" s="763">
        <f>'Detailed Budget'!KZH72</f>
        <v>0</v>
      </c>
      <c r="KYW62" s="763">
        <f>'Detailed Budget'!KZI72</f>
        <v>0</v>
      </c>
      <c r="KYX62" s="763">
        <f>'Detailed Budget'!KZJ72</f>
        <v>0</v>
      </c>
      <c r="KYY62" s="763">
        <f>'Detailed Budget'!KZK72</f>
        <v>0</v>
      </c>
      <c r="KYZ62" s="763">
        <f>'Detailed Budget'!KZL72</f>
        <v>0</v>
      </c>
      <c r="KZA62" s="763">
        <f>'Detailed Budget'!KZM72</f>
        <v>0</v>
      </c>
      <c r="KZB62" s="763">
        <f>'Detailed Budget'!KZN72</f>
        <v>0</v>
      </c>
      <c r="KZC62" s="763">
        <f>'Detailed Budget'!KZO72</f>
        <v>0</v>
      </c>
      <c r="KZD62" s="763">
        <f>'Detailed Budget'!KZP72</f>
        <v>0</v>
      </c>
      <c r="KZE62" s="763">
        <f>'Detailed Budget'!KZQ72</f>
        <v>0</v>
      </c>
      <c r="KZF62" s="763">
        <f>'Detailed Budget'!KZR72</f>
        <v>0</v>
      </c>
      <c r="KZG62" s="763">
        <f>'Detailed Budget'!KZS72</f>
        <v>0</v>
      </c>
      <c r="KZH62" s="763">
        <f>'Detailed Budget'!KZT72</f>
        <v>0</v>
      </c>
      <c r="KZI62" s="763">
        <f>'Detailed Budget'!KZU72</f>
        <v>0</v>
      </c>
      <c r="KZJ62" s="763">
        <f>'Detailed Budget'!KZV72</f>
        <v>0</v>
      </c>
      <c r="KZK62" s="763">
        <f>'Detailed Budget'!KZW72</f>
        <v>0</v>
      </c>
      <c r="KZL62" s="763">
        <f>'Detailed Budget'!KZX72</f>
        <v>0</v>
      </c>
      <c r="KZM62" s="763">
        <f>'Detailed Budget'!KZY72</f>
        <v>0</v>
      </c>
      <c r="KZN62" s="763">
        <f>'Detailed Budget'!KZZ72</f>
        <v>0</v>
      </c>
      <c r="KZO62" s="763">
        <f>'Detailed Budget'!LAA72</f>
        <v>0</v>
      </c>
      <c r="KZP62" s="763">
        <f>'Detailed Budget'!LAB72</f>
        <v>0</v>
      </c>
      <c r="KZQ62" s="763">
        <f>'Detailed Budget'!LAC72</f>
        <v>0</v>
      </c>
      <c r="KZR62" s="763">
        <f>'Detailed Budget'!LAD72</f>
        <v>0</v>
      </c>
      <c r="KZS62" s="763">
        <f>'Detailed Budget'!LAE72</f>
        <v>0</v>
      </c>
      <c r="KZT62" s="763">
        <f>'Detailed Budget'!LAF72</f>
        <v>0</v>
      </c>
      <c r="KZU62" s="763">
        <f>'Detailed Budget'!LAG72</f>
        <v>0</v>
      </c>
      <c r="KZV62" s="763">
        <f>'Detailed Budget'!LAH72</f>
        <v>0</v>
      </c>
      <c r="KZW62" s="763">
        <f>'Detailed Budget'!LAI72</f>
        <v>0</v>
      </c>
      <c r="KZX62" s="763">
        <f>'Detailed Budget'!LAJ72</f>
        <v>0</v>
      </c>
      <c r="KZY62" s="763">
        <f>'Detailed Budget'!LAK72</f>
        <v>0</v>
      </c>
      <c r="KZZ62" s="763">
        <f>'Detailed Budget'!LAL72</f>
        <v>0</v>
      </c>
      <c r="LAA62" s="763">
        <f>'Detailed Budget'!LAM72</f>
        <v>0</v>
      </c>
      <c r="LAB62" s="763">
        <f>'Detailed Budget'!LAN72</f>
        <v>0</v>
      </c>
      <c r="LAC62" s="763">
        <f>'Detailed Budget'!LAO72</f>
        <v>0</v>
      </c>
      <c r="LAD62" s="763">
        <f>'Detailed Budget'!LAP72</f>
        <v>0</v>
      </c>
      <c r="LAE62" s="763">
        <f>'Detailed Budget'!LAQ72</f>
        <v>0</v>
      </c>
      <c r="LAF62" s="763">
        <f>'Detailed Budget'!LAR72</f>
        <v>0</v>
      </c>
      <c r="LAG62" s="763">
        <f>'Detailed Budget'!LAS72</f>
        <v>0</v>
      </c>
      <c r="LAH62" s="763">
        <f>'Detailed Budget'!LAT72</f>
        <v>0</v>
      </c>
      <c r="LAI62" s="763">
        <f>'Detailed Budget'!LAU72</f>
        <v>0</v>
      </c>
      <c r="LAJ62" s="763">
        <f>'Detailed Budget'!LAV72</f>
        <v>0</v>
      </c>
      <c r="LAK62" s="763">
        <f>'Detailed Budget'!LAW72</f>
        <v>0</v>
      </c>
      <c r="LAL62" s="763">
        <f>'Detailed Budget'!LAX72</f>
        <v>0</v>
      </c>
      <c r="LAM62" s="763">
        <f>'Detailed Budget'!LAY72</f>
        <v>0</v>
      </c>
      <c r="LAN62" s="763">
        <f>'Detailed Budget'!LAZ72</f>
        <v>0</v>
      </c>
      <c r="LAO62" s="763">
        <f>'Detailed Budget'!LBA72</f>
        <v>0</v>
      </c>
      <c r="LAP62" s="763">
        <f>'Detailed Budget'!LBB72</f>
        <v>0</v>
      </c>
      <c r="LAQ62" s="763">
        <f>'Detailed Budget'!LBC72</f>
        <v>0</v>
      </c>
      <c r="LAR62" s="763">
        <f>'Detailed Budget'!LBD72</f>
        <v>0</v>
      </c>
      <c r="LAS62" s="763">
        <f>'Detailed Budget'!LBE72</f>
        <v>0</v>
      </c>
      <c r="LAT62" s="763">
        <f>'Detailed Budget'!LBF72</f>
        <v>0</v>
      </c>
      <c r="LAU62" s="763">
        <f>'Detailed Budget'!LBG72</f>
        <v>0</v>
      </c>
      <c r="LAV62" s="763">
        <f>'Detailed Budget'!LBH72</f>
        <v>0</v>
      </c>
      <c r="LAW62" s="763">
        <f>'Detailed Budget'!LBI72</f>
        <v>0</v>
      </c>
      <c r="LAX62" s="763">
        <f>'Detailed Budget'!LBJ72</f>
        <v>0</v>
      </c>
      <c r="LAY62" s="763">
        <f>'Detailed Budget'!LBK72</f>
        <v>0</v>
      </c>
      <c r="LAZ62" s="763">
        <f>'Detailed Budget'!LBL72</f>
        <v>0</v>
      </c>
      <c r="LBA62" s="763">
        <f>'Detailed Budget'!LBM72</f>
        <v>0</v>
      </c>
      <c r="LBB62" s="763">
        <f>'Detailed Budget'!LBN72</f>
        <v>0</v>
      </c>
      <c r="LBC62" s="763">
        <f>'Detailed Budget'!LBO72</f>
        <v>0</v>
      </c>
      <c r="LBD62" s="763">
        <f>'Detailed Budget'!LBP72</f>
        <v>0</v>
      </c>
      <c r="LBE62" s="763">
        <f>'Detailed Budget'!LBQ72</f>
        <v>0</v>
      </c>
      <c r="LBF62" s="763">
        <f>'Detailed Budget'!LBR72</f>
        <v>0</v>
      </c>
      <c r="LBG62" s="763">
        <f>'Detailed Budget'!LBS72</f>
        <v>0</v>
      </c>
      <c r="LBH62" s="763">
        <f>'Detailed Budget'!LBT72</f>
        <v>0</v>
      </c>
      <c r="LBI62" s="763">
        <f>'Detailed Budget'!LBU72</f>
        <v>0</v>
      </c>
      <c r="LBJ62" s="763">
        <f>'Detailed Budget'!LBV72</f>
        <v>0</v>
      </c>
      <c r="LBK62" s="763">
        <f>'Detailed Budget'!LBW72</f>
        <v>0</v>
      </c>
      <c r="LBL62" s="763">
        <f>'Detailed Budget'!LBX72</f>
        <v>0</v>
      </c>
      <c r="LBM62" s="763">
        <f>'Detailed Budget'!LBY72</f>
        <v>0</v>
      </c>
      <c r="LBN62" s="763">
        <f>'Detailed Budget'!LBZ72</f>
        <v>0</v>
      </c>
      <c r="LBO62" s="763">
        <f>'Detailed Budget'!LCA72</f>
        <v>0</v>
      </c>
      <c r="LBP62" s="763">
        <f>'Detailed Budget'!LCB72</f>
        <v>0</v>
      </c>
      <c r="LBQ62" s="763">
        <f>'Detailed Budget'!LCC72</f>
        <v>0</v>
      </c>
      <c r="LBR62" s="763">
        <f>'Detailed Budget'!LCD72</f>
        <v>0</v>
      </c>
      <c r="LBS62" s="763">
        <f>'Detailed Budget'!LCE72</f>
        <v>0</v>
      </c>
      <c r="LBT62" s="763">
        <f>'Detailed Budget'!LCF72</f>
        <v>0</v>
      </c>
      <c r="LBU62" s="763">
        <f>'Detailed Budget'!LCG72</f>
        <v>0</v>
      </c>
      <c r="LBV62" s="763">
        <f>'Detailed Budget'!LCH72</f>
        <v>0</v>
      </c>
      <c r="LBW62" s="763">
        <f>'Detailed Budget'!LCI72</f>
        <v>0</v>
      </c>
      <c r="LBX62" s="763">
        <f>'Detailed Budget'!LCJ72</f>
        <v>0</v>
      </c>
      <c r="LBY62" s="763">
        <f>'Detailed Budget'!LCK72</f>
        <v>0</v>
      </c>
      <c r="LBZ62" s="763">
        <f>'Detailed Budget'!LCL72</f>
        <v>0</v>
      </c>
      <c r="LCA62" s="763">
        <f>'Detailed Budget'!LCM72</f>
        <v>0</v>
      </c>
      <c r="LCB62" s="763">
        <f>'Detailed Budget'!LCN72</f>
        <v>0</v>
      </c>
      <c r="LCC62" s="763">
        <f>'Detailed Budget'!LCO72</f>
        <v>0</v>
      </c>
      <c r="LCD62" s="763">
        <f>'Detailed Budget'!LCP72</f>
        <v>0</v>
      </c>
      <c r="LCE62" s="763">
        <f>'Detailed Budget'!LCQ72</f>
        <v>0</v>
      </c>
      <c r="LCF62" s="763">
        <f>'Detailed Budget'!LCR72</f>
        <v>0</v>
      </c>
      <c r="LCG62" s="763">
        <f>'Detailed Budget'!LCS72</f>
        <v>0</v>
      </c>
      <c r="LCH62" s="763">
        <f>'Detailed Budget'!LCT72</f>
        <v>0</v>
      </c>
      <c r="LCI62" s="763">
        <f>'Detailed Budget'!LCU72</f>
        <v>0</v>
      </c>
      <c r="LCJ62" s="763">
        <f>'Detailed Budget'!LCV72</f>
        <v>0</v>
      </c>
      <c r="LCK62" s="763">
        <f>'Detailed Budget'!LCW72</f>
        <v>0</v>
      </c>
      <c r="LCL62" s="763">
        <f>'Detailed Budget'!LCX72</f>
        <v>0</v>
      </c>
      <c r="LCM62" s="763">
        <f>'Detailed Budget'!LCY72</f>
        <v>0</v>
      </c>
      <c r="LCN62" s="763">
        <f>'Detailed Budget'!LCZ72</f>
        <v>0</v>
      </c>
      <c r="LCO62" s="763">
        <f>'Detailed Budget'!LDA72</f>
        <v>0</v>
      </c>
      <c r="LCP62" s="763">
        <f>'Detailed Budget'!LDB72</f>
        <v>0</v>
      </c>
      <c r="LCQ62" s="763">
        <f>'Detailed Budget'!LDC72</f>
        <v>0</v>
      </c>
      <c r="LCR62" s="763">
        <f>'Detailed Budget'!LDD72</f>
        <v>0</v>
      </c>
      <c r="LCS62" s="763">
        <f>'Detailed Budget'!LDE72</f>
        <v>0</v>
      </c>
      <c r="LCT62" s="763">
        <f>'Detailed Budget'!LDF72</f>
        <v>0</v>
      </c>
      <c r="LCU62" s="763">
        <f>'Detailed Budget'!LDG72</f>
        <v>0</v>
      </c>
      <c r="LCV62" s="763">
        <f>'Detailed Budget'!LDH72</f>
        <v>0</v>
      </c>
      <c r="LCW62" s="763">
        <f>'Detailed Budget'!LDI72</f>
        <v>0</v>
      </c>
      <c r="LCX62" s="763">
        <f>'Detailed Budget'!LDJ72</f>
        <v>0</v>
      </c>
      <c r="LCY62" s="763">
        <f>'Detailed Budget'!LDK72</f>
        <v>0</v>
      </c>
      <c r="LCZ62" s="763">
        <f>'Detailed Budget'!LDL72</f>
        <v>0</v>
      </c>
      <c r="LDA62" s="763">
        <f>'Detailed Budget'!LDM72</f>
        <v>0</v>
      </c>
      <c r="LDB62" s="763">
        <f>'Detailed Budget'!LDN72</f>
        <v>0</v>
      </c>
      <c r="LDC62" s="763">
        <f>'Detailed Budget'!LDO72</f>
        <v>0</v>
      </c>
      <c r="LDD62" s="763">
        <f>'Detailed Budget'!LDP72</f>
        <v>0</v>
      </c>
      <c r="LDE62" s="763">
        <f>'Detailed Budget'!LDQ72</f>
        <v>0</v>
      </c>
      <c r="LDF62" s="763">
        <f>'Detailed Budget'!LDR72</f>
        <v>0</v>
      </c>
      <c r="LDG62" s="763">
        <f>'Detailed Budget'!LDS72</f>
        <v>0</v>
      </c>
      <c r="LDH62" s="763">
        <f>'Detailed Budget'!LDT72</f>
        <v>0</v>
      </c>
      <c r="LDI62" s="763">
        <f>'Detailed Budget'!LDU72</f>
        <v>0</v>
      </c>
      <c r="LDJ62" s="763">
        <f>'Detailed Budget'!LDV72</f>
        <v>0</v>
      </c>
      <c r="LDK62" s="763">
        <f>'Detailed Budget'!LDW72</f>
        <v>0</v>
      </c>
      <c r="LDL62" s="763">
        <f>'Detailed Budget'!LDX72</f>
        <v>0</v>
      </c>
      <c r="LDM62" s="763">
        <f>'Detailed Budget'!LDY72</f>
        <v>0</v>
      </c>
      <c r="LDN62" s="763">
        <f>'Detailed Budget'!LDZ72</f>
        <v>0</v>
      </c>
      <c r="LDO62" s="763">
        <f>'Detailed Budget'!LEA72</f>
        <v>0</v>
      </c>
      <c r="LDP62" s="763">
        <f>'Detailed Budget'!LEB72</f>
        <v>0</v>
      </c>
      <c r="LDQ62" s="763">
        <f>'Detailed Budget'!LEC72</f>
        <v>0</v>
      </c>
      <c r="LDR62" s="763">
        <f>'Detailed Budget'!LED72</f>
        <v>0</v>
      </c>
      <c r="LDS62" s="763">
        <f>'Detailed Budget'!LEE72</f>
        <v>0</v>
      </c>
      <c r="LDT62" s="763">
        <f>'Detailed Budget'!LEF72</f>
        <v>0</v>
      </c>
      <c r="LDU62" s="763">
        <f>'Detailed Budget'!LEG72</f>
        <v>0</v>
      </c>
      <c r="LDV62" s="763">
        <f>'Detailed Budget'!LEH72</f>
        <v>0</v>
      </c>
      <c r="LDW62" s="763">
        <f>'Detailed Budget'!LEI72</f>
        <v>0</v>
      </c>
      <c r="LDX62" s="763">
        <f>'Detailed Budget'!LEJ72</f>
        <v>0</v>
      </c>
      <c r="LDY62" s="763">
        <f>'Detailed Budget'!LEK72</f>
        <v>0</v>
      </c>
      <c r="LDZ62" s="763">
        <f>'Detailed Budget'!LEL72</f>
        <v>0</v>
      </c>
      <c r="LEA62" s="763">
        <f>'Detailed Budget'!LEM72</f>
        <v>0</v>
      </c>
      <c r="LEB62" s="763">
        <f>'Detailed Budget'!LEN72</f>
        <v>0</v>
      </c>
      <c r="LEC62" s="763">
        <f>'Detailed Budget'!LEO72</f>
        <v>0</v>
      </c>
      <c r="LED62" s="763">
        <f>'Detailed Budget'!LEP72</f>
        <v>0</v>
      </c>
      <c r="LEE62" s="763">
        <f>'Detailed Budget'!LEQ72</f>
        <v>0</v>
      </c>
      <c r="LEF62" s="763">
        <f>'Detailed Budget'!LER72</f>
        <v>0</v>
      </c>
      <c r="LEG62" s="763">
        <f>'Detailed Budget'!LES72</f>
        <v>0</v>
      </c>
      <c r="LEH62" s="763">
        <f>'Detailed Budget'!LET72</f>
        <v>0</v>
      </c>
      <c r="LEI62" s="763">
        <f>'Detailed Budget'!LEU72</f>
        <v>0</v>
      </c>
      <c r="LEJ62" s="763">
        <f>'Detailed Budget'!LEV72</f>
        <v>0</v>
      </c>
      <c r="LEK62" s="763">
        <f>'Detailed Budget'!LEW72</f>
        <v>0</v>
      </c>
      <c r="LEL62" s="763">
        <f>'Detailed Budget'!LEX72</f>
        <v>0</v>
      </c>
      <c r="LEM62" s="763">
        <f>'Detailed Budget'!LEY72</f>
        <v>0</v>
      </c>
      <c r="LEN62" s="763">
        <f>'Detailed Budget'!LEZ72</f>
        <v>0</v>
      </c>
      <c r="LEO62" s="763">
        <f>'Detailed Budget'!LFA72</f>
        <v>0</v>
      </c>
      <c r="LEP62" s="763">
        <f>'Detailed Budget'!LFB72</f>
        <v>0</v>
      </c>
      <c r="LEQ62" s="763">
        <f>'Detailed Budget'!LFC72</f>
        <v>0</v>
      </c>
      <c r="LER62" s="763">
        <f>'Detailed Budget'!LFD72</f>
        <v>0</v>
      </c>
      <c r="LES62" s="763">
        <f>'Detailed Budget'!LFE72</f>
        <v>0</v>
      </c>
      <c r="LET62" s="763">
        <f>'Detailed Budget'!LFF72</f>
        <v>0</v>
      </c>
      <c r="LEU62" s="763">
        <f>'Detailed Budget'!LFG72</f>
        <v>0</v>
      </c>
      <c r="LEV62" s="763">
        <f>'Detailed Budget'!LFH72</f>
        <v>0</v>
      </c>
      <c r="LEW62" s="763">
        <f>'Detailed Budget'!LFI72</f>
        <v>0</v>
      </c>
      <c r="LEX62" s="763">
        <f>'Detailed Budget'!LFJ72</f>
        <v>0</v>
      </c>
      <c r="LEY62" s="763">
        <f>'Detailed Budget'!LFK72</f>
        <v>0</v>
      </c>
      <c r="LEZ62" s="763">
        <f>'Detailed Budget'!LFL72</f>
        <v>0</v>
      </c>
      <c r="LFA62" s="763">
        <f>'Detailed Budget'!LFM72</f>
        <v>0</v>
      </c>
      <c r="LFB62" s="763">
        <f>'Detailed Budget'!LFN72</f>
        <v>0</v>
      </c>
      <c r="LFC62" s="763">
        <f>'Detailed Budget'!LFO72</f>
        <v>0</v>
      </c>
      <c r="LFD62" s="763">
        <f>'Detailed Budget'!LFP72</f>
        <v>0</v>
      </c>
      <c r="LFE62" s="763">
        <f>'Detailed Budget'!LFQ72</f>
        <v>0</v>
      </c>
      <c r="LFF62" s="763">
        <f>'Detailed Budget'!LFR72</f>
        <v>0</v>
      </c>
      <c r="LFG62" s="763">
        <f>'Detailed Budget'!LFS72</f>
        <v>0</v>
      </c>
      <c r="LFH62" s="763">
        <f>'Detailed Budget'!LFT72</f>
        <v>0</v>
      </c>
      <c r="LFI62" s="763">
        <f>'Detailed Budget'!LFU72</f>
        <v>0</v>
      </c>
      <c r="LFJ62" s="763">
        <f>'Detailed Budget'!LFV72</f>
        <v>0</v>
      </c>
      <c r="LFK62" s="763">
        <f>'Detailed Budget'!LFW72</f>
        <v>0</v>
      </c>
      <c r="LFL62" s="763">
        <f>'Detailed Budget'!LFX72</f>
        <v>0</v>
      </c>
      <c r="LFM62" s="763">
        <f>'Detailed Budget'!LFY72</f>
        <v>0</v>
      </c>
      <c r="LFN62" s="763">
        <f>'Detailed Budget'!LFZ72</f>
        <v>0</v>
      </c>
      <c r="LFO62" s="763">
        <f>'Detailed Budget'!LGA72</f>
        <v>0</v>
      </c>
      <c r="LFP62" s="763">
        <f>'Detailed Budget'!LGB72</f>
        <v>0</v>
      </c>
      <c r="LFQ62" s="763">
        <f>'Detailed Budget'!LGC72</f>
        <v>0</v>
      </c>
      <c r="LFR62" s="763">
        <f>'Detailed Budget'!LGD72</f>
        <v>0</v>
      </c>
      <c r="LFS62" s="763">
        <f>'Detailed Budget'!LGE72</f>
        <v>0</v>
      </c>
      <c r="LFT62" s="763">
        <f>'Detailed Budget'!LGF72</f>
        <v>0</v>
      </c>
      <c r="LFU62" s="763">
        <f>'Detailed Budget'!LGG72</f>
        <v>0</v>
      </c>
      <c r="LFV62" s="763">
        <f>'Detailed Budget'!LGH72</f>
        <v>0</v>
      </c>
      <c r="LFW62" s="763">
        <f>'Detailed Budget'!LGI72</f>
        <v>0</v>
      </c>
      <c r="LFX62" s="763">
        <f>'Detailed Budget'!LGJ72</f>
        <v>0</v>
      </c>
      <c r="LFY62" s="763">
        <f>'Detailed Budget'!LGK72</f>
        <v>0</v>
      </c>
      <c r="LFZ62" s="763">
        <f>'Detailed Budget'!LGL72</f>
        <v>0</v>
      </c>
      <c r="LGA62" s="763">
        <f>'Detailed Budget'!LGM72</f>
        <v>0</v>
      </c>
      <c r="LGB62" s="763">
        <f>'Detailed Budget'!LGN72</f>
        <v>0</v>
      </c>
      <c r="LGC62" s="763">
        <f>'Detailed Budget'!LGO72</f>
        <v>0</v>
      </c>
      <c r="LGD62" s="763">
        <f>'Detailed Budget'!LGP72</f>
        <v>0</v>
      </c>
      <c r="LGE62" s="763">
        <f>'Detailed Budget'!LGQ72</f>
        <v>0</v>
      </c>
      <c r="LGF62" s="763">
        <f>'Detailed Budget'!LGR72</f>
        <v>0</v>
      </c>
      <c r="LGG62" s="763">
        <f>'Detailed Budget'!LGS72</f>
        <v>0</v>
      </c>
      <c r="LGH62" s="763">
        <f>'Detailed Budget'!LGT72</f>
        <v>0</v>
      </c>
      <c r="LGI62" s="763">
        <f>'Detailed Budget'!LGU72</f>
        <v>0</v>
      </c>
      <c r="LGJ62" s="763">
        <f>'Detailed Budget'!LGV72</f>
        <v>0</v>
      </c>
      <c r="LGK62" s="763">
        <f>'Detailed Budget'!LGW72</f>
        <v>0</v>
      </c>
      <c r="LGL62" s="763">
        <f>'Detailed Budget'!LGX72</f>
        <v>0</v>
      </c>
      <c r="LGM62" s="763">
        <f>'Detailed Budget'!LGY72</f>
        <v>0</v>
      </c>
      <c r="LGN62" s="763">
        <f>'Detailed Budget'!LGZ72</f>
        <v>0</v>
      </c>
      <c r="LGO62" s="763">
        <f>'Detailed Budget'!LHA72</f>
        <v>0</v>
      </c>
      <c r="LGP62" s="763">
        <f>'Detailed Budget'!LHB72</f>
        <v>0</v>
      </c>
      <c r="LGQ62" s="763">
        <f>'Detailed Budget'!LHC72</f>
        <v>0</v>
      </c>
      <c r="LGR62" s="763">
        <f>'Detailed Budget'!LHD72</f>
        <v>0</v>
      </c>
      <c r="LGS62" s="763">
        <f>'Detailed Budget'!LHE72</f>
        <v>0</v>
      </c>
      <c r="LGT62" s="763">
        <f>'Detailed Budget'!LHF72</f>
        <v>0</v>
      </c>
      <c r="LGU62" s="763">
        <f>'Detailed Budget'!LHG72</f>
        <v>0</v>
      </c>
      <c r="LGV62" s="763">
        <f>'Detailed Budget'!LHH72</f>
        <v>0</v>
      </c>
      <c r="LGW62" s="763">
        <f>'Detailed Budget'!LHI72</f>
        <v>0</v>
      </c>
      <c r="LGX62" s="763">
        <f>'Detailed Budget'!LHJ72</f>
        <v>0</v>
      </c>
      <c r="LGY62" s="763">
        <f>'Detailed Budget'!LHK72</f>
        <v>0</v>
      </c>
      <c r="LGZ62" s="763">
        <f>'Detailed Budget'!LHL72</f>
        <v>0</v>
      </c>
      <c r="LHA62" s="763">
        <f>'Detailed Budget'!LHM72</f>
        <v>0</v>
      </c>
      <c r="LHB62" s="763">
        <f>'Detailed Budget'!LHN72</f>
        <v>0</v>
      </c>
      <c r="LHC62" s="763">
        <f>'Detailed Budget'!LHO72</f>
        <v>0</v>
      </c>
      <c r="LHD62" s="763">
        <f>'Detailed Budget'!LHP72</f>
        <v>0</v>
      </c>
      <c r="LHE62" s="763">
        <f>'Detailed Budget'!LHQ72</f>
        <v>0</v>
      </c>
      <c r="LHF62" s="763">
        <f>'Detailed Budget'!LHR72</f>
        <v>0</v>
      </c>
      <c r="LHG62" s="763">
        <f>'Detailed Budget'!LHS72</f>
        <v>0</v>
      </c>
      <c r="LHH62" s="763">
        <f>'Detailed Budget'!LHT72</f>
        <v>0</v>
      </c>
      <c r="LHI62" s="763">
        <f>'Detailed Budget'!LHU72</f>
        <v>0</v>
      </c>
      <c r="LHJ62" s="763">
        <f>'Detailed Budget'!LHV72</f>
        <v>0</v>
      </c>
      <c r="LHK62" s="763">
        <f>'Detailed Budget'!LHW72</f>
        <v>0</v>
      </c>
      <c r="LHL62" s="763">
        <f>'Detailed Budget'!LHX72</f>
        <v>0</v>
      </c>
      <c r="LHM62" s="763">
        <f>'Detailed Budget'!LHY72</f>
        <v>0</v>
      </c>
      <c r="LHN62" s="763">
        <f>'Detailed Budget'!LHZ72</f>
        <v>0</v>
      </c>
      <c r="LHO62" s="763">
        <f>'Detailed Budget'!LIA72</f>
        <v>0</v>
      </c>
      <c r="LHP62" s="763">
        <f>'Detailed Budget'!LIB72</f>
        <v>0</v>
      </c>
      <c r="LHQ62" s="763">
        <f>'Detailed Budget'!LIC72</f>
        <v>0</v>
      </c>
      <c r="LHR62" s="763">
        <f>'Detailed Budget'!LID72</f>
        <v>0</v>
      </c>
      <c r="LHS62" s="763">
        <f>'Detailed Budget'!LIE72</f>
        <v>0</v>
      </c>
      <c r="LHT62" s="763">
        <f>'Detailed Budget'!LIF72</f>
        <v>0</v>
      </c>
      <c r="LHU62" s="763">
        <f>'Detailed Budget'!LIG72</f>
        <v>0</v>
      </c>
      <c r="LHV62" s="763">
        <f>'Detailed Budget'!LIH72</f>
        <v>0</v>
      </c>
      <c r="LHW62" s="763">
        <f>'Detailed Budget'!LII72</f>
        <v>0</v>
      </c>
      <c r="LHX62" s="763">
        <f>'Detailed Budget'!LIJ72</f>
        <v>0</v>
      </c>
      <c r="LHY62" s="763">
        <f>'Detailed Budget'!LIK72</f>
        <v>0</v>
      </c>
      <c r="LHZ62" s="763">
        <f>'Detailed Budget'!LIL72</f>
        <v>0</v>
      </c>
      <c r="LIA62" s="763">
        <f>'Detailed Budget'!LIM72</f>
        <v>0</v>
      </c>
      <c r="LIB62" s="763">
        <f>'Detailed Budget'!LIN72</f>
        <v>0</v>
      </c>
      <c r="LIC62" s="763">
        <f>'Detailed Budget'!LIO72</f>
        <v>0</v>
      </c>
      <c r="LID62" s="763">
        <f>'Detailed Budget'!LIP72</f>
        <v>0</v>
      </c>
      <c r="LIE62" s="763">
        <f>'Detailed Budget'!LIQ72</f>
        <v>0</v>
      </c>
      <c r="LIF62" s="763">
        <f>'Detailed Budget'!LIR72</f>
        <v>0</v>
      </c>
      <c r="LIG62" s="763">
        <f>'Detailed Budget'!LIS72</f>
        <v>0</v>
      </c>
      <c r="LIH62" s="763">
        <f>'Detailed Budget'!LIT72</f>
        <v>0</v>
      </c>
      <c r="LII62" s="763">
        <f>'Detailed Budget'!LIU72</f>
        <v>0</v>
      </c>
      <c r="LIJ62" s="763">
        <f>'Detailed Budget'!LIV72</f>
        <v>0</v>
      </c>
      <c r="LIK62" s="763">
        <f>'Detailed Budget'!LIW72</f>
        <v>0</v>
      </c>
      <c r="LIL62" s="763">
        <f>'Detailed Budget'!LIX72</f>
        <v>0</v>
      </c>
      <c r="LIM62" s="763">
        <f>'Detailed Budget'!LIY72</f>
        <v>0</v>
      </c>
      <c r="LIN62" s="763">
        <f>'Detailed Budget'!LIZ72</f>
        <v>0</v>
      </c>
      <c r="LIO62" s="763">
        <f>'Detailed Budget'!LJA72</f>
        <v>0</v>
      </c>
      <c r="LIP62" s="763">
        <f>'Detailed Budget'!LJB72</f>
        <v>0</v>
      </c>
      <c r="LIQ62" s="763">
        <f>'Detailed Budget'!LJC72</f>
        <v>0</v>
      </c>
      <c r="LIR62" s="763">
        <f>'Detailed Budget'!LJD72</f>
        <v>0</v>
      </c>
      <c r="LIS62" s="763">
        <f>'Detailed Budget'!LJE72</f>
        <v>0</v>
      </c>
      <c r="LIT62" s="763">
        <f>'Detailed Budget'!LJF72</f>
        <v>0</v>
      </c>
      <c r="LIU62" s="763">
        <f>'Detailed Budget'!LJG72</f>
        <v>0</v>
      </c>
      <c r="LIV62" s="763">
        <f>'Detailed Budget'!LJH72</f>
        <v>0</v>
      </c>
      <c r="LIW62" s="763">
        <f>'Detailed Budget'!LJI72</f>
        <v>0</v>
      </c>
      <c r="LIX62" s="763">
        <f>'Detailed Budget'!LJJ72</f>
        <v>0</v>
      </c>
      <c r="LIY62" s="763">
        <f>'Detailed Budget'!LJK72</f>
        <v>0</v>
      </c>
      <c r="LIZ62" s="763">
        <f>'Detailed Budget'!LJL72</f>
        <v>0</v>
      </c>
      <c r="LJA62" s="763">
        <f>'Detailed Budget'!LJM72</f>
        <v>0</v>
      </c>
      <c r="LJB62" s="763">
        <f>'Detailed Budget'!LJN72</f>
        <v>0</v>
      </c>
      <c r="LJC62" s="763">
        <f>'Detailed Budget'!LJO72</f>
        <v>0</v>
      </c>
      <c r="LJD62" s="763">
        <f>'Detailed Budget'!LJP72</f>
        <v>0</v>
      </c>
      <c r="LJE62" s="763">
        <f>'Detailed Budget'!LJQ72</f>
        <v>0</v>
      </c>
      <c r="LJF62" s="763">
        <f>'Detailed Budget'!LJR72</f>
        <v>0</v>
      </c>
      <c r="LJG62" s="763">
        <f>'Detailed Budget'!LJS72</f>
        <v>0</v>
      </c>
      <c r="LJH62" s="763">
        <f>'Detailed Budget'!LJT72</f>
        <v>0</v>
      </c>
      <c r="LJI62" s="763">
        <f>'Detailed Budget'!LJU72</f>
        <v>0</v>
      </c>
      <c r="LJJ62" s="763">
        <f>'Detailed Budget'!LJV72</f>
        <v>0</v>
      </c>
      <c r="LJK62" s="763">
        <f>'Detailed Budget'!LJW72</f>
        <v>0</v>
      </c>
      <c r="LJL62" s="763">
        <f>'Detailed Budget'!LJX72</f>
        <v>0</v>
      </c>
      <c r="LJM62" s="763">
        <f>'Detailed Budget'!LJY72</f>
        <v>0</v>
      </c>
      <c r="LJN62" s="763">
        <f>'Detailed Budget'!LJZ72</f>
        <v>0</v>
      </c>
      <c r="LJO62" s="763">
        <f>'Detailed Budget'!LKA72</f>
        <v>0</v>
      </c>
      <c r="LJP62" s="763">
        <f>'Detailed Budget'!LKB72</f>
        <v>0</v>
      </c>
      <c r="LJQ62" s="763">
        <f>'Detailed Budget'!LKC72</f>
        <v>0</v>
      </c>
      <c r="LJR62" s="763">
        <f>'Detailed Budget'!LKD72</f>
        <v>0</v>
      </c>
      <c r="LJS62" s="763">
        <f>'Detailed Budget'!LKE72</f>
        <v>0</v>
      </c>
      <c r="LJT62" s="763">
        <f>'Detailed Budget'!LKF72</f>
        <v>0</v>
      </c>
      <c r="LJU62" s="763">
        <f>'Detailed Budget'!LKG72</f>
        <v>0</v>
      </c>
      <c r="LJV62" s="763">
        <f>'Detailed Budget'!LKH72</f>
        <v>0</v>
      </c>
      <c r="LJW62" s="763">
        <f>'Detailed Budget'!LKI72</f>
        <v>0</v>
      </c>
      <c r="LJX62" s="763">
        <f>'Detailed Budget'!LKJ72</f>
        <v>0</v>
      </c>
      <c r="LJY62" s="763">
        <f>'Detailed Budget'!LKK72</f>
        <v>0</v>
      </c>
      <c r="LJZ62" s="763">
        <f>'Detailed Budget'!LKL72</f>
        <v>0</v>
      </c>
      <c r="LKA62" s="763">
        <f>'Detailed Budget'!LKM72</f>
        <v>0</v>
      </c>
      <c r="LKB62" s="763">
        <f>'Detailed Budget'!LKN72</f>
        <v>0</v>
      </c>
      <c r="LKC62" s="763">
        <f>'Detailed Budget'!LKO72</f>
        <v>0</v>
      </c>
      <c r="LKD62" s="763">
        <f>'Detailed Budget'!LKP72</f>
        <v>0</v>
      </c>
      <c r="LKE62" s="763">
        <f>'Detailed Budget'!LKQ72</f>
        <v>0</v>
      </c>
      <c r="LKF62" s="763">
        <f>'Detailed Budget'!LKR72</f>
        <v>0</v>
      </c>
      <c r="LKG62" s="763">
        <f>'Detailed Budget'!LKS72</f>
        <v>0</v>
      </c>
      <c r="LKH62" s="763">
        <f>'Detailed Budget'!LKT72</f>
        <v>0</v>
      </c>
      <c r="LKI62" s="763">
        <f>'Detailed Budget'!LKU72</f>
        <v>0</v>
      </c>
      <c r="LKJ62" s="763">
        <f>'Detailed Budget'!LKV72</f>
        <v>0</v>
      </c>
      <c r="LKK62" s="763">
        <f>'Detailed Budget'!LKW72</f>
        <v>0</v>
      </c>
      <c r="LKL62" s="763">
        <f>'Detailed Budget'!LKX72</f>
        <v>0</v>
      </c>
      <c r="LKM62" s="763">
        <f>'Detailed Budget'!LKY72</f>
        <v>0</v>
      </c>
      <c r="LKN62" s="763">
        <f>'Detailed Budget'!LKZ72</f>
        <v>0</v>
      </c>
      <c r="LKO62" s="763">
        <f>'Detailed Budget'!LLA72</f>
        <v>0</v>
      </c>
      <c r="LKP62" s="763">
        <f>'Detailed Budget'!LLB72</f>
        <v>0</v>
      </c>
      <c r="LKQ62" s="763">
        <f>'Detailed Budget'!LLC72</f>
        <v>0</v>
      </c>
      <c r="LKR62" s="763">
        <f>'Detailed Budget'!LLD72</f>
        <v>0</v>
      </c>
      <c r="LKS62" s="763">
        <f>'Detailed Budget'!LLE72</f>
        <v>0</v>
      </c>
      <c r="LKT62" s="763">
        <f>'Detailed Budget'!LLF72</f>
        <v>0</v>
      </c>
      <c r="LKU62" s="763">
        <f>'Detailed Budget'!LLG72</f>
        <v>0</v>
      </c>
      <c r="LKV62" s="763">
        <f>'Detailed Budget'!LLH72</f>
        <v>0</v>
      </c>
      <c r="LKW62" s="763">
        <f>'Detailed Budget'!LLI72</f>
        <v>0</v>
      </c>
      <c r="LKX62" s="763">
        <f>'Detailed Budget'!LLJ72</f>
        <v>0</v>
      </c>
      <c r="LKY62" s="763">
        <f>'Detailed Budget'!LLK72</f>
        <v>0</v>
      </c>
      <c r="LKZ62" s="763">
        <f>'Detailed Budget'!LLL72</f>
        <v>0</v>
      </c>
      <c r="LLA62" s="763">
        <f>'Detailed Budget'!LLM72</f>
        <v>0</v>
      </c>
      <c r="LLB62" s="763">
        <f>'Detailed Budget'!LLN72</f>
        <v>0</v>
      </c>
      <c r="LLC62" s="763">
        <f>'Detailed Budget'!LLO72</f>
        <v>0</v>
      </c>
      <c r="LLD62" s="763">
        <f>'Detailed Budget'!LLP72</f>
        <v>0</v>
      </c>
      <c r="LLE62" s="763">
        <f>'Detailed Budget'!LLQ72</f>
        <v>0</v>
      </c>
      <c r="LLF62" s="763">
        <f>'Detailed Budget'!LLR72</f>
        <v>0</v>
      </c>
      <c r="LLG62" s="763">
        <f>'Detailed Budget'!LLS72</f>
        <v>0</v>
      </c>
      <c r="LLH62" s="763">
        <f>'Detailed Budget'!LLT72</f>
        <v>0</v>
      </c>
      <c r="LLI62" s="763">
        <f>'Detailed Budget'!LLU72</f>
        <v>0</v>
      </c>
      <c r="LLJ62" s="763">
        <f>'Detailed Budget'!LLV72</f>
        <v>0</v>
      </c>
      <c r="LLK62" s="763">
        <f>'Detailed Budget'!LLW72</f>
        <v>0</v>
      </c>
      <c r="LLL62" s="763">
        <f>'Detailed Budget'!LLX72</f>
        <v>0</v>
      </c>
      <c r="LLM62" s="763">
        <f>'Detailed Budget'!LLY72</f>
        <v>0</v>
      </c>
      <c r="LLN62" s="763">
        <f>'Detailed Budget'!LLZ72</f>
        <v>0</v>
      </c>
      <c r="LLO62" s="763">
        <f>'Detailed Budget'!LMA72</f>
        <v>0</v>
      </c>
      <c r="LLP62" s="763">
        <f>'Detailed Budget'!LMB72</f>
        <v>0</v>
      </c>
      <c r="LLQ62" s="763">
        <f>'Detailed Budget'!LMC72</f>
        <v>0</v>
      </c>
      <c r="LLR62" s="763">
        <f>'Detailed Budget'!LMD72</f>
        <v>0</v>
      </c>
      <c r="LLS62" s="763">
        <f>'Detailed Budget'!LME72</f>
        <v>0</v>
      </c>
      <c r="LLT62" s="763">
        <f>'Detailed Budget'!LMF72</f>
        <v>0</v>
      </c>
      <c r="LLU62" s="763">
        <f>'Detailed Budget'!LMG72</f>
        <v>0</v>
      </c>
      <c r="LLV62" s="763">
        <f>'Detailed Budget'!LMH72</f>
        <v>0</v>
      </c>
      <c r="LLW62" s="763">
        <f>'Detailed Budget'!LMI72</f>
        <v>0</v>
      </c>
      <c r="LLX62" s="763">
        <f>'Detailed Budget'!LMJ72</f>
        <v>0</v>
      </c>
      <c r="LLY62" s="763">
        <f>'Detailed Budget'!LMK72</f>
        <v>0</v>
      </c>
      <c r="LLZ62" s="763">
        <f>'Detailed Budget'!LML72</f>
        <v>0</v>
      </c>
      <c r="LMA62" s="763">
        <f>'Detailed Budget'!LMM72</f>
        <v>0</v>
      </c>
      <c r="LMB62" s="763">
        <f>'Detailed Budget'!LMN72</f>
        <v>0</v>
      </c>
      <c r="LMC62" s="763">
        <f>'Detailed Budget'!LMO72</f>
        <v>0</v>
      </c>
      <c r="LMD62" s="763">
        <f>'Detailed Budget'!LMP72</f>
        <v>0</v>
      </c>
      <c r="LME62" s="763">
        <f>'Detailed Budget'!LMQ72</f>
        <v>0</v>
      </c>
      <c r="LMF62" s="763">
        <f>'Detailed Budget'!LMR72</f>
        <v>0</v>
      </c>
      <c r="LMG62" s="763">
        <f>'Detailed Budget'!LMS72</f>
        <v>0</v>
      </c>
      <c r="LMH62" s="763">
        <f>'Detailed Budget'!LMT72</f>
        <v>0</v>
      </c>
      <c r="LMI62" s="763">
        <f>'Detailed Budget'!LMU72</f>
        <v>0</v>
      </c>
      <c r="LMJ62" s="763">
        <f>'Detailed Budget'!LMV72</f>
        <v>0</v>
      </c>
      <c r="LMK62" s="763">
        <f>'Detailed Budget'!LMW72</f>
        <v>0</v>
      </c>
      <c r="LML62" s="763">
        <f>'Detailed Budget'!LMX72</f>
        <v>0</v>
      </c>
      <c r="LMM62" s="763">
        <f>'Detailed Budget'!LMY72</f>
        <v>0</v>
      </c>
      <c r="LMN62" s="763">
        <f>'Detailed Budget'!LMZ72</f>
        <v>0</v>
      </c>
      <c r="LMO62" s="763">
        <f>'Detailed Budget'!LNA72</f>
        <v>0</v>
      </c>
      <c r="LMP62" s="763">
        <f>'Detailed Budget'!LNB72</f>
        <v>0</v>
      </c>
      <c r="LMQ62" s="763">
        <f>'Detailed Budget'!LNC72</f>
        <v>0</v>
      </c>
      <c r="LMR62" s="763">
        <f>'Detailed Budget'!LND72</f>
        <v>0</v>
      </c>
      <c r="LMS62" s="763">
        <f>'Detailed Budget'!LNE72</f>
        <v>0</v>
      </c>
      <c r="LMT62" s="763">
        <f>'Detailed Budget'!LNF72</f>
        <v>0</v>
      </c>
      <c r="LMU62" s="763">
        <f>'Detailed Budget'!LNG72</f>
        <v>0</v>
      </c>
      <c r="LMV62" s="763">
        <f>'Detailed Budget'!LNH72</f>
        <v>0</v>
      </c>
      <c r="LMW62" s="763">
        <f>'Detailed Budget'!LNI72</f>
        <v>0</v>
      </c>
      <c r="LMX62" s="763">
        <f>'Detailed Budget'!LNJ72</f>
        <v>0</v>
      </c>
      <c r="LMY62" s="763">
        <f>'Detailed Budget'!LNK72</f>
        <v>0</v>
      </c>
      <c r="LMZ62" s="763">
        <f>'Detailed Budget'!LNL72</f>
        <v>0</v>
      </c>
      <c r="LNA62" s="763">
        <f>'Detailed Budget'!LNM72</f>
        <v>0</v>
      </c>
      <c r="LNB62" s="763">
        <f>'Detailed Budget'!LNN72</f>
        <v>0</v>
      </c>
      <c r="LNC62" s="763">
        <f>'Detailed Budget'!LNO72</f>
        <v>0</v>
      </c>
      <c r="LND62" s="763">
        <f>'Detailed Budget'!LNP72</f>
        <v>0</v>
      </c>
      <c r="LNE62" s="763">
        <f>'Detailed Budget'!LNQ72</f>
        <v>0</v>
      </c>
      <c r="LNF62" s="763">
        <f>'Detailed Budget'!LNR72</f>
        <v>0</v>
      </c>
      <c r="LNG62" s="763">
        <f>'Detailed Budget'!LNS72</f>
        <v>0</v>
      </c>
      <c r="LNH62" s="763">
        <f>'Detailed Budget'!LNT72</f>
        <v>0</v>
      </c>
      <c r="LNI62" s="763">
        <f>'Detailed Budget'!LNU72</f>
        <v>0</v>
      </c>
      <c r="LNJ62" s="763">
        <f>'Detailed Budget'!LNV72</f>
        <v>0</v>
      </c>
      <c r="LNK62" s="763">
        <f>'Detailed Budget'!LNW72</f>
        <v>0</v>
      </c>
      <c r="LNL62" s="763">
        <f>'Detailed Budget'!LNX72</f>
        <v>0</v>
      </c>
      <c r="LNM62" s="763">
        <f>'Detailed Budget'!LNY72</f>
        <v>0</v>
      </c>
      <c r="LNN62" s="763">
        <f>'Detailed Budget'!LNZ72</f>
        <v>0</v>
      </c>
      <c r="LNO62" s="763">
        <f>'Detailed Budget'!LOA72</f>
        <v>0</v>
      </c>
      <c r="LNP62" s="763">
        <f>'Detailed Budget'!LOB72</f>
        <v>0</v>
      </c>
      <c r="LNQ62" s="763">
        <f>'Detailed Budget'!LOC72</f>
        <v>0</v>
      </c>
      <c r="LNR62" s="763">
        <f>'Detailed Budget'!LOD72</f>
        <v>0</v>
      </c>
      <c r="LNS62" s="763">
        <f>'Detailed Budget'!LOE72</f>
        <v>0</v>
      </c>
      <c r="LNT62" s="763">
        <f>'Detailed Budget'!LOF72</f>
        <v>0</v>
      </c>
      <c r="LNU62" s="763">
        <f>'Detailed Budget'!LOG72</f>
        <v>0</v>
      </c>
      <c r="LNV62" s="763">
        <f>'Detailed Budget'!LOH72</f>
        <v>0</v>
      </c>
      <c r="LNW62" s="763">
        <f>'Detailed Budget'!LOI72</f>
        <v>0</v>
      </c>
      <c r="LNX62" s="763">
        <f>'Detailed Budget'!LOJ72</f>
        <v>0</v>
      </c>
      <c r="LNY62" s="763">
        <f>'Detailed Budget'!LOK72</f>
        <v>0</v>
      </c>
      <c r="LNZ62" s="763">
        <f>'Detailed Budget'!LOL72</f>
        <v>0</v>
      </c>
      <c r="LOA62" s="763">
        <f>'Detailed Budget'!LOM72</f>
        <v>0</v>
      </c>
      <c r="LOB62" s="763">
        <f>'Detailed Budget'!LON72</f>
        <v>0</v>
      </c>
      <c r="LOC62" s="763">
        <f>'Detailed Budget'!LOO72</f>
        <v>0</v>
      </c>
      <c r="LOD62" s="763">
        <f>'Detailed Budget'!LOP72</f>
        <v>0</v>
      </c>
      <c r="LOE62" s="763">
        <f>'Detailed Budget'!LOQ72</f>
        <v>0</v>
      </c>
      <c r="LOF62" s="763">
        <f>'Detailed Budget'!LOR72</f>
        <v>0</v>
      </c>
      <c r="LOG62" s="763">
        <f>'Detailed Budget'!LOS72</f>
        <v>0</v>
      </c>
      <c r="LOH62" s="763">
        <f>'Detailed Budget'!LOT72</f>
        <v>0</v>
      </c>
      <c r="LOI62" s="763">
        <f>'Detailed Budget'!LOU72</f>
        <v>0</v>
      </c>
      <c r="LOJ62" s="763">
        <f>'Detailed Budget'!LOV72</f>
        <v>0</v>
      </c>
      <c r="LOK62" s="763">
        <f>'Detailed Budget'!LOW72</f>
        <v>0</v>
      </c>
      <c r="LOL62" s="763">
        <f>'Detailed Budget'!LOX72</f>
        <v>0</v>
      </c>
      <c r="LOM62" s="763">
        <f>'Detailed Budget'!LOY72</f>
        <v>0</v>
      </c>
      <c r="LON62" s="763">
        <f>'Detailed Budget'!LOZ72</f>
        <v>0</v>
      </c>
      <c r="LOO62" s="763">
        <f>'Detailed Budget'!LPA72</f>
        <v>0</v>
      </c>
      <c r="LOP62" s="763">
        <f>'Detailed Budget'!LPB72</f>
        <v>0</v>
      </c>
      <c r="LOQ62" s="763">
        <f>'Detailed Budget'!LPC72</f>
        <v>0</v>
      </c>
      <c r="LOR62" s="763">
        <f>'Detailed Budget'!LPD72</f>
        <v>0</v>
      </c>
      <c r="LOS62" s="763">
        <f>'Detailed Budget'!LPE72</f>
        <v>0</v>
      </c>
      <c r="LOT62" s="763">
        <f>'Detailed Budget'!LPF72</f>
        <v>0</v>
      </c>
      <c r="LOU62" s="763">
        <f>'Detailed Budget'!LPG72</f>
        <v>0</v>
      </c>
      <c r="LOV62" s="763">
        <f>'Detailed Budget'!LPH72</f>
        <v>0</v>
      </c>
      <c r="LOW62" s="763">
        <f>'Detailed Budget'!LPI72</f>
        <v>0</v>
      </c>
      <c r="LOX62" s="763">
        <f>'Detailed Budget'!LPJ72</f>
        <v>0</v>
      </c>
      <c r="LOY62" s="763">
        <f>'Detailed Budget'!LPK72</f>
        <v>0</v>
      </c>
      <c r="LOZ62" s="763">
        <f>'Detailed Budget'!LPL72</f>
        <v>0</v>
      </c>
      <c r="LPA62" s="763">
        <f>'Detailed Budget'!LPM72</f>
        <v>0</v>
      </c>
      <c r="LPB62" s="763">
        <f>'Detailed Budget'!LPN72</f>
        <v>0</v>
      </c>
      <c r="LPC62" s="763">
        <f>'Detailed Budget'!LPO72</f>
        <v>0</v>
      </c>
      <c r="LPD62" s="763">
        <f>'Detailed Budget'!LPP72</f>
        <v>0</v>
      </c>
      <c r="LPE62" s="763">
        <f>'Detailed Budget'!LPQ72</f>
        <v>0</v>
      </c>
      <c r="LPF62" s="763">
        <f>'Detailed Budget'!LPR72</f>
        <v>0</v>
      </c>
      <c r="LPG62" s="763">
        <f>'Detailed Budget'!LPS72</f>
        <v>0</v>
      </c>
      <c r="LPH62" s="763">
        <f>'Detailed Budget'!LPT72</f>
        <v>0</v>
      </c>
      <c r="LPI62" s="763">
        <f>'Detailed Budget'!LPU72</f>
        <v>0</v>
      </c>
      <c r="LPJ62" s="763">
        <f>'Detailed Budget'!LPV72</f>
        <v>0</v>
      </c>
      <c r="LPK62" s="763">
        <f>'Detailed Budget'!LPW72</f>
        <v>0</v>
      </c>
      <c r="LPL62" s="763">
        <f>'Detailed Budget'!LPX72</f>
        <v>0</v>
      </c>
      <c r="LPM62" s="763">
        <f>'Detailed Budget'!LPY72</f>
        <v>0</v>
      </c>
      <c r="LPN62" s="763">
        <f>'Detailed Budget'!LPZ72</f>
        <v>0</v>
      </c>
      <c r="LPO62" s="763">
        <f>'Detailed Budget'!LQA72</f>
        <v>0</v>
      </c>
      <c r="LPP62" s="763">
        <f>'Detailed Budget'!LQB72</f>
        <v>0</v>
      </c>
      <c r="LPQ62" s="763">
        <f>'Detailed Budget'!LQC72</f>
        <v>0</v>
      </c>
      <c r="LPR62" s="763">
        <f>'Detailed Budget'!LQD72</f>
        <v>0</v>
      </c>
      <c r="LPS62" s="763">
        <f>'Detailed Budget'!LQE72</f>
        <v>0</v>
      </c>
      <c r="LPT62" s="763">
        <f>'Detailed Budget'!LQF72</f>
        <v>0</v>
      </c>
      <c r="LPU62" s="763">
        <f>'Detailed Budget'!LQG72</f>
        <v>0</v>
      </c>
      <c r="LPV62" s="763">
        <f>'Detailed Budget'!LQH72</f>
        <v>0</v>
      </c>
      <c r="LPW62" s="763">
        <f>'Detailed Budget'!LQI72</f>
        <v>0</v>
      </c>
      <c r="LPX62" s="763">
        <f>'Detailed Budget'!LQJ72</f>
        <v>0</v>
      </c>
      <c r="LPY62" s="763">
        <f>'Detailed Budget'!LQK72</f>
        <v>0</v>
      </c>
      <c r="LPZ62" s="763">
        <f>'Detailed Budget'!LQL72</f>
        <v>0</v>
      </c>
      <c r="LQA62" s="763">
        <f>'Detailed Budget'!LQM72</f>
        <v>0</v>
      </c>
      <c r="LQB62" s="763">
        <f>'Detailed Budget'!LQN72</f>
        <v>0</v>
      </c>
      <c r="LQC62" s="763">
        <f>'Detailed Budget'!LQO72</f>
        <v>0</v>
      </c>
      <c r="LQD62" s="763">
        <f>'Detailed Budget'!LQP72</f>
        <v>0</v>
      </c>
      <c r="LQE62" s="763">
        <f>'Detailed Budget'!LQQ72</f>
        <v>0</v>
      </c>
      <c r="LQF62" s="763">
        <f>'Detailed Budget'!LQR72</f>
        <v>0</v>
      </c>
      <c r="LQG62" s="763">
        <f>'Detailed Budget'!LQS72</f>
        <v>0</v>
      </c>
      <c r="LQH62" s="763">
        <f>'Detailed Budget'!LQT72</f>
        <v>0</v>
      </c>
      <c r="LQI62" s="763">
        <f>'Detailed Budget'!LQU72</f>
        <v>0</v>
      </c>
      <c r="LQJ62" s="763">
        <f>'Detailed Budget'!LQV72</f>
        <v>0</v>
      </c>
      <c r="LQK62" s="763">
        <f>'Detailed Budget'!LQW72</f>
        <v>0</v>
      </c>
      <c r="LQL62" s="763">
        <f>'Detailed Budget'!LQX72</f>
        <v>0</v>
      </c>
      <c r="LQM62" s="763">
        <f>'Detailed Budget'!LQY72</f>
        <v>0</v>
      </c>
      <c r="LQN62" s="763">
        <f>'Detailed Budget'!LQZ72</f>
        <v>0</v>
      </c>
      <c r="LQO62" s="763">
        <f>'Detailed Budget'!LRA72</f>
        <v>0</v>
      </c>
      <c r="LQP62" s="763">
        <f>'Detailed Budget'!LRB72</f>
        <v>0</v>
      </c>
      <c r="LQQ62" s="763">
        <f>'Detailed Budget'!LRC72</f>
        <v>0</v>
      </c>
      <c r="LQR62" s="763">
        <f>'Detailed Budget'!LRD72</f>
        <v>0</v>
      </c>
      <c r="LQS62" s="763">
        <f>'Detailed Budget'!LRE72</f>
        <v>0</v>
      </c>
      <c r="LQT62" s="763">
        <f>'Detailed Budget'!LRF72</f>
        <v>0</v>
      </c>
      <c r="LQU62" s="763">
        <f>'Detailed Budget'!LRG72</f>
        <v>0</v>
      </c>
      <c r="LQV62" s="763">
        <f>'Detailed Budget'!LRH72</f>
        <v>0</v>
      </c>
      <c r="LQW62" s="763">
        <f>'Detailed Budget'!LRI72</f>
        <v>0</v>
      </c>
      <c r="LQX62" s="763">
        <f>'Detailed Budget'!LRJ72</f>
        <v>0</v>
      </c>
      <c r="LQY62" s="763">
        <f>'Detailed Budget'!LRK72</f>
        <v>0</v>
      </c>
      <c r="LQZ62" s="763">
        <f>'Detailed Budget'!LRL72</f>
        <v>0</v>
      </c>
      <c r="LRA62" s="763">
        <f>'Detailed Budget'!LRM72</f>
        <v>0</v>
      </c>
      <c r="LRB62" s="763">
        <f>'Detailed Budget'!LRN72</f>
        <v>0</v>
      </c>
      <c r="LRC62" s="763">
        <f>'Detailed Budget'!LRO72</f>
        <v>0</v>
      </c>
      <c r="LRD62" s="763">
        <f>'Detailed Budget'!LRP72</f>
        <v>0</v>
      </c>
      <c r="LRE62" s="763">
        <f>'Detailed Budget'!LRQ72</f>
        <v>0</v>
      </c>
      <c r="LRF62" s="763">
        <f>'Detailed Budget'!LRR72</f>
        <v>0</v>
      </c>
      <c r="LRG62" s="763">
        <f>'Detailed Budget'!LRS72</f>
        <v>0</v>
      </c>
      <c r="LRH62" s="763">
        <f>'Detailed Budget'!LRT72</f>
        <v>0</v>
      </c>
      <c r="LRI62" s="763">
        <f>'Detailed Budget'!LRU72</f>
        <v>0</v>
      </c>
      <c r="LRJ62" s="763">
        <f>'Detailed Budget'!LRV72</f>
        <v>0</v>
      </c>
      <c r="LRK62" s="763">
        <f>'Detailed Budget'!LRW72</f>
        <v>0</v>
      </c>
      <c r="LRL62" s="763">
        <f>'Detailed Budget'!LRX72</f>
        <v>0</v>
      </c>
      <c r="LRM62" s="763">
        <f>'Detailed Budget'!LRY72</f>
        <v>0</v>
      </c>
      <c r="LRN62" s="763">
        <f>'Detailed Budget'!LRZ72</f>
        <v>0</v>
      </c>
      <c r="LRO62" s="763">
        <f>'Detailed Budget'!LSA72</f>
        <v>0</v>
      </c>
      <c r="LRP62" s="763">
        <f>'Detailed Budget'!LSB72</f>
        <v>0</v>
      </c>
      <c r="LRQ62" s="763">
        <f>'Detailed Budget'!LSC72</f>
        <v>0</v>
      </c>
      <c r="LRR62" s="763">
        <f>'Detailed Budget'!LSD72</f>
        <v>0</v>
      </c>
      <c r="LRS62" s="763">
        <f>'Detailed Budget'!LSE72</f>
        <v>0</v>
      </c>
      <c r="LRT62" s="763">
        <f>'Detailed Budget'!LSF72</f>
        <v>0</v>
      </c>
      <c r="LRU62" s="763">
        <f>'Detailed Budget'!LSG72</f>
        <v>0</v>
      </c>
      <c r="LRV62" s="763">
        <f>'Detailed Budget'!LSH72</f>
        <v>0</v>
      </c>
      <c r="LRW62" s="763">
        <f>'Detailed Budget'!LSI72</f>
        <v>0</v>
      </c>
      <c r="LRX62" s="763">
        <f>'Detailed Budget'!LSJ72</f>
        <v>0</v>
      </c>
      <c r="LRY62" s="763">
        <f>'Detailed Budget'!LSK72</f>
        <v>0</v>
      </c>
      <c r="LRZ62" s="763">
        <f>'Detailed Budget'!LSL72</f>
        <v>0</v>
      </c>
      <c r="LSA62" s="763">
        <f>'Detailed Budget'!LSM72</f>
        <v>0</v>
      </c>
      <c r="LSB62" s="763">
        <f>'Detailed Budget'!LSN72</f>
        <v>0</v>
      </c>
      <c r="LSC62" s="763">
        <f>'Detailed Budget'!LSO72</f>
        <v>0</v>
      </c>
      <c r="LSD62" s="763">
        <f>'Detailed Budget'!LSP72</f>
        <v>0</v>
      </c>
      <c r="LSE62" s="763">
        <f>'Detailed Budget'!LSQ72</f>
        <v>0</v>
      </c>
      <c r="LSF62" s="763">
        <f>'Detailed Budget'!LSR72</f>
        <v>0</v>
      </c>
      <c r="LSG62" s="763">
        <f>'Detailed Budget'!LSS72</f>
        <v>0</v>
      </c>
      <c r="LSH62" s="763">
        <f>'Detailed Budget'!LST72</f>
        <v>0</v>
      </c>
      <c r="LSI62" s="763">
        <f>'Detailed Budget'!LSU72</f>
        <v>0</v>
      </c>
      <c r="LSJ62" s="763">
        <f>'Detailed Budget'!LSV72</f>
        <v>0</v>
      </c>
      <c r="LSK62" s="763">
        <f>'Detailed Budget'!LSW72</f>
        <v>0</v>
      </c>
      <c r="LSL62" s="763">
        <f>'Detailed Budget'!LSX72</f>
        <v>0</v>
      </c>
      <c r="LSM62" s="763">
        <f>'Detailed Budget'!LSY72</f>
        <v>0</v>
      </c>
      <c r="LSN62" s="763">
        <f>'Detailed Budget'!LSZ72</f>
        <v>0</v>
      </c>
      <c r="LSO62" s="763">
        <f>'Detailed Budget'!LTA72</f>
        <v>0</v>
      </c>
      <c r="LSP62" s="763">
        <f>'Detailed Budget'!LTB72</f>
        <v>0</v>
      </c>
      <c r="LSQ62" s="763">
        <f>'Detailed Budget'!LTC72</f>
        <v>0</v>
      </c>
      <c r="LSR62" s="763">
        <f>'Detailed Budget'!LTD72</f>
        <v>0</v>
      </c>
      <c r="LSS62" s="763">
        <f>'Detailed Budget'!LTE72</f>
        <v>0</v>
      </c>
      <c r="LST62" s="763">
        <f>'Detailed Budget'!LTF72</f>
        <v>0</v>
      </c>
      <c r="LSU62" s="763">
        <f>'Detailed Budget'!LTG72</f>
        <v>0</v>
      </c>
      <c r="LSV62" s="763">
        <f>'Detailed Budget'!LTH72</f>
        <v>0</v>
      </c>
      <c r="LSW62" s="763">
        <f>'Detailed Budget'!LTI72</f>
        <v>0</v>
      </c>
      <c r="LSX62" s="763">
        <f>'Detailed Budget'!LTJ72</f>
        <v>0</v>
      </c>
      <c r="LSY62" s="763">
        <f>'Detailed Budget'!LTK72</f>
        <v>0</v>
      </c>
      <c r="LSZ62" s="763">
        <f>'Detailed Budget'!LTL72</f>
        <v>0</v>
      </c>
      <c r="LTA62" s="763">
        <f>'Detailed Budget'!LTM72</f>
        <v>0</v>
      </c>
      <c r="LTB62" s="763">
        <f>'Detailed Budget'!LTN72</f>
        <v>0</v>
      </c>
      <c r="LTC62" s="763">
        <f>'Detailed Budget'!LTO72</f>
        <v>0</v>
      </c>
      <c r="LTD62" s="763">
        <f>'Detailed Budget'!LTP72</f>
        <v>0</v>
      </c>
      <c r="LTE62" s="763">
        <f>'Detailed Budget'!LTQ72</f>
        <v>0</v>
      </c>
      <c r="LTF62" s="763">
        <f>'Detailed Budget'!LTR72</f>
        <v>0</v>
      </c>
      <c r="LTG62" s="763">
        <f>'Detailed Budget'!LTS72</f>
        <v>0</v>
      </c>
      <c r="LTH62" s="763">
        <f>'Detailed Budget'!LTT72</f>
        <v>0</v>
      </c>
      <c r="LTI62" s="763">
        <f>'Detailed Budget'!LTU72</f>
        <v>0</v>
      </c>
      <c r="LTJ62" s="763">
        <f>'Detailed Budget'!LTV72</f>
        <v>0</v>
      </c>
      <c r="LTK62" s="763">
        <f>'Detailed Budget'!LTW72</f>
        <v>0</v>
      </c>
      <c r="LTL62" s="763">
        <f>'Detailed Budget'!LTX72</f>
        <v>0</v>
      </c>
      <c r="LTM62" s="763">
        <f>'Detailed Budget'!LTY72</f>
        <v>0</v>
      </c>
      <c r="LTN62" s="763">
        <f>'Detailed Budget'!LTZ72</f>
        <v>0</v>
      </c>
      <c r="LTO62" s="763">
        <f>'Detailed Budget'!LUA72</f>
        <v>0</v>
      </c>
      <c r="LTP62" s="763">
        <f>'Detailed Budget'!LUB72</f>
        <v>0</v>
      </c>
      <c r="LTQ62" s="763">
        <f>'Detailed Budget'!LUC72</f>
        <v>0</v>
      </c>
      <c r="LTR62" s="763">
        <f>'Detailed Budget'!LUD72</f>
        <v>0</v>
      </c>
      <c r="LTS62" s="763">
        <f>'Detailed Budget'!LUE72</f>
        <v>0</v>
      </c>
      <c r="LTT62" s="763">
        <f>'Detailed Budget'!LUF72</f>
        <v>0</v>
      </c>
      <c r="LTU62" s="763">
        <f>'Detailed Budget'!LUG72</f>
        <v>0</v>
      </c>
      <c r="LTV62" s="763">
        <f>'Detailed Budget'!LUH72</f>
        <v>0</v>
      </c>
      <c r="LTW62" s="763">
        <f>'Detailed Budget'!LUI72</f>
        <v>0</v>
      </c>
      <c r="LTX62" s="763">
        <f>'Detailed Budget'!LUJ72</f>
        <v>0</v>
      </c>
      <c r="LTY62" s="763">
        <f>'Detailed Budget'!LUK72</f>
        <v>0</v>
      </c>
      <c r="LTZ62" s="763">
        <f>'Detailed Budget'!LUL72</f>
        <v>0</v>
      </c>
      <c r="LUA62" s="763">
        <f>'Detailed Budget'!LUM72</f>
        <v>0</v>
      </c>
      <c r="LUB62" s="763">
        <f>'Detailed Budget'!LUN72</f>
        <v>0</v>
      </c>
      <c r="LUC62" s="763">
        <f>'Detailed Budget'!LUO72</f>
        <v>0</v>
      </c>
      <c r="LUD62" s="763">
        <f>'Detailed Budget'!LUP72</f>
        <v>0</v>
      </c>
      <c r="LUE62" s="763">
        <f>'Detailed Budget'!LUQ72</f>
        <v>0</v>
      </c>
      <c r="LUF62" s="763">
        <f>'Detailed Budget'!LUR72</f>
        <v>0</v>
      </c>
      <c r="LUG62" s="763">
        <f>'Detailed Budget'!LUS72</f>
        <v>0</v>
      </c>
      <c r="LUH62" s="763">
        <f>'Detailed Budget'!LUT72</f>
        <v>0</v>
      </c>
      <c r="LUI62" s="763">
        <f>'Detailed Budget'!LUU72</f>
        <v>0</v>
      </c>
      <c r="LUJ62" s="763">
        <f>'Detailed Budget'!LUV72</f>
        <v>0</v>
      </c>
      <c r="LUK62" s="763">
        <f>'Detailed Budget'!LUW72</f>
        <v>0</v>
      </c>
      <c r="LUL62" s="763">
        <f>'Detailed Budget'!LUX72</f>
        <v>0</v>
      </c>
      <c r="LUM62" s="763">
        <f>'Detailed Budget'!LUY72</f>
        <v>0</v>
      </c>
      <c r="LUN62" s="763">
        <f>'Detailed Budget'!LUZ72</f>
        <v>0</v>
      </c>
      <c r="LUO62" s="763">
        <f>'Detailed Budget'!LVA72</f>
        <v>0</v>
      </c>
      <c r="LUP62" s="763">
        <f>'Detailed Budget'!LVB72</f>
        <v>0</v>
      </c>
      <c r="LUQ62" s="763">
        <f>'Detailed Budget'!LVC72</f>
        <v>0</v>
      </c>
      <c r="LUR62" s="763">
        <f>'Detailed Budget'!LVD72</f>
        <v>0</v>
      </c>
      <c r="LUS62" s="763">
        <f>'Detailed Budget'!LVE72</f>
        <v>0</v>
      </c>
      <c r="LUT62" s="763">
        <f>'Detailed Budget'!LVF72</f>
        <v>0</v>
      </c>
      <c r="LUU62" s="763">
        <f>'Detailed Budget'!LVG72</f>
        <v>0</v>
      </c>
      <c r="LUV62" s="763">
        <f>'Detailed Budget'!LVH72</f>
        <v>0</v>
      </c>
      <c r="LUW62" s="763">
        <f>'Detailed Budget'!LVI72</f>
        <v>0</v>
      </c>
      <c r="LUX62" s="763">
        <f>'Detailed Budget'!LVJ72</f>
        <v>0</v>
      </c>
      <c r="LUY62" s="763">
        <f>'Detailed Budget'!LVK72</f>
        <v>0</v>
      </c>
      <c r="LUZ62" s="763">
        <f>'Detailed Budget'!LVL72</f>
        <v>0</v>
      </c>
      <c r="LVA62" s="763">
        <f>'Detailed Budget'!LVM72</f>
        <v>0</v>
      </c>
      <c r="LVB62" s="763">
        <f>'Detailed Budget'!LVN72</f>
        <v>0</v>
      </c>
      <c r="LVC62" s="763">
        <f>'Detailed Budget'!LVO72</f>
        <v>0</v>
      </c>
      <c r="LVD62" s="763">
        <f>'Detailed Budget'!LVP72</f>
        <v>0</v>
      </c>
      <c r="LVE62" s="763">
        <f>'Detailed Budget'!LVQ72</f>
        <v>0</v>
      </c>
      <c r="LVF62" s="763">
        <f>'Detailed Budget'!LVR72</f>
        <v>0</v>
      </c>
      <c r="LVG62" s="763">
        <f>'Detailed Budget'!LVS72</f>
        <v>0</v>
      </c>
      <c r="LVH62" s="763">
        <f>'Detailed Budget'!LVT72</f>
        <v>0</v>
      </c>
      <c r="LVI62" s="763">
        <f>'Detailed Budget'!LVU72</f>
        <v>0</v>
      </c>
      <c r="LVJ62" s="763">
        <f>'Detailed Budget'!LVV72</f>
        <v>0</v>
      </c>
      <c r="LVK62" s="763">
        <f>'Detailed Budget'!LVW72</f>
        <v>0</v>
      </c>
      <c r="LVL62" s="763">
        <f>'Detailed Budget'!LVX72</f>
        <v>0</v>
      </c>
      <c r="LVM62" s="763">
        <f>'Detailed Budget'!LVY72</f>
        <v>0</v>
      </c>
      <c r="LVN62" s="763">
        <f>'Detailed Budget'!LVZ72</f>
        <v>0</v>
      </c>
      <c r="LVO62" s="763">
        <f>'Detailed Budget'!LWA72</f>
        <v>0</v>
      </c>
      <c r="LVP62" s="763">
        <f>'Detailed Budget'!LWB72</f>
        <v>0</v>
      </c>
      <c r="LVQ62" s="763">
        <f>'Detailed Budget'!LWC72</f>
        <v>0</v>
      </c>
      <c r="LVR62" s="763">
        <f>'Detailed Budget'!LWD72</f>
        <v>0</v>
      </c>
      <c r="LVS62" s="763">
        <f>'Detailed Budget'!LWE72</f>
        <v>0</v>
      </c>
      <c r="LVT62" s="763">
        <f>'Detailed Budget'!LWF72</f>
        <v>0</v>
      </c>
      <c r="LVU62" s="763">
        <f>'Detailed Budget'!LWG72</f>
        <v>0</v>
      </c>
      <c r="LVV62" s="763">
        <f>'Detailed Budget'!LWH72</f>
        <v>0</v>
      </c>
      <c r="LVW62" s="763">
        <f>'Detailed Budget'!LWI72</f>
        <v>0</v>
      </c>
      <c r="LVX62" s="763">
        <f>'Detailed Budget'!LWJ72</f>
        <v>0</v>
      </c>
      <c r="LVY62" s="763">
        <f>'Detailed Budget'!LWK72</f>
        <v>0</v>
      </c>
      <c r="LVZ62" s="763">
        <f>'Detailed Budget'!LWL72</f>
        <v>0</v>
      </c>
      <c r="LWA62" s="763">
        <f>'Detailed Budget'!LWM72</f>
        <v>0</v>
      </c>
      <c r="LWB62" s="763">
        <f>'Detailed Budget'!LWN72</f>
        <v>0</v>
      </c>
      <c r="LWC62" s="763">
        <f>'Detailed Budget'!LWO72</f>
        <v>0</v>
      </c>
      <c r="LWD62" s="763">
        <f>'Detailed Budget'!LWP72</f>
        <v>0</v>
      </c>
      <c r="LWE62" s="763">
        <f>'Detailed Budget'!LWQ72</f>
        <v>0</v>
      </c>
      <c r="LWF62" s="763">
        <f>'Detailed Budget'!LWR72</f>
        <v>0</v>
      </c>
      <c r="LWG62" s="763">
        <f>'Detailed Budget'!LWS72</f>
        <v>0</v>
      </c>
      <c r="LWH62" s="763">
        <f>'Detailed Budget'!LWT72</f>
        <v>0</v>
      </c>
      <c r="LWI62" s="763">
        <f>'Detailed Budget'!LWU72</f>
        <v>0</v>
      </c>
      <c r="LWJ62" s="763">
        <f>'Detailed Budget'!LWV72</f>
        <v>0</v>
      </c>
      <c r="LWK62" s="763">
        <f>'Detailed Budget'!LWW72</f>
        <v>0</v>
      </c>
      <c r="LWL62" s="763">
        <f>'Detailed Budget'!LWX72</f>
        <v>0</v>
      </c>
      <c r="LWM62" s="763">
        <f>'Detailed Budget'!LWY72</f>
        <v>0</v>
      </c>
      <c r="LWN62" s="763">
        <f>'Detailed Budget'!LWZ72</f>
        <v>0</v>
      </c>
      <c r="LWO62" s="763">
        <f>'Detailed Budget'!LXA72</f>
        <v>0</v>
      </c>
      <c r="LWP62" s="763">
        <f>'Detailed Budget'!LXB72</f>
        <v>0</v>
      </c>
      <c r="LWQ62" s="763">
        <f>'Detailed Budget'!LXC72</f>
        <v>0</v>
      </c>
      <c r="LWR62" s="763">
        <f>'Detailed Budget'!LXD72</f>
        <v>0</v>
      </c>
      <c r="LWS62" s="763">
        <f>'Detailed Budget'!LXE72</f>
        <v>0</v>
      </c>
      <c r="LWT62" s="763">
        <f>'Detailed Budget'!LXF72</f>
        <v>0</v>
      </c>
      <c r="LWU62" s="763">
        <f>'Detailed Budget'!LXG72</f>
        <v>0</v>
      </c>
      <c r="LWV62" s="763">
        <f>'Detailed Budget'!LXH72</f>
        <v>0</v>
      </c>
      <c r="LWW62" s="763">
        <f>'Detailed Budget'!LXI72</f>
        <v>0</v>
      </c>
      <c r="LWX62" s="763">
        <f>'Detailed Budget'!LXJ72</f>
        <v>0</v>
      </c>
      <c r="LWY62" s="763">
        <f>'Detailed Budget'!LXK72</f>
        <v>0</v>
      </c>
      <c r="LWZ62" s="763">
        <f>'Detailed Budget'!LXL72</f>
        <v>0</v>
      </c>
      <c r="LXA62" s="763">
        <f>'Detailed Budget'!LXM72</f>
        <v>0</v>
      </c>
      <c r="LXB62" s="763">
        <f>'Detailed Budget'!LXN72</f>
        <v>0</v>
      </c>
      <c r="LXC62" s="763">
        <f>'Detailed Budget'!LXO72</f>
        <v>0</v>
      </c>
      <c r="LXD62" s="763">
        <f>'Detailed Budget'!LXP72</f>
        <v>0</v>
      </c>
      <c r="LXE62" s="763">
        <f>'Detailed Budget'!LXQ72</f>
        <v>0</v>
      </c>
      <c r="LXF62" s="763">
        <f>'Detailed Budget'!LXR72</f>
        <v>0</v>
      </c>
      <c r="LXG62" s="763">
        <f>'Detailed Budget'!LXS72</f>
        <v>0</v>
      </c>
      <c r="LXH62" s="763">
        <f>'Detailed Budget'!LXT72</f>
        <v>0</v>
      </c>
      <c r="LXI62" s="763">
        <f>'Detailed Budget'!LXU72</f>
        <v>0</v>
      </c>
      <c r="LXJ62" s="763">
        <f>'Detailed Budget'!LXV72</f>
        <v>0</v>
      </c>
      <c r="LXK62" s="763">
        <f>'Detailed Budget'!LXW72</f>
        <v>0</v>
      </c>
      <c r="LXL62" s="763">
        <f>'Detailed Budget'!LXX72</f>
        <v>0</v>
      </c>
      <c r="LXM62" s="763">
        <f>'Detailed Budget'!LXY72</f>
        <v>0</v>
      </c>
      <c r="LXN62" s="763">
        <f>'Detailed Budget'!LXZ72</f>
        <v>0</v>
      </c>
      <c r="LXO62" s="763">
        <f>'Detailed Budget'!LYA72</f>
        <v>0</v>
      </c>
      <c r="LXP62" s="763">
        <f>'Detailed Budget'!LYB72</f>
        <v>0</v>
      </c>
      <c r="LXQ62" s="763">
        <f>'Detailed Budget'!LYC72</f>
        <v>0</v>
      </c>
      <c r="LXR62" s="763">
        <f>'Detailed Budget'!LYD72</f>
        <v>0</v>
      </c>
      <c r="LXS62" s="763">
        <f>'Detailed Budget'!LYE72</f>
        <v>0</v>
      </c>
      <c r="LXT62" s="763">
        <f>'Detailed Budget'!LYF72</f>
        <v>0</v>
      </c>
      <c r="LXU62" s="763">
        <f>'Detailed Budget'!LYG72</f>
        <v>0</v>
      </c>
      <c r="LXV62" s="763">
        <f>'Detailed Budget'!LYH72</f>
        <v>0</v>
      </c>
      <c r="LXW62" s="763">
        <f>'Detailed Budget'!LYI72</f>
        <v>0</v>
      </c>
      <c r="LXX62" s="763">
        <f>'Detailed Budget'!LYJ72</f>
        <v>0</v>
      </c>
      <c r="LXY62" s="763">
        <f>'Detailed Budget'!LYK72</f>
        <v>0</v>
      </c>
      <c r="LXZ62" s="763">
        <f>'Detailed Budget'!LYL72</f>
        <v>0</v>
      </c>
      <c r="LYA62" s="763">
        <f>'Detailed Budget'!LYM72</f>
        <v>0</v>
      </c>
      <c r="LYB62" s="763">
        <f>'Detailed Budget'!LYN72</f>
        <v>0</v>
      </c>
      <c r="LYC62" s="763">
        <f>'Detailed Budget'!LYO72</f>
        <v>0</v>
      </c>
      <c r="LYD62" s="763">
        <f>'Detailed Budget'!LYP72</f>
        <v>0</v>
      </c>
      <c r="LYE62" s="763">
        <f>'Detailed Budget'!LYQ72</f>
        <v>0</v>
      </c>
      <c r="LYF62" s="763">
        <f>'Detailed Budget'!LYR72</f>
        <v>0</v>
      </c>
      <c r="LYG62" s="763">
        <f>'Detailed Budget'!LYS72</f>
        <v>0</v>
      </c>
      <c r="LYH62" s="763">
        <f>'Detailed Budget'!LYT72</f>
        <v>0</v>
      </c>
      <c r="LYI62" s="763">
        <f>'Detailed Budget'!LYU72</f>
        <v>0</v>
      </c>
      <c r="LYJ62" s="763">
        <f>'Detailed Budget'!LYV72</f>
        <v>0</v>
      </c>
      <c r="LYK62" s="763">
        <f>'Detailed Budget'!LYW72</f>
        <v>0</v>
      </c>
      <c r="LYL62" s="763">
        <f>'Detailed Budget'!LYX72</f>
        <v>0</v>
      </c>
      <c r="LYM62" s="763">
        <f>'Detailed Budget'!LYY72</f>
        <v>0</v>
      </c>
      <c r="LYN62" s="763">
        <f>'Detailed Budget'!LYZ72</f>
        <v>0</v>
      </c>
      <c r="LYO62" s="763">
        <f>'Detailed Budget'!LZA72</f>
        <v>0</v>
      </c>
      <c r="LYP62" s="763">
        <f>'Detailed Budget'!LZB72</f>
        <v>0</v>
      </c>
      <c r="LYQ62" s="763">
        <f>'Detailed Budget'!LZC72</f>
        <v>0</v>
      </c>
      <c r="LYR62" s="763">
        <f>'Detailed Budget'!LZD72</f>
        <v>0</v>
      </c>
      <c r="LYS62" s="763">
        <f>'Detailed Budget'!LZE72</f>
        <v>0</v>
      </c>
      <c r="LYT62" s="763">
        <f>'Detailed Budget'!LZF72</f>
        <v>0</v>
      </c>
      <c r="LYU62" s="763">
        <f>'Detailed Budget'!LZG72</f>
        <v>0</v>
      </c>
      <c r="LYV62" s="763">
        <f>'Detailed Budget'!LZH72</f>
        <v>0</v>
      </c>
      <c r="LYW62" s="763">
        <f>'Detailed Budget'!LZI72</f>
        <v>0</v>
      </c>
      <c r="LYX62" s="763">
        <f>'Detailed Budget'!LZJ72</f>
        <v>0</v>
      </c>
      <c r="LYY62" s="763">
        <f>'Detailed Budget'!LZK72</f>
        <v>0</v>
      </c>
      <c r="LYZ62" s="763">
        <f>'Detailed Budget'!LZL72</f>
        <v>0</v>
      </c>
      <c r="LZA62" s="763">
        <f>'Detailed Budget'!LZM72</f>
        <v>0</v>
      </c>
      <c r="LZB62" s="763">
        <f>'Detailed Budget'!LZN72</f>
        <v>0</v>
      </c>
      <c r="LZC62" s="763">
        <f>'Detailed Budget'!LZO72</f>
        <v>0</v>
      </c>
      <c r="LZD62" s="763">
        <f>'Detailed Budget'!LZP72</f>
        <v>0</v>
      </c>
      <c r="LZE62" s="763">
        <f>'Detailed Budget'!LZQ72</f>
        <v>0</v>
      </c>
      <c r="LZF62" s="763">
        <f>'Detailed Budget'!LZR72</f>
        <v>0</v>
      </c>
      <c r="LZG62" s="763">
        <f>'Detailed Budget'!LZS72</f>
        <v>0</v>
      </c>
      <c r="LZH62" s="763">
        <f>'Detailed Budget'!LZT72</f>
        <v>0</v>
      </c>
      <c r="LZI62" s="763">
        <f>'Detailed Budget'!LZU72</f>
        <v>0</v>
      </c>
      <c r="LZJ62" s="763">
        <f>'Detailed Budget'!LZV72</f>
        <v>0</v>
      </c>
      <c r="LZK62" s="763">
        <f>'Detailed Budget'!LZW72</f>
        <v>0</v>
      </c>
      <c r="LZL62" s="763">
        <f>'Detailed Budget'!LZX72</f>
        <v>0</v>
      </c>
      <c r="LZM62" s="763">
        <f>'Detailed Budget'!LZY72</f>
        <v>0</v>
      </c>
      <c r="LZN62" s="763">
        <f>'Detailed Budget'!LZZ72</f>
        <v>0</v>
      </c>
      <c r="LZO62" s="763">
        <f>'Detailed Budget'!MAA72</f>
        <v>0</v>
      </c>
      <c r="LZP62" s="763">
        <f>'Detailed Budget'!MAB72</f>
        <v>0</v>
      </c>
      <c r="LZQ62" s="763">
        <f>'Detailed Budget'!MAC72</f>
        <v>0</v>
      </c>
      <c r="LZR62" s="763">
        <f>'Detailed Budget'!MAD72</f>
        <v>0</v>
      </c>
      <c r="LZS62" s="763">
        <f>'Detailed Budget'!MAE72</f>
        <v>0</v>
      </c>
      <c r="LZT62" s="763">
        <f>'Detailed Budget'!MAF72</f>
        <v>0</v>
      </c>
      <c r="LZU62" s="763">
        <f>'Detailed Budget'!MAG72</f>
        <v>0</v>
      </c>
      <c r="LZV62" s="763">
        <f>'Detailed Budget'!MAH72</f>
        <v>0</v>
      </c>
      <c r="LZW62" s="763">
        <f>'Detailed Budget'!MAI72</f>
        <v>0</v>
      </c>
      <c r="LZX62" s="763">
        <f>'Detailed Budget'!MAJ72</f>
        <v>0</v>
      </c>
      <c r="LZY62" s="763">
        <f>'Detailed Budget'!MAK72</f>
        <v>0</v>
      </c>
      <c r="LZZ62" s="763">
        <f>'Detailed Budget'!MAL72</f>
        <v>0</v>
      </c>
      <c r="MAA62" s="763">
        <f>'Detailed Budget'!MAM72</f>
        <v>0</v>
      </c>
      <c r="MAB62" s="763">
        <f>'Detailed Budget'!MAN72</f>
        <v>0</v>
      </c>
      <c r="MAC62" s="763">
        <f>'Detailed Budget'!MAO72</f>
        <v>0</v>
      </c>
      <c r="MAD62" s="763">
        <f>'Detailed Budget'!MAP72</f>
        <v>0</v>
      </c>
      <c r="MAE62" s="763">
        <f>'Detailed Budget'!MAQ72</f>
        <v>0</v>
      </c>
      <c r="MAF62" s="763">
        <f>'Detailed Budget'!MAR72</f>
        <v>0</v>
      </c>
      <c r="MAG62" s="763">
        <f>'Detailed Budget'!MAS72</f>
        <v>0</v>
      </c>
      <c r="MAH62" s="763">
        <f>'Detailed Budget'!MAT72</f>
        <v>0</v>
      </c>
      <c r="MAI62" s="763">
        <f>'Detailed Budget'!MAU72</f>
        <v>0</v>
      </c>
      <c r="MAJ62" s="763">
        <f>'Detailed Budget'!MAV72</f>
        <v>0</v>
      </c>
      <c r="MAK62" s="763">
        <f>'Detailed Budget'!MAW72</f>
        <v>0</v>
      </c>
      <c r="MAL62" s="763">
        <f>'Detailed Budget'!MAX72</f>
        <v>0</v>
      </c>
      <c r="MAM62" s="763">
        <f>'Detailed Budget'!MAY72</f>
        <v>0</v>
      </c>
      <c r="MAN62" s="763">
        <f>'Detailed Budget'!MAZ72</f>
        <v>0</v>
      </c>
      <c r="MAO62" s="763">
        <f>'Detailed Budget'!MBA72</f>
        <v>0</v>
      </c>
      <c r="MAP62" s="763">
        <f>'Detailed Budget'!MBB72</f>
        <v>0</v>
      </c>
      <c r="MAQ62" s="763">
        <f>'Detailed Budget'!MBC72</f>
        <v>0</v>
      </c>
      <c r="MAR62" s="763">
        <f>'Detailed Budget'!MBD72</f>
        <v>0</v>
      </c>
      <c r="MAS62" s="763">
        <f>'Detailed Budget'!MBE72</f>
        <v>0</v>
      </c>
      <c r="MAT62" s="763">
        <f>'Detailed Budget'!MBF72</f>
        <v>0</v>
      </c>
      <c r="MAU62" s="763">
        <f>'Detailed Budget'!MBG72</f>
        <v>0</v>
      </c>
      <c r="MAV62" s="763">
        <f>'Detailed Budget'!MBH72</f>
        <v>0</v>
      </c>
      <c r="MAW62" s="763">
        <f>'Detailed Budget'!MBI72</f>
        <v>0</v>
      </c>
      <c r="MAX62" s="763">
        <f>'Detailed Budget'!MBJ72</f>
        <v>0</v>
      </c>
      <c r="MAY62" s="763">
        <f>'Detailed Budget'!MBK72</f>
        <v>0</v>
      </c>
      <c r="MAZ62" s="763">
        <f>'Detailed Budget'!MBL72</f>
        <v>0</v>
      </c>
      <c r="MBA62" s="763">
        <f>'Detailed Budget'!MBM72</f>
        <v>0</v>
      </c>
      <c r="MBB62" s="763">
        <f>'Detailed Budget'!MBN72</f>
        <v>0</v>
      </c>
      <c r="MBC62" s="763">
        <f>'Detailed Budget'!MBO72</f>
        <v>0</v>
      </c>
      <c r="MBD62" s="763">
        <f>'Detailed Budget'!MBP72</f>
        <v>0</v>
      </c>
      <c r="MBE62" s="763">
        <f>'Detailed Budget'!MBQ72</f>
        <v>0</v>
      </c>
      <c r="MBF62" s="763">
        <f>'Detailed Budget'!MBR72</f>
        <v>0</v>
      </c>
      <c r="MBG62" s="763">
        <f>'Detailed Budget'!MBS72</f>
        <v>0</v>
      </c>
      <c r="MBH62" s="763">
        <f>'Detailed Budget'!MBT72</f>
        <v>0</v>
      </c>
      <c r="MBI62" s="763">
        <f>'Detailed Budget'!MBU72</f>
        <v>0</v>
      </c>
      <c r="MBJ62" s="763">
        <f>'Detailed Budget'!MBV72</f>
        <v>0</v>
      </c>
      <c r="MBK62" s="763">
        <f>'Detailed Budget'!MBW72</f>
        <v>0</v>
      </c>
      <c r="MBL62" s="763">
        <f>'Detailed Budget'!MBX72</f>
        <v>0</v>
      </c>
      <c r="MBM62" s="763">
        <f>'Detailed Budget'!MBY72</f>
        <v>0</v>
      </c>
      <c r="MBN62" s="763">
        <f>'Detailed Budget'!MBZ72</f>
        <v>0</v>
      </c>
      <c r="MBO62" s="763">
        <f>'Detailed Budget'!MCA72</f>
        <v>0</v>
      </c>
      <c r="MBP62" s="763">
        <f>'Detailed Budget'!MCB72</f>
        <v>0</v>
      </c>
      <c r="MBQ62" s="763">
        <f>'Detailed Budget'!MCC72</f>
        <v>0</v>
      </c>
      <c r="MBR62" s="763">
        <f>'Detailed Budget'!MCD72</f>
        <v>0</v>
      </c>
      <c r="MBS62" s="763">
        <f>'Detailed Budget'!MCE72</f>
        <v>0</v>
      </c>
      <c r="MBT62" s="763">
        <f>'Detailed Budget'!MCF72</f>
        <v>0</v>
      </c>
      <c r="MBU62" s="763">
        <f>'Detailed Budget'!MCG72</f>
        <v>0</v>
      </c>
      <c r="MBV62" s="763">
        <f>'Detailed Budget'!MCH72</f>
        <v>0</v>
      </c>
      <c r="MBW62" s="763">
        <f>'Detailed Budget'!MCI72</f>
        <v>0</v>
      </c>
      <c r="MBX62" s="763">
        <f>'Detailed Budget'!MCJ72</f>
        <v>0</v>
      </c>
      <c r="MBY62" s="763">
        <f>'Detailed Budget'!MCK72</f>
        <v>0</v>
      </c>
      <c r="MBZ62" s="763">
        <f>'Detailed Budget'!MCL72</f>
        <v>0</v>
      </c>
      <c r="MCA62" s="763">
        <f>'Detailed Budget'!MCM72</f>
        <v>0</v>
      </c>
      <c r="MCB62" s="763">
        <f>'Detailed Budget'!MCN72</f>
        <v>0</v>
      </c>
      <c r="MCC62" s="763">
        <f>'Detailed Budget'!MCO72</f>
        <v>0</v>
      </c>
      <c r="MCD62" s="763">
        <f>'Detailed Budget'!MCP72</f>
        <v>0</v>
      </c>
      <c r="MCE62" s="763">
        <f>'Detailed Budget'!MCQ72</f>
        <v>0</v>
      </c>
      <c r="MCF62" s="763">
        <f>'Detailed Budget'!MCR72</f>
        <v>0</v>
      </c>
      <c r="MCG62" s="763">
        <f>'Detailed Budget'!MCS72</f>
        <v>0</v>
      </c>
      <c r="MCH62" s="763">
        <f>'Detailed Budget'!MCT72</f>
        <v>0</v>
      </c>
      <c r="MCI62" s="763">
        <f>'Detailed Budget'!MCU72</f>
        <v>0</v>
      </c>
      <c r="MCJ62" s="763">
        <f>'Detailed Budget'!MCV72</f>
        <v>0</v>
      </c>
      <c r="MCK62" s="763">
        <f>'Detailed Budget'!MCW72</f>
        <v>0</v>
      </c>
      <c r="MCL62" s="763">
        <f>'Detailed Budget'!MCX72</f>
        <v>0</v>
      </c>
      <c r="MCM62" s="763">
        <f>'Detailed Budget'!MCY72</f>
        <v>0</v>
      </c>
      <c r="MCN62" s="763">
        <f>'Detailed Budget'!MCZ72</f>
        <v>0</v>
      </c>
      <c r="MCO62" s="763">
        <f>'Detailed Budget'!MDA72</f>
        <v>0</v>
      </c>
      <c r="MCP62" s="763">
        <f>'Detailed Budget'!MDB72</f>
        <v>0</v>
      </c>
      <c r="MCQ62" s="763">
        <f>'Detailed Budget'!MDC72</f>
        <v>0</v>
      </c>
      <c r="MCR62" s="763">
        <f>'Detailed Budget'!MDD72</f>
        <v>0</v>
      </c>
      <c r="MCS62" s="763">
        <f>'Detailed Budget'!MDE72</f>
        <v>0</v>
      </c>
      <c r="MCT62" s="763">
        <f>'Detailed Budget'!MDF72</f>
        <v>0</v>
      </c>
      <c r="MCU62" s="763">
        <f>'Detailed Budget'!MDG72</f>
        <v>0</v>
      </c>
      <c r="MCV62" s="763">
        <f>'Detailed Budget'!MDH72</f>
        <v>0</v>
      </c>
      <c r="MCW62" s="763">
        <f>'Detailed Budget'!MDI72</f>
        <v>0</v>
      </c>
      <c r="MCX62" s="763">
        <f>'Detailed Budget'!MDJ72</f>
        <v>0</v>
      </c>
      <c r="MCY62" s="763">
        <f>'Detailed Budget'!MDK72</f>
        <v>0</v>
      </c>
      <c r="MCZ62" s="763">
        <f>'Detailed Budget'!MDL72</f>
        <v>0</v>
      </c>
      <c r="MDA62" s="763">
        <f>'Detailed Budget'!MDM72</f>
        <v>0</v>
      </c>
      <c r="MDB62" s="763">
        <f>'Detailed Budget'!MDN72</f>
        <v>0</v>
      </c>
      <c r="MDC62" s="763">
        <f>'Detailed Budget'!MDO72</f>
        <v>0</v>
      </c>
      <c r="MDD62" s="763">
        <f>'Detailed Budget'!MDP72</f>
        <v>0</v>
      </c>
      <c r="MDE62" s="763">
        <f>'Detailed Budget'!MDQ72</f>
        <v>0</v>
      </c>
      <c r="MDF62" s="763">
        <f>'Detailed Budget'!MDR72</f>
        <v>0</v>
      </c>
      <c r="MDG62" s="763">
        <f>'Detailed Budget'!MDS72</f>
        <v>0</v>
      </c>
      <c r="MDH62" s="763">
        <f>'Detailed Budget'!MDT72</f>
        <v>0</v>
      </c>
      <c r="MDI62" s="763">
        <f>'Detailed Budget'!MDU72</f>
        <v>0</v>
      </c>
      <c r="MDJ62" s="763">
        <f>'Detailed Budget'!MDV72</f>
        <v>0</v>
      </c>
      <c r="MDK62" s="763">
        <f>'Detailed Budget'!MDW72</f>
        <v>0</v>
      </c>
      <c r="MDL62" s="763">
        <f>'Detailed Budget'!MDX72</f>
        <v>0</v>
      </c>
      <c r="MDM62" s="763">
        <f>'Detailed Budget'!MDY72</f>
        <v>0</v>
      </c>
      <c r="MDN62" s="763">
        <f>'Detailed Budget'!MDZ72</f>
        <v>0</v>
      </c>
      <c r="MDO62" s="763">
        <f>'Detailed Budget'!MEA72</f>
        <v>0</v>
      </c>
      <c r="MDP62" s="763">
        <f>'Detailed Budget'!MEB72</f>
        <v>0</v>
      </c>
      <c r="MDQ62" s="763">
        <f>'Detailed Budget'!MEC72</f>
        <v>0</v>
      </c>
      <c r="MDR62" s="763">
        <f>'Detailed Budget'!MED72</f>
        <v>0</v>
      </c>
      <c r="MDS62" s="763">
        <f>'Detailed Budget'!MEE72</f>
        <v>0</v>
      </c>
      <c r="MDT62" s="763">
        <f>'Detailed Budget'!MEF72</f>
        <v>0</v>
      </c>
      <c r="MDU62" s="763">
        <f>'Detailed Budget'!MEG72</f>
        <v>0</v>
      </c>
      <c r="MDV62" s="763">
        <f>'Detailed Budget'!MEH72</f>
        <v>0</v>
      </c>
      <c r="MDW62" s="763">
        <f>'Detailed Budget'!MEI72</f>
        <v>0</v>
      </c>
      <c r="MDX62" s="763">
        <f>'Detailed Budget'!MEJ72</f>
        <v>0</v>
      </c>
      <c r="MDY62" s="763">
        <f>'Detailed Budget'!MEK72</f>
        <v>0</v>
      </c>
      <c r="MDZ62" s="763">
        <f>'Detailed Budget'!MEL72</f>
        <v>0</v>
      </c>
      <c r="MEA62" s="763">
        <f>'Detailed Budget'!MEM72</f>
        <v>0</v>
      </c>
      <c r="MEB62" s="763">
        <f>'Detailed Budget'!MEN72</f>
        <v>0</v>
      </c>
      <c r="MEC62" s="763">
        <f>'Detailed Budget'!MEO72</f>
        <v>0</v>
      </c>
      <c r="MED62" s="763">
        <f>'Detailed Budget'!MEP72</f>
        <v>0</v>
      </c>
      <c r="MEE62" s="763">
        <f>'Detailed Budget'!MEQ72</f>
        <v>0</v>
      </c>
      <c r="MEF62" s="763">
        <f>'Detailed Budget'!MER72</f>
        <v>0</v>
      </c>
      <c r="MEG62" s="763">
        <f>'Detailed Budget'!MES72</f>
        <v>0</v>
      </c>
      <c r="MEH62" s="763">
        <f>'Detailed Budget'!MET72</f>
        <v>0</v>
      </c>
      <c r="MEI62" s="763">
        <f>'Detailed Budget'!MEU72</f>
        <v>0</v>
      </c>
      <c r="MEJ62" s="763">
        <f>'Detailed Budget'!MEV72</f>
        <v>0</v>
      </c>
      <c r="MEK62" s="763">
        <f>'Detailed Budget'!MEW72</f>
        <v>0</v>
      </c>
      <c r="MEL62" s="763">
        <f>'Detailed Budget'!MEX72</f>
        <v>0</v>
      </c>
      <c r="MEM62" s="763">
        <f>'Detailed Budget'!MEY72</f>
        <v>0</v>
      </c>
      <c r="MEN62" s="763">
        <f>'Detailed Budget'!MEZ72</f>
        <v>0</v>
      </c>
      <c r="MEO62" s="763">
        <f>'Detailed Budget'!MFA72</f>
        <v>0</v>
      </c>
      <c r="MEP62" s="763">
        <f>'Detailed Budget'!MFB72</f>
        <v>0</v>
      </c>
      <c r="MEQ62" s="763">
        <f>'Detailed Budget'!MFC72</f>
        <v>0</v>
      </c>
      <c r="MER62" s="763">
        <f>'Detailed Budget'!MFD72</f>
        <v>0</v>
      </c>
      <c r="MES62" s="763">
        <f>'Detailed Budget'!MFE72</f>
        <v>0</v>
      </c>
      <c r="MET62" s="763">
        <f>'Detailed Budget'!MFF72</f>
        <v>0</v>
      </c>
      <c r="MEU62" s="763">
        <f>'Detailed Budget'!MFG72</f>
        <v>0</v>
      </c>
      <c r="MEV62" s="763">
        <f>'Detailed Budget'!MFH72</f>
        <v>0</v>
      </c>
      <c r="MEW62" s="763">
        <f>'Detailed Budget'!MFI72</f>
        <v>0</v>
      </c>
      <c r="MEX62" s="763">
        <f>'Detailed Budget'!MFJ72</f>
        <v>0</v>
      </c>
      <c r="MEY62" s="763">
        <f>'Detailed Budget'!MFK72</f>
        <v>0</v>
      </c>
      <c r="MEZ62" s="763">
        <f>'Detailed Budget'!MFL72</f>
        <v>0</v>
      </c>
      <c r="MFA62" s="763">
        <f>'Detailed Budget'!MFM72</f>
        <v>0</v>
      </c>
      <c r="MFB62" s="763">
        <f>'Detailed Budget'!MFN72</f>
        <v>0</v>
      </c>
      <c r="MFC62" s="763">
        <f>'Detailed Budget'!MFO72</f>
        <v>0</v>
      </c>
      <c r="MFD62" s="763">
        <f>'Detailed Budget'!MFP72</f>
        <v>0</v>
      </c>
      <c r="MFE62" s="763">
        <f>'Detailed Budget'!MFQ72</f>
        <v>0</v>
      </c>
      <c r="MFF62" s="763">
        <f>'Detailed Budget'!MFR72</f>
        <v>0</v>
      </c>
      <c r="MFG62" s="763">
        <f>'Detailed Budget'!MFS72</f>
        <v>0</v>
      </c>
      <c r="MFH62" s="763">
        <f>'Detailed Budget'!MFT72</f>
        <v>0</v>
      </c>
      <c r="MFI62" s="763">
        <f>'Detailed Budget'!MFU72</f>
        <v>0</v>
      </c>
      <c r="MFJ62" s="763">
        <f>'Detailed Budget'!MFV72</f>
        <v>0</v>
      </c>
      <c r="MFK62" s="763">
        <f>'Detailed Budget'!MFW72</f>
        <v>0</v>
      </c>
      <c r="MFL62" s="763">
        <f>'Detailed Budget'!MFX72</f>
        <v>0</v>
      </c>
      <c r="MFM62" s="763">
        <f>'Detailed Budget'!MFY72</f>
        <v>0</v>
      </c>
      <c r="MFN62" s="763">
        <f>'Detailed Budget'!MFZ72</f>
        <v>0</v>
      </c>
      <c r="MFO62" s="763">
        <f>'Detailed Budget'!MGA72</f>
        <v>0</v>
      </c>
      <c r="MFP62" s="763">
        <f>'Detailed Budget'!MGB72</f>
        <v>0</v>
      </c>
      <c r="MFQ62" s="763">
        <f>'Detailed Budget'!MGC72</f>
        <v>0</v>
      </c>
      <c r="MFR62" s="763">
        <f>'Detailed Budget'!MGD72</f>
        <v>0</v>
      </c>
      <c r="MFS62" s="763">
        <f>'Detailed Budget'!MGE72</f>
        <v>0</v>
      </c>
      <c r="MFT62" s="763">
        <f>'Detailed Budget'!MGF72</f>
        <v>0</v>
      </c>
      <c r="MFU62" s="763">
        <f>'Detailed Budget'!MGG72</f>
        <v>0</v>
      </c>
      <c r="MFV62" s="763">
        <f>'Detailed Budget'!MGH72</f>
        <v>0</v>
      </c>
      <c r="MFW62" s="763">
        <f>'Detailed Budget'!MGI72</f>
        <v>0</v>
      </c>
      <c r="MFX62" s="763">
        <f>'Detailed Budget'!MGJ72</f>
        <v>0</v>
      </c>
      <c r="MFY62" s="763">
        <f>'Detailed Budget'!MGK72</f>
        <v>0</v>
      </c>
      <c r="MFZ62" s="763">
        <f>'Detailed Budget'!MGL72</f>
        <v>0</v>
      </c>
      <c r="MGA62" s="763">
        <f>'Detailed Budget'!MGM72</f>
        <v>0</v>
      </c>
      <c r="MGB62" s="763">
        <f>'Detailed Budget'!MGN72</f>
        <v>0</v>
      </c>
      <c r="MGC62" s="763">
        <f>'Detailed Budget'!MGO72</f>
        <v>0</v>
      </c>
      <c r="MGD62" s="763">
        <f>'Detailed Budget'!MGP72</f>
        <v>0</v>
      </c>
      <c r="MGE62" s="763">
        <f>'Detailed Budget'!MGQ72</f>
        <v>0</v>
      </c>
      <c r="MGF62" s="763">
        <f>'Detailed Budget'!MGR72</f>
        <v>0</v>
      </c>
      <c r="MGG62" s="763">
        <f>'Detailed Budget'!MGS72</f>
        <v>0</v>
      </c>
      <c r="MGH62" s="763">
        <f>'Detailed Budget'!MGT72</f>
        <v>0</v>
      </c>
      <c r="MGI62" s="763">
        <f>'Detailed Budget'!MGU72</f>
        <v>0</v>
      </c>
      <c r="MGJ62" s="763">
        <f>'Detailed Budget'!MGV72</f>
        <v>0</v>
      </c>
      <c r="MGK62" s="763">
        <f>'Detailed Budget'!MGW72</f>
        <v>0</v>
      </c>
      <c r="MGL62" s="763">
        <f>'Detailed Budget'!MGX72</f>
        <v>0</v>
      </c>
      <c r="MGM62" s="763">
        <f>'Detailed Budget'!MGY72</f>
        <v>0</v>
      </c>
      <c r="MGN62" s="763">
        <f>'Detailed Budget'!MGZ72</f>
        <v>0</v>
      </c>
      <c r="MGO62" s="763">
        <f>'Detailed Budget'!MHA72</f>
        <v>0</v>
      </c>
      <c r="MGP62" s="763">
        <f>'Detailed Budget'!MHB72</f>
        <v>0</v>
      </c>
      <c r="MGQ62" s="763">
        <f>'Detailed Budget'!MHC72</f>
        <v>0</v>
      </c>
      <c r="MGR62" s="763">
        <f>'Detailed Budget'!MHD72</f>
        <v>0</v>
      </c>
      <c r="MGS62" s="763">
        <f>'Detailed Budget'!MHE72</f>
        <v>0</v>
      </c>
      <c r="MGT62" s="763">
        <f>'Detailed Budget'!MHF72</f>
        <v>0</v>
      </c>
      <c r="MGU62" s="763">
        <f>'Detailed Budget'!MHG72</f>
        <v>0</v>
      </c>
      <c r="MGV62" s="763">
        <f>'Detailed Budget'!MHH72</f>
        <v>0</v>
      </c>
      <c r="MGW62" s="763">
        <f>'Detailed Budget'!MHI72</f>
        <v>0</v>
      </c>
      <c r="MGX62" s="763">
        <f>'Detailed Budget'!MHJ72</f>
        <v>0</v>
      </c>
      <c r="MGY62" s="763">
        <f>'Detailed Budget'!MHK72</f>
        <v>0</v>
      </c>
      <c r="MGZ62" s="763">
        <f>'Detailed Budget'!MHL72</f>
        <v>0</v>
      </c>
      <c r="MHA62" s="763">
        <f>'Detailed Budget'!MHM72</f>
        <v>0</v>
      </c>
      <c r="MHB62" s="763">
        <f>'Detailed Budget'!MHN72</f>
        <v>0</v>
      </c>
      <c r="MHC62" s="763">
        <f>'Detailed Budget'!MHO72</f>
        <v>0</v>
      </c>
      <c r="MHD62" s="763">
        <f>'Detailed Budget'!MHP72</f>
        <v>0</v>
      </c>
      <c r="MHE62" s="763">
        <f>'Detailed Budget'!MHQ72</f>
        <v>0</v>
      </c>
      <c r="MHF62" s="763">
        <f>'Detailed Budget'!MHR72</f>
        <v>0</v>
      </c>
      <c r="MHG62" s="763">
        <f>'Detailed Budget'!MHS72</f>
        <v>0</v>
      </c>
      <c r="MHH62" s="763">
        <f>'Detailed Budget'!MHT72</f>
        <v>0</v>
      </c>
      <c r="MHI62" s="763">
        <f>'Detailed Budget'!MHU72</f>
        <v>0</v>
      </c>
      <c r="MHJ62" s="763">
        <f>'Detailed Budget'!MHV72</f>
        <v>0</v>
      </c>
      <c r="MHK62" s="763">
        <f>'Detailed Budget'!MHW72</f>
        <v>0</v>
      </c>
      <c r="MHL62" s="763">
        <f>'Detailed Budget'!MHX72</f>
        <v>0</v>
      </c>
      <c r="MHM62" s="763">
        <f>'Detailed Budget'!MHY72</f>
        <v>0</v>
      </c>
      <c r="MHN62" s="763">
        <f>'Detailed Budget'!MHZ72</f>
        <v>0</v>
      </c>
      <c r="MHO62" s="763">
        <f>'Detailed Budget'!MIA72</f>
        <v>0</v>
      </c>
      <c r="MHP62" s="763">
        <f>'Detailed Budget'!MIB72</f>
        <v>0</v>
      </c>
      <c r="MHQ62" s="763">
        <f>'Detailed Budget'!MIC72</f>
        <v>0</v>
      </c>
      <c r="MHR62" s="763">
        <f>'Detailed Budget'!MID72</f>
        <v>0</v>
      </c>
      <c r="MHS62" s="763">
        <f>'Detailed Budget'!MIE72</f>
        <v>0</v>
      </c>
      <c r="MHT62" s="763">
        <f>'Detailed Budget'!MIF72</f>
        <v>0</v>
      </c>
      <c r="MHU62" s="763">
        <f>'Detailed Budget'!MIG72</f>
        <v>0</v>
      </c>
      <c r="MHV62" s="763">
        <f>'Detailed Budget'!MIH72</f>
        <v>0</v>
      </c>
      <c r="MHW62" s="763">
        <f>'Detailed Budget'!MII72</f>
        <v>0</v>
      </c>
      <c r="MHX62" s="763">
        <f>'Detailed Budget'!MIJ72</f>
        <v>0</v>
      </c>
      <c r="MHY62" s="763">
        <f>'Detailed Budget'!MIK72</f>
        <v>0</v>
      </c>
      <c r="MHZ62" s="763">
        <f>'Detailed Budget'!MIL72</f>
        <v>0</v>
      </c>
      <c r="MIA62" s="763">
        <f>'Detailed Budget'!MIM72</f>
        <v>0</v>
      </c>
      <c r="MIB62" s="763">
        <f>'Detailed Budget'!MIN72</f>
        <v>0</v>
      </c>
      <c r="MIC62" s="763">
        <f>'Detailed Budget'!MIO72</f>
        <v>0</v>
      </c>
      <c r="MID62" s="763">
        <f>'Detailed Budget'!MIP72</f>
        <v>0</v>
      </c>
      <c r="MIE62" s="763">
        <f>'Detailed Budget'!MIQ72</f>
        <v>0</v>
      </c>
      <c r="MIF62" s="763">
        <f>'Detailed Budget'!MIR72</f>
        <v>0</v>
      </c>
      <c r="MIG62" s="763">
        <f>'Detailed Budget'!MIS72</f>
        <v>0</v>
      </c>
      <c r="MIH62" s="763">
        <f>'Detailed Budget'!MIT72</f>
        <v>0</v>
      </c>
      <c r="MII62" s="763">
        <f>'Detailed Budget'!MIU72</f>
        <v>0</v>
      </c>
      <c r="MIJ62" s="763">
        <f>'Detailed Budget'!MIV72</f>
        <v>0</v>
      </c>
      <c r="MIK62" s="763">
        <f>'Detailed Budget'!MIW72</f>
        <v>0</v>
      </c>
      <c r="MIL62" s="763">
        <f>'Detailed Budget'!MIX72</f>
        <v>0</v>
      </c>
      <c r="MIM62" s="763">
        <f>'Detailed Budget'!MIY72</f>
        <v>0</v>
      </c>
      <c r="MIN62" s="763">
        <f>'Detailed Budget'!MIZ72</f>
        <v>0</v>
      </c>
      <c r="MIO62" s="763">
        <f>'Detailed Budget'!MJA72</f>
        <v>0</v>
      </c>
      <c r="MIP62" s="763">
        <f>'Detailed Budget'!MJB72</f>
        <v>0</v>
      </c>
      <c r="MIQ62" s="763">
        <f>'Detailed Budget'!MJC72</f>
        <v>0</v>
      </c>
      <c r="MIR62" s="763">
        <f>'Detailed Budget'!MJD72</f>
        <v>0</v>
      </c>
      <c r="MIS62" s="763">
        <f>'Detailed Budget'!MJE72</f>
        <v>0</v>
      </c>
      <c r="MIT62" s="763">
        <f>'Detailed Budget'!MJF72</f>
        <v>0</v>
      </c>
      <c r="MIU62" s="763">
        <f>'Detailed Budget'!MJG72</f>
        <v>0</v>
      </c>
      <c r="MIV62" s="763">
        <f>'Detailed Budget'!MJH72</f>
        <v>0</v>
      </c>
      <c r="MIW62" s="763">
        <f>'Detailed Budget'!MJI72</f>
        <v>0</v>
      </c>
      <c r="MIX62" s="763">
        <f>'Detailed Budget'!MJJ72</f>
        <v>0</v>
      </c>
      <c r="MIY62" s="763">
        <f>'Detailed Budget'!MJK72</f>
        <v>0</v>
      </c>
      <c r="MIZ62" s="763">
        <f>'Detailed Budget'!MJL72</f>
        <v>0</v>
      </c>
      <c r="MJA62" s="763">
        <f>'Detailed Budget'!MJM72</f>
        <v>0</v>
      </c>
      <c r="MJB62" s="763">
        <f>'Detailed Budget'!MJN72</f>
        <v>0</v>
      </c>
      <c r="MJC62" s="763">
        <f>'Detailed Budget'!MJO72</f>
        <v>0</v>
      </c>
      <c r="MJD62" s="763">
        <f>'Detailed Budget'!MJP72</f>
        <v>0</v>
      </c>
      <c r="MJE62" s="763">
        <f>'Detailed Budget'!MJQ72</f>
        <v>0</v>
      </c>
      <c r="MJF62" s="763">
        <f>'Detailed Budget'!MJR72</f>
        <v>0</v>
      </c>
      <c r="MJG62" s="763">
        <f>'Detailed Budget'!MJS72</f>
        <v>0</v>
      </c>
      <c r="MJH62" s="763">
        <f>'Detailed Budget'!MJT72</f>
        <v>0</v>
      </c>
      <c r="MJI62" s="763">
        <f>'Detailed Budget'!MJU72</f>
        <v>0</v>
      </c>
      <c r="MJJ62" s="763">
        <f>'Detailed Budget'!MJV72</f>
        <v>0</v>
      </c>
      <c r="MJK62" s="763">
        <f>'Detailed Budget'!MJW72</f>
        <v>0</v>
      </c>
      <c r="MJL62" s="763">
        <f>'Detailed Budget'!MJX72</f>
        <v>0</v>
      </c>
      <c r="MJM62" s="763">
        <f>'Detailed Budget'!MJY72</f>
        <v>0</v>
      </c>
      <c r="MJN62" s="763">
        <f>'Detailed Budget'!MJZ72</f>
        <v>0</v>
      </c>
      <c r="MJO62" s="763">
        <f>'Detailed Budget'!MKA72</f>
        <v>0</v>
      </c>
      <c r="MJP62" s="763">
        <f>'Detailed Budget'!MKB72</f>
        <v>0</v>
      </c>
      <c r="MJQ62" s="763">
        <f>'Detailed Budget'!MKC72</f>
        <v>0</v>
      </c>
      <c r="MJR62" s="763">
        <f>'Detailed Budget'!MKD72</f>
        <v>0</v>
      </c>
      <c r="MJS62" s="763">
        <f>'Detailed Budget'!MKE72</f>
        <v>0</v>
      </c>
      <c r="MJT62" s="763">
        <f>'Detailed Budget'!MKF72</f>
        <v>0</v>
      </c>
      <c r="MJU62" s="763">
        <f>'Detailed Budget'!MKG72</f>
        <v>0</v>
      </c>
      <c r="MJV62" s="763">
        <f>'Detailed Budget'!MKH72</f>
        <v>0</v>
      </c>
      <c r="MJW62" s="763">
        <f>'Detailed Budget'!MKI72</f>
        <v>0</v>
      </c>
      <c r="MJX62" s="763">
        <f>'Detailed Budget'!MKJ72</f>
        <v>0</v>
      </c>
      <c r="MJY62" s="763">
        <f>'Detailed Budget'!MKK72</f>
        <v>0</v>
      </c>
      <c r="MJZ62" s="763">
        <f>'Detailed Budget'!MKL72</f>
        <v>0</v>
      </c>
      <c r="MKA62" s="763">
        <f>'Detailed Budget'!MKM72</f>
        <v>0</v>
      </c>
      <c r="MKB62" s="763">
        <f>'Detailed Budget'!MKN72</f>
        <v>0</v>
      </c>
      <c r="MKC62" s="763">
        <f>'Detailed Budget'!MKO72</f>
        <v>0</v>
      </c>
      <c r="MKD62" s="763">
        <f>'Detailed Budget'!MKP72</f>
        <v>0</v>
      </c>
      <c r="MKE62" s="763">
        <f>'Detailed Budget'!MKQ72</f>
        <v>0</v>
      </c>
      <c r="MKF62" s="763">
        <f>'Detailed Budget'!MKR72</f>
        <v>0</v>
      </c>
      <c r="MKG62" s="763">
        <f>'Detailed Budget'!MKS72</f>
        <v>0</v>
      </c>
      <c r="MKH62" s="763">
        <f>'Detailed Budget'!MKT72</f>
        <v>0</v>
      </c>
      <c r="MKI62" s="763">
        <f>'Detailed Budget'!MKU72</f>
        <v>0</v>
      </c>
      <c r="MKJ62" s="763">
        <f>'Detailed Budget'!MKV72</f>
        <v>0</v>
      </c>
      <c r="MKK62" s="763">
        <f>'Detailed Budget'!MKW72</f>
        <v>0</v>
      </c>
      <c r="MKL62" s="763">
        <f>'Detailed Budget'!MKX72</f>
        <v>0</v>
      </c>
      <c r="MKM62" s="763">
        <f>'Detailed Budget'!MKY72</f>
        <v>0</v>
      </c>
      <c r="MKN62" s="763">
        <f>'Detailed Budget'!MKZ72</f>
        <v>0</v>
      </c>
      <c r="MKO62" s="763">
        <f>'Detailed Budget'!MLA72</f>
        <v>0</v>
      </c>
      <c r="MKP62" s="763">
        <f>'Detailed Budget'!MLB72</f>
        <v>0</v>
      </c>
      <c r="MKQ62" s="763">
        <f>'Detailed Budget'!MLC72</f>
        <v>0</v>
      </c>
      <c r="MKR62" s="763">
        <f>'Detailed Budget'!MLD72</f>
        <v>0</v>
      </c>
      <c r="MKS62" s="763">
        <f>'Detailed Budget'!MLE72</f>
        <v>0</v>
      </c>
      <c r="MKT62" s="763">
        <f>'Detailed Budget'!MLF72</f>
        <v>0</v>
      </c>
      <c r="MKU62" s="763">
        <f>'Detailed Budget'!MLG72</f>
        <v>0</v>
      </c>
      <c r="MKV62" s="763">
        <f>'Detailed Budget'!MLH72</f>
        <v>0</v>
      </c>
      <c r="MKW62" s="763">
        <f>'Detailed Budget'!MLI72</f>
        <v>0</v>
      </c>
      <c r="MKX62" s="763">
        <f>'Detailed Budget'!MLJ72</f>
        <v>0</v>
      </c>
      <c r="MKY62" s="763">
        <f>'Detailed Budget'!MLK72</f>
        <v>0</v>
      </c>
      <c r="MKZ62" s="763">
        <f>'Detailed Budget'!MLL72</f>
        <v>0</v>
      </c>
      <c r="MLA62" s="763">
        <f>'Detailed Budget'!MLM72</f>
        <v>0</v>
      </c>
      <c r="MLB62" s="763">
        <f>'Detailed Budget'!MLN72</f>
        <v>0</v>
      </c>
      <c r="MLC62" s="763">
        <f>'Detailed Budget'!MLO72</f>
        <v>0</v>
      </c>
      <c r="MLD62" s="763">
        <f>'Detailed Budget'!MLP72</f>
        <v>0</v>
      </c>
      <c r="MLE62" s="763">
        <f>'Detailed Budget'!MLQ72</f>
        <v>0</v>
      </c>
      <c r="MLF62" s="763">
        <f>'Detailed Budget'!MLR72</f>
        <v>0</v>
      </c>
      <c r="MLG62" s="763">
        <f>'Detailed Budget'!MLS72</f>
        <v>0</v>
      </c>
      <c r="MLH62" s="763">
        <f>'Detailed Budget'!MLT72</f>
        <v>0</v>
      </c>
      <c r="MLI62" s="763">
        <f>'Detailed Budget'!MLU72</f>
        <v>0</v>
      </c>
      <c r="MLJ62" s="763">
        <f>'Detailed Budget'!MLV72</f>
        <v>0</v>
      </c>
      <c r="MLK62" s="763">
        <f>'Detailed Budget'!MLW72</f>
        <v>0</v>
      </c>
      <c r="MLL62" s="763">
        <f>'Detailed Budget'!MLX72</f>
        <v>0</v>
      </c>
      <c r="MLM62" s="763">
        <f>'Detailed Budget'!MLY72</f>
        <v>0</v>
      </c>
      <c r="MLN62" s="763">
        <f>'Detailed Budget'!MLZ72</f>
        <v>0</v>
      </c>
      <c r="MLO62" s="763">
        <f>'Detailed Budget'!MMA72</f>
        <v>0</v>
      </c>
      <c r="MLP62" s="763">
        <f>'Detailed Budget'!MMB72</f>
        <v>0</v>
      </c>
      <c r="MLQ62" s="763">
        <f>'Detailed Budget'!MMC72</f>
        <v>0</v>
      </c>
      <c r="MLR62" s="763">
        <f>'Detailed Budget'!MMD72</f>
        <v>0</v>
      </c>
      <c r="MLS62" s="763">
        <f>'Detailed Budget'!MME72</f>
        <v>0</v>
      </c>
      <c r="MLT62" s="763">
        <f>'Detailed Budget'!MMF72</f>
        <v>0</v>
      </c>
      <c r="MLU62" s="763">
        <f>'Detailed Budget'!MMG72</f>
        <v>0</v>
      </c>
      <c r="MLV62" s="763">
        <f>'Detailed Budget'!MMH72</f>
        <v>0</v>
      </c>
      <c r="MLW62" s="763">
        <f>'Detailed Budget'!MMI72</f>
        <v>0</v>
      </c>
      <c r="MLX62" s="763">
        <f>'Detailed Budget'!MMJ72</f>
        <v>0</v>
      </c>
      <c r="MLY62" s="763">
        <f>'Detailed Budget'!MMK72</f>
        <v>0</v>
      </c>
      <c r="MLZ62" s="763">
        <f>'Detailed Budget'!MML72</f>
        <v>0</v>
      </c>
      <c r="MMA62" s="763">
        <f>'Detailed Budget'!MMM72</f>
        <v>0</v>
      </c>
      <c r="MMB62" s="763">
        <f>'Detailed Budget'!MMN72</f>
        <v>0</v>
      </c>
      <c r="MMC62" s="763">
        <f>'Detailed Budget'!MMO72</f>
        <v>0</v>
      </c>
      <c r="MMD62" s="763">
        <f>'Detailed Budget'!MMP72</f>
        <v>0</v>
      </c>
      <c r="MME62" s="763">
        <f>'Detailed Budget'!MMQ72</f>
        <v>0</v>
      </c>
      <c r="MMF62" s="763">
        <f>'Detailed Budget'!MMR72</f>
        <v>0</v>
      </c>
      <c r="MMG62" s="763">
        <f>'Detailed Budget'!MMS72</f>
        <v>0</v>
      </c>
      <c r="MMH62" s="763">
        <f>'Detailed Budget'!MMT72</f>
        <v>0</v>
      </c>
      <c r="MMI62" s="763">
        <f>'Detailed Budget'!MMU72</f>
        <v>0</v>
      </c>
      <c r="MMJ62" s="763">
        <f>'Detailed Budget'!MMV72</f>
        <v>0</v>
      </c>
      <c r="MMK62" s="763">
        <f>'Detailed Budget'!MMW72</f>
        <v>0</v>
      </c>
      <c r="MML62" s="763">
        <f>'Detailed Budget'!MMX72</f>
        <v>0</v>
      </c>
      <c r="MMM62" s="763">
        <f>'Detailed Budget'!MMY72</f>
        <v>0</v>
      </c>
      <c r="MMN62" s="763">
        <f>'Detailed Budget'!MMZ72</f>
        <v>0</v>
      </c>
      <c r="MMO62" s="763">
        <f>'Detailed Budget'!MNA72</f>
        <v>0</v>
      </c>
      <c r="MMP62" s="763">
        <f>'Detailed Budget'!MNB72</f>
        <v>0</v>
      </c>
      <c r="MMQ62" s="763">
        <f>'Detailed Budget'!MNC72</f>
        <v>0</v>
      </c>
      <c r="MMR62" s="763">
        <f>'Detailed Budget'!MND72</f>
        <v>0</v>
      </c>
      <c r="MMS62" s="763">
        <f>'Detailed Budget'!MNE72</f>
        <v>0</v>
      </c>
      <c r="MMT62" s="763">
        <f>'Detailed Budget'!MNF72</f>
        <v>0</v>
      </c>
      <c r="MMU62" s="763">
        <f>'Detailed Budget'!MNG72</f>
        <v>0</v>
      </c>
      <c r="MMV62" s="763">
        <f>'Detailed Budget'!MNH72</f>
        <v>0</v>
      </c>
      <c r="MMW62" s="763">
        <f>'Detailed Budget'!MNI72</f>
        <v>0</v>
      </c>
      <c r="MMX62" s="763">
        <f>'Detailed Budget'!MNJ72</f>
        <v>0</v>
      </c>
      <c r="MMY62" s="763">
        <f>'Detailed Budget'!MNK72</f>
        <v>0</v>
      </c>
      <c r="MMZ62" s="763">
        <f>'Detailed Budget'!MNL72</f>
        <v>0</v>
      </c>
      <c r="MNA62" s="763">
        <f>'Detailed Budget'!MNM72</f>
        <v>0</v>
      </c>
      <c r="MNB62" s="763">
        <f>'Detailed Budget'!MNN72</f>
        <v>0</v>
      </c>
      <c r="MNC62" s="763">
        <f>'Detailed Budget'!MNO72</f>
        <v>0</v>
      </c>
      <c r="MND62" s="763">
        <f>'Detailed Budget'!MNP72</f>
        <v>0</v>
      </c>
      <c r="MNE62" s="763">
        <f>'Detailed Budget'!MNQ72</f>
        <v>0</v>
      </c>
      <c r="MNF62" s="763">
        <f>'Detailed Budget'!MNR72</f>
        <v>0</v>
      </c>
      <c r="MNG62" s="763">
        <f>'Detailed Budget'!MNS72</f>
        <v>0</v>
      </c>
      <c r="MNH62" s="763">
        <f>'Detailed Budget'!MNT72</f>
        <v>0</v>
      </c>
      <c r="MNI62" s="763">
        <f>'Detailed Budget'!MNU72</f>
        <v>0</v>
      </c>
      <c r="MNJ62" s="763">
        <f>'Detailed Budget'!MNV72</f>
        <v>0</v>
      </c>
      <c r="MNK62" s="763">
        <f>'Detailed Budget'!MNW72</f>
        <v>0</v>
      </c>
      <c r="MNL62" s="763">
        <f>'Detailed Budget'!MNX72</f>
        <v>0</v>
      </c>
      <c r="MNM62" s="763">
        <f>'Detailed Budget'!MNY72</f>
        <v>0</v>
      </c>
      <c r="MNN62" s="763">
        <f>'Detailed Budget'!MNZ72</f>
        <v>0</v>
      </c>
      <c r="MNO62" s="763">
        <f>'Detailed Budget'!MOA72</f>
        <v>0</v>
      </c>
      <c r="MNP62" s="763">
        <f>'Detailed Budget'!MOB72</f>
        <v>0</v>
      </c>
      <c r="MNQ62" s="763">
        <f>'Detailed Budget'!MOC72</f>
        <v>0</v>
      </c>
      <c r="MNR62" s="763">
        <f>'Detailed Budget'!MOD72</f>
        <v>0</v>
      </c>
      <c r="MNS62" s="763">
        <f>'Detailed Budget'!MOE72</f>
        <v>0</v>
      </c>
      <c r="MNT62" s="763">
        <f>'Detailed Budget'!MOF72</f>
        <v>0</v>
      </c>
      <c r="MNU62" s="763">
        <f>'Detailed Budget'!MOG72</f>
        <v>0</v>
      </c>
      <c r="MNV62" s="763">
        <f>'Detailed Budget'!MOH72</f>
        <v>0</v>
      </c>
      <c r="MNW62" s="763">
        <f>'Detailed Budget'!MOI72</f>
        <v>0</v>
      </c>
      <c r="MNX62" s="763">
        <f>'Detailed Budget'!MOJ72</f>
        <v>0</v>
      </c>
      <c r="MNY62" s="763">
        <f>'Detailed Budget'!MOK72</f>
        <v>0</v>
      </c>
      <c r="MNZ62" s="763">
        <f>'Detailed Budget'!MOL72</f>
        <v>0</v>
      </c>
      <c r="MOA62" s="763">
        <f>'Detailed Budget'!MOM72</f>
        <v>0</v>
      </c>
      <c r="MOB62" s="763">
        <f>'Detailed Budget'!MON72</f>
        <v>0</v>
      </c>
      <c r="MOC62" s="763">
        <f>'Detailed Budget'!MOO72</f>
        <v>0</v>
      </c>
      <c r="MOD62" s="763">
        <f>'Detailed Budget'!MOP72</f>
        <v>0</v>
      </c>
      <c r="MOE62" s="763">
        <f>'Detailed Budget'!MOQ72</f>
        <v>0</v>
      </c>
      <c r="MOF62" s="763">
        <f>'Detailed Budget'!MOR72</f>
        <v>0</v>
      </c>
      <c r="MOG62" s="763">
        <f>'Detailed Budget'!MOS72</f>
        <v>0</v>
      </c>
      <c r="MOH62" s="763">
        <f>'Detailed Budget'!MOT72</f>
        <v>0</v>
      </c>
      <c r="MOI62" s="763">
        <f>'Detailed Budget'!MOU72</f>
        <v>0</v>
      </c>
      <c r="MOJ62" s="763">
        <f>'Detailed Budget'!MOV72</f>
        <v>0</v>
      </c>
      <c r="MOK62" s="763">
        <f>'Detailed Budget'!MOW72</f>
        <v>0</v>
      </c>
      <c r="MOL62" s="763">
        <f>'Detailed Budget'!MOX72</f>
        <v>0</v>
      </c>
      <c r="MOM62" s="763">
        <f>'Detailed Budget'!MOY72</f>
        <v>0</v>
      </c>
      <c r="MON62" s="763">
        <f>'Detailed Budget'!MOZ72</f>
        <v>0</v>
      </c>
      <c r="MOO62" s="763">
        <f>'Detailed Budget'!MPA72</f>
        <v>0</v>
      </c>
      <c r="MOP62" s="763">
        <f>'Detailed Budget'!MPB72</f>
        <v>0</v>
      </c>
      <c r="MOQ62" s="763">
        <f>'Detailed Budget'!MPC72</f>
        <v>0</v>
      </c>
      <c r="MOR62" s="763">
        <f>'Detailed Budget'!MPD72</f>
        <v>0</v>
      </c>
      <c r="MOS62" s="763">
        <f>'Detailed Budget'!MPE72</f>
        <v>0</v>
      </c>
      <c r="MOT62" s="763">
        <f>'Detailed Budget'!MPF72</f>
        <v>0</v>
      </c>
      <c r="MOU62" s="763">
        <f>'Detailed Budget'!MPG72</f>
        <v>0</v>
      </c>
      <c r="MOV62" s="763">
        <f>'Detailed Budget'!MPH72</f>
        <v>0</v>
      </c>
      <c r="MOW62" s="763">
        <f>'Detailed Budget'!MPI72</f>
        <v>0</v>
      </c>
      <c r="MOX62" s="763">
        <f>'Detailed Budget'!MPJ72</f>
        <v>0</v>
      </c>
      <c r="MOY62" s="763">
        <f>'Detailed Budget'!MPK72</f>
        <v>0</v>
      </c>
      <c r="MOZ62" s="763">
        <f>'Detailed Budget'!MPL72</f>
        <v>0</v>
      </c>
      <c r="MPA62" s="763">
        <f>'Detailed Budget'!MPM72</f>
        <v>0</v>
      </c>
      <c r="MPB62" s="763">
        <f>'Detailed Budget'!MPN72</f>
        <v>0</v>
      </c>
      <c r="MPC62" s="763">
        <f>'Detailed Budget'!MPO72</f>
        <v>0</v>
      </c>
      <c r="MPD62" s="763">
        <f>'Detailed Budget'!MPP72</f>
        <v>0</v>
      </c>
      <c r="MPE62" s="763">
        <f>'Detailed Budget'!MPQ72</f>
        <v>0</v>
      </c>
      <c r="MPF62" s="763">
        <f>'Detailed Budget'!MPR72</f>
        <v>0</v>
      </c>
      <c r="MPG62" s="763">
        <f>'Detailed Budget'!MPS72</f>
        <v>0</v>
      </c>
      <c r="MPH62" s="763">
        <f>'Detailed Budget'!MPT72</f>
        <v>0</v>
      </c>
      <c r="MPI62" s="763">
        <f>'Detailed Budget'!MPU72</f>
        <v>0</v>
      </c>
      <c r="MPJ62" s="763">
        <f>'Detailed Budget'!MPV72</f>
        <v>0</v>
      </c>
      <c r="MPK62" s="763">
        <f>'Detailed Budget'!MPW72</f>
        <v>0</v>
      </c>
      <c r="MPL62" s="763">
        <f>'Detailed Budget'!MPX72</f>
        <v>0</v>
      </c>
      <c r="MPM62" s="763">
        <f>'Detailed Budget'!MPY72</f>
        <v>0</v>
      </c>
      <c r="MPN62" s="763">
        <f>'Detailed Budget'!MPZ72</f>
        <v>0</v>
      </c>
      <c r="MPO62" s="763">
        <f>'Detailed Budget'!MQA72</f>
        <v>0</v>
      </c>
      <c r="MPP62" s="763">
        <f>'Detailed Budget'!MQB72</f>
        <v>0</v>
      </c>
      <c r="MPQ62" s="763">
        <f>'Detailed Budget'!MQC72</f>
        <v>0</v>
      </c>
      <c r="MPR62" s="763">
        <f>'Detailed Budget'!MQD72</f>
        <v>0</v>
      </c>
      <c r="MPS62" s="763">
        <f>'Detailed Budget'!MQE72</f>
        <v>0</v>
      </c>
      <c r="MPT62" s="763">
        <f>'Detailed Budget'!MQF72</f>
        <v>0</v>
      </c>
      <c r="MPU62" s="763">
        <f>'Detailed Budget'!MQG72</f>
        <v>0</v>
      </c>
      <c r="MPV62" s="763">
        <f>'Detailed Budget'!MQH72</f>
        <v>0</v>
      </c>
      <c r="MPW62" s="763">
        <f>'Detailed Budget'!MQI72</f>
        <v>0</v>
      </c>
      <c r="MPX62" s="763">
        <f>'Detailed Budget'!MQJ72</f>
        <v>0</v>
      </c>
      <c r="MPY62" s="763">
        <f>'Detailed Budget'!MQK72</f>
        <v>0</v>
      </c>
      <c r="MPZ62" s="763">
        <f>'Detailed Budget'!MQL72</f>
        <v>0</v>
      </c>
      <c r="MQA62" s="763">
        <f>'Detailed Budget'!MQM72</f>
        <v>0</v>
      </c>
      <c r="MQB62" s="763">
        <f>'Detailed Budget'!MQN72</f>
        <v>0</v>
      </c>
      <c r="MQC62" s="763">
        <f>'Detailed Budget'!MQO72</f>
        <v>0</v>
      </c>
      <c r="MQD62" s="763">
        <f>'Detailed Budget'!MQP72</f>
        <v>0</v>
      </c>
      <c r="MQE62" s="763">
        <f>'Detailed Budget'!MQQ72</f>
        <v>0</v>
      </c>
      <c r="MQF62" s="763">
        <f>'Detailed Budget'!MQR72</f>
        <v>0</v>
      </c>
      <c r="MQG62" s="763">
        <f>'Detailed Budget'!MQS72</f>
        <v>0</v>
      </c>
      <c r="MQH62" s="763">
        <f>'Detailed Budget'!MQT72</f>
        <v>0</v>
      </c>
      <c r="MQI62" s="763">
        <f>'Detailed Budget'!MQU72</f>
        <v>0</v>
      </c>
      <c r="MQJ62" s="763">
        <f>'Detailed Budget'!MQV72</f>
        <v>0</v>
      </c>
      <c r="MQK62" s="763">
        <f>'Detailed Budget'!MQW72</f>
        <v>0</v>
      </c>
      <c r="MQL62" s="763">
        <f>'Detailed Budget'!MQX72</f>
        <v>0</v>
      </c>
      <c r="MQM62" s="763">
        <f>'Detailed Budget'!MQY72</f>
        <v>0</v>
      </c>
      <c r="MQN62" s="763">
        <f>'Detailed Budget'!MQZ72</f>
        <v>0</v>
      </c>
      <c r="MQO62" s="763">
        <f>'Detailed Budget'!MRA72</f>
        <v>0</v>
      </c>
      <c r="MQP62" s="763">
        <f>'Detailed Budget'!MRB72</f>
        <v>0</v>
      </c>
      <c r="MQQ62" s="763">
        <f>'Detailed Budget'!MRC72</f>
        <v>0</v>
      </c>
      <c r="MQR62" s="763">
        <f>'Detailed Budget'!MRD72</f>
        <v>0</v>
      </c>
      <c r="MQS62" s="763">
        <f>'Detailed Budget'!MRE72</f>
        <v>0</v>
      </c>
      <c r="MQT62" s="763">
        <f>'Detailed Budget'!MRF72</f>
        <v>0</v>
      </c>
      <c r="MQU62" s="763">
        <f>'Detailed Budget'!MRG72</f>
        <v>0</v>
      </c>
      <c r="MQV62" s="763">
        <f>'Detailed Budget'!MRH72</f>
        <v>0</v>
      </c>
      <c r="MQW62" s="763">
        <f>'Detailed Budget'!MRI72</f>
        <v>0</v>
      </c>
      <c r="MQX62" s="763">
        <f>'Detailed Budget'!MRJ72</f>
        <v>0</v>
      </c>
      <c r="MQY62" s="763">
        <f>'Detailed Budget'!MRK72</f>
        <v>0</v>
      </c>
      <c r="MQZ62" s="763">
        <f>'Detailed Budget'!MRL72</f>
        <v>0</v>
      </c>
      <c r="MRA62" s="763">
        <f>'Detailed Budget'!MRM72</f>
        <v>0</v>
      </c>
      <c r="MRB62" s="763">
        <f>'Detailed Budget'!MRN72</f>
        <v>0</v>
      </c>
      <c r="MRC62" s="763">
        <f>'Detailed Budget'!MRO72</f>
        <v>0</v>
      </c>
      <c r="MRD62" s="763">
        <f>'Detailed Budget'!MRP72</f>
        <v>0</v>
      </c>
      <c r="MRE62" s="763">
        <f>'Detailed Budget'!MRQ72</f>
        <v>0</v>
      </c>
      <c r="MRF62" s="763">
        <f>'Detailed Budget'!MRR72</f>
        <v>0</v>
      </c>
      <c r="MRG62" s="763">
        <f>'Detailed Budget'!MRS72</f>
        <v>0</v>
      </c>
      <c r="MRH62" s="763">
        <f>'Detailed Budget'!MRT72</f>
        <v>0</v>
      </c>
      <c r="MRI62" s="763">
        <f>'Detailed Budget'!MRU72</f>
        <v>0</v>
      </c>
      <c r="MRJ62" s="763">
        <f>'Detailed Budget'!MRV72</f>
        <v>0</v>
      </c>
      <c r="MRK62" s="763">
        <f>'Detailed Budget'!MRW72</f>
        <v>0</v>
      </c>
      <c r="MRL62" s="763">
        <f>'Detailed Budget'!MRX72</f>
        <v>0</v>
      </c>
      <c r="MRM62" s="763">
        <f>'Detailed Budget'!MRY72</f>
        <v>0</v>
      </c>
      <c r="MRN62" s="763">
        <f>'Detailed Budget'!MRZ72</f>
        <v>0</v>
      </c>
      <c r="MRO62" s="763">
        <f>'Detailed Budget'!MSA72</f>
        <v>0</v>
      </c>
      <c r="MRP62" s="763">
        <f>'Detailed Budget'!MSB72</f>
        <v>0</v>
      </c>
      <c r="MRQ62" s="763">
        <f>'Detailed Budget'!MSC72</f>
        <v>0</v>
      </c>
      <c r="MRR62" s="763">
        <f>'Detailed Budget'!MSD72</f>
        <v>0</v>
      </c>
      <c r="MRS62" s="763">
        <f>'Detailed Budget'!MSE72</f>
        <v>0</v>
      </c>
      <c r="MRT62" s="763">
        <f>'Detailed Budget'!MSF72</f>
        <v>0</v>
      </c>
      <c r="MRU62" s="763">
        <f>'Detailed Budget'!MSG72</f>
        <v>0</v>
      </c>
      <c r="MRV62" s="763">
        <f>'Detailed Budget'!MSH72</f>
        <v>0</v>
      </c>
      <c r="MRW62" s="763">
        <f>'Detailed Budget'!MSI72</f>
        <v>0</v>
      </c>
      <c r="MRX62" s="763">
        <f>'Detailed Budget'!MSJ72</f>
        <v>0</v>
      </c>
      <c r="MRY62" s="763">
        <f>'Detailed Budget'!MSK72</f>
        <v>0</v>
      </c>
      <c r="MRZ62" s="763">
        <f>'Detailed Budget'!MSL72</f>
        <v>0</v>
      </c>
      <c r="MSA62" s="763">
        <f>'Detailed Budget'!MSM72</f>
        <v>0</v>
      </c>
      <c r="MSB62" s="763">
        <f>'Detailed Budget'!MSN72</f>
        <v>0</v>
      </c>
      <c r="MSC62" s="763">
        <f>'Detailed Budget'!MSO72</f>
        <v>0</v>
      </c>
      <c r="MSD62" s="763">
        <f>'Detailed Budget'!MSP72</f>
        <v>0</v>
      </c>
      <c r="MSE62" s="763">
        <f>'Detailed Budget'!MSQ72</f>
        <v>0</v>
      </c>
      <c r="MSF62" s="763">
        <f>'Detailed Budget'!MSR72</f>
        <v>0</v>
      </c>
      <c r="MSG62" s="763">
        <f>'Detailed Budget'!MSS72</f>
        <v>0</v>
      </c>
      <c r="MSH62" s="763">
        <f>'Detailed Budget'!MST72</f>
        <v>0</v>
      </c>
      <c r="MSI62" s="763">
        <f>'Detailed Budget'!MSU72</f>
        <v>0</v>
      </c>
      <c r="MSJ62" s="763">
        <f>'Detailed Budget'!MSV72</f>
        <v>0</v>
      </c>
      <c r="MSK62" s="763">
        <f>'Detailed Budget'!MSW72</f>
        <v>0</v>
      </c>
      <c r="MSL62" s="763">
        <f>'Detailed Budget'!MSX72</f>
        <v>0</v>
      </c>
      <c r="MSM62" s="763">
        <f>'Detailed Budget'!MSY72</f>
        <v>0</v>
      </c>
      <c r="MSN62" s="763">
        <f>'Detailed Budget'!MSZ72</f>
        <v>0</v>
      </c>
      <c r="MSO62" s="763">
        <f>'Detailed Budget'!MTA72</f>
        <v>0</v>
      </c>
      <c r="MSP62" s="763">
        <f>'Detailed Budget'!MTB72</f>
        <v>0</v>
      </c>
      <c r="MSQ62" s="763">
        <f>'Detailed Budget'!MTC72</f>
        <v>0</v>
      </c>
      <c r="MSR62" s="763">
        <f>'Detailed Budget'!MTD72</f>
        <v>0</v>
      </c>
      <c r="MSS62" s="763">
        <f>'Detailed Budget'!MTE72</f>
        <v>0</v>
      </c>
      <c r="MST62" s="763">
        <f>'Detailed Budget'!MTF72</f>
        <v>0</v>
      </c>
      <c r="MSU62" s="763">
        <f>'Detailed Budget'!MTG72</f>
        <v>0</v>
      </c>
      <c r="MSV62" s="763">
        <f>'Detailed Budget'!MTH72</f>
        <v>0</v>
      </c>
      <c r="MSW62" s="763">
        <f>'Detailed Budget'!MTI72</f>
        <v>0</v>
      </c>
      <c r="MSX62" s="763">
        <f>'Detailed Budget'!MTJ72</f>
        <v>0</v>
      </c>
      <c r="MSY62" s="763">
        <f>'Detailed Budget'!MTK72</f>
        <v>0</v>
      </c>
      <c r="MSZ62" s="763">
        <f>'Detailed Budget'!MTL72</f>
        <v>0</v>
      </c>
      <c r="MTA62" s="763">
        <f>'Detailed Budget'!MTM72</f>
        <v>0</v>
      </c>
      <c r="MTB62" s="763">
        <f>'Detailed Budget'!MTN72</f>
        <v>0</v>
      </c>
      <c r="MTC62" s="763">
        <f>'Detailed Budget'!MTO72</f>
        <v>0</v>
      </c>
      <c r="MTD62" s="763">
        <f>'Detailed Budget'!MTP72</f>
        <v>0</v>
      </c>
      <c r="MTE62" s="763">
        <f>'Detailed Budget'!MTQ72</f>
        <v>0</v>
      </c>
      <c r="MTF62" s="763">
        <f>'Detailed Budget'!MTR72</f>
        <v>0</v>
      </c>
      <c r="MTG62" s="763">
        <f>'Detailed Budget'!MTS72</f>
        <v>0</v>
      </c>
      <c r="MTH62" s="763">
        <f>'Detailed Budget'!MTT72</f>
        <v>0</v>
      </c>
      <c r="MTI62" s="763">
        <f>'Detailed Budget'!MTU72</f>
        <v>0</v>
      </c>
      <c r="MTJ62" s="763">
        <f>'Detailed Budget'!MTV72</f>
        <v>0</v>
      </c>
      <c r="MTK62" s="763">
        <f>'Detailed Budget'!MTW72</f>
        <v>0</v>
      </c>
      <c r="MTL62" s="763">
        <f>'Detailed Budget'!MTX72</f>
        <v>0</v>
      </c>
      <c r="MTM62" s="763">
        <f>'Detailed Budget'!MTY72</f>
        <v>0</v>
      </c>
      <c r="MTN62" s="763">
        <f>'Detailed Budget'!MTZ72</f>
        <v>0</v>
      </c>
      <c r="MTO62" s="763">
        <f>'Detailed Budget'!MUA72</f>
        <v>0</v>
      </c>
      <c r="MTP62" s="763">
        <f>'Detailed Budget'!MUB72</f>
        <v>0</v>
      </c>
      <c r="MTQ62" s="763">
        <f>'Detailed Budget'!MUC72</f>
        <v>0</v>
      </c>
      <c r="MTR62" s="763">
        <f>'Detailed Budget'!MUD72</f>
        <v>0</v>
      </c>
      <c r="MTS62" s="763">
        <f>'Detailed Budget'!MUE72</f>
        <v>0</v>
      </c>
      <c r="MTT62" s="763">
        <f>'Detailed Budget'!MUF72</f>
        <v>0</v>
      </c>
      <c r="MTU62" s="763">
        <f>'Detailed Budget'!MUG72</f>
        <v>0</v>
      </c>
      <c r="MTV62" s="763">
        <f>'Detailed Budget'!MUH72</f>
        <v>0</v>
      </c>
      <c r="MTW62" s="763">
        <f>'Detailed Budget'!MUI72</f>
        <v>0</v>
      </c>
      <c r="MTX62" s="763">
        <f>'Detailed Budget'!MUJ72</f>
        <v>0</v>
      </c>
      <c r="MTY62" s="763">
        <f>'Detailed Budget'!MUK72</f>
        <v>0</v>
      </c>
      <c r="MTZ62" s="763">
        <f>'Detailed Budget'!MUL72</f>
        <v>0</v>
      </c>
      <c r="MUA62" s="763">
        <f>'Detailed Budget'!MUM72</f>
        <v>0</v>
      </c>
      <c r="MUB62" s="763">
        <f>'Detailed Budget'!MUN72</f>
        <v>0</v>
      </c>
      <c r="MUC62" s="763">
        <f>'Detailed Budget'!MUO72</f>
        <v>0</v>
      </c>
      <c r="MUD62" s="763">
        <f>'Detailed Budget'!MUP72</f>
        <v>0</v>
      </c>
      <c r="MUE62" s="763">
        <f>'Detailed Budget'!MUQ72</f>
        <v>0</v>
      </c>
      <c r="MUF62" s="763">
        <f>'Detailed Budget'!MUR72</f>
        <v>0</v>
      </c>
      <c r="MUG62" s="763">
        <f>'Detailed Budget'!MUS72</f>
        <v>0</v>
      </c>
      <c r="MUH62" s="763">
        <f>'Detailed Budget'!MUT72</f>
        <v>0</v>
      </c>
      <c r="MUI62" s="763">
        <f>'Detailed Budget'!MUU72</f>
        <v>0</v>
      </c>
      <c r="MUJ62" s="763">
        <f>'Detailed Budget'!MUV72</f>
        <v>0</v>
      </c>
      <c r="MUK62" s="763">
        <f>'Detailed Budget'!MUW72</f>
        <v>0</v>
      </c>
      <c r="MUL62" s="763">
        <f>'Detailed Budget'!MUX72</f>
        <v>0</v>
      </c>
      <c r="MUM62" s="763">
        <f>'Detailed Budget'!MUY72</f>
        <v>0</v>
      </c>
      <c r="MUN62" s="763">
        <f>'Detailed Budget'!MUZ72</f>
        <v>0</v>
      </c>
      <c r="MUO62" s="763">
        <f>'Detailed Budget'!MVA72</f>
        <v>0</v>
      </c>
      <c r="MUP62" s="763">
        <f>'Detailed Budget'!MVB72</f>
        <v>0</v>
      </c>
      <c r="MUQ62" s="763">
        <f>'Detailed Budget'!MVC72</f>
        <v>0</v>
      </c>
      <c r="MUR62" s="763">
        <f>'Detailed Budget'!MVD72</f>
        <v>0</v>
      </c>
      <c r="MUS62" s="763">
        <f>'Detailed Budget'!MVE72</f>
        <v>0</v>
      </c>
      <c r="MUT62" s="763">
        <f>'Detailed Budget'!MVF72</f>
        <v>0</v>
      </c>
      <c r="MUU62" s="763">
        <f>'Detailed Budget'!MVG72</f>
        <v>0</v>
      </c>
      <c r="MUV62" s="763">
        <f>'Detailed Budget'!MVH72</f>
        <v>0</v>
      </c>
      <c r="MUW62" s="763">
        <f>'Detailed Budget'!MVI72</f>
        <v>0</v>
      </c>
      <c r="MUX62" s="763">
        <f>'Detailed Budget'!MVJ72</f>
        <v>0</v>
      </c>
      <c r="MUY62" s="763">
        <f>'Detailed Budget'!MVK72</f>
        <v>0</v>
      </c>
      <c r="MUZ62" s="763">
        <f>'Detailed Budget'!MVL72</f>
        <v>0</v>
      </c>
      <c r="MVA62" s="763">
        <f>'Detailed Budget'!MVM72</f>
        <v>0</v>
      </c>
      <c r="MVB62" s="763">
        <f>'Detailed Budget'!MVN72</f>
        <v>0</v>
      </c>
      <c r="MVC62" s="763">
        <f>'Detailed Budget'!MVO72</f>
        <v>0</v>
      </c>
      <c r="MVD62" s="763">
        <f>'Detailed Budget'!MVP72</f>
        <v>0</v>
      </c>
      <c r="MVE62" s="763">
        <f>'Detailed Budget'!MVQ72</f>
        <v>0</v>
      </c>
      <c r="MVF62" s="763">
        <f>'Detailed Budget'!MVR72</f>
        <v>0</v>
      </c>
      <c r="MVG62" s="763">
        <f>'Detailed Budget'!MVS72</f>
        <v>0</v>
      </c>
      <c r="MVH62" s="763">
        <f>'Detailed Budget'!MVT72</f>
        <v>0</v>
      </c>
      <c r="MVI62" s="763">
        <f>'Detailed Budget'!MVU72</f>
        <v>0</v>
      </c>
      <c r="MVJ62" s="763">
        <f>'Detailed Budget'!MVV72</f>
        <v>0</v>
      </c>
      <c r="MVK62" s="763">
        <f>'Detailed Budget'!MVW72</f>
        <v>0</v>
      </c>
      <c r="MVL62" s="763">
        <f>'Detailed Budget'!MVX72</f>
        <v>0</v>
      </c>
      <c r="MVM62" s="763">
        <f>'Detailed Budget'!MVY72</f>
        <v>0</v>
      </c>
      <c r="MVN62" s="763">
        <f>'Detailed Budget'!MVZ72</f>
        <v>0</v>
      </c>
      <c r="MVO62" s="763">
        <f>'Detailed Budget'!MWA72</f>
        <v>0</v>
      </c>
      <c r="MVP62" s="763">
        <f>'Detailed Budget'!MWB72</f>
        <v>0</v>
      </c>
      <c r="MVQ62" s="763">
        <f>'Detailed Budget'!MWC72</f>
        <v>0</v>
      </c>
      <c r="MVR62" s="763">
        <f>'Detailed Budget'!MWD72</f>
        <v>0</v>
      </c>
      <c r="MVS62" s="763">
        <f>'Detailed Budget'!MWE72</f>
        <v>0</v>
      </c>
      <c r="MVT62" s="763">
        <f>'Detailed Budget'!MWF72</f>
        <v>0</v>
      </c>
      <c r="MVU62" s="763">
        <f>'Detailed Budget'!MWG72</f>
        <v>0</v>
      </c>
      <c r="MVV62" s="763">
        <f>'Detailed Budget'!MWH72</f>
        <v>0</v>
      </c>
      <c r="MVW62" s="763">
        <f>'Detailed Budget'!MWI72</f>
        <v>0</v>
      </c>
      <c r="MVX62" s="763">
        <f>'Detailed Budget'!MWJ72</f>
        <v>0</v>
      </c>
      <c r="MVY62" s="763">
        <f>'Detailed Budget'!MWK72</f>
        <v>0</v>
      </c>
      <c r="MVZ62" s="763">
        <f>'Detailed Budget'!MWL72</f>
        <v>0</v>
      </c>
      <c r="MWA62" s="763">
        <f>'Detailed Budget'!MWM72</f>
        <v>0</v>
      </c>
      <c r="MWB62" s="763">
        <f>'Detailed Budget'!MWN72</f>
        <v>0</v>
      </c>
      <c r="MWC62" s="763">
        <f>'Detailed Budget'!MWO72</f>
        <v>0</v>
      </c>
      <c r="MWD62" s="763">
        <f>'Detailed Budget'!MWP72</f>
        <v>0</v>
      </c>
      <c r="MWE62" s="763">
        <f>'Detailed Budget'!MWQ72</f>
        <v>0</v>
      </c>
      <c r="MWF62" s="763">
        <f>'Detailed Budget'!MWR72</f>
        <v>0</v>
      </c>
      <c r="MWG62" s="763">
        <f>'Detailed Budget'!MWS72</f>
        <v>0</v>
      </c>
      <c r="MWH62" s="763">
        <f>'Detailed Budget'!MWT72</f>
        <v>0</v>
      </c>
      <c r="MWI62" s="763">
        <f>'Detailed Budget'!MWU72</f>
        <v>0</v>
      </c>
      <c r="MWJ62" s="763">
        <f>'Detailed Budget'!MWV72</f>
        <v>0</v>
      </c>
      <c r="MWK62" s="763">
        <f>'Detailed Budget'!MWW72</f>
        <v>0</v>
      </c>
      <c r="MWL62" s="763">
        <f>'Detailed Budget'!MWX72</f>
        <v>0</v>
      </c>
      <c r="MWM62" s="763">
        <f>'Detailed Budget'!MWY72</f>
        <v>0</v>
      </c>
      <c r="MWN62" s="763">
        <f>'Detailed Budget'!MWZ72</f>
        <v>0</v>
      </c>
      <c r="MWO62" s="763">
        <f>'Detailed Budget'!MXA72</f>
        <v>0</v>
      </c>
      <c r="MWP62" s="763">
        <f>'Detailed Budget'!MXB72</f>
        <v>0</v>
      </c>
      <c r="MWQ62" s="763">
        <f>'Detailed Budget'!MXC72</f>
        <v>0</v>
      </c>
      <c r="MWR62" s="763">
        <f>'Detailed Budget'!MXD72</f>
        <v>0</v>
      </c>
      <c r="MWS62" s="763">
        <f>'Detailed Budget'!MXE72</f>
        <v>0</v>
      </c>
      <c r="MWT62" s="763">
        <f>'Detailed Budget'!MXF72</f>
        <v>0</v>
      </c>
      <c r="MWU62" s="763">
        <f>'Detailed Budget'!MXG72</f>
        <v>0</v>
      </c>
      <c r="MWV62" s="763">
        <f>'Detailed Budget'!MXH72</f>
        <v>0</v>
      </c>
      <c r="MWW62" s="763">
        <f>'Detailed Budget'!MXI72</f>
        <v>0</v>
      </c>
      <c r="MWX62" s="763">
        <f>'Detailed Budget'!MXJ72</f>
        <v>0</v>
      </c>
      <c r="MWY62" s="763">
        <f>'Detailed Budget'!MXK72</f>
        <v>0</v>
      </c>
      <c r="MWZ62" s="763">
        <f>'Detailed Budget'!MXL72</f>
        <v>0</v>
      </c>
      <c r="MXA62" s="763">
        <f>'Detailed Budget'!MXM72</f>
        <v>0</v>
      </c>
      <c r="MXB62" s="763">
        <f>'Detailed Budget'!MXN72</f>
        <v>0</v>
      </c>
      <c r="MXC62" s="763">
        <f>'Detailed Budget'!MXO72</f>
        <v>0</v>
      </c>
      <c r="MXD62" s="763">
        <f>'Detailed Budget'!MXP72</f>
        <v>0</v>
      </c>
      <c r="MXE62" s="763">
        <f>'Detailed Budget'!MXQ72</f>
        <v>0</v>
      </c>
      <c r="MXF62" s="763">
        <f>'Detailed Budget'!MXR72</f>
        <v>0</v>
      </c>
      <c r="MXG62" s="763">
        <f>'Detailed Budget'!MXS72</f>
        <v>0</v>
      </c>
      <c r="MXH62" s="763">
        <f>'Detailed Budget'!MXT72</f>
        <v>0</v>
      </c>
      <c r="MXI62" s="763">
        <f>'Detailed Budget'!MXU72</f>
        <v>0</v>
      </c>
      <c r="MXJ62" s="763">
        <f>'Detailed Budget'!MXV72</f>
        <v>0</v>
      </c>
      <c r="MXK62" s="763">
        <f>'Detailed Budget'!MXW72</f>
        <v>0</v>
      </c>
      <c r="MXL62" s="763">
        <f>'Detailed Budget'!MXX72</f>
        <v>0</v>
      </c>
      <c r="MXM62" s="763">
        <f>'Detailed Budget'!MXY72</f>
        <v>0</v>
      </c>
      <c r="MXN62" s="763">
        <f>'Detailed Budget'!MXZ72</f>
        <v>0</v>
      </c>
      <c r="MXO62" s="763">
        <f>'Detailed Budget'!MYA72</f>
        <v>0</v>
      </c>
      <c r="MXP62" s="763">
        <f>'Detailed Budget'!MYB72</f>
        <v>0</v>
      </c>
      <c r="MXQ62" s="763">
        <f>'Detailed Budget'!MYC72</f>
        <v>0</v>
      </c>
      <c r="MXR62" s="763">
        <f>'Detailed Budget'!MYD72</f>
        <v>0</v>
      </c>
      <c r="MXS62" s="763">
        <f>'Detailed Budget'!MYE72</f>
        <v>0</v>
      </c>
      <c r="MXT62" s="763">
        <f>'Detailed Budget'!MYF72</f>
        <v>0</v>
      </c>
      <c r="MXU62" s="763">
        <f>'Detailed Budget'!MYG72</f>
        <v>0</v>
      </c>
      <c r="MXV62" s="763">
        <f>'Detailed Budget'!MYH72</f>
        <v>0</v>
      </c>
      <c r="MXW62" s="763">
        <f>'Detailed Budget'!MYI72</f>
        <v>0</v>
      </c>
      <c r="MXX62" s="763">
        <f>'Detailed Budget'!MYJ72</f>
        <v>0</v>
      </c>
      <c r="MXY62" s="763">
        <f>'Detailed Budget'!MYK72</f>
        <v>0</v>
      </c>
      <c r="MXZ62" s="763">
        <f>'Detailed Budget'!MYL72</f>
        <v>0</v>
      </c>
      <c r="MYA62" s="763">
        <f>'Detailed Budget'!MYM72</f>
        <v>0</v>
      </c>
      <c r="MYB62" s="763">
        <f>'Detailed Budget'!MYN72</f>
        <v>0</v>
      </c>
      <c r="MYC62" s="763">
        <f>'Detailed Budget'!MYO72</f>
        <v>0</v>
      </c>
      <c r="MYD62" s="763">
        <f>'Detailed Budget'!MYP72</f>
        <v>0</v>
      </c>
      <c r="MYE62" s="763">
        <f>'Detailed Budget'!MYQ72</f>
        <v>0</v>
      </c>
      <c r="MYF62" s="763">
        <f>'Detailed Budget'!MYR72</f>
        <v>0</v>
      </c>
      <c r="MYG62" s="763">
        <f>'Detailed Budget'!MYS72</f>
        <v>0</v>
      </c>
      <c r="MYH62" s="763">
        <f>'Detailed Budget'!MYT72</f>
        <v>0</v>
      </c>
      <c r="MYI62" s="763">
        <f>'Detailed Budget'!MYU72</f>
        <v>0</v>
      </c>
      <c r="MYJ62" s="763">
        <f>'Detailed Budget'!MYV72</f>
        <v>0</v>
      </c>
      <c r="MYK62" s="763">
        <f>'Detailed Budget'!MYW72</f>
        <v>0</v>
      </c>
      <c r="MYL62" s="763">
        <f>'Detailed Budget'!MYX72</f>
        <v>0</v>
      </c>
      <c r="MYM62" s="763">
        <f>'Detailed Budget'!MYY72</f>
        <v>0</v>
      </c>
      <c r="MYN62" s="763">
        <f>'Detailed Budget'!MYZ72</f>
        <v>0</v>
      </c>
      <c r="MYO62" s="763">
        <f>'Detailed Budget'!MZA72</f>
        <v>0</v>
      </c>
      <c r="MYP62" s="763">
        <f>'Detailed Budget'!MZB72</f>
        <v>0</v>
      </c>
      <c r="MYQ62" s="763">
        <f>'Detailed Budget'!MZC72</f>
        <v>0</v>
      </c>
      <c r="MYR62" s="763">
        <f>'Detailed Budget'!MZD72</f>
        <v>0</v>
      </c>
      <c r="MYS62" s="763">
        <f>'Detailed Budget'!MZE72</f>
        <v>0</v>
      </c>
      <c r="MYT62" s="763">
        <f>'Detailed Budget'!MZF72</f>
        <v>0</v>
      </c>
      <c r="MYU62" s="763">
        <f>'Detailed Budget'!MZG72</f>
        <v>0</v>
      </c>
      <c r="MYV62" s="763">
        <f>'Detailed Budget'!MZH72</f>
        <v>0</v>
      </c>
      <c r="MYW62" s="763">
        <f>'Detailed Budget'!MZI72</f>
        <v>0</v>
      </c>
      <c r="MYX62" s="763">
        <f>'Detailed Budget'!MZJ72</f>
        <v>0</v>
      </c>
      <c r="MYY62" s="763">
        <f>'Detailed Budget'!MZK72</f>
        <v>0</v>
      </c>
      <c r="MYZ62" s="763">
        <f>'Detailed Budget'!MZL72</f>
        <v>0</v>
      </c>
      <c r="MZA62" s="763">
        <f>'Detailed Budget'!MZM72</f>
        <v>0</v>
      </c>
      <c r="MZB62" s="763">
        <f>'Detailed Budget'!MZN72</f>
        <v>0</v>
      </c>
      <c r="MZC62" s="763">
        <f>'Detailed Budget'!MZO72</f>
        <v>0</v>
      </c>
      <c r="MZD62" s="763">
        <f>'Detailed Budget'!MZP72</f>
        <v>0</v>
      </c>
      <c r="MZE62" s="763">
        <f>'Detailed Budget'!MZQ72</f>
        <v>0</v>
      </c>
      <c r="MZF62" s="763">
        <f>'Detailed Budget'!MZR72</f>
        <v>0</v>
      </c>
      <c r="MZG62" s="763">
        <f>'Detailed Budget'!MZS72</f>
        <v>0</v>
      </c>
      <c r="MZH62" s="763">
        <f>'Detailed Budget'!MZT72</f>
        <v>0</v>
      </c>
      <c r="MZI62" s="763">
        <f>'Detailed Budget'!MZU72</f>
        <v>0</v>
      </c>
      <c r="MZJ62" s="763">
        <f>'Detailed Budget'!MZV72</f>
        <v>0</v>
      </c>
      <c r="MZK62" s="763">
        <f>'Detailed Budget'!MZW72</f>
        <v>0</v>
      </c>
      <c r="MZL62" s="763">
        <f>'Detailed Budget'!MZX72</f>
        <v>0</v>
      </c>
      <c r="MZM62" s="763">
        <f>'Detailed Budget'!MZY72</f>
        <v>0</v>
      </c>
      <c r="MZN62" s="763">
        <f>'Detailed Budget'!MZZ72</f>
        <v>0</v>
      </c>
      <c r="MZO62" s="763">
        <f>'Detailed Budget'!NAA72</f>
        <v>0</v>
      </c>
      <c r="MZP62" s="763">
        <f>'Detailed Budget'!NAB72</f>
        <v>0</v>
      </c>
      <c r="MZQ62" s="763">
        <f>'Detailed Budget'!NAC72</f>
        <v>0</v>
      </c>
      <c r="MZR62" s="763">
        <f>'Detailed Budget'!NAD72</f>
        <v>0</v>
      </c>
      <c r="MZS62" s="763">
        <f>'Detailed Budget'!NAE72</f>
        <v>0</v>
      </c>
      <c r="MZT62" s="763">
        <f>'Detailed Budget'!NAF72</f>
        <v>0</v>
      </c>
      <c r="MZU62" s="763">
        <f>'Detailed Budget'!NAG72</f>
        <v>0</v>
      </c>
      <c r="MZV62" s="763">
        <f>'Detailed Budget'!NAH72</f>
        <v>0</v>
      </c>
      <c r="MZW62" s="763">
        <f>'Detailed Budget'!NAI72</f>
        <v>0</v>
      </c>
      <c r="MZX62" s="763">
        <f>'Detailed Budget'!NAJ72</f>
        <v>0</v>
      </c>
      <c r="MZY62" s="763">
        <f>'Detailed Budget'!NAK72</f>
        <v>0</v>
      </c>
      <c r="MZZ62" s="763">
        <f>'Detailed Budget'!NAL72</f>
        <v>0</v>
      </c>
      <c r="NAA62" s="763">
        <f>'Detailed Budget'!NAM72</f>
        <v>0</v>
      </c>
      <c r="NAB62" s="763">
        <f>'Detailed Budget'!NAN72</f>
        <v>0</v>
      </c>
      <c r="NAC62" s="763">
        <f>'Detailed Budget'!NAO72</f>
        <v>0</v>
      </c>
      <c r="NAD62" s="763">
        <f>'Detailed Budget'!NAP72</f>
        <v>0</v>
      </c>
      <c r="NAE62" s="763">
        <f>'Detailed Budget'!NAQ72</f>
        <v>0</v>
      </c>
      <c r="NAF62" s="763">
        <f>'Detailed Budget'!NAR72</f>
        <v>0</v>
      </c>
      <c r="NAG62" s="763">
        <f>'Detailed Budget'!NAS72</f>
        <v>0</v>
      </c>
      <c r="NAH62" s="763">
        <f>'Detailed Budget'!NAT72</f>
        <v>0</v>
      </c>
      <c r="NAI62" s="763">
        <f>'Detailed Budget'!NAU72</f>
        <v>0</v>
      </c>
      <c r="NAJ62" s="763">
        <f>'Detailed Budget'!NAV72</f>
        <v>0</v>
      </c>
      <c r="NAK62" s="763">
        <f>'Detailed Budget'!NAW72</f>
        <v>0</v>
      </c>
      <c r="NAL62" s="763">
        <f>'Detailed Budget'!NAX72</f>
        <v>0</v>
      </c>
      <c r="NAM62" s="763">
        <f>'Detailed Budget'!NAY72</f>
        <v>0</v>
      </c>
      <c r="NAN62" s="763">
        <f>'Detailed Budget'!NAZ72</f>
        <v>0</v>
      </c>
      <c r="NAO62" s="763">
        <f>'Detailed Budget'!NBA72</f>
        <v>0</v>
      </c>
      <c r="NAP62" s="763">
        <f>'Detailed Budget'!NBB72</f>
        <v>0</v>
      </c>
      <c r="NAQ62" s="763">
        <f>'Detailed Budget'!NBC72</f>
        <v>0</v>
      </c>
      <c r="NAR62" s="763">
        <f>'Detailed Budget'!NBD72</f>
        <v>0</v>
      </c>
      <c r="NAS62" s="763">
        <f>'Detailed Budget'!NBE72</f>
        <v>0</v>
      </c>
      <c r="NAT62" s="763">
        <f>'Detailed Budget'!NBF72</f>
        <v>0</v>
      </c>
      <c r="NAU62" s="763">
        <f>'Detailed Budget'!NBG72</f>
        <v>0</v>
      </c>
      <c r="NAV62" s="763">
        <f>'Detailed Budget'!NBH72</f>
        <v>0</v>
      </c>
      <c r="NAW62" s="763">
        <f>'Detailed Budget'!NBI72</f>
        <v>0</v>
      </c>
      <c r="NAX62" s="763">
        <f>'Detailed Budget'!NBJ72</f>
        <v>0</v>
      </c>
      <c r="NAY62" s="763">
        <f>'Detailed Budget'!NBK72</f>
        <v>0</v>
      </c>
      <c r="NAZ62" s="763">
        <f>'Detailed Budget'!NBL72</f>
        <v>0</v>
      </c>
      <c r="NBA62" s="763">
        <f>'Detailed Budget'!NBM72</f>
        <v>0</v>
      </c>
      <c r="NBB62" s="763">
        <f>'Detailed Budget'!NBN72</f>
        <v>0</v>
      </c>
      <c r="NBC62" s="763">
        <f>'Detailed Budget'!NBO72</f>
        <v>0</v>
      </c>
      <c r="NBD62" s="763">
        <f>'Detailed Budget'!NBP72</f>
        <v>0</v>
      </c>
      <c r="NBE62" s="763">
        <f>'Detailed Budget'!NBQ72</f>
        <v>0</v>
      </c>
      <c r="NBF62" s="763">
        <f>'Detailed Budget'!NBR72</f>
        <v>0</v>
      </c>
      <c r="NBG62" s="763">
        <f>'Detailed Budget'!NBS72</f>
        <v>0</v>
      </c>
      <c r="NBH62" s="763">
        <f>'Detailed Budget'!NBT72</f>
        <v>0</v>
      </c>
      <c r="NBI62" s="763">
        <f>'Detailed Budget'!NBU72</f>
        <v>0</v>
      </c>
      <c r="NBJ62" s="763">
        <f>'Detailed Budget'!NBV72</f>
        <v>0</v>
      </c>
      <c r="NBK62" s="763">
        <f>'Detailed Budget'!NBW72</f>
        <v>0</v>
      </c>
      <c r="NBL62" s="763">
        <f>'Detailed Budget'!NBX72</f>
        <v>0</v>
      </c>
      <c r="NBM62" s="763">
        <f>'Detailed Budget'!NBY72</f>
        <v>0</v>
      </c>
      <c r="NBN62" s="763">
        <f>'Detailed Budget'!NBZ72</f>
        <v>0</v>
      </c>
      <c r="NBO62" s="763">
        <f>'Detailed Budget'!NCA72</f>
        <v>0</v>
      </c>
      <c r="NBP62" s="763">
        <f>'Detailed Budget'!NCB72</f>
        <v>0</v>
      </c>
      <c r="NBQ62" s="763">
        <f>'Detailed Budget'!NCC72</f>
        <v>0</v>
      </c>
      <c r="NBR62" s="763">
        <f>'Detailed Budget'!NCD72</f>
        <v>0</v>
      </c>
      <c r="NBS62" s="763">
        <f>'Detailed Budget'!NCE72</f>
        <v>0</v>
      </c>
      <c r="NBT62" s="763">
        <f>'Detailed Budget'!NCF72</f>
        <v>0</v>
      </c>
      <c r="NBU62" s="763">
        <f>'Detailed Budget'!NCG72</f>
        <v>0</v>
      </c>
      <c r="NBV62" s="763">
        <f>'Detailed Budget'!NCH72</f>
        <v>0</v>
      </c>
      <c r="NBW62" s="763">
        <f>'Detailed Budget'!NCI72</f>
        <v>0</v>
      </c>
      <c r="NBX62" s="763">
        <f>'Detailed Budget'!NCJ72</f>
        <v>0</v>
      </c>
      <c r="NBY62" s="763">
        <f>'Detailed Budget'!NCK72</f>
        <v>0</v>
      </c>
      <c r="NBZ62" s="763">
        <f>'Detailed Budget'!NCL72</f>
        <v>0</v>
      </c>
      <c r="NCA62" s="763">
        <f>'Detailed Budget'!NCM72</f>
        <v>0</v>
      </c>
      <c r="NCB62" s="763">
        <f>'Detailed Budget'!NCN72</f>
        <v>0</v>
      </c>
      <c r="NCC62" s="763">
        <f>'Detailed Budget'!NCO72</f>
        <v>0</v>
      </c>
      <c r="NCD62" s="763">
        <f>'Detailed Budget'!NCP72</f>
        <v>0</v>
      </c>
      <c r="NCE62" s="763">
        <f>'Detailed Budget'!NCQ72</f>
        <v>0</v>
      </c>
      <c r="NCF62" s="763">
        <f>'Detailed Budget'!NCR72</f>
        <v>0</v>
      </c>
      <c r="NCG62" s="763">
        <f>'Detailed Budget'!NCS72</f>
        <v>0</v>
      </c>
      <c r="NCH62" s="763">
        <f>'Detailed Budget'!NCT72</f>
        <v>0</v>
      </c>
      <c r="NCI62" s="763">
        <f>'Detailed Budget'!NCU72</f>
        <v>0</v>
      </c>
      <c r="NCJ62" s="763">
        <f>'Detailed Budget'!NCV72</f>
        <v>0</v>
      </c>
      <c r="NCK62" s="763">
        <f>'Detailed Budget'!NCW72</f>
        <v>0</v>
      </c>
      <c r="NCL62" s="763">
        <f>'Detailed Budget'!NCX72</f>
        <v>0</v>
      </c>
      <c r="NCM62" s="763">
        <f>'Detailed Budget'!NCY72</f>
        <v>0</v>
      </c>
      <c r="NCN62" s="763">
        <f>'Detailed Budget'!NCZ72</f>
        <v>0</v>
      </c>
      <c r="NCO62" s="763">
        <f>'Detailed Budget'!NDA72</f>
        <v>0</v>
      </c>
      <c r="NCP62" s="763">
        <f>'Detailed Budget'!NDB72</f>
        <v>0</v>
      </c>
      <c r="NCQ62" s="763">
        <f>'Detailed Budget'!NDC72</f>
        <v>0</v>
      </c>
      <c r="NCR62" s="763">
        <f>'Detailed Budget'!NDD72</f>
        <v>0</v>
      </c>
      <c r="NCS62" s="763">
        <f>'Detailed Budget'!NDE72</f>
        <v>0</v>
      </c>
      <c r="NCT62" s="763">
        <f>'Detailed Budget'!NDF72</f>
        <v>0</v>
      </c>
      <c r="NCU62" s="763">
        <f>'Detailed Budget'!NDG72</f>
        <v>0</v>
      </c>
      <c r="NCV62" s="763">
        <f>'Detailed Budget'!NDH72</f>
        <v>0</v>
      </c>
      <c r="NCW62" s="763">
        <f>'Detailed Budget'!NDI72</f>
        <v>0</v>
      </c>
      <c r="NCX62" s="763">
        <f>'Detailed Budget'!NDJ72</f>
        <v>0</v>
      </c>
      <c r="NCY62" s="763">
        <f>'Detailed Budget'!NDK72</f>
        <v>0</v>
      </c>
      <c r="NCZ62" s="763">
        <f>'Detailed Budget'!NDL72</f>
        <v>0</v>
      </c>
      <c r="NDA62" s="763">
        <f>'Detailed Budget'!NDM72</f>
        <v>0</v>
      </c>
      <c r="NDB62" s="763">
        <f>'Detailed Budget'!NDN72</f>
        <v>0</v>
      </c>
      <c r="NDC62" s="763">
        <f>'Detailed Budget'!NDO72</f>
        <v>0</v>
      </c>
      <c r="NDD62" s="763">
        <f>'Detailed Budget'!NDP72</f>
        <v>0</v>
      </c>
      <c r="NDE62" s="763">
        <f>'Detailed Budget'!NDQ72</f>
        <v>0</v>
      </c>
      <c r="NDF62" s="763">
        <f>'Detailed Budget'!NDR72</f>
        <v>0</v>
      </c>
      <c r="NDG62" s="763">
        <f>'Detailed Budget'!NDS72</f>
        <v>0</v>
      </c>
      <c r="NDH62" s="763">
        <f>'Detailed Budget'!NDT72</f>
        <v>0</v>
      </c>
      <c r="NDI62" s="763">
        <f>'Detailed Budget'!NDU72</f>
        <v>0</v>
      </c>
      <c r="NDJ62" s="763">
        <f>'Detailed Budget'!NDV72</f>
        <v>0</v>
      </c>
      <c r="NDK62" s="763">
        <f>'Detailed Budget'!NDW72</f>
        <v>0</v>
      </c>
      <c r="NDL62" s="763">
        <f>'Detailed Budget'!NDX72</f>
        <v>0</v>
      </c>
      <c r="NDM62" s="763">
        <f>'Detailed Budget'!NDY72</f>
        <v>0</v>
      </c>
      <c r="NDN62" s="763">
        <f>'Detailed Budget'!NDZ72</f>
        <v>0</v>
      </c>
      <c r="NDO62" s="763">
        <f>'Detailed Budget'!NEA72</f>
        <v>0</v>
      </c>
      <c r="NDP62" s="763">
        <f>'Detailed Budget'!NEB72</f>
        <v>0</v>
      </c>
      <c r="NDQ62" s="763">
        <f>'Detailed Budget'!NEC72</f>
        <v>0</v>
      </c>
      <c r="NDR62" s="763">
        <f>'Detailed Budget'!NED72</f>
        <v>0</v>
      </c>
      <c r="NDS62" s="763">
        <f>'Detailed Budget'!NEE72</f>
        <v>0</v>
      </c>
      <c r="NDT62" s="763">
        <f>'Detailed Budget'!NEF72</f>
        <v>0</v>
      </c>
      <c r="NDU62" s="763">
        <f>'Detailed Budget'!NEG72</f>
        <v>0</v>
      </c>
      <c r="NDV62" s="763">
        <f>'Detailed Budget'!NEH72</f>
        <v>0</v>
      </c>
      <c r="NDW62" s="763">
        <f>'Detailed Budget'!NEI72</f>
        <v>0</v>
      </c>
      <c r="NDX62" s="763">
        <f>'Detailed Budget'!NEJ72</f>
        <v>0</v>
      </c>
      <c r="NDY62" s="763">
        <f>'Detailed Budget'!NEK72</f>
        <v>0</v>
      </c>
      <c r="NDZ62" s="763">
        <f>'Detailed Budget'!NEL72</f>
        <v>0</v>
      </c>
      <c r="NEA62" s="763">
        <f>'Detailed Budget'!NEM72</f>
        <v>0</v>
      </c>
      <c r="NEB62" s="763">
        <f>'Detailed Budget'!NEN72</f>
        <v>0</v>
      </c>
      <c r="NEC62" s="763">
        <f>'Detailed Budget'!NEO72</f>
        <v>0</v>
      </c>
      <c r="NED62" s="763">
        <f>'Detailed Budget'!NEP72</f>
        <v>0</v>
      </c>
      <c r="NEE62" s="763">
        <f>'Detailed Budget'!NEQ72</f>
        <v>0</v>
      </c>
      <c r="NEF62" s="763">
        <f>'Detailed Budget'!NER72</f>
        <v>0</v>
      </c>
      <c r="NEG62" s="763">
        <f>'Detailed Budget'!NES72</f>
        <v>0</v>
      </c>
      <c r="NEH62" s="763">
        <f>'Detailed Budget'!NET72</f>
        <v>0</v>
      </c>
      <c r="NEI62" s="763">
        <f>'Detailed Budget'!NEU72</f>
        <v>0</v>
      </c>
      <c r="NEJ62" s="763">
        <f>'Detailed Budget'!NEV72</f>
        <v>0</v>
      </c>
      <c r="NEK62" s="763">
        <f>'Detailed Budget'!NEW72</f>
        <v>0</v>
      </c>
      <c r="NEL62" s="763">
        <f>'Detailed Budget'!NEX72</f>
        <v>0</v>
      </c>
      <c r="NEM62" s="763">
        <f>'Detailed Budget'!NEY72</f>
        <v>0</v>
      </c>
      <c r="NEN62" s="763">
        <f>'Detailed Budget'!NEZ72</f>
        <v>0</v>
      </c>
      <c r="NEO62" s="763">
        <f>'Detailed Budget'!NFA72</f>
        <v>0</v>
      </c>
      <c r="NEP62" s="763">
        <f>'Detailed Budget'!NFB72</f>
        <v>0</v>
      </c>
      <c r="NEQ62" s="763">
        <f>'Detailed Budget'!NFC72</f>
        <v>0</v>
      </c>
      <c r="NER62" s="763">
        <f>'Detailed Budget'!NFD72</f>
        <v>0</v>
      </c>
      <c r="NES62" s="763">
        <f>'Detailed Budget'!NFE72</f>
        <v>0</v>
      </c>
      <c r="NET62" s="763">
        <f>'Detailed Budget'!NFF72</f>
        <v>0</v>
      </c>
      <c r="NEU62" s="763">
        <f>'Detailed Budget'!NFG72</f>
        <v>0</v>
      </c>
      <c r="NEV62" s="763">
        <f>'Detailed Budget'!NFH72</f>
        <v>0</v>
      </c>
      <c r="NEW62" s="763">
        <f>'Detailed Budget'!NFI72</f>
        <v>0</v>
      </c>
      <c r="NEX62" s="763">
        <f>'Detailed Budget'!NFJ72</f>
        <v>0</v>
      </c>
      <c r="NEY62" s="763">
        <f>'Detailed Budget'!NFK72</f>
        <v>0</v>
      </c>
      <c r="NEZ62" s="763">
        <f>'Detailed Budget'!NFL72</f>
        <v>0</v>
      </c>
      <c r="NFA62" s="763">
        <f>'Detailed Budget'!NFM72</f>
        <v>0</v>
      </c>
      <c r="NFB62" s="763">
        <f>'Detailed Budget'!NFN72</f>
        <v>0</v>
      </c>
      <c r="NFC62" s="763">
        <f>'Detailed Budget'!NFO72</f>
        <v>0</v>
      </c>
      <c r="NFD62" s="763">
        <f>'Detailed Budget'!NFP72</f>
        <v>0</v>
      </c>
      <c r="NFE62" s="763">
        <f>'Detailed Budget'!NFQ72</f>
        <v>0</v>
      </c>
      <c r="NFF62" s="763">
        <f>'Detailed Budget'!NFR72</f>
        <v>0</v>
      </c>
      <c r="NFG62" s="763">
        <f>'Detailed Budget'!NFS72</f>
        <v>0</v>
      </c>
      <c r="NFH62" s="763">
        <f>'Detailed Budget'!NFT72</f>
        <v>0</v>
      </c>
      <c r="NFI62" s="763">
        <f>'Detailed Budget'!NFU72</f>
        <v>0</v>
      </c>
      <c r="NFJ62" s="763">
        <f>'Detailed Budget'!NFV72</f>
        <v>0</v>
      </c>
      <c r="NFK62" s="763">
        <f>'Detailed Budget'!NFW72</f>
        <v>0</v>
      </c>
      <c r="NFL62" s="763">
        <f>'Detailed Budget'!NFX72</f>
        <v>0</v>
      </c>
      <c r="NFM62" s="763">
        <f>'Detailed Budget'!NFY72</f>
        <v>0</v>
      </c>
      <c r="NFN62" s="763">
        <f>'Detailed Budget'!NFZ72</f>
        <v>0</v>
      </c>
      <c r="NFO62" s="763">
        <f>'Detailed Budget'!NGA72</f>
        <v>0</v>
      </c>
      <c r="NFP62" s="763">
        <f>'Detailed Budget'!NGB72</f>
        <v>0</v>
      </c>
      <c r="NFQ62" s="763">
        <f>'Detailed Budget'!NGC72</f>
        <v>0</v>
      </c>
      <c r="NFR62" s="763">
        <f>'Detailed Budget'!NGD72</f>
        <v>0</v>
      </c>
      <c r="NFS62" s="763">
        <f>'Detailed Budget'!NGE72</f>
        <v>0</v>
      </c>
      <c r="NFT62" s="763">
        <f>'Detailed Budget'!NGF72</f>
        <v>0</v>
      </c>
      <c r="NFU62" s="763">
        <f>'Detailed Budget'!NGG72</f>
        <v>0</v>
      </c>
      <c r="NFV62" s="763">
        <f>'Detailed Budget'!NGH72</f>
        <v>0</v>
      </c>
      <c r="NFW62" s="763">
        <f>'Detailed Budget'!NGI72</f>
        <v>0</v>
      </c>
      <c r="NFX62" s="763">
        <f>'Detailed Budget'!NGJ72</f>
        <v>0</v>
      </c>
      <c r="NFY62" s="763">
        <f>'Detailed Budget'!NGK72</f>
        <v>0</v>
      </c>
      <c r="NFZ62" s="763">
        <f>'Detailed Budget'!NGL72</f>
        <v>0</v>
      </c>
      <c r="NGA62" s="763">
        <f>'Detailed Budget'!NGM72</f>
        <v>0</v>
      </c>
      <c r="NGB62" s="763">
        <f>'Detailed Budget'!NGN72</f>
        <v>0</v>
      </c>
      <c r="NGC62" s="763">
        <f>'Detailed Budget'!NGO72</f>
        <v>0</v>
      </c>
      <c r="NGD62" s="763">
        <f>'Detailed Budget'!NGP72</f>
        <v>0</v>
      </c>
      <c r="NGE62" s="763">
        <f>'Detailed Budget'!NGQ72</f>
        <v>0</v>
      </c>
      <c r="NGF62" s="763">
        <f>'Detailed Budget'!NGR72</f>
        <v>0</v>
      </c>
      <c r="NGG62" s="763">
        <f>'Detailed Budget'!NGS72</f>
        <v>0</v>
      </c>
      <c r="NGH62" s="763">
        <f>'Detailed Budget'!NGT72</f>
        <v>0</v>
      </c>
      <c r="NGI62" s="763">
        <f>'Detailed Budget'!NGU72</f>
        <v>0</v>
      </c>
      <c r="NGJ62" s="763">
        <f>'Detailed Budget'!NGV72</f>
        <v>0</v>
      </c>
      <c r="NGK62" s="763">
        <f>'Detailed Budget'!NGW72</f>
        <v>0</v>
      </c>
      <c r="NGL62" s="763">
        <f>'Detailed Budget'!NGX72</f>
        <v>0</v>
      </c>
      <c r="NGM62" s="763">
        <f>'Detailed Budget'!NGY72</f>
        <v>0</v>
      </c>
      <c r="NGN62" s="763">
        <f>'Detailed Budget'!NGZ72</f>
        <v>0</v>
      </c>
      <c r="NGO62" s="763">
        <f>'Detailed Budget'!NHA72</f>
        <v>0</v>
      </c>
      <c r="NGP62" s="763">
        <f>'Detailed Budget'!NHB72</f>
        <v>0</v>
      </c>
      <c r="NGQ62" s="763">
        <f>'Detailed Budget'!NHC72</f>
        <v>0</v>
      </c>
      <c r="NGR62" s="763">
        <f>'Detailed Budget'!NHD72</f>
        <v>0</v>
      </c>
      <c r="NGS62" s="763">
        <f>'Detailed Budget'!NHE72</f>
        <v>0</v>
      </c>
      <c r="NGT62" s="763">
        <f>'Detailed Budget'!NHF72</f>
        <v>0</v>
      </c>
      <c r="NGU62" s="763">
        <f>'Detailed Budget'!NHG72</f>
        <v>0</v>
      </c>
      <c r="NGV62" s="763">
        <f>'Detailed Budget'!NHH72</f>
        <v>0</v>
      </c>
      <c r="NGW62" s="763">
        <f>'Detailed Budget'!NHI72</f>
        <v>0</v>
      </c>
      <c r="NGX62" s="763">
        <f>'Detailed Budget'!NHJ72</f>
        <v>0</v>
      </c>
      <c r="NGY62" s="763">
        <f>'Detailed Budget'!NHK72</f>
        <v>0</v>
      </c>
      <c r="NGZ62" s="763">
        <f>'Detailed Budget'!NHL72</f>
        <v>0</v>
      </c>
      <c r="NHA62" s="763">
        <f>'Detailed Budget'!NHM72</f>
        <v>0</v>
      </c>
      <c r="NHB62" s="763">
        <f>'Detailed Budget'!NHN72</f>
        <v>0</v>
      </c>
      <c r="NHC62" s="763">
        <f>'Detailed Budget'!NHO72</f>
        <v>0</v>
      </c>
      <c r="NHD62" s="763">
        <f>'Detailed Budget'!NHP72</f>
        <v>0</v>
      </c>
      <c r="NHE62" s="763">
        <f>'Detailed Budget'!NHQ72</f>
        <v>0</v>
      </c>
      <c r="NHF62" s="763">
        <f>'Detailed Budget'!NHR72</f>
        <v>0</v>
      </c>
      <c r="NHG62" s="763">
        <f>'Detailed Budget'!NHS72</f>
        <v>0</v>
      </c>
      <c r="NHH62" s="763">
        <f>'Detailed Budget'!NHT72</f>
        <v>0</v>
      </c>
      <c r="NHI62" s="763">
        <f>'Detailed Budget'!NHU72</f>
        <v>0</v>
      </c>
      <c r="NHJ62" s="763">
        <f>'Detailed Budget'!NHV72</f>
        <v>0</v>
      </c>
      <c r="NHK62" s="763">
        <f>'Detailed Budget'!NHW72</f>
        <v>0</v>
      </c>
      <c r="NHL62" s="763">
        <f>'Detailed Budget'!NHX72</f>
        <v>0</v>
      </c>
      <c r="NHM62" s="763">
        <f>'Detailed Budget'!NHY72</f>
        <v>0</v>
      </c>
      <c r="NHN62" s="763">
        <f>'Detailed Budget'!NHZ72</f>
        <v>0</v>
      </c>
      <c r="NHO62" s="763">
        <f>'Detailed Budget'!NIA72</f>
        <v>0</v>
      </c>
      <c r="NHP62" s="763">
        <f>'Detailed Budget'!NIB72</f>
        <v>0</v>
      </c>
      <c r="NHQ62" s="763">
        <f>'Detailed Budget'!NIC72</f>
        <v>0</v>
      </c>
      <c r="NHR62" s="763">
        <f>'Detailed Budget'!NID72</f>
        <v>0</v>
      </c>
      <c r="NHS62" s="763">
        <f>'Detailed Budget'!NIE72</f>
        <v>0</v>
      </c>
      <c r="NHT62" s="763">
        <f>'Detailed Budget'!NIF72</f>
        <v>0</v>
      </c>
      <c r="NHU62" s="763">
        <f>'Detailed Budget'!NIG72</f>
        <v>0</v>
      </c>
      <c r="NHV62" s="763">
        <f>'Detailed Budget'!NIH72</f>
        <v>0</v>
      </c>
      <c r="NHW62" s="763">
        <f>'Detailed Budget'!NII72</f>
        <v>0</v>
      </c>
      <c r="NHX62" s="763">
        <f>'Detailed Budget'!NIJ72</f>
        <v>0</v>
      </c>
      <c r="NHY62" s="763">
        <f>'Detailed Budget'!NIK72</f>
        <v>0</v>
      </c>
      <c r="NHZ62" s="763">
        <f>'Detailed Budget'!NIL72</f>
        <v>0</v>
      </c>
      <c r="NIA62" s="763">
        <f>'Detailed Budget'!NIM72</f>
        <v>0</v>
      </c>
      <c r="NIB62" s="763">
        <f>'Detailed Budget'!NIN72</f>
        <v>0</v>
      </c>
      <c r="NIC62" s="763">
        <f>'Detailed Budget'!NIO72</f>
        <v>0</v>
      </c>
      <c r="NID62" s="763">
        <f>'Detailed Budget'!NIP72</f>
        <v>0</v>
      </c>
      <c r="NIE62" s="763">
        <f>'Detailed Budget'!NIQ72</f>
        <v>0</v>
      </c>
      <c r="NIF62" s="763">
        <f>'Detailed Budget'!NIR72</f>
        <v>0</v>
      </c>
      <c r="NIG62" s="763">
        <f>'Detailed Budget'!NIS72</f>
        <v>0</v>
      </c>
      <c r="NIH62" s="763">
        <f>'Detailed Budget'!NIT72</f>
        <v>0</v>
      </c>
      <c r="NII62" s="763">
        <f>'Detailed Budget'!NIU72</f>
        <v>0</v>
      </c>
      <c r="NIJ62" s="763">
        <f>'Detailed Budget'!NIV72</f>
        <v>0</v>
      </c>
      <c r="NIK62" s="763">
        <f>'Detailed Budget'!NIW72</f>
        <v>0</v>
      </c>
      <c r="NIL62" s="763">
        <f>'Detailed Budget'!NIX72</f>
        <v>0</v>
      </c>
      <c r="NIM62" s="763">
        <f>'Detailed Budget'!NIY72</f>
        <v>0</v>
      </c>
      <c r="NIN62" s="763">
        <f>'Detailed Budget'!NIZ72</f>
        <v>0</v>
      </c>
      <c r="NIO62" s="763">
        <f>'Detailed Budget'!NJA72</f>
        <v>0</v>
      </c>
      <c r="NIP62" s="763">
        <f>'Detailed Budget'!NJB72</f>
        <v>0</v>
      </c>
      <c r="NIQ62" s="763">
        <f>'Detailed Budget'!NJC72</f>
        <v>0</v>
      </c>
      <c r="NIR62" s="763">
        <f>'Detailed Budget'!NJD72</f>
        <v>0</v>
      </c>
      <c r="NIS62" s="763">
        <f>'Detailed Budget'!NJE72</f>
        <v>0</v>
      </c>
      <c r="NIT62" s="763">
        <f>'Detailed Budget'!NJF72</f>
        <v>0</v>
      </c>
      <c r="NIU62" s="763">
        <f>'Detailed Budget'!NJG72</f>
        <v>0</v>
      </c>
      <c r="NIV62" s="763">
        <f>'Detailed Budget'!NJH72</f>
        <v>0</v>
      </c>
      <c r="NIW62" s="763">
        <f>'Detailed Budget'!NJI72</f>
        <v>0</v>
      </c>
      <c r="NIX62" s="763">
        <f>'Detailed Budget'!NJJ72</f>
        <v>0</v>
      </c>
      <c r="NIY62" s="763">
        <f>'Detailed Budget'!NJK72</f>
        <v>0</v>
      </c>
      <c r="NIZ62" s="763">
        <f>'Detailed Budget'!NJL72</f>
        <v>0</v>
      </c>
      <c r="NJA62" s="763">
        <f>'Detailed Budget'!NJM72</f>
        <v>0</v>
      </c>
      <c r="NJB62" s="763">
        <f>'Detailed Budget'!NJN72</f>
        <v>0</v>
      </c>
      <c r="NJC62" s="763">
        <f>'Detailed Budget'!NJO72</f>
        <v>0</v>
      </c>
      <c r="NJD62" s="763">
        <f>'Detailed Budget'!NJP72</f>
        <v>0</v>
      </c>
      <c r="NJE62" s="763">
        <f>'Detailed Budget'!NJQ72</f>
        <v>0</v>
      </c>
      <c r="NJF62" s="763">
        <f>'Detailed Budget'!NJR72</f>
        <v>0</v>
      </c>
      <c r="NJG62" s="763">
        <f>'Detailed Budget'!NJS72</f>
        <v>0</v>
      </c>
      <c r="NJH62" s="763">
        <f>'Detailed Budget'!NJT72</f>
        <v>0</v>
      </c>
      <c r="NJI62" s="763">
        <f>'Detailed Budget'!NJU72</f>
        <v>0</v>
      </c>
      <c r="NJJ62" s="763">
        <f>'Detailed Budget'!NJV72</f>
        <v>0</v>
      </c>
      <c r="NJK62" s="763">
        <f>'Detailed Budget'!NJW72</f>
        <v>0</v>
      </c>
      <c r="NJL62" s="763">
        <f>'Detailed Budget'!NJX72</f>
        <v>0</v>
      </c>
      <c r="NJM62" s="763">
        <f>'Detailed Budget'!NJY72</f>
        <v>0</v>
      </c>
      <c r="NJN62" s="763">
        <f>'Detailed Budget'!NJZ72</f>
        <v>0</v>
      </c>
      <c r="NJO62" s="763">
        <f>'Detailed Budget'!NKA72</f>
        <v>0</v>
      </c>
      <c r="NJP62" s="763">
        <f>'Detailed Budget'!NKB72</f>
        <v>0</v>
      </c>
      <c r="NJQ62" s="763">
        <f>'Detailed Budget'!NKC72</f>
        <v>0</v>
      </c>
      <c r="NJR62" s="763">
        <f>'Detailed Budget'!NKD72</f>
        <v>0</v>
      </c>
      <c r="NJS62" s="763">
        <f>'Detailed Budget'!NKE72</f>
        <v>0</v>
      </c>
      <c r="NJT62" s="763">
        <f>'Detailed Budget'!NKF72</f>
        <v>0</v>
      </c>
      <c r="NJU62" s="763">
        <f>'Detailed Budget'!NKG72</f>
        <v>0</v>
      </c>
      <c r="NJV62" s="763">
        <f>'Detailed Budget'!NKH72</f>
        <v>0</v>
      </c>
      <c r="NJW62" s="763">
        <f>'Detailed Budget'!NKI72</f>
        <v>0</v>
      </c>
      <c r="NJX62" s="763">
        <f>'Detailed Budget'!NKJ72</f>
        <v>0</v>
      </c>
      <c r="NJY62" s="763">
        <f>'Detailed Budget'!NKK72</f>
        <v>0</v>
      </c>
      <c r="NJZ62" s="763">
        <f>'Detailed Budget'!NKL72</f>
        <v>0</v>
      </c>
      <c r="NKA62" s="763">
        <f>'Detailed Budget'!NKM72</f>
        <v>0</v>
      </c>
      <c r="NKB62" s="763">
        <f>'Detailed Budget'!NKN72</f>
        <v>0</v>
      </c>
      <c r="NKC62" s="763">
        <f>'Detailed Budget'!NKO72</f>
        <v>0</v>
      </c>
      <c r="NKD62" s="763">
        <f>'Detailed Budget'!NKP72</f>
        <v>0</v>
      </c>
      <c r="NKE62" s="763">
        <f>'Detailed Budget'!NKQ72</f>
        <v>0</v>
      </c>
      <c r="NKF62" s="763">
        <f>'Detailed Budget'!NKR72</f>
        <v>0</v>
      </c>
      <c r="NKG62" s="763">
        <f>'Detailed Budget'!NKS72</f>
        <v>0</v>
      </c>
      <c r="NKH62" s="763">
        <f>'Detailed Budget'!NKT72</f>
        <v>0</v>
      </c>
      <c r="NKI62" s="763">
        <f>'Detailed Budget'!NKU72</f>
        <v>0</v>
      </c>
      <c r="NKJ62" s="763">
        <f>'Detailed Budget'!NKV72</f>
        <v>0</v>
      </c>
      <c r="NKK62" s="763">
        <f>'Detailed Budget'!NKW72</f>
        <v>0</v>
      </c>
      <c r="NKL62" s="763">
        <f>'Detailed Budget'!NKX72</f>
        <v>0</v>
      </c>
      <c r="NKM62" s="763">
        <f>'Detailed Budget'!NKY72</f>
        <v>0</v>
      </c>
      <c r="NKN62" s="763">
        <f>'Detailed Budget'!NKZ72</f>
        <v>0</v>
      </c>
      <c r="NKO62" s="763">
        <f>'Detailed Budget'!NLA72</f>
        <v>0</v>
      </c>
      <c r="NKP62" s="763">
        <f>'Detailed Budget'!NLB72</f>
        <v>0</v>
      </c>
      <c r="NKQ62" s="763">
        <f>'Detailed Budget'!NLC72</f>
        <v>0</v>
      </c>
      <c r="NKR62" s="763">
        <f>'Detailed Budget'!NLD72</f>
        <v>0</v>
      </c>
      <c r="NKS62" s="763">
        <f>'Detailed Budget'!NLE72</f>
        <v>0</v>
      </c>
      <c r="NKT62" s="763">
        <f>'Detailed Budget'!NLF72</f>
        <v>0</v>
      </c>
      <c r="NKU62" s="763">
        <f>'Detailed Budget'!NLG72</f>
        <v>0</v>
      </c>
      <c r="NKV62" s="763">
        <f>'Detailed Budget'!NLH72</f>
        <v>0</v>
      </c>
      <c r="NKW62" s="763">
        <f>'Detailed Budget'!NLI72</f>
        <v>0</v>
      </c>
      <c r="NKX62" s="763">
        <f>'Detailed Budget'!NLJ72</f>
        <v>0</v>
      </c>
      <c r="NKY62" s="763">
        <f>'Detailed Budget'!NLK72</f>
        <v>0</v>
      </c>
      <c r="NKZ62" s="763">
        <f>'Detailed Budget'!NLL72</f>
        <v>0</v>
      </c>
      <c r="NLA62" s="763">
        <f>'Detailed Budget'!NLM72</f>
        <v>0</v>
      </c>
      <c r="NLB62" s="763">
        <f>'Detailed Budget'!NLN72</f>
        <v>0</v>
      </c>
      <c r="NLC62" s="763">
        <f>'Detailed Budget'!NLO72</f>
        <v>0</v>
      </c>
      <c r="NLD62" s="763">
        <f>'Detailed Budget'!NLP72</f>
        <v>0</v>
      </c>
      <c r="NLE62" s="763">
        <f>'Detailed Budget'!NLQ72</f>
        <v>0</v>
      </c>
      <c r="NLF62" s="763">
        <f>'Detailed Budget'!NLR72</f>
        <v>0</v>
      </c>
      <c r="NLG62" s="763">
        <f>'Detailed Budget'!NLS72</f>
        <v>0</v>
      </c>
      <c r="NLH62" s="763">
        <f>'Detailed Budget'!NLT72</f>
        <v>0</v>
      </c>
      <c r="NLI62" s="763">
        <f>'Detailed Budget'!NLU72</f>
        <v>0</v>
      </c>
      <c r="NLJ62" s="763">
        <f>'Detailed Budget'!NLV72</f>
        <v>0</v>
      </c>
      <c r="NLK62" s="763">
        <f>'Detailed Budget'!NLW72</f>
        <v>0</v>
      </c>
      <c r="NLL62" s="763">
        <f>'Detailed Budget'!NLX72</f>
        <v>0</v>
      </c>
      <c r="NLM62" s="763">
        <f>'Detailed Budget'!NLY72</f>
        <v>0</v>
      </c>
      <c r="NLN62" s="763">
        <f>'Detailed Budget'!NLZ72</f>
        <v>0</v>
      </c>
      <c r="NLO62" s="763">
        <f>'Detailed Budget'!NMA72</f>
        <v>0</v>
      </c>
      <c r="NLP62" s="763">
        <f>'Detailed Budget'!NMB72</f>
        <v>0</v>
      </c>
      <c r="NLQ62" s="763">
        <f>'Detailed Budget'!NMC72</f>
        <v>0</v>
      </c>
      <c r="NLR62" s="763">
        <f>'Detailed Budget'!NMD72</f>
        <v>0</v>
      </c>
      <c r="NLS62" s="763">
        <f>'Detailed Budget'!NME72</f>
        <v>0</v>
      </c>
      <c r="NLT62" s="763">
        <f>'Detailed Budget'!NMF72</f>
        <v>0</v>
      </c>
      <c r="NLU62" s="763">
        <f>'Detailed Budget'!NMG72</f>
        <v>0</v>
      </c>
      <c r="NLV62" s="763">
        <f>'Detailed Budget'!NMH72</f>
        <v>0</v>
      </c>
      <c r="NLW62" s="763">
        <f>'Detailed Budget'!NMI72</f>
        <v>0</v>
      </c>
      <c r="NLX62" s="763">
        <f>'Detailed Budget'!NMJ72</f>
        <v>0</v>
      </c>
      <c r="NLY62" s="763">
        <f>'Detailed Budget'!NMK72</f>
        <v>0</v>
      </c>
      <c r="NLZ62" s="763">
        <f>'Detailed Budget'!NML72</f>
        <v>0</v>
      </c>
      <c r="NMA62" s="763">
        <f>'Detailed Budget'!NMM72</f>
        <v>0</v>
      </c>
      <c r="NMB62" s="763">
        <f>'Detailed Budget'!NMN72</f>
        <v>0</v>
      </c>
      <c r="NMC62" s="763">
        <f>'Detailed Budget'!NMO72</f>
        <v>0</v>
      </c>
      <c r="NMD62" s="763">
        <f>'Detailed Budget'!NMP72</f>
        <v>0</v>
      </c>
      <c r="NME62" s="763">
        <f>'Detailed Budget'!NMQ72</f>
        <v>0</v>
      </c>
      <c r="NMF62" s="763">
        <f>'Detailed Budget'!NMR72</f>
        <v>0</v>
      </c>
      <c r="NMG62" s="763">
        <f>'Detailed Budget'!NMS72</f>
        <v>0</v>
      </c>
      <c r="NMH62" s="763">
        <f>'Detailed Budget'!NMT72</f>
        <v>0</v>
      </c>
      <c r="NMI62" s="763">
        <f>'Detailed Budget'!NMU72</f>
        <v>0</v>
      </c>
      <c r="NMJ62" s="763">
        <f>'Detailed Budget'!NMV72</f>
        <v>0</v>
      </c>
      <c r="NMK62" s="763">
        <f>'Detailed Budget'!NMW72</f>
        <v>0</v>
      </c>
      <c r="NML62" s="763">
        <f>'Detailed Budget'!NMX72</f>
        <v>0</v>
      </c>
      <c r="NMM62" s="763">
        <f>'Detailed Budget'!NMY72</f>
        <v>0</v>
      </c>
      <c r="NMN62" s="763">
        <f>'Detailed Budget'!NMZ72</f>
        <v>0</v>
      </c>
      <c r="NMO62" s="763">
        <f>'Detailed Budget'!NNA72</f>
        <v>0</v>
      </c>
      <c r="NMP62" s="763">
        <f>'Detailed Budget'!NNB72</f>
        <v>0</v>
      </c>
      <c r="NMQ62" s="763">
        <f>'Detailed Budget'!NNC72</f>
        <v>0</v>
      </c>
      <c r="NMR62" s="763">
        <f>'Detailed Budget'!NND72</f>
        <v>0</v>
      </c>
      <c r="NMS62" s="763">
        <f>'Detailed Budget'!NNE72</f>
        <v>0</v>
      </c>
      <c r="NMT62" s="763">
        <f>'Detailed Budget'!NNF72</f>
        <v>0</v>
      </c>
      <c r="NMU62" s="763">
        <f>'Detailed Budget'!NNG72</f>
        <v>0</v>
      </c>
      <c r="NMV62" s="763">
        <f>'Detailed Budget'!NNH72</f>
        <v>0</v>
      </c>
      <c r="NMW62" s="763">
        <f>'Detailed Budget'!NNI72</f>
        <v>0</v>
      </c>
      <c r="NMX62" s="763">
        <f>'Detailed Budget'!NNJ72</f>
        <v>0</v>
      </c>
      <c r="NMY62" s="763">
        <f>'Detailed Budget'!NNK72</f>
        <v>0</v>
      </c>
      <c r="NMZ62" s="763">
        <f>'Detailed Budget'!NNL72</f>
        <v>0</v>
      </c>
      <c r="NNA62" s="763">
        <f>'Detailed Budget'!NNM72</f>
        <v>0</v>
      </c>
      <c r="NNB62" s="763">
        <f>'Detailed Budget'!NNN72</f>
        <v>0</v>
      </c>
      <c r="NNC62" s="763">
        <f>'Detailed Budget'!NNO72</f>
        <v>0</v>
      </c>
      <c r="NND62" s="763">
        <f>'Detailed Budget'!NNP72</f>
        <v>0</v>
      </c>
      <c r="NNE62" s="763">
        <f>'Detailed Budget'!NNQ72</f>
        <v>0</v>
      </c>
      <c r="NNF62" s="763">
        <f>'Detailed Budget'!NNR72</f>
        <v>0</v>
      </c>
      <c r="NNG62" s="763">
        <f>'Detailed Budget'!NNS72</f>
        <v>0</v>
      </c>
      <c r="NNH62" s="763">
        <f>'Detailed Budget'!NNT72</f>
        <v>0</v>
      </c>
      <c r="NNI62" s="763">
        <f>'Detailed Budget'!NNU72</f>
        <v>0</v>
      </c>
      <c r="NNJ62" s="763">
        <f>'Detailed Budget'!NNV72</f>
        <v>0</v>
      </c>
      <c r="NNK62" s="763">
        <f>'Detailed Budget'!NNW72</f>
        <v>0</v>
      </c>
      <c r="NNL62" s="763">
        <f>'Detailed Budget'!NNX72</f>
        <v>0</v>
      </c>
      <c r="NNM62" s="763">
        <f>'Detailed Budget'!NNY72</f>
        <v>0</v>
      </c>
      <c r="NNN62" s="763">
        <f>'Detailed Budget'!NNZ72</f>
        <v>0</v>
      </c>
      <c r="NNO62" s="763">
        <f>'Detailed Budget'!NOA72</f>
        <v>0</v>
      </c>
      <c r="NNP62" s="763">
        <f>'Detailed Budget'!NOB72</f>
        <v>0</v>
      </c>
      <c r="NNQ62" s="763">
        <f>'Detailed Budget'!NOC72</f>
        <v>0</v>
      </c>
      <c r="NNR62" s="763">
        <f>'Detailed Budget'!NOD72</f>
        <v>0</v>
      </c>
      <c r="NNS62" s="763">
        <f>'Detailed Budget'!NOE72</f>
        <v>0</v>
      </c>
      <c r="NNT62" s="763">
        <f>'Detailed Budget'!NOF72</f>
        <v>0</v>
      </c>
      <c r="NNU62" s="763">
        <f>'Detailed Budget'!NOG72</f>
        <v>0</v>
      </c>
      <c r="NNV62" s="763">
        <f>'Detailed Budget'!NOH72</f>
        <v>0</v>
      </c>
      <c r="NNW62" s="763">
        <f>'Detailed Budget'!NOI72</f>
        <v>0</v>
      </c>
      <c r="NNX62" s="763">
        <f>'Detailed Budget'!NOJ72</f>
        <v>0</v>
      </c>
      <c r="NNY62" s="763">
        <f>'Detailed Budget'!NOK72</f>
        <v>0</v>
      </c>
      <c r="NNZ62" s="763">
        <f>'Detailed Budget'!NOL72</f>
        <v>0</v>
      </c>
      <c r="NOA62" s="763">
        <f>'Detailed Budget'!NOM72</f>
        <v>0</v>
      </c>
      <c r="NOB62" s="763">
        <f>'Detailed Budget'!NON72</f>
        <v>0</v>
      </c>
      <c r="NOC62" s="763">
        <f>'Detailed Budget'!NOO72</f>
        <v>0</v>
      </c>
      <c r="NOD62" s="763">
        <f>'Detailed Budget'!NOP72</f>
        <v>0</v>
      </c>
      <c r="NOE62" s="763">
        <f>'Detailed Budget'!NOQ72</f>
        <v>0</v>
      </c>
      <c r="NOF62" s="763">
        <f>'Detailed Budget'!NOR72</f>
        <v>0</v>
      </c>
      <c r="NOG62" s="763">
        <f>'Detailed Budget'!NOS72</f>
        <v>0</v>
      </c>
      <c r="NOH62" s="763">
        <f>'Detailed Budget'!NOT72</f>
        <v>0</v>
      </c>
      <c r="NOI62" s="763">
        <f>'Detailed Budget'!NOU72</f>
        <v>0</v>
      </c>
      <c r="NOJ62" s="763">
        <f>'Detailed Budget'!NOV72</f>
        <v>0</v>
      </c>
      <c r="NOK62" s="763">
        <f>'Detailed Budget'!NOW72</f>
        <v>0</v>
      </c>
      <c r="NOL62" s="763">
        <f>'Detailed Budget'!NOX72</f>
        <v>0</v>
      </c>
      <c r="NOM62" s="763">
        <f>'Detailed Budget'!NOY72</f>
        <v>0</v>
      </c>
      <c r="NON62" s="763">
        <f>'Detailed Budget'!NOZ72</f>
        <v>0</v>
      </c>
      <c r="NOO62" s="763">
        <f>'Detailed Budget'!NPA72</f>
        <v>0</v>
      </c>
      <c r="NOP62" s="763">
        <f>'Detailed Budget'!NPB72</f>
        <v>0</v>
      </c>
      <c r="NOQ62" s="763">
        <f>'Detailed Budget'!NPC72</f>
        <v>0</v>
      </c>
      <c r="NOR62" s="763">
        <f>'Detailed Budget'!NPD72</f>
        <v>0</v>
      </c>
      <c r="NOS62" s="763">
        <f>'Detailed Budget'!NPE72</f>
        <v>0</v>
      </c>
      <c r="NOT62" s="763">
        <f>'Detailed Budget'!NPF72</f>
        <v>0</v>
      </c>
      <c r="NOU62" s="763">
        <f>'Detailed Budget'!NPG72</f>
        <v>0</v>
      </c>
      <c r="NOV62" s="763">
        <f>'Detailed Budget'!NPH72</f>
        <v>0</v>
      </c>
      <c r="NOW62" s="763">
        <f>'Detailed Budget'!NPI72</f>
        <v>0</v>
      </c>
      <c r="NOX62" s="763">
        <f>'Detailed Budget'!NPJ72</f>
        <v>0</v>
      </c>
      <c r="NOY62" s="763">
        <f>'Detailed Budget'!NPK72</f>
        <v>0</v>
      </c>
      <c r="NOZ62" s="763">
        <f>'Detailed Budget'!NPL72</f>
        <v>0</v>
      </c>
      <c r="NPA62" s="763">
        <f>'Detailed Budget'!NPM72</f>
        <v>0</v>
      </c>
      <c r="NPB62" s="763">
        <f>'Detailed Budget'!NPN72</f>
        <v>0</v>
      </c>
      <c r="NPC62" s="763">
        <f>'Detailed Budget'!NPO72</f>
        <v>0</v>
      </c>
      <c r="NPD62" s="763">
        <f>'Detailed Budget'!NPP72</f>
        <v>0</v>
      </c>
      <c r="NPE62" s="763">
        <f>'Detailed Budget'!NPQ72</f>
        <v>0</v>
      </c>
      <c r="NPF62" s="763">
        <f>'Detailed Budget'!NPR72</f>
        <v>0</v>
      </c>
      <c r="NPG62" s="763">
        <f>'Detailed Budget'!NPS72</f>
        <v>0</v>
      </c>
      <c r="NPH62" s="763">
        <f>'Detailed Budget'!NPT72</f>
        <v>0</v>
      </c>
      <c r="NPI62" s="763">
        <f>'Detailed Budget'!NPU72</f>
        <v>0</v>
      </c>
      <c r="NPJ62" s="763">
        <f>'Detailed Budget'!NPV72</f>
        <v>0</v>
      </c>
      <c r="NPK62" s="763">
        <f>'Detailed Budget'!NPW72</f>
        <v>0</v>
      </c>
      <c r="NPL62" s="763">
        <f>'Detailed Budget'!NPX72</f>
        <v>0</v>
      </c>
      <c r="NPM62" s="763">
        <f>'Detailed Budget'!NPY72</f>
        <v>0</v>
      </c>
      <c r="NPN62" s="763">
        <f>'Detailed Budget'!NPZ72</f>
        <v>0</v>
      </c>
      <c r="NPO62" s="763">
        <f>'Detailed Budget'!NQA72</f>
        <v>0</v>
      </c>
      <c r="NPP62" s="763">
        <f>'Detailed Budget'!NQB72</f>
        <v>0</v>
      </c>
      <c r="NPQ62" s="763">
        <f>'Detailed Budget'!NQC72</f>
        <v>0</v>
      </c>
      <c r="NPR62" s="763">
        <f>'Detailed Budget'!NQD72</f>
        <v>0</v>
      </c>
      <c r="NPS62" s="763">
        <f>'Detailed Budget'!NQE72</f>
        <v>0</v>
      </c>
      <c r="NPT62" s="763">
        <f>'Detailed Budget'!NQF72</f>
        <v>0</v>
      </c>
      <c r="NPU62" s="763">
        <f>'Detailed Budget'!NQG72</f>
        <v>0</v>
      </c>
      <c r="NPV62" s="763">
        <f>'Detailed Budget'!NQH72</f>
        <v>0</v>
      </c>
      <c r="NPW62" s="763">
        <f>'Detailed Budget'!NQI72</f>
        <v>0</v>
      </c>
      <c r="NPX62" s="763">
        <f>'Detailed Budget'!NQJ72</f>
        <v>0</v>
      </c>
      <c r="NPY62" s="763">
        <f>'Detailed Budget'!NQK72</f>
        <v>0</v>
      </c>
      <c r="NPZ62" s="763">
        <f>'Detailed Budget'!NQL72</f>
        <v>0</v>
      </c>
      <c r="NQA62" s="763">
        <f>'Detailed Budget'!NQM72</f>
        <v>0</v>
      </c>
      <c r="NQB62" s="763">
        <f>'Detailed Budget'!NQN72</f>
        <v>0</v>
      </c>
      <c r="NQC62" s="763">
        <f>'Detailed Budget'!NQO72</f>
        <v>0</v>
      </c>
      <c r="NQD62" s="763">
        <f>'Detailed Budget'!NQP72</f>
        <v>0</v>
      </c>
      <c r="NQE62" s="763">
        <f>'Detailed Budget'!NQQ72</f>
        <v>0</v>
      </c>
      <c r="NQF62" s="763">
        <f>'Detailed Budget'!NQR72</f>
        <v>0</v>
      </c>
      <c r="NQG62" s="763">
        <f>'Detailed Budget'!NQS72</f>
        <v>0</v>
      </c>
      <c r="NQH62" s="763">
        <f>'Detailed Budget'!NQT72</f>
        <v>0</v>
      </c>
      <c r="NQI62" s="763">
        <f>'Detailed Budget'!NQU72</f>
        <v>0</v>
      </c>
      <c r="NQJ62" s="763">
        <f>'Detailed Budget'!NQV72</f>
        <v>0</v>
      </c>
      <c r="NQK62" s="763">
        <f>'Detailed Budget'!NQW72</f>
        <v>0</v>
      </c>
      <c r="NQL62" s="763">
        <f>'Detailed Budget'!NQX72</f>
        <v>0</v>
      </c>
      <c r="NQM62" s="763">
        <f>'Detailed Budget'!NQY72</f>
        <v>0</v>
      </c>
      <c r="NQN62" s="763">
        <f>'Detailed Budget'!NQZ72</f>
        <v>0</v>
      </c>
      <c r="NQO62" s="763">
        <f>'Detailed Budget'!NRA72</f>
        <v>0</v>
      </c>
      <c r="NQP62" s="763">
        <f>'Detailed Budget'!NRB72</f>
        <v>0</v>
      </c>
      <c r="NQQ62" s="763">
        <f>'Detailed Budget'!NRC72</f>
        <v>0</v>
      </c>
      <c r="NQR62" s="763">
        <f>'Detailed Budget'!NRD72</f>
        <v>0</v>
      </c>
      <c r="NQS62" s="763">
        <f>'Detailed Budget'!NRE72</f>
        <v>0</v>
      </c>
      <c r="NQT62" s="763">
        <f>'Detailed Budget'!NRF72</f>
        <v>0</v>
      </c>
      <c r="NQU62" s="763">
        <f>'Detailed Budget'!NRG72</f>
        <v>0</v>
      </c>
      <c r="NQV62" s="763">
        <f>'Detailed Budget'!NRH72</f>
        <v>0</v>
      </c>
      <c r="NQW62" s="763">
        <f>'Detailed Budget'!NRI72</f>
        <v>0</v>
      </c>
      <c r="NQX62" s="763">
        <f>'Detailed Budget'!NRJ72</f>
        <v>0</v>
      </c>
      <c r="NQY62" s="763">
        <f>'Detailed Budget'!NRK72</f>
        <v>0</v>
      </c>
      <c r="NQZ62" s="763">
        <f>'Detailed Budget'!NRL72</f>
        <v>0</v>
      </c>
      <c r="NRA62" s="763">
        <f>'Detailed Budget'!NRM72</f>
        <v>0</v>
      </c>
      <c r="NRB62" s="763">
        <f>'Detailed Budget'!NRN72</f>
        <v>0</v>
      </c>
      <c r="NRC62" s="763">
        <f>'Detailed Budget'!NRO72</f>
        <v>0</v>
      </c>
      <c r="NRD62" s="763">
        <f>'Detailed Budget'!NRP72</f>
        <v>0</v>
      </c>
      <c r="NRE62" s="763">
        <f>'Detailed Budget'!NRQ72</f>
        <v>0</v>
      </c>
      <c r="NRF62" s="763">
        <f>'Detailed Budget'!NRR72</f>
        <v>0</v>
      </c>
      <c r="NRG62" s="763">
        <f>'Detailed Budget'!NRS72</f>
        <v>0</v>
      </c>
      <c r="NRH62" s="763">
        <f>'Detailed Budget'!NRT72</f>
        <v>0</v>
      </c>
      <c r="NRI62" s="763">
        <f>'Detailed Budget'!NRU72</f>
        <v>0</v>
      </c>
      <c r="NRJ62" s="763">
        <f>'Detailed Budget'!NRV72</f>
        <v>0</v>
      </c>
      <c r="NRK62" s="763">
        <f>'Detailed Budget'!NRW72</f>
        <v>0</v>
      </c>
      <c r="NRL62" s="763">
        <f>'Detailed Budget'!NRX72</f>
        <v>0</v>
      </c>
      <c r="NRM62" s="763">
        <f>'Detailed Budget'!NRY72</f>
        <v>0</v>
      </c>
      <c r="NRN62" s="763">
        <f>'Detailed Budget'!NRZ72</f>
        <v>0</v>
      </c>
      <c r="NRO62" s="763">
        <f>'Detailed Budget'!NSA72</f>
        <v>0</v>
      </c>
      <c r="NRP62" s="763">
        <f>'Detailed Budget'!NSB72</f>
        <v>0</v>
      </c>
      <c r="NRQ62" s="763">
        <f>'Detailed Budget'!NSC72</f>
        <v>0</v>
      </c>
      <c r="NRR62" s="763">
        <f>'Detailed Budget'!NSD72</f>
        <v>0</v>
      </c>
      <c r="NRS62" s="763">
        <f>'Detailed Budget'!NSE72</f>
        <v>0</v>
      </c>
      <c r="NRT62" s="763">
        <f>'Detailed Budget'!NSF72</f>
        <v>0</v>
      </c>
      <c r="NRU62" s="763">
        <f>'Detailed Budget'!NSG72</f>
        <v>0</v>
      </c>
      <c r="NRV62" s="763">
        <f>'Detailed Budget'!NSH72</f>
        <v>0</v>
      </c>
      <c r="NRW62" s="763">
        <f>'Detailed Budget'!NSI72</f>
        <v>0</v>
      </c>
      <c r="NRX62" s="763">
        <f>'Detailed Budget'!NSJ72</f>
        <v>0</v>
      </c>
      <c r="NRY62" s="763">
        <f>'Detailed Budget'!NSK72</f>
        <v>0</v>
      </c>
      <c r="NRZ62" s="763">
        <f>'Detailed Budget'!NSL72</f>
        <v>0</v>
      </c>
      <c r="NSA62" s="763">
        <f>'Detailed Budget'!NSM72</f>
        <v>0</v>
      </c>
      <c r="NSB62" s="763">
        <f>'Detailed Budget'!NSN72</f>
        <v>0</v>
      </c>
      <c r="NSC62" s="763">
        <f>'Detailed Budget'!NSO72</f>
        <v>0</v>
      </c>
      <c r="NSD62" s="763">
        <f>'Detailed Budget'!NSP72</f>
        <v>0</v>
      </c>
      <c r="NSE62" s="763">
        <f>'Detailed Budget'!NSQ72</f>
        <v>0</v>
      </c>
      <c r="NSF62" s="763">
        <f>'Detailed Budget'!NSR72</f>
        <v>0</v>
      </c>
      <c r="NSG62" s="763">
        <f>'Detailed Budget'!NSS72</f>
        <v>0</v>
      </c>
      <c r="NSH62" s="763">
        <f>'Detailed Budget'!NST72</f>
        <v>0</v>
      </c>
      <c r="NSI62" s="763">
        <f>'Detailed Budget'!NSU72</f>
        <v>0</v>
      </c>
      <c r="NSJ62" s="763">
        <f>'Detailed Budget'!NSV72</f>
        <v>0</v>
      </c>
      <c r="NSK62" s="763">
        <f>'Detailed Budget'!NSW72</f>
        <v>0</v>
      </c>
      <c r="NSL62" s="763">
        <f>'Detailed Budget'!NSX72</f>
        <v>0</v>
      </c>
      <c r="NSM62" s="763">
        <f>'Detailed Budget'!NSY72</f>
        <v>0</v>
      </c>
      <c r="NSN62" s="763">
        <f>'Detailed Budget'!NSZ72</f>
        <v>0</v>
      </c>
      <c r="NSO62" s="763">
        <f>'Detailed Budget'!NTA72</f>
        <v>0</v>
      </c>
      <c r="NSP62" s="763">
        <f>'Detailed Budget'!NTB72</f>
        <v>0</v>
      </c>
      <c r="NSQ62" s="763">
        <f>'Detailed Budget'!NTC72</f>
        <v>0</v>
      </c>
      <c r="NSR62" s="763">
        <f>'Detailed Budget'!NTD72</f>
        <v>0</v>
      </c>
      <c r="NSS62" s="763">
        <f>'Detailed Budget'!NTE72</f>
        <v>0</v>
      </c>
      <c r="NST62" s="763">
        <f>'Detailed Budget'!NTF72</f>
        <v>0</v>
      </c>
      <c r="NSU62" s="763">
        <f>'Detailed Budget'!NTG72</f>
        <v>0</v>
      </c>
      <c r="NSV62" s="763">
        <f>'Detailed Budget'!NTH72</f>
        <v>0</v>
      </c>
      <c r="NSW62" s="763">
        <f>'Detailed Budget'!NTI72</f>
        <v>0</v>
      </c>
      <c r="NSX62" s="763">
        <f>'Detailed Budget'!NTJ72</f>
        <v>0</v>
      </c>
      <c r="NSY62" s="763">
        <f>'Detailed Budget'!NTK72</f>
        <v>0</v>
      </c>
      <c r="NSZ62" s="763">
        <f>'Detailed Budget'!NTL72</f>
        <v>0</v>
      </c>
      <c r="NTA62" s="763">
        <f>'Detailed Budget'!NTM72</f>
        <v>0</v>
      </c>
      <c r="NTB62" s="763">
        <f>'Detailed Budget'!NTN72</f>
        <v>0</v>
      </c>
      <c r="NTC62" s="763">
        <f>'Detailed Budget'!NTO72</f>
        <v>0</v>
      </c>
      <c r="NTD62" s="763">
        <f>'Detailed Budget'!NTP72</f>
        <v>0</v>
      </c>
      <c r="NTE62" s="763">
        <f>'Detailed Budget'!NTQ72</f>
        <v>0</v>
      </c>
      <c r="NTF62" s="763">
        <f>'Detailed Budget'!NTR72</f>
        <v>0</v>
      </c>
      <c r="NTG62" s="763">
        <f>'Detailed Budget'!NTS72</f>
        <v>0</v>
      </c>
      <c r="NTH62" s="763">
        <f>'Detailed Budget'!NTT72</f>
        <v>0</v>
      </c>
      <c r="NTI62" s="763">
        <f>'Detailed Budget'!NTU72</f>
        <v>0</v>
      </c>
      <c r="NTJ62" s="763">
        <f>'Detailed Budget'!NTV72</f>
        <v>0</v>
      </c>
      <c r="NTK62" s="763">
        <f>'Detailed Budget'!NTW72</f>
        <v>0</v>
      </c>
      <c r="NTL62" s="763">
        <f>'Detailed Budget'!NTX72</f>
        <v>0</v>
      </c>
      <c r="NTM62" s="763">
        <f>'Detailed Budget'!NTY72</f>
        <v>0</v>
      </c>
      <c r="NTN62" s="763">
        <f>'Detailed Budget'!NTZ72</f>
        <v>0</v>
      </c>
      <c r="NTO62" s="763">
        <f>'Detailed Budget'!NUA72</f>
        <v>0</v>
      </c>
      <c r="NTP62" s="763">
        <f>'Detailed Budget'!NUB72</f>
        <v>0</v>
      </c>
      <c r="NTQ62" s="763">
        <f>'Detailed Budget'!NUC72</f>
        <v>0</v>
      </c>
      <c r="NTR62" s="763">
        <f>'Detailed Budget'!NUD72</f>
        <v>0</v>
      </c>
      <c r="NTS62" s="763">
        <f>'Detailed Budget'!NUE72</f>
        <v>0</v>
      </c>
      <c r="NTT62" s="763">
        <f>'Detailed Budget'!NUF72</f>
        <v>0</v>
      </c>
      <c r="NTU62" s="763">
        <f>'Detailed Budget'!NUG72</f>
        <v>0</v>
      </c>
      <c r="NTV62" s="763">
        <f>'Detailed Budget'!NUH72</f>
        <v>0</v>
      </c>
      <c r="NTW62" s="763">
        <f>'Detailed Budget'!NUI72</f>
        <v>0</v>
      </c>
      <c r="NTX62" s="763">
        <f>'Detailed Budget'!NUJ72</f>
        <v>0</v>
      </c>
      <c r="NTY62" s="763">
        <f>'Detailed Budget'!NUK72</f>
        <v>0</v>
      </c>
      <c r="NTZ62" s="763">
        <f>'Detailed Budget'!NUL72</f>
        <v>0</v>
      </c>
      <c r="NUA62" s="763">
        <f>'Detailed Budget'!NUM72</f>
        <v>0</v>
      </c>
      <c r="NUB62" s="763">
        <f>'Detailed Budget'!NUN72</f>
        <v>0</v>
      </c>
      <c r="NUC62" s="763">
        <f>'Detailed Budget'!NUO72</f>
        <v>0</v>
      </c>
      <c r="NUD62" s="763">
        <f>'Detailed Budget'!NUP72</f>
        <v>0</v>
      </c>
      <c r="NUE62" s="763">
        <f>'Detailed Budget'!NUQ72</f>
        <v>0</v>
      </c>
      <c r="NUF62" s="763">
        <f>'Detailed Budget'!NUR72</f>
        <v>0</v>
      </c>
      <c r="NUG62" s="763">
        <f>'Detailed Budget'!NUS72</f>
        <v>0</v>
      </c>
      <c r="NUH62" s="763">
        <f>'Detailed Budget'!NUT72</f>
        <v>0</v>
      </c>
      <c r="NUI62" s="763">
        <f>'Detailed Budget'!NUU72</f>
        <v>0</v>
      </c>
      <c r="NUJ62" s="763">
        <f>'Detailed Budget'!NUV72</f>
        <v>0</v>
      </c>
      <c r="NUK62" s="763">
        <f>'Detailed Budget'!NUW72</f>
        <v>0</v>
      </c>
      <c r="NUL62" s="763">
        <f>'Detailed Budget'!NUX72</f>
        <v>0</v>
      </c>
      <c r="NUM62" s="763">
        <f>'Detailed Budget'!NUY72</f>
        <v>0</v>
      </c>
      <c r="NUN62" s="763">
        <f>'Detailed Budget'!NUZ72</f>
        <v>0</v>
      </c>
      <c r="NUO62" s="763">
        <f>'Detailed Budget'!NVA72</f>
        <v>0</v>
      </c>
      <c r="NUP62" s="763">
        <f>'Detailed Budget'!NVB72</f>
        <v>0</v>
      </c>
      <c r="NUQ62" s="763">
        <f>'Detailed Budget'!NVC72</f>
        <v>0</v>
      </c>
      <c r="NUR62" s="763">
        <f>'Detailed Budget'!NVD72</f>
        <v>0</v>
      </c>
      <c r="NUS62" s="763">
        <f>'Detailed Budget'!NVE72</f>
        <v>0</v>
      </c>
      <c r="NUT62" s="763">
        <f>'Detailed Budget'!NVF72</f>
        <v>0</v>
      </c>
      <c r="NUU62" s="763">
        <f>'Detailed Budget'!NVG72</f>
        <v>0</v>
      </c>
      <c r="NUV62" s="763">
        <f>'Detailed Budget'!NVH72</f>
        <v>0</v>
      </c>
      <c r="NUW62" s="763">
        <f>'Detailed Budget'!NVI72</f>
        <v>0</v>
      </c>
      <c r="NUX62" s="763">
        <f>'Detailed Budget'!NVJ72</f>
        <v>0</v>
      </c>
      <c r="NUY62" s="763">
        <f>'Detailed Budget'!NVK72</f>
        <v>0</v>
      </c>
      <c r="NUZ62" s="763">
        <f>'Detailed Budget'!NVL72</f>
        <v>0</v>
      </c>
      <c r="NVA62" s="763">
        <f>'Detailed Budget'!NVM72</f>
        <v>0</v>
      </c>
      <c r="NVB62" s="763">
        <f>'Detailed Budget'!NVN72</f>
        <v>0</v>
      </c>
      <c r="NVC62" s="763">
        <f>'Detailed Budget'!NVO72</f>
        <v>0</v>
      </c>
      <c r="NVD62" s="763">
        <f>'Detailed Budget'!NVP72</f>
        <v>0</v>
      </c>
      <c r="NVE62" s="763">
        <f>'Detailed Budget'!NVQ72</f>
        <v>0</v>
      </c>
      <c r="NVF62" s="763">
        <f>'Detailed Budget'!NVR72</f>
        <v>0</v>
      </c>
      <c r="NVG62" s="763">
        <f>'Detailed Budget'!NVS72</f>
        <v>0</v>
      </c>
      <c r="NVH62" s="763">
        <f>'Detailed Budget'!NVT72</f>
        <v>0</v>
      </c>
      <c r="NVI62" s="763">
        <f>'Detailed Budget'!NVU72</f>
        <v>0</v>
      </c>
      <c r="NVJ62" s="763">
        <f>'Detailed Budget'!NVV72</f>
        <v>0</v>
      </c>
      <c r="NVK62" s="763">
        <f>'Detailed Budget'!NVW72</f>
        <v>0</v>
      </c>
      <c r="NVL62" s="763">
        <f>'Detailed Budget'!NVX72</f>
        <v>0</v>
      </c>
      <c r="NVM62" s="763">
        <f>'Detailed Budget'!NVY72</f>
        <v>0</v>
      </c>
      <c r="NVN62" s="763">
        <f>'Detailed Budget'!NVZ72</f>
        <v>0</v>
      </c>
      <c r="NVO62" s="763">
        <f>'Detailed Budget'!NWA72</f>
        <v>0</v>
      </c>
      <c r="NVP62" s="763">
        <f>'Detailed Budget'!NWB72</f>
        <v>0</v>
      </c>
      <c r="NVQ62" s="763">
        <f>'Detailed Budget'!NWC72</f>
        <v>0</v>
      </c>
      <c r="NVR62" s="763">
        <f>'Detailed Budget'!NWD72</f>
        <v>0</v>
      </c>
      <c r="NVS62" s="763">
        <f>'Detailed Budget'!NWE72</f>
        <v>0</v>
      </c>
      <c r="NVT62" s="763">
        <f>'Detailed Budget'!NWF72</f>
        <v>0</v>
      </c>
      <c r="NVU62" s="763">
        <f>'Detailed Budget'!NWG72</f>
        <v>0</v>
      </c>
      <c r="NVV62" s="763">
        <f>'Detailed Budget'!NWH72</f>
        <v>0</v>
      </c>
      <c r="NVW62" s="763">
        <f>'Detailed Budget'!NWI72</f>
        <v>0</v>
      </c>
      <c r="NVX62" s="763">
        <f>'Detailed Budget'!NWJ72</f>
        <v>0</v>
      </c>
      <c r="NVY62" s="763">
        <f>'Detailed Budget'!NWK72</f>
        <v>0</v>
      </c>
      <c r="NVZ62" s="763">
        <f>'Detailed Budget'!NWL72</f>
        <v>0</v>
      </c>
      <c r="NWA62" s="763">
        <f>'Detailed Budget'!NWM72</f>
        <v>0</v>
      </c>
      <c r="NWB62" s="763">
        <f>'Detailed Budget'!NWN72</f>
        <v>0</v>
      </c>
      <c r="NWC62" s="763">
        <f>'Detailed Budget'!NWO72</f>
        <v>0</v>
      </c>
      <c r="NWD62" s="763">
        <f>'Detailed Budget'!NWP72</f>
        <v>0</v>
      </c>
      <c r="NWE62" s="763">
        <f>'Detailed Budget'!NWQ72</f>
        <v>0</v>
      </c>
      <c r="NWF62" s="763">
        <f>'Detailed Budget'!NWR72</f>
        <v>0</v>
      </c>
      <c r="NWG62" s="763">
        <f>'Detailed Budget'!NWS72</f>
        <v>0</v>
      </c>
      <c r="NWH62" s="763">
        <f>'Detailed Budget'!NWT72</f>
        <v>0</v>
      </c>
      <c r="NWI62" s="763">
        <f>'Detailed Budget'!NWU72</f>
        <v>0</v>
      </c>
      <c r="NWJ62" s="763">
        <f>'Detailed Budget'!NWV72</f>
        <v>0</v>
      </c>
      <c r="NWK62" s="763">
        <f>'Detailed Budget'!NWW72</f>
        <v>0</v>
      </c>
      <c r="NWL62" s="763">
        <f>'Detailed Budget'!NWX72</f>
        <v>0</v>
      </c>
      <c r="NWM62" s="763">
        <f>'Detailed Budget'!NWY72</f>
        <v>0</v>
      </c>
      <c r="NWN62" s="763">
        <f>'Detailed Budget'!NWZ72</f>
        <v>0</v>
      </c>
      <c r="NWO62" s="763">
        <f>'Detailed Budget'!NXA72</f>
        <v>0</v>
      </c>
      <c r="NWP62" s="763">
        <f>'Detailed Budget'!NXB72</f>
        <v>0</v>
      </c>
      <c r="NWQ62" s="763">
        <f>'Detailed Budget'!NXC72</f>
        <v>0</v>
      </c>
      <c r="NWR62" s="763">
        <f>'Detailed Budget'!NXD72</f>
        <v>0</v>
      </c>
      <c r="NWS62" s="763">
        <f>'Detailed Budget'!NXE72</f>
        <v>0</v>
      </c>
      <c r="NWT62" s="763">
        <f>'Detailed Budget'!NXF72</f>
        <v>0</v>
      </c>
      <c r="NWU62" s="763">
        <f>'Detailed Budget'!NXG72</f>
        <v>0</v>
      </c>
      <c r="NWV62" s="763">
        <f>'Detailed Budget'!NXH72</f>
        <v>0</v>
      </c>
      <c r="NWW62" s="763">
        <f>'Detailed Budget'!NXI72</f>
        <v>0</v>
      </c>
      <c r="NWX62" s="763">
        <f>'Detailed Budget'!NXJ72</f>
        <v>0</v>
      </c>
      <c r="NWY62" s="763">
        <f>'Detailed Budget'!NXK72</f>
        <v>0</v>
      </c>
      <c r="NWZ62" s="763">
        <f>'Detailed Budget'!NXL72</f>
        <v>0</v>
      </c>
      <c r="NXA62" s="763">
        <f>'Detailed Budget'!NXM72</f>
        <v>0</v>
      </c>
      <c r="NXB62" s="763">
        <f>'Detailed Budget'!NXN72</f>
        <v>0</v>
      </c>
      <c r="NXC62" s="763">
        <f>'Detailed Budget'!NXO72</f>
        <v>0</v>
      </c>
      <c r="NXD62" s="763">
        <f>'Detailed Budget'!NXP72</f>
        <v>0</v>
      </c>
      <c r="NXE62" s="763">
        <f>'Detailed Budget'!NXQ72</f>
        <v>0</v>
      </c>
      <c r="NXF62" s="763">
        <f>'Detailed Budget'!NXR72</f>
        <v>0</v>
      </c>
      <c r="NXG62" s="763">
        <f>'Detailed Budget'!NXS72</f>
        <v>0</v>
      </c>
      <c r="NXH62" s="763">
        <f>'Detailed Budget'!NXT72</f>
        <v>0</v>
      </c>
      <c r="NXI62" s="763">
        <f>'Detailed Budget'!NXU72</f>
        <v>0</v>
      </c>
      <c r="NXJ62" s="763">
        <f>'Detailed Budget'!NXV72</f>
        <v>0</v>
      </c>
      <c r="NXK62" s="763">
        <f>'Detailed Budget'!NXW72</f>
        <v>0</v>
      </c>
      <c r="NXL62" s="763">
        <f>'Detailed Budget'!NXX72</f>
        <v>0</v>
      </c>
      <c r="NXM62" s="763">
        <f>'Detailed Budget'!NXY72</f>
        <v>0</v>
      </c>
      <c r="NXN62" s="763">
        <f>'Detailed Budget'!NXZ72</f>
        <v>0</v>
      </c>
      <c r="NXO62" s="763">
        <f>'Detailed Budget'!NYA72</f>
        <v>0</v>
      </c>
      <c r="NXP62" s="763">
        <f>'Detailed Budget'!NYB72</f>
        <v>0</v>
      </c>
      <c r="NXQ62" s="763">
        <f>'Detailed Budget'!NYC72</f>
        <v>0</v>
      </c>
      <c r="NXR62" s="763">
        <f>'Detailed Budget'!NYD72</f>
        <v>0</v>
      </c>
      <c r="NXS62" s="763">
        <f>'Detailed Budget'!NYE72</f>
        <v>0</v>
      </c>
      <c r="NXT62" s="763">
        <f>'Detailed Budget'!NYF72</f>
        <v>0</v>
      </c>
      <c r="NXU62" s="763">
        <f>'Detailed Budget'!NYG72</f>
        <v>0</v>
      </c>
      <c r="NXV62" s="763">
        <f>'Detailed Budget'!NYH72</f>
        <v>0</v>
      </c>
      <c r="NXW62" s="763">
        <f>'Detailed Budget'!NYI72</f>
        <v>0</v>
      </c>
      <c r="NXX62" s="763">
        <f>'Detailed Budget'!NYJ72</f>
        <v>0</v>
      </c>
      <c r="NXY62" s="763">
        <f>'Detailed Budget'!NYK72</f>
        <v>0</v>
      </c>
      <c r="NXZ62" s="763">
        <f>'Detailed Budget'!NYL72</f>
        <v>0</v>
      </c>
      <c r="NYA62" s="763">
        <f>'Detailed Budget'!NYM72</f>
        <v>0</v>
      </c>
      <c r="NYB62" s="763">
        <f>'Detailed Budget'!NYN72</f>
        <v>0</v>
      </c>
      <c r="NYC62" s="763">
        <f>'Detailed Budget'!NYO72</f>
        <v>0</v>
      </c>
      <c r="NYD62" s="763">
        <f>'Detailed Budget'!NYP72</f>
        <v>0</v>
      </c>
      <c r="NYE62" s="763">
        <f>'Detailed Budget'!NYQ72</f>
        <v>0</v>
      </c>
      <c r="NYF62" s="763">
        <f>'Detailed Budget'!NYR72</f>
        <v>0</v>
      </c>
      <c r="NYG62" s="763">
        <f>'Detailed Budget'!NYS72</f>
        <v>0</v>
      </c>
      <c r="NYH62" s="763">
        <f>'Detailed Budget'!NYT72</f>
        <v>0</v>
      </c>
      <c r="NYI62" s="763">
        <f>'Detailed Budget'!NYU72</f>
        <v>0</v>
      </c>
      <c r="NYJ62" s="763">
        <f>'Detailed Budget'!NYV72</f>
        <v>0</v>
      </c>
      <c r="NYK62" s="763">
        <f>'Detailed Budget'!NYW72</f>
        <v>0</v>
      </c>
      <c r="NYL62" s="763">
        <f>'Detailed Budget'!NYX72</f>
        <v>0</v>
      </c>
      <c r="NYM62" s="763">
        <f>'Detailed Budget'!NYY72</f>
        <v>0</v>
      </c>
      <c r="NYN62" s="763">
        <f>'Detailed Budget'!NYZ72</f>
        <v>0</v>
      </c>
      <c r="NYO62" s="763">
        <f>'Detailed Budget'!NZA72</f>
        <v>0</v>
      </c>
      <c r="NYP62" s="763">
        <f>'Detailed Budget'!NZB72</f>
        <v>0</v>
      </c>
      <c r="NYQ62" s="763">
        <f>'Detailed Budget'!NZC72</f>
        <v>0</v>
      </c>
      <c r="NYR62" s="763">
        <f>'Detailed Budget'!NZD72</f>
        <v>0</v>
      </c>
      <c r="NYS62" s="763">
        <f>'Detailed Budget'!NZE72</f>
        <v>0</v>
      </c>
      <c r="NYT62" s="763">
        <f>'Detailed Budget'!NZF72</f>
        <v>0</v>
      </c>
      <c r="NYU62" s="763">
        <f>'Detailed Budget'!NZG72</f>
        <v>0</v>
      </c>
      <c r="NYV62" s="763">
        <f>'Detailed Budget'!NZH72</f>
        <v>0</v>
      </c>
      <c r="NYW62" s="763">
        <f>'Detailed Budget'!NZI72</f>
        <v>0</v>
      </c>
      <c r="NYX62" s="763">
        <f>'Detailed Budget'!NZJ72</f>
        <v>0</v>
      </c>
      <c r="NYY62" s="763">
        <f>'Detailed Budget'!NZK72</f>
        <v>0</v>
      </c>
      <c r="NYZ62" s="763">
        <f>'Detailed Budget'!NZL72</f>
        <v>0</v>
      </c>
      <c r="NZA62" s="763">
        <f>'Detailed Budget'!NZM72</f>
        <v>0</v>
      </c>
      <c r="NZB62" s="763">
        <f>'Detailed Budget'!NZN72</f>
        <v>0</v>
      </c>
      <c r="NZC62" s="763">
        <f>'Detailed Budget'!NZO72</f>
        <v>0</v>
      </c>
      <c r="NZD62" s="763">
        <f>'Detailed Budget'!NZP72</f>
        <v>0</v>
      </c>
      <c r="NZE62" s="763">
        <f>'Detailed Budget'!NZQ72</f>
        <v>0</v>
      </c>
      <c r="NZF62" s="763">
        <f>'Detailed Budget'!NZR72</f>
        <v>0</v>
      </c>
      <c r="NZG62" s="763">
        <f>'Detailed Budget'!NZS72</f>
        <v>0</v>
      </c>
      <c r="NZH62" s="763">
        <f>'Detailed Budget'!NZT72</f>
        <v>0</v>
      </c>
      <c r="NZI62" s="763">
        <f>'Detailed Budget'!NZU72</f>
        <v>0</v>
      </c>
      <c r="NZJ62" s="763">
        <f>'Detailed Budget'!NZV72</f>
        <v>0</v>
      </c>
      <c r="NZK62" s="763">
        <f>'Detailed Budget'!NZW72</f>
        <v>0</v>
      </c>
      <c r="NZL62" s="763">
        <f>'Detailed Budget'!NZX72</f>
        <v>0</v>
      </c>
      <c r="NZM62" s="763">
        <f>'Detailed Budget'!NZY72</f>
        <v>0</v>
      </c>
      <c r="NZN62" s="763">
        <f>'Detailed Budget'!NZZ72</f>
        <v>0</v>
      </c>
      <c r="NZO62" s="763">
        <f>'Detailed Budget'!OAA72</f>
        <v>0</v>
      </c>
      <c r="NZP62" s="763">
        <f>'Detailed Budget'!OAB72</f>
        <v>0</v>
      </c>
      <c r="NZQ62" s="763">
        <f>'Detailed Budget'!OAC72</f>
        <v>0</v>
      </c>
      <c r="NZR62" s="763">
        <f>'Detailed Budget'!OAD72</f>
        <v>0</v>
      </c>
      <c r="NZS62" s="763">
        <f>'Detailed Budget'!OAE72</f>
        <v>0</v>
      </c>
      <c r="NZT62" s="763">
        <f>'Detailed Budget'!OAF72</f>
        <v>0</v>
      </c>
      <c r="NZU62" s="763">
        <f>'Detailed Budget'!OAG72</f>
        <v>0</v>
      </c>
      <c r="NZV62" s="763">
        <f>'Detailed Budget'!OAH72</f>
        <v>0</v>
      </c>
      <c r="NZW62" s="763">
        <f>'Detailed Budget'!OAI72</f>
        <v>0</v>
      </c>
      <c r="NZX62" s="763">
        <f>'Detailed Budget'!OAJ72</f>
        <v>0</v>
      </c>
      <c r="NZY62" s="763">
        <f>'Detailed Budget'!OAK72</f>
        <v>0</v>
      </c>
      <c r="NZZ62" s="763">
        <f>'Detailed Budget'!OAL72</f>
        <v>0</v>
      </c>
      <c r="OAA62" s="763">
        <f>'Detailed Budget'!OAM72</f>
        <v>0</v>
      </c>
      <c r="OAB62" s="763">
        <f>'Detailed Budget'!OAN72</f>
        <v>0</v>
      </c>
      <c r="OAC62" s="763">
        <f>'Detailed Budget'!OAO72</f>
        <v>0</v>
      </c>
      <c r="OAD62" s="763">
        <f>'Detailed Budget'!OAP72</f>
        <v>0</v>
      </c>
      <c r="OAE62" s="763">
        <f>'Detailed Budget'!OAQ72</f>
        <v>0</v>
      </c>
      <c r="OAF62" s="763">
        <f>'Detailed Budget'!OAR72</f>
        <v>0</v>
      </c>
      <c r="OAG62" s="763">
        <f>'Detailed Budget'!OAS72</f>
        <v>0</v>
      </c>
      <c r="OAH62" s="763">
        <f>'Detailed Budget'!OAT72</f>
        <v>0</v>
      </c>
      <c r="OAI62" s="763">
        <f>'Detailed Budget'!OAU72</f>
        <v>0</v>
      </c>
      <c r="OAJ62" s="763">
        <f>'Detailed Budget'!OAV72</f>
        <v>0</v>
      </c>
      <c r="OAK62" s="763">
        <f>'Detailed Budget'!OAW72</f>
        <v>0</v>
      </c>
      <c r="OAL62" s="763">
        <f>'Detailed Budget'!OAX72</f>
        <v>0</v>
      </c>
      <c r="OAM62" s="763">
        <f>'Detailed Budget'!OAY72</f>
        <v>0</v>
      </c>
      <c r="OAN62" s="763">
        <f>'Detailed Budget'!OAZ72</f>
        <v>0</v>
      </c>
      <c r="OAO62" s="763">
        <f>'Detailed Budget'!OBA72</f>
        <v>0</v>
      </c>
      <c r="OAP62" s="763">
        <f>'Detailed Budget'!OBB72</f>
        <v>0</v>
      </c>
      <c r="OAQ62" s="763">
        <f>'Detailed Budget'!OBC72</f>
        <v>0</v>
      </c>
      <c r="OAR62" s="763">
        <f>'Detailed Budget'!OBD72</f>
        <v>0</v>
      </c>
      <c r="OAS62" s="763">
        <f>'Detailed Budget'!OBE72</f>
        <v>0</v>
      </c>
      <c r="OAT62" s="763">
        <f>'Detailed Budget'!OBF72</f>
        <v>0</v>
      </c>
      <c r="OAU62" s="763">
        <f>'Detailed Budget'!OBG72</f>
        <v>0</v>
      </c>
      <c r="OAV62" s="763">
        <f>'Detailed Budget'!OBH72</f>
        <v>0</v>
      </c>
      <c r="OAW62" s="763">
        <f>'Detailed Budget'!OBI72</f>
        <v>0</v>
      </c>
      <c r="OAX62" s="763">
        <f>'Detailed Budget'!OBJ72</f>
        <v>0</v>
      </c>
      <c r="OAY62" s="763">
        <f>'Detailed Budget'!OBK72</f>
        <v>0</v>
      </c>
      <c r="OAZ62" s="763">
        <f>'Detailed Budget'!OBL72</f>
        <v>0</v>
      </c>
      <c r="OBA62" s="763">
        <f>'Detailed Budget'!OBM72</f>
        <v>0</v>
      </c>
      <c r="OBB62" s="763">
        <f>'Detailed Budget'!OBN72</f>
        <v>0</v>
      </c>
      <c r="OBC62" s="763">
        <f>'Detailed Budget'!OBO72</f>
        <v>0</v>
      </c>
      <c r="OBD62" s="763">
        <f>'Detailed Budget'!OBP72</f>
        <v>0</v>
      </c>
      <c r="OBE62" s="763">
        <f>'Detailed Budget'!OBQ72</f>
        <v>0</v>
      </c>
      <c r="OBF62" s="763">
        <f>'Detailed Budget'!OBR72</f>
        <v>0</v>
      </c>
      <c r="OBG62" s="763">
        <f>'Detailed Budget'!OBS72</f>
        <v>0</v>
      </c>
      <c r="OBH62" s="763">
        <f>'Detailed Budget'!OBT72</f>
        <v>0</v>
      </c>
      <c r="OBI62" s="763">
        <f>'Detailed Budget'!OBU72</f>
        <v>0</v>
      </c>
      <c r="OBJ62" s="763">
        <f>'Detailed Budget'!OBV72</f>
        <v>0</v>
      </c>
      <c r="OBK62" s="763">
        <f>'Detailed Budget'!OBW72</f>
        <v>0</v>
      </c>
      <c r="OBL62" s="763">
        <f>'Detailed Budget'!OBX72</f>
        <v>0</v>
      </c>
      <c r="OBM62" s="763">
        <f>'Detailed Budget'!OBY72</f>
        <v>0</v>
      </c>
      <c r="OBN62" s="763">
        <f>'Detailed Budget'!OBZ72</f>
        <v>0</v>
      </c>
      <c r="OBO62" s="763">
        <f>'Detailed Budget'!OCA72</f>
        <v>0</v>
      </c>
      <c r="OBP62" s="763">
        <f>'Detailed Budget'!OCB72</f>
        <v>0</v>
      </c>
      <c r="OBQ62" s="763">
        <f>'Detailed Budget'!OCC72</f>
        <v>0</v>
      </c>
      <c r="OBR62" s="763">
        <f>'Detailed Budget'!OCD72</f>
        <v>0</v>
      </c>
      <c r="OBS62" s="763">
        <f>'Detailed Budget'!OCE72</f>
        <v>0</v>
      </c>
      <c r="OBT62" s="763">
        <f>'Detailed Budget'!OCF72</f>
        <v>0</v>
      </c>
      <c r="OBU62" s="763">
        <f>'Detailed Budget'!OCG72</f>
        <v>0</v>
      </c>
      <c r="OBV62" s="763">
        <f>'Detailed Budget'!OCH72</f>
        <v>0</v>
      </c>
      <c r="OBW62" s="763">
        <f>'Detailed Budget'!OCI72</f>
        <v>0</v>
      </c>
      <c r="OBX62" s="763">
        <f>'Detailed Budget'!OCJ72</f>
        <v>0</v>
      </c>
      <c r="OBY62" s="763">
        <f>'Detailed Budget'!OCK72</f>
        <v>0</v>
      </c>
      <c r="OBZ62" s="763">
        <f>'Detailed Budget'!OCL72</f>
        <v>0</v>
      </c>
      <c r="OCA62" s="763">
        <f>'Detailed Budget'!OCM72</f>
        <v>0</v>
      </c>
      <c r="OCB62" s="763">
        <f>'Detailed Budget'!OCN72</f>
        <v>0</v>
      </c>
      <c r="OCC62" s="763">
        <f>'Detailed Budget'!OCO72</f>
        <v>0</v>
      </c>
      <c r="OCD62" s="763">
        <f>'Detailed Budget'!OCP72</f>
        <v>0</v>
      </c>
      <c r="OCE62" s="763">
        <f>'Detailed Budget'!OCQ72</f>
        <v>0</v>
      </c>
      <c r="OCF62" s="763">
        <f>'Detailed Budget'!OCR72</f>
        <v>0</v>
      </c>
      <c r="OCG62" s="763">
        <f>'Detailed Budget'!OCS72</f>
        <v>0</v>
      </c>
      <c r="OCH62" s="763">
        <f>'Detailed Budget'!OCT72</f>
        <v>0</v>
      </c>
      <c r="OCI62" s="763">
        <f>'Detailed Budget'!OCU72</f>
        <v>0</v>
      </c>
      <c r="OCJ62" s="763">
        <f>'Detailed Budget'!OCV72</f>
        <v>0</v>
      </c>
      <c r="OCK62" s="763">
        <f>'Detailed Budget'!OCW72</f>
        <v>0</v>
      </c>
      <c r="OCL62" s="763">
        <f>'Detailed Budget'!OCX72</f>
        <v>0</v>
      </c>
      <c r="OCM62" s="763">
        <f>'Detailed Budget'!OCY72</f>
        <v>0</v>
      </c>
      <c r="OCN62" s="763">
        <f>'Detailed Budget'!OCZ72</f>
        <v>0</v>
      </c>
      <c r="OCO62" s="763">
        <f>'Detailed Budget'!ODA72</f>
        <v>0</v>
      </c>
      <c r="OCP62" s="763">
        <f>'Detailed Budget'!ODB72</f>
        <v>0</v>
      </c>
      <c r="OCQ62" s="763">
        <f>'Detailed Budget'!ODC72</f>
        <v>0</v>
      </c>
      <c r="OCR62" s="763">
        <f>'Detailed Budget'!ODD72</f>
        <v>0</v>
      </c>
      <c r="OCS62" s="763">
        <f>'Detailed Budget'!ODE72</f>
        <v>0</v>
      </c>
      <c r="OCT62" s="763">
        <f>'Detailed Budget'!ODF72</f>
        <v>0</v>
      </c>
      <c r="OCU62" s="763">
        <f>'Detailed Budget'!ODG72</f>
        <v>0</v>
      </c>
      <c r="OCV62" s="763">
        <f>'Detailed Budget'!ODH72</f>
        <v>0</v>
      </c>
      <c r="OCW62" s="763">
        <f>'Detailed Budget'!ODI72</f>
        <v>0</v>
      </c>
      <c r="OCX62" s="763">
        <f>'Detailed Budget'!ODJ72</f>
        <v>0</v>
      </c>
      <c r="OCY62" s="763">
        <f>'Detailed Budget'!ODK72</f>
        <v>0</v>
      </c>
      <c r="OCZ62" s="763">
        <f>'Detailed Budget'!ODL72</f>
        <v>0</v>
      </c>
      <c r="ODA62" s="763">
        <f>'Detailed Budget'!ODM72</f>
        <v>0</v>
      </c>
      <c r="ODB62" s="763">
        <f>'Detailed Budget'!ODN72</f>
        <v>0</v>
      </c>
      <c r="ODC62" s="763">
        <f>'Detailed Budget'!ODO72</f>
        <v>0</v>
      </c>
      <c r="ODD62" s="763">
        <f>'Detailed Budget'!ODP72</f>
        <v>0</v>
      </c>
      <c r="ODE62" s="763">
        <f>'Detailed Budget'!ODQ72</f>
        <v>0</v>
      </c>
      <c r="ODF62" s="763">
        <f>'Detailed Budget'!ODR72</f>
        <v>0</v>
      </c>
      <c r="ODG62" s="763">
        <f>'Detailed Budget'!ODS72</f>
        <v>0</v>
      </c>
      <c r="ODH62" s="763">
        <f>'Detailed Budget'!ODT72</f>
        <v>0</v>
      </c>
      <c r="ODI62" s="763">
        <f>'Detailed Budget'!ODU72</f>
        <v>0</v>
      </c>
      <c r="ODJ62" s="763">
        <f>'Detailed Budget'!ODV72</f>
        <v>0</v>
      </c>
      <c r="ODK62" s="763">
        <f>'Detailed Budget'!ODW72</f>
        <v>0</v>
      </c>
      <c r="ODL62" s="763">
        <f>'Detailed Budget'!ODX72</f>
        <v>0</v>
      </c>
      <c r="ODM62" s="763">
        <f>'Detailed Budget'!ODY72</f>
        <v>0</v>
      </c>
      <c r="ODN62" s="763">
        <f>'Detailed Budget'!ODZ72</f>
        <v>0</v>
      </c>
      <c r="ODO62" s="763">
        <f>'Detailed Budget'!OEA72</f>
        <v>0</v>
      </c>
      <c r="ODP62" s="763">
        <f>'Detailed Budget'!OEB72</f>
        <v>0</v>
      </c>
      <c r="ODQ62" s="763">
        <f>'Detailed Budget'!OEC72</f>
        <v>0</v>
      </c>
      <c r="ODR62" s="763">
        <f>'Detailed Budget'!OED72</f>
        <v>0</v>
      </c>
      <c r="ODS62" s="763">
        <f>'Detailed Budget'!OEE72</f>
        <v>0</v>
      </c>
      <c r="ODT62" s="763">
        <f>'Detailed Budget'!OEF72</f>
        <v>0</v>
      </c>
      <c r="ODU62" s="763">
        <f>'Detailed Budget'!OEG72</f>
        <v>0</v>
      </c>
      <c r="ODV62" s="763">
        <f>'Detailed Budget'!OEH72</f>
        <v>0</v>
      </c>
      <c r="ODW62" s="763">
        <f>'Detailed Budget'!OEI72</f>
        <v>0</v>
      </c>
      <c r="ODX62" s="763">
        <f>'Detailed Budget'!OEJ72</f>
        <v>0</v>
      </c>
      <c r="ODY62" s="763">
        <f>'Detailed Budget'!OEK72</f>
        <v>0</v>
      </c>
      <c r="ODZ62" s="763">
        <f>'Detailed Budget'!OEL72</f>
        <v>0</v>
      </c>
      <c r="OEA62" s="763">
        <f>'Detailed Budget'!OEM72</f>
        <v>0</v>
      </c>
      <c r="OEB62" s="763">
        <f>'Detailed Budget'!OEN72</f>
        <v>0</v>
      </c>
      <c r="OEC62" s="763">
        <f>'Detailed Budget'!OEO72</f>
        <v>0</v>
      </c>
      <c r="OED62" s="763">
        <f>'Detailed Budget'!OEP72</f>
        <v>0</v>
      </c>
      <c r="OEE62" s="763">
        <f>'Detailed Budget'!OEQ72</f>
        <v>0</v>
      </c>
      <c r="OEF62" s="763">
        <f>'Detailed Budget'!OER72</f>
        <v>0</v>
      </c>
      <c r="OEG62" s="763">
        <f>'Detailed Budget'!OES72</f>
        <v>0</v>
      </c>
      <c r="OEH62" s="763">
        <f>'Detailed Budget'!OET72</f>
        <v>0</v>
      </c>
      <c r="OEI62" s="763">
        <f>'Detailed Budget'!OEU72</f>
        <v>0</v>
      </c>
      <c r="OEJ62" s="763">
        <f>'Detailed Budget'!OEV72</f>
        <v>0</v>
      </c>
      <c r="OEK62" s="763">
        <f>'Detailed Budget'!OEW72</f>
        <v>0</v>
      </c>
      <c r="OEL62" s="763">
        <f>'Detailed Budget'!OEX72</f>
        <v>0</v>
      </c>
      <c r="OEM62" s="763">
        <f>'Detailed Budget'!OEY72</f>
        <v>0</v>
      </c>
      <c r="OEN62" s="763">
        <f>'Detailed Budget'!OEZ72</f>
        <v>0</v>
      </c>
      <c r="OEO62" s="763">
        <f>'Detailed Budget'!OFA72</f>
        <v>0</v>
      </c>
      <c r="OEP62" s="763">
        <f>'Detailed Budget'!OFB72</f>
        <v>0</v>
      </c>
      <c r="OEQ62" s="763">
        <f>'Detailed Budget'!OFC72</f>
        <v>0</v>
      </c>
      <c r="OER62" s="763">
        <f>'Detailed Budget'!OFD72</f>
        <v>0</v>
      </c>
      <c r="OES62" s="763">
        <f>'Detailed Budget'!OFE72</f>
        <v>0</v>
      </c>
      <c r="OET62" s="763">
        <f>'Detailed Budget'!OFF72</f>
        <v>0</v>
      </c>
      <c r="OEU62" s="763">
        <f>'Detailed Budget'!OFG72</f>
        <v>0</v>
      </c>
      <c r="OEV62" s="763">
        <f>'Detailed Budget'!OFH72</f>
        <v>0</v>
      </c>
      <c r="OEW62" s="763">
        <f>'Detailed Budget'!OFI72</f>
        <v>0</v>
      </c>
      <c r="OEX62" s="763">
        <f>'Detailed Budget'!OFJ72</f>
        <v>0</v>
      </c>
      <c r="OEY62" s="763">
        <f>'Detailed Budget'!OFK72</f>
        <v>0</v>
      </c>
      <c r="OEZ62" s="763">
        <f>'Detailed Budget'!OFL72</f>
        <v>0</v>
      </c>
      <c r="OFA62" s="763">
        <f>'Detailed Budget'!OFM72</f>
        <v>0</v>
      </c>
      <c r="OFB62" s="763">
        <f>'Detailed Budget'!OFN72</f>
        <v>0</v>
      </c>
      <c r="OFC62" s="763">
        <f>'Detailed Budget'!OFO72</f>
        <v>0</v>
      </c>
      <c r="OFD62" s="763">
        <f>'Detailed Budget'!OFP72</f>
        <v>0</v>
      </c>
      <c r="OFE62" s="763">
        <f>'Detailed Budget'!OFQ72</f>
        <v>0</v>
      </c>
      <c r="OFF62" s="763">
        <f>'Detailed Budget'!OFR72</f>
        <v>0</v>
      </c>
      <c r="OFG62" s="763">
        <f>'Detailed Budget'!OFS72</f>
        <v>0</v>
      </c>
      <c r="OFH62" s="763">
        <f>'Detailed Budget'!OFT72</f>
        <v>0</v>
      </c>
      <c r="OFI62" s="763">
        <f>'Detailed Budget'!OFU72</f>
        <v>0</v>
      </c>
      <c r="OFJ62" s="763">
        <f>'Detailed Budget'!OFV72</f>
        <v>0</v>
      </c>
      <c r="OFK62" s="763">
        <f>'Detailed Budget'!OFW72</f>
        <v>0</v>
      </c>
      <c r="OFL62" s="763">
        <f>'Detailed Budget'!OFX72</f>
        <v>0</v>
      </c>
      <c r="OFM62" s="763">
        <f>'Detailed Budget'!OFY72</f>
        <v>0</v>
      </c>
      <c r="OFN62" s="763">
        <f>'Detailed Budget'!OFZ72</f>
        <v>0</v>
      </c>
      <c r="OFO62" s="763">
        <f>'Detailed Budget'!OGA72</f>
        <v>0</v>
      </c>
      <c r="OFP62" s="763">
        <f>'Detailed Budget'!OGB72</f>
        <v>0</v>
      </c>
      <c r="OFQ62" s="763">
        <f>'Detailed Budget'!OGC72</f>
        <v>0</v>
      </c>
      <c r="OFR62" s="763">
        <f>'Detailed Budget'!OGD72</f>
        <v>0</v>
      </c>
      <c r="OFS62" s="763">
        <f>'Detailed Budget'!OGE72</f>
        <v>0</v>
      </c>
      <c r="OFT62" s="763">
        <f>'Detailed Budget'!OGF72</f>
        <v>0</v>
      </c>
      <c r="OFU62" s="763">
        <f>'Detailed Budget'!OGG72</f>
        <v>0</v>
      </c>
      <c r="OFV62" s="763">
        <f>'Detailed Budget'!OGH72</f>
        <v>0</v>
      </c>
      <c r="OFW62" s="763">
        <f>'Detailed Budget'!OGI72</f>
        <v>0</v>
      </c>
      <c r="OFX62" s="763">
        <f>'Detailed Budget'!OGJ72</f>
        <v>0</v>
      </c>
      <c r="OFY62" s="763">
        <f>'Detailed Budget'!OGK72</f>
        <v>0</v>
      </c>
      <c r="OFZ62" s="763">
        <f>'Detailed Budget'!OGL72</f>
        <v>0</v>
      </c>
      <c r="OGA62" s="763">
        <f>'Detailed Budget'!OGM72</f>
        <v>0</v>
      </c>
      <c r="OGB62" s="763">
        <f>'Detailed Budget'!OGN72</f>
        <v>0</v>
      </c>
      <c r="OGC62" s="763">
        <f>'Detailed Budget'!OGO72</f>
        <v>0</v>
      </c>
      <c r="OGD62" s="763">
        <f>'Detailed Budget'!OGP72</f>
        <v>0</v>
      </c>
      <c r="OGE62" s="763">
        <f>'Detailed Budget'!OGQ72</f>
        <v>0</v>
      </c>
      <c r="OGF62" s="763">
        <f>'Detailed Budget'!OGR72</f>
        <v>0</v>
      </c>
      <c r="OGG62" s="763">
        <f>'Detailed Budget'!OGS72</f>
        <v>0</v>
      </c>
      <c r="OGH62" s="763">
        <f>'Detailed Budget'!OGT72</f>
        <v>0</v>
      </c>
      <c r="OGI62" s="763">
        <f>'Detailed Budget'!OGU72</f>
        <v>0</v>
      </c>
      <c r="OGJ62" s="763">
        <f>'Detailed Budget'!OGV72</f>
        <v>0</v>
      </c>
      <c r="OGK62" s="763">
        <f>'Detailed Budget'!OGW72</f>
        <v>0</v>
      </c>
      <c r="OGL62" s="763">
        <f>'Detailed Budget'!OGX72</f>
        <v>0</v>
      </c>
      <c r="OGM62" s="763">
        <f>'Detailed Budget'!OGY72</f>
        <v>0</v>
      </c>
      <c r="OGN62" s="763">
        <f>'Detailed Budget'!OGZ72</f>
        <v>0</v>
      </c>
      <c r="OGO62" s="763">
        <f>'Detailed Budget'!OHA72</f>
        <v>0</v>
      </c>
      <c r="OGP62" s="763">
        <f>'Detailed Budget'!OHB72</f>
        <v>0</v>
      </c>
      <c r="OGQ62" s="763">
        <f>'Detailed Budget'!OHC72</f>
        <v>0</v>
      </c>
      <c r="OGR62" s="763">
        <f>'Detailed Budget'!OHD72</f>
        <v>0</v>
      </c>
      <c r="OGS62" s="763">
        <f>'Detailed Budget'!OHE72</f>
        <v>0</v>
      </c>
      <c r="OGT62" s="763">
        <f>'Detailed Budget'!OHF72</f>
        <v>0</v>
      </c>
      <c r="OGU62" s="763">
        <f>'Detailed Budget'!OHG72</f>
        <v>0</v>
      </c>
      <c r="OGV62" s="763">
        <f>'Detailed Budget'!OHH72</f>
        <v>0</v>
      </c>
      <c r="OGW62" s="763">
        <f>'Detailed Budget'!OHI72</f>
        <v>0</v>
      </c>
      <c r="OGX62" s="763">
        <f>'Detailed Budget'!OHJ72</f>
        <v>0</v>
      </c>
      <c r="OGY62" s="763">
        <f>'Detailed Budget'!OHK72</f>
        <v>0</v>
      </c>
      <c r="OGZ62" s="763">
        <f>'Detailed Budget'!OHL72</f>
        <v>0</v>
      </c>
      <c r="OHA62" s="763">
        <f>'Detailed Budget'!OHM72</f>
        <v>0</v>
      </c>
      <c r="OHB62" s="763">
        <f>'Detailed Budget'!OHN72</f>
        <v>0</v>
      </c>
      <c r="OHC62" s="763">
        <f>'Detailed Budget'!OHO72</f>
        <v>0</v>
      </c>
      <c r="OHD62" s="763">
        <f>'Detailed Budget'!OHP72</f>
        <v>0</v>
      </c>
      <c r="OHE62" s="763">
        <f>'Detailed Budget'!OHQ72</f>
        <v>0</v>
      </c>
      <c r="OHF62" s="763">
        <f>'Detailed Budget'!OHR72</f>
        <v>0</v>
      </c>
      <c r="OHG62" s="763">
        <f>'Detailed Budget'!OHS72</f>
        <v>0</v>
      </c>
      <c r="OHH62" s="763">
        <f>'Detailed Budget'!OHT72</f>
        <v>0</v>
      </c>
      <c r="OHI62" s="763">
        <f>'Detailed Budget'!OHU72</f>
        <v>0</v>
      </c>
      <c r="OHJ62" s="763">
        <f>'Detailed Budget'!OHV72</f>
        <v>0</v>
      </c>
      <c r="OHK62" s="763">
        <f>'Detailed Budget'!OHW72</f>
        <v>0</v>
      </c>
      <c r="OHL62" s="763">
        <f>'Detailed Budget'!OHX72</f>
        <v>0</v>
      </c>
      <c r="OHM62" s="763">
        <f>'Detailed Budget'!OHY72</f>
        <v>0</v>
      </c>
      <c r="OHN62" s="763">
        <f>'Detailed Budget'!OHZ72</f>
        <v>0</v>
      </c>
      <c r="OHO62" s="763">
        <f>'Detailed Budget'!OIA72</f>
        <v>0</v>
      </c>
      <c r="OHP62" s="763">
        <f>'Detailed Budget'!OIB72</f>
        <v>0</v>
      </c>
      <c r="OHQ62" s="763">
        <f>'Detailed Budget'!OIC72</f>
        <v>0</v>
      </c>
      <c r="OHR62" s="763">
        <f>'Detailed Budget'!OID72</f>
        <v>0</v>
      </c>
      <c r="OHS62" s="763">
        <f>'Detailed Budget'!OIE72</f>
        <v>0</v>
      </c>
      <c r="OHT62" s="763">
        <f>'Detailed Budget'!OIF72</f>
        <v>0</v>
      </c>
      <c r="OHU62" s="763">
        <f>'Detailed Budget'!OIG72</f>
        <v>0</v>
      </c>
      <c r="OHV62" s="763">
        <f>'Detailed Budget'!OIH72</f>
        <v>0</v>
      </c>
      <c r="OHW62" s="763">
        <f>'Detailed Budget'!OII72</f>
        <v>0</v>
      </c>
      <c r="OHX62" s="763">
        <f>'Detailed Budget'!OIJ72</f>
        <v>0</v>
      </c>
      <c r="OHY62" s="763">
        <f>'Detailed Budget'!OIK72</f>
        <v>0</v>
      </c>
      <c r="OHZ62" s="763">
        <f>'Detailed Budget'!OIL72</f>
        <v>0</v>
      </c>
      <c r="OIA62" s="763">
        <f>'Detailed Budget'!OIM72</f>
        <v>0</v>
      </c>
      <c r="OIB62" s="763">
        <f>'Detailed Budget'!OIN72</f>
        <v>0</v>
      </c>
      <c r="OIC62" s="763">
        <f>'Detailed Budget'!OIO72</f>
        <v>0</v>
      </c>
      <c r="OID62" s="763">
        <f>'Detailed Budget'!OIP72</f>
        <v>0</v>
      </c>
      <c r="OIE62" s="763">
        <f>'Detailed Budget'!OIQ72</f>
        <v>0</v>
      </c>
      <c r="OIF62" s="763">
        <f>'Detailed Budget'!OIR72</f>
        <v>0</v>
      </c>
      <c r="OIG62" s="763">
        <f>'Detailed Budget'!OIS72</f>
        <v>0</v>
      </c>
      <c r="OIH62" s="763">
        <f>'Detailed Budget'!OIT72</f>
        <v>0</v>
      </c>
      <c r="OII62" s="763">
        <f>'Detailed Budget'!OIU72</f>
        <v>0</v>
      </c>
      <c r="OIJ62" s="763">
        <f>'Detailed Budget'!OIV72</f>
        <v>0</v>
      </c>
      <c r="OIK62" s="763">
        <f>'Detailed Budget'!OIW72</f>
        <v>0</v>
      </c>
      <c r="OIL62" s="763">
        <f>'Detailed Budget'!OIX72</f>
        <v>0</v>
      </c>
      <c r="OIM62" s="763">
        <f>'Detailed Budget'!OIY72</f>
        <v>0</v>
      </c>
      <c r="OIN62" s="763">
        <f>'Detailed Budget'!OIZ72</f>
        <v>0</v>
      </c>
      <c r="OIO62" s="763">
        <f>'Detailed Budget'!OJA72</f>
        <v>0</v>
      </c>
      <c r="OIP62" s="763">
        <f>'Detailed Budget'!OJB72</f>
        <v>0</v>
      </c>
      <c r="OIQ62" s="763">
        <f>'Detailed Budget'!OJC72</f>
        <v>0</v>
      </c>
      <c r="OIR62" s="763">
        <f>'Detailed Budget'!OJD72</f>
        <v>0</v>
      </c>
      <c r="OIS62" s="763">
        <f>'Detailed Budget'!OJE72</f>
        <v>0</v>
      </c>
      <c r="OIT62" s="763">
        <f>'Detailed Budget'!OJF72</f>
        <v>0</v>
      </c>
      <c r="OIU62" s="763">
        <f>'Detailed Budget'!OJG72</f>
        <v>0</v>
      </c>
      <c r="OIV62" s="763">
        <f>'Detailed Budget'!OJH72</f>
        <v>0</v>
      </c>
      <c r="OIW62" s="763">
        <f>'Detailed Budget'!OJI72</f>
        <v>0</v>
      </c>
      <c r="OIX62" s="763">
        <f>'Detailed Budget'!OJJ72</f>
        <v>0</v>
      </c>
      <c r="OIY62" s="763">
        <f>'Detailed Budget'!OJK72</f>
        <v>0</v>
      </c>
      <c r="OIZ62" s="763">
        <f>'Detailed Budget'!OJL72</f>
        <v>0</v>
      </c>
      <c r="OJA62" s="763">
        <f>'Detailed Budget'!OJM72</f>
        <v>0</v>
      </c>
      <c r="OJB62" s="763">
        <f>'Detailed Budget'!OJN72</f>
        <v>0</v>
      </c>
      <c r="OJC62" s="763">
        <f>'Detailed Budget'!OJO72</f>
        <v>0</v>
      </c>
      <c r="OJD62" s="763">
        <f>'Detailed Budget'!OJP72</f>
        <v>0</v>
      </c>
      <c r="OJE62" s="763">
        <f>'Detailed Budget'!OJQ72</f>
        <v>0</v>
      </c>
      <c r="OJF62" s="763">
        <f>'Detailed Budget'!OJR72</f>
        <v>0</v>
      </c>
      <c r="OJG62" s="763">
        <f>'Detailed Budget'!OJS72</f>
        <v>0</v>
      </c>
      <c r="OJH62" s="763">
        <f>'Detailed Budget'!OJT72</f>
        <v>0</v>
      </c>
      <c r="OJI62" s="763">
        <f>'Detailed Budget'!OJU72</f>
        <v>0</v>
      </c>
      <c r="OJJ62" s="763">
        <f>'Detailed Budget'!OJV72</f>
        <v>0</v>
      </c>
      <c r="OJK62" s="763">
        <f>'Detailed Budget'!OJW72</f>
        <v>0</v>
      </c>
      <c r="OJL62" s="763">
        <f>'Detailed Budget'!OJX72</f>
        <v>0</v>
      </c>
      <c r="OJM62" s="763">
        <f>'Detailed Budget'!OJY72</f>
        <v>0</v>
      </c>
      <c r="OJN62" s="763">
        <f>'Detailed Budget'!OJZ72</f>
        <v>0</v>
      </c>
      <c r="OJO62" s="763">
        <f>'Detailed Budget'!OKA72</f>
        <v>0</v>
      </c>
      <c r="OJP62" s="763">
        <f>'Detailed Budget'!OKB72</f>
        <v>0</v>
      </c>
      <c r="OJQ62" s="763">
        <f>'Detailed Budget'!OKC72</f>
        <v>0</v>
      </c>
      <c r="OJR62" s="763">
        <f>'Detailed Budget'!OKD72</f>
        <v>0</v>
      </c>
      <c r="OJS62" s="763">
        <f>'Detailed Budget'!OKE72</f>
        <v>0</v>
      </c>
      <c r="OJT62" s="763">
        <f>'Detailed Budget'!OKF72</f>
        <v>0</v>
      </c>
      <c r="OJU62" s="763">
        <f>'Detailed Budget'!OKG72</f>
        <v>0</v>
      </c>
      <c r="OJV62" s="763">
        <f>'Detailed Budget'!OKH72</f>
        <v>0</v>
      </c>
      <c r="OJW62" s="763">
        <f>'Detailed Budget'!OKI72</f>
        <v>0</v>
      </c>
      <c r="OJX62" s="763">
        <f>'Detailed Budget'!OKJ72</f>
        <v>0</v>
      </c>
      <c r="OJY62" s="763">
        <f>'Detailed Budget'!OKK72</f>
        <v>0</v>
      </c>
      <c r="OJZ62" s="763">
        <f>'Detailed Budget'!OKL72</f>
        <v>0</v>
      </c>
      <c r="OKA62" s="763">
        <f>'Detailed Budget'!OKM72</f>
        <v>0</v>
      </c>
      <c r="OKB62" s="763">
        <f>'Detailed Budget'!OKN72</f>
        <v>0</v>
      </c>
      <c r="OKC62" s="763">
        <f>'Detailed Budget'!OKO72</f>
        <v>0</v>
      </c>
      <c r="OKD62" s="763">
        <f>'Detailed Budget'!OKP72</f>
        <v>0</v>
      </c>
      <c r="OKE62" s="763">
        <f>'Detailed Budget'!OKQ72</f>
        <v>0</v>
      </c>
      <c r="OKF62" s="763">
        <f>'Detailed Budget'!OKR72</f>
        <v>0</v>
      </c>
      <c r="OKG62" s="763">
        <f>'Detailed Budget'!OKS72</f>
        <v>0</v>
      </c>
      <c r="OKH62" s="763">
        <f>'Detailed Budget'!OKT72</f>
        <v>0</v>
      </c>
      <c r="OKI62" s="763">
        <f>'Detailed Budget'!OKU72</f>
        <v>0</v>
      </c>
      <c r="OKJ62" s="763">
        <f>'Detailed Budget'!OKV72</f>
        <v>0</v>
      </c>
      <c r="OKK62" s="763">
        <f>'Detailed Budget'!OKW72</f>
        <v>0</v>
      </c>
      <c r="OKL62" s="763">
        <f>'Detailed Budget'!OKX72</f>
        <v>0</v>
      </c>
      <c r="OKM62" s="763">
        <f>'Detailed Budget'!OKY72</f>
        <v>0</v>
      </c>
      <c r="OKN62" s="763">
        <f>'Detailed Budget'!OKZ72</f>
        <v>0</v>
      </c>
      <c r="OKO62" s="763">
        <f>'Detailed Budget'!OLA72</f>
        <v>0</v>
      </c>
      <c r="OKP62" s="763">
        <f>'Detailed Budget'!OLB72</f>
        <v>0</v>
      </c>
      <c r="OKQ62" s="763">
        <f>'Detailed Budget'!OLC72</f>
        <v>0</v>
      </c>
      <c r="OKR62" s="763">
        <f>'Detailed Budget'!OLD72</f>
        <v>0</v>
      </c>
      <c r="OKS62" s="763">
        <f>'Detailed Budget'!OLE72</f>
        <v>0</v>
      </c>
      <c r="OKT62" s="763">
        <f>'Detailed Budget'!OLF72</f>
        <v>0</v>
      </c>
      <c r="OKU62" s="763">
        <f>'Detailed Budget'!OLG72</f>
        <v>0</v>
      </c>
      <c r="OKV62" s="763">
        <f>'Detailed Budget'!OLH72</f>
        <v>0</v>
      </c>
      <c r="OKW62" s="763">
        <f>'Detailed Budget'!OLI72</f>
        <v>0</v>
      </c>
      <c r="OKX62" s="763">
        <f>'Detailed Budget'!OLJ72</f>
        <v>0</v>
      </c>
      <c r="OKY62" s="763">
        <f>'Detailed Budget'!OLK72</f>
        <v>0</v>
      </c>
      <c r="OKZ62" s="763">
        <f>'Detailed Budget'!OLL72</f>
        <v>0</v>
      </c>
      <c r="OLA62" s="763">
        <f>'Detailed Budget'!OLM72</f>
        <v>0</v>
      </c>
      <c r="OLB62" s="763">
        <f>'Detailed Budget'!OLN72</f>
        <v>0</v>
      </c>
      <c r="OLC62" s="763">
        <f>'Detailed Budget'!OLO72</f>
        <v>0</v>
      </c>
      <c r="OLD62" s="763">
        <f>'Detailed Budget'!OLP72</f>
        <v>0</v>
      </c>
      <c r="OLE62" s="763">
        <f>'Detailed Budget'!OLQ72</f>
        <v>0</v>
      </c>
      <c r="OLF62" s="763">
        <f>'Detailed Budget'!OLR72</f>
        <v>0</v>
      </c>
      <c r="OLG62" s="763">
        <f>'Detailed Budget'!OLS72</f>
        <v>0</v>
      </c>
      <c r="OLH62" s="763">
        <f>'Detailed Budget'!OLT72</f>
        <v>0</v>
      </c>
      <c r="OLI62" s="763">
        <f>'Detailed Budget'!OLU72</f>
        <v>0</v>
      </c>
      <c r="OLJ62" s="763">
        <f>'Detailed Budget'!OLV72</f>
        <v>0</v>
      </c>
      <c r="OLK62" s="763">
        <f>'Detailed Budget'!OLW72</f>
        <v>0</v>
      </c>
      <c r="OLL62" s="763">
        <f>'Detailed Budget'!OLX72</f>
        <v>0</v>
      </c>
      <c r="OLM62" s="763">
        <f>'Detailed Budget'!OLY72</f>
        <v>0</v>
      </c>
      <c r="OLN62" s="763">
        <f>'Detailed Budget'!OLZ72</f>
        <v>0</v>
      </c>
      <c r="OLO62" s="763">
        <f>'Detailed Budget'!OMA72</f>
        <v>0</v>
      </c>
      <c r="OLP62" s="763">
        <f>'Detailed Budget'!OMB72</f>
        <v>0</v>
      </c>
      <c r="OLQ62" s="763">
        <f>'Detailed Budget'!OMC72</f>
        <v>0</v>
      </c>
      <c r="OLR62" s="763">
        <f>'Detailed Budget'!OMD72</f>
        <v>0</v>
      </c>
      <c r="OLS62" s="763">
        <f>'Detailed Budget'!OME72</f>
        <v>0</v>
      </c>
      <c r="OLT62" s="763">
        <f>'Detailed Budget'!OMF72</f>
        <v>0</v>
      </c>
      <c r="OLU62" s="763">
        <f>'Detailed Budget'!OMG72</f>
        <v>0</v>
      </c>
      <c r="OLV62" s="763">
        <f>'Detailed Budget'!OMH72</f>
        <v>0</v>
      </c>
      <c r="OLW62" s="763">
        <f>'Detailed Budget'!OMI72</f>
        <v>0</v>
      </c>
      <c r="OLX62" s="763">
        <f>'Detailed Budget'!OMJ72</f>
        <v>0</v>
      </c>
      <c r="OLY62" s="763">
        <f>'Detailed Budget'!OMK72</f>
        <v>0</v>
      </c>
      <c r="OLZ62" s="763">
        <f>'Detailed Budget'!OML72</f>
        <v>0</v>
      </c>
      <c r="OMA62" s="763">
        <f>'Detailed Budget'!OMM72</f>
        <v>0</v>
      </c>
      <c r="OMB62" s="763">
        <f>'Detailed Budget'!OMN72</f>
        <v>0</v>
      </c>
      <c r="OMC62" s="763">
        <f>'Detailed Budget'!OMO72</f>
        <v>0</v>
      </c>
      <c r="OMD62" s="763">
        <f>'Detailed Budget'!OMP72</f>
        <v>0</v>
      </c>
      <c r="OME62" s="763">
        <f>'Detailed Budget'!OMQ72</f>
        <v>0</v>
      </c>
      <c r="OMF62" s="763">
        <f>'Detailed Budget'!OMR72</f>
        <v>0</v>
      </c>
      <c r="OMG62" s="763">
        <f>'Detailed Budget'!OMS72</f>
        <v>0</v>
      </c>
      <c r="OMH62" s="763">
        <f>'Detailed Budget'!OMT72</f>
        <v>0</v>
      </c>
      <c r="OMI62" s="763">
        <f>'Detailed Budget'!OMU72</f>
        <v>0</v>
      </c>
      <c r="OMJ62" s="763">
        <f>'Detailed Budget'!OMV72</f>
        <v>0</v>
      </c>
      <c r="OMK62" s="763">
        <f>'Detailed Budget'!OMW72</f>
        <v>0</v>
      </c>
      <c r="OML62" s="763">
        <f>'Detailed Budget'!OMX72</f>
        <v>0</v>
      </c>
      <c r="OMM62" s="763">
        <f>'Detailed Budget'!OMY72</f>
        <v>0</v>
      </c>
      <c r="OMN62" s="763">
        <f>'Detailed Budget'!OMZ72</f>
        <v>0</v>
      </c>
      <c r="OMO62" s="763">
        <f>'Detailed Budget'!ONA72</f>
        <v>0</v>
      </c>
      <c r="OMP62" s="763">
        <f>'Detailed Budget'!ONB72</f>
        <v>0</v>
      </c>
      <c r="OMQ62" s="763">
        <f>'Detailed Budget'!ONC72</f>
        <v>0</v>
      </c>
      <c r="OMR62" s="763">
        <f>'Detailed Budget'!OND72</f>
        <v>0</v>
      </c>
      <c r="OMS62" s="763">
        <f>'Detailed Budget'!ONE72</f>
        <v>0</v>
      </c>
      <c r="OMT62" s="763">
        <f>'Detailed Budget'!ONF72</f>
        <v>0</v>
      </c>
      <c r="OMU62" s="763">
        <f>'Detailed Budget'!ONG72</f>
        <v>0</v>
      </c>
      <c r="OMV62" s="763">
        <f>'Detailed Budget'!ONH72</f>
        <v>0</v>
      </c>
      <c r="OMW62" s="763">
        <f>'Detailed Budget'!ONI72</f>
        <v>0</v>
      </c>
      <c r="OMX62" s="763">
        <f>'Detailed Budget'!ONJ72</f>
        <v>0</v>
      </c>
      <c r="OMY62" s="763">
        <f>'Detailed Budget'!ONK72</f>
        <v>0</v>
      </c>
      <c r="OMZ62" s="763">
        <f>'Detailed Budget'!ONL72</f>
        <v>0</v>
      </c>
      <c r="ONA62" s="763">
        <f>'Detailed Budget'!ONM72</f>
        <v>0</v>
      </c>
      <c r="ONB62" s="763">
        <f>'Detailed Budget'!ONN72</f>
        <v>0</v>
      </c>
      <c r="ONC62" s="763">
        <f>'Detailed Budget'!ONO72</f>
        <v>0</v>
      </c>
      <c r="OND62" s="763">
        <f>'Detailed Budget'!ONP72</f>
        <v>0</v>
      </c>
      <c r="ONE62" s="763">
        <f>'Detailed Budget'!ONQ72</f>
        <v>0</v>
      </c>
      <c r="ONF62" s="763">
        <f>'Detailed Budget'!ONR72</f>
        <v>0</v>
      </c>
      <c r="ONG62" s="763">
        <f>'Detailed Budget'!ONS72</f>
        <v>0</v>
      </c>
      <c r="ONH62" s="763">
        <f>'Detailed Budget'!ONT72</f>
        <v>0</v>
      </c>
      <c r="ONI62" s="763">
        <f>'Detailed Budget'!ONU72</f>
        <v>0</v>
      </c>
      <c r="ONJ62" s="763">
        <f>'Detailed Budget'!ONV72</f>
        <v>0</v>
      </c>
      <c r="ONK62" s="763">
        <f>'Detailed Budget'!ONW72</f>
        <v>0</v>
      </c>
      <c r="ONL62" s="763">
        <f>'Detailed Budget'!ONX72</f>
        <v>0</v>
      </c>
      <c r="ONM62" s="763">
        <f>'Detailed Budget'!ONY72</f>
        <v>0</v>
      </c>
      <c r="ONN62" s="763">
        <f>'Detailed Budget'!ONZ72</f>
        <v>0</v>
      </c>
      <c r="ONO62" s="763">
        <f>'Detailed Budget'!OOA72</f>
        <v>0</v>
      </c>
      <c r="ONP62" s="763">
        <f>'Detailed Budget'!OOB72</f>
        <v>0</v>
      </c>
      <c r="ONQ62" s="763">
        <f>'Detailed Budget'!OOC72</f>
        <v>0</v>
      </c>
      <c r="ONR62" s="763">
        <f>'Detailed Budget'!OOD72</f>
        <v>0</v>
      </c>
      <c r="ONS62" s="763">
        <f>'Detailed Budget'!OOE72</f>
        <v>0</v>
      </c>
      <c r="ONT62" s="763">
        <f>'Detailed Budget'!OOF72</f>
        <v>0</v>
      </c>
      <c r="ONU62" s="763">
        <f>'Detailed Budget'!OOG72</f>
        <v>0</v>
      </c>
      <c r="ONV62" s="763">
        <f>'Detailed Budget'!OOH72</f>
        <v>0</v>
      </c>
      <c r="ONW62" s="763">
        <f>'Detailed Budget'!OOI72</f>
        <v>0</v>
      </c>
      <c r="ONX62" s="763">
        <f>'Detailed Budget'!OOJ72</f>
        <v>0</v>
      </c>
      <c r="ONY62" s="763">
        <f>'Detailed Budget'!OOK72</f>
        <v>0</v>
      </c>
      <c r="ONZ62" s="763">
        <f>'Detailed Budget'!OOL72</f>
        <v>0</v>
      </c>
      <c r="OOA62" s="763">
        <f>'Detailed Budget'!OOM72</f>
        <v>0</v>
      </c>
      <c r="OOB62" s="763">
        <f>'Detailed Budget'!OON72</f>
        <v>0</v>
      </c>
      <c r="OOC62" s="763">
        <f>'Detailed Budget'!OOO72</f>
        <v>0</v>
      </c>
      <c r="OOD62" s="763">
        <f>'Detailed Budget'!OOP72</f>
        <v>0</v>
      </c>
      <c r="OOE62" s="763">
        <f>'Detailed Budget'!OOQ72</f>
        <v>0</v>
      </c>
      <c r="OOF62" s="763">
        <f>'Detailed Budget'!OOR72</f>
        <v>0</v>
      </c>
      <c r="OOG62" s="763">
        <f>'Detailed Budget'!OOS72</f>
        <v>0</v>
      </c>
      <c r="OOH62" s="763">
        <f>'Detailed Budget'!OOT72</f>
        <v>0</v>
      </c>
      <c r="OOI62" s="763">
        <f>'Detailed Budget'!OOU72</f>
        <v>0</v>
      </c>
      <c r="OOJ62" s="763">
        <f>'Detailed Budget'!OOV72</f>
        <v>0</v>
      </c>
      <c r="OOK62" s="763">
        <f>'Detailed Budget'!OOW72</f>
        <v>0</v>
      </c>
      <c r="OOL62" s="763">
        <f>'Detailed Budget'!OOX72</f>
        <v>0</v>
      </c>
      <c r="OOM62" s="763">
        <f>'Detailed Budget'!OOY72</f>
        <v>0</v>
      </c>
      <c r="OON62" s="763">
        <f>'Detailed Budget'!OOZ72</f>
        <v>0</v>
      </c>
      <c r="OOO62" s="763">
        <f>'Detailed Budget'!OPA72</f>
        <v>0</v>
      </c>
      <c r="OOP62" s="763">
        <f>'Detailed Budget'!OPB72</f>
        <v>0</v>
      </c>
      <c r="OOQ62" s="763">
        <f>'Detailed Budget'!OPC72</f>
        <v>0</v>
      </c>
      <c r="OOR62" s="763">
        <f>'Detailed Budget'!OPD72</f>
        <v>0</v>
      </c>
      <c r="OOS62" s="763">
        <f>'Detailed Budget'!OPE72</f>
        <v>0</v>
      </c>
      <c r="OOT62" s="763">
        <f>'Detailed Budget'!OPF72</f>
        <v>0</v>
      </c>
      <c r="OOU62" s="763">
        <f>'Detailed Budget'!OPG72</f>
        <v>0</v>
      </c>
      <c r="OOV62" s="763">
        <f>'Detailed Budget'!OPH72</f>
        <v>0</v>
      </c>
      <c r="OOW62" s="763">
        <f>'Detailed Budget'!OPI72</f>
        <v>0</v>
      </c>
      <c r="OOX62" s="763">
        <f>'Detailed Budget'!OPJ72</f>
        <v>0</v>
      </c>
      <c r="OOY62" s="763">
        <f>'Detailed Budget'!OPK72</f>
        <v>0</v>
      </c>
      <c r="OOZ62" s="763">
        <f>'Detailed Budget'!OPL72</f>
        <v>0</v>
      </c>
      <c r="OPA62" s="763">
        <f>'Detailed Budget'!OPM72</f>
        <v>0</v>
      </c>
      <c r="OPB62" s="763">
        <f>'Detailed Budget'!OPN72</f>
        <v>0</v>
      </c>
      <c r="OPC62" s="763">
        <f>'Detailed Budget'!OPO72</f>
        <v>0</v>
      </c>
      <c r="OPD62" s="763">
        <f>'Detailed Budget'!OPP72</f>
        <v>0</v>
      </c>
      <c r="OPE62" s="763">
        <f>'Detailed Budget'!OPQ72</f>
        <v>0</v>
      </c>
      <c r="OPF62" s="763">
        <f>'Detailed Budget'!OPR72</f>
        <v>0</v>
      </c>
      <c r="OPG62" s="763">
        <f>'Detailed Budget'!OPS72</f>
        <v>0</v>
      </c>
      <c r="OPH62" s="763">
        <f>'Detailed Budget'!OPT72</f>
        <v>0</v>
      </c>
      <c r="OPI62" s="763">
        <f>'Detailed Budget'!OPU72</f>
        <v>0</v>
      </c>
      <c r="OPJ62" s="763">
        <f>'Detailed Budget'!OPV72</f>
        <v>0</v>
      </c>
      <c r="OPK62" s="763">
        <f>'Detailed Budget'!OPW72</f>
        <v>0</v>
      </c>
      <c r="OPL62" s="763">
        <f>'Detailed Budget'!OPX72</f>
        <v>0</v>
      </c>
      <c r="OPM62" s="763">
        <f>'Detailed Budget'!OPY72</f>
        <v>0</v>
      </c>
      <c r="OPN62" s="763">
        <f>'Detailed Budget'!OPZ72</f>
        <v>0</v>
      </c>
      <c r="OPO62" s="763">
        <f>'Detailed Budget'!OQA72</f>
        <v>0</v>
      </c>
      <c r="OPP62" s="763">
        <f>'Detailed Budget'!OQB72</f>
        <v>0</v>
      </c>
      <c r="OPQ62" s="763">
        <f>'Detailed Budget'!OQC72</f>
        <v>0</v>
      </c>
      <c r="OPR62" s="763">
        <f>'Detailed Budget'!OQD72</f>
        <v>0</v>
      </c>
      <c r="OPS62" s="763">
        <f>'Detailed Budget'!OQE72</f>
        <v>0</v>
      </c>
      <c r="OPT62" s="763">
        <f>'Detailed Budget'!OQF72</f>
        <v>0</v>
      </c>
      <c r="OPU62" s="763">
        <f>'Detailed Budget'!OQG72</f>
        <v>0</v>
      </c>
      <c r="OPV62" s="763">
        <f>'Detailed Budget'!OQH72</f>
        <v>0</v>
      </c>
      <c r="OPW62" s="763">
        <f>'Detailed Budget'!OQI72</f>
        <v>0</v>
      </c>
      <c r="OPX62" s="763">
        <f>'Detailed Budget'!OQJ72</f>
        <v>0</v>
      </c>
      <c r="OPY62" s="763">
        <f>'Detailed Budget'!OQK72</f>
        <v>0</v>
      </c>
      <c r="OPZ62" s="763">
        <f>'Detailed Budget'!OQL72</f>
        <v>0</v>
      </c>
      <c r="OQA62" s="763">
        <f>'Detailed Budget'!OQM72</f>
        <v>0</v>
      </c>
      <c r="OQB62" s="763">
        <f>'Detailed Budget'!OQN72</f>
        <v>0</v>
      </c>
      <c r="OQC62" s="763">
        <f>'Detailed Budget'!OQO72</f>
        <v>0</v>
      </c>
      <c r="OQD62" s="763">
        <f>'Detailed Budget'!OQP72</f>
        <v>0</v>
      </c>
      <c r="OQE62" s="763">
        <f>'Detailed Budget'!OQQ72</f>
        <v>0</v>
      </c>
      <c r="OQF62" s="763">
        <f>'Detailed Budget'!OQR72</f>
        <v>0</v>
      </c>
      <c r="OQG62" s="763">
        <f>'Detailed Budget'!OQS72</f>
        <v>0</v>
      </c>
      <c r="OQH62" s="763">
        <f>'Detailed Budget'!OQT72</f>
        <v>0</v>
      </c>
      <c r="OQI62" s="763">
        <f>'Detailed Budget'!OQU72</f>
        <v>0</v>
      </c>
      <c r="OQJ62" s="763">
        <f>'Detailed Budget'!OQV72</f>
        <v>0</v>
      </c>
      <c r="OQK62" s="763">
        <f>'Detailed Budget'!OQW72</f>
        <v>0</v>
      </c>
      <c r="OQL62" s="763">
        <f>'Detailed Budget'!OQX72</f>
        <v>0</v>
      </c>
      <c r="OQM62" s="763">
        <f>'Detailed Budget'!OQY72</f>
        <v>0</v>
      </c>
      <c r="OQN62" s="763">
        <f>'Detailed Budget'!OQZ72</f>
        <v>0</v>
      </c>
      <c r="OQO62" s="763">
        <f>'Detailed Budget'!ORA72</f>
        <v>0</v>
      </c>
      <c r="OQP62" s="763">
        <f>'Detailed Budget'!ORB72</f>
        <v>0</v>
      </c>
      <c r="OQQ62" s="763">
        <f>'Detailed Budget'!ORC72</f>
        <v>0</v>
      </c>
      <c r="OQR62" s="763">
        <f>'Detailed Budget'!ORD72</f>
        <v>0</v>
      </c>
      <c r="OQS62" s="763">
        <f>'Detailed Budget'!ORE72</f>
        <v>0</v>
      </c>
      <c r="OQT62" s="763">
        <f>'Detailed Budget'!ORF72</f>
        <v>0</v>
      </c>
      <c r="OQU62" s="763">
        <f>'Detailed Budget'!ORG72</f>
        <v>0</v>
      </c>
      <c r="OQV62" s="763">
        <f>'Detailed Budget'!ORH72</f>
        <v>0</v>
      </c>
      <c r="OQW62" s="763">
        <f>'Detailed Budget'!ORI72</f>
        <v>0</v>
      </c>
      <c r="OQX62" s="763">
        <f>'Detailed Budget'!ORJ72</f>
        <v>0</v>
      </c>
      <c r="OQY62" s="763">
        <f>'Detailed Budget'!ORK72</f>
        <v>0</v>
      </c>
      <c r="OQZ62" s="763">
        <f>'Detailed Budget'!ORL72</f>
        <v>0</v>
      </c>
      <c r="ORA62" s="763">
        <f>'Detailed Budget'!ORM72</f>
        <v>0</v>
      </c>
      <c r="ORB62" s="763">
        <f>'Detailed Budget'!ORN72</f>
        <v>0</v>
      </c>
      <c r="ORC62" s="763">
        <f>'Detailed Budget'!ORO72</f>
        <v>0</v>
      </c>
      <c r="ORD62" s="763">
        <f>'Detailed Budget'!ORP72</f>
        <v>0</v>
      </c>
      <c r="ORE62" s="763">
        <f>'Detailed Budget'!ORQ72</f>
        <v>0</v>
      </c>
      <c r="ORF62" s="763">
        <f>'Detailed Budget'!ORR72</f>
        <v>0</v>
      </c>
      <c r="ORG62" s="763">
        <f>'Detailed Budget'!ORS72</f>
        <v>0</v>
      </c>
      <c r="ORH62" s="763">
        <f>'Detailed Budget'!ORT72</f>
        <v>0</v>
      </c>
      <c r="ORI62" s="763">
        <f>'Detailed Budget'!ORU72</f>
        <v>0</v>
      </c>
      <c r="ORJ62" s="763">
        <f>'Detailed Budget'!ORV72</f>
        <v>0</v>
      </c>
      <c r="ORK62" s="763">
        <f>'Detailed Budget'!ORW72</f>
        <v>0</v>
      </c>
      <c r="ORL62" s="763">
        <f>'Detailed Budget'!ORX72</f>
        <v>0</v>
      </c>
      <c r="ORM62" s="763">
        <f>'Detailed Budget'!ORY72</f>
        <v>0</v>
      </c>
      <c r="ORN62" s="763">
        <f>'Detailed Budget'!ORZ72</f>
        <v>0</v>
      </c>
      <c r="ORO62" s="763">
        <f>'Detailed Budget'!OSA72</f>
        <v>0</v>
      </c>
      <c r="ORP62" s="763">
        <f>'Detailed Budget'!OSB72</f>
        <v>0</v>
      </c>
      <c r="ORQ62" s="763">
        <f>'Detailed Budget'!OSC72</f>
        <v>0</v>
      </c>
      <c r="ORR62" s="763">
        <f>'Detailed Budget'!OSD72</f>
        <v>0</v>
      </c>
      <c r="ORS62" s="763">
        <f>'Detailed Budget'!OSE72</f>
        <v>0</v>
      </c>
      <c r="ORT62" s="763">
        <f>'Detailed Budget'!OSF72</f>
        <v>0</v>
      </c>
      <c r="ORU62" s="763">
        <f>'Detailed Budget'!OSG72</f>
        <v>0</v>
      </c>
      <c r="ORV62" s="763">
        <f>'Detailed Budget'!OSH72</f>
        <v>0</v>
      </c>
      <c r="ORW62" s="763">
        <f>'Detailed Budget'!OSI72</f>
        <v>0</v>
      </c>
      <c r="ORX62" s="763">
        <f>'Detailed Budget'!OSJ72</f>
        <v>0</v>
      </c>
      <c r="ORY62" s="763">
        <f>'Detailed Budget'!OSK72</f>
        <v>0</v>
      </c>
      <c r="ORZ62" s="763">
        <f>'Detailed Budget'!OSL72</f>
        <v>0</v>
      </c>
      <c r="OSA62" s="763">
        <f>'Detailed Budget'!OSM72</f>
        <v>0</v>
      </c>
      <c r="OSB62" s="763">
        <f>'Detailed Budget'!OSN72</f>
        <v>0</v>
      </c>
      <c r="OSC62" s="763">
        <f>'Detailed Budget'!OSO72</f>
        <v>0</v>
      </c>
      <c r="OSD62" s="763">
        <f>'Detailed Budget'!OSP72</f>
        <v>0</v>
      </c>
      <c r="OSE62" s="763">
        <f>'Detailed Budget'!OSQ72</f>
        <v>0</v>
      </c>
      <c r="OSF62" s="763">
        <f>'Detailed Budget'!OSR72</f>
        <v>0</v>
      </c>
      <c r="OSG62" s="763">
        <f>'Detailed Budget'!OSS72</f>
        <v>0</v>
      </c>
      <c r="OSH62" s="763">
        <f>'Detailed Budget'!OST72</f>
        <v>0</v>
      </c>
      <c r="OSI62" s="763">
        <f>'Detailed Budget'!OSU72</f>
        <v>0</v>
      </c>
      <c r="OSJ62" s="763">
        <f>'Detailed Budget'!OSV72</f>
        <v>0</v>
      </c>
      <c r="OSK62" s="763">
        <f>'Detailed Budget'!OSW72</f>
        <v>0</v>
      </c>
      <c r="OSL62" s="763">
        <f>'Detailed Budget'!OSX72</f>
        <v>0</v>
      </c>
      <c r="OSM62" s="763">
        <f>'Detailed Budget'!OSY72</f>
        <v>0</v>
      </c>
      <c r="OSN62" s="763">
        <f>'Detailed Budget'!OSZ72</f>
        <v>0</v>
      </c>
      <c r="OSO62" s="763">
        <f>'Detailed Budget'!OTA72</f>
        <v>0</v>
      </c>
      <c r="OSP62" s="763">
        <f>'Detailed Budget'!OTB72</f>
        <v>0</v>
      </c>
      <c r="OSQ62" s="763">
        <f>'Detailed Budget'!OTC72</f>
        <v>0</v>
      </c>
      <c r="OSR62" s="763">
        <f>'Detailed Budget'!OTD72</f>
        <v>0</v>
      </c>
      <c r="OSS62" s="763">
        <f>'Detailed Budget'!OTE72</f>
        <v>0</v>
      </c>
      <c r="OST62" s="763">
        <f>'Detailed Budget'!OTF72</f>
        <v>0</v>
      </c>
      <c r="OSU62" s="763">
        <f>'Detailed Budget'!OTG72</f>
        <v>0</v>
      </c>
      <c r="OSV62" s="763">
        <f>'Detailed Budget'!OTH72</f>
        <v>0</v>
      </c>
      <c r="OSW62" s="763">
        <f>'Detailed Budget'!OTI72</f>
        <v>0</v>
      </c>
      <c r="OSX62" s="763">
        <f>'Detailed Budget'!OTJ72</f>
        <v>0</v>
      </c>
      <c r="OSY62" s="763">
        <f>'Detailed Budget'!OTK72</f>
        <v>0</v>
      </c>
      <c r="OSZ62" s="763">
        <f>'Detailed Budget'!OTL72</f>
        <v>0</v>
      </c>
      <c r="OTA62" s="763">
        <f>'Detailed Budget'!OTM72</f>
        <v>0</v>
      </c>
      <c r="OTB62" s="763">
        <f>'Detailed Budget'!OTN72</f>
        <v>0</v>
      </c>
      <c r="OTC62" s="763">
        <f>'Detailed Budget'!OTO72</f>
        <v>0</v>
      </c>
      <c r="OTD62" s="763">
        <f>'Detailed Budget'!OTP72</f>
        <v>0</v>
      </c>
      <c r="OTE62" s="763">
        <f>'Detailed Budget'!OTQ72</f>
        <v>0</v>
      </c>
      <c r="OTF62" s="763">
        <f>'Detailed Budget'!OTR72</f>
        <v>0</v>
      </c>
      <c r="OTG62" s="763">
        <f>'Detailed Budget'!OTS72</f>
        <v>0</v>
      </c>
      <c r="OTH62" s="763">
        <f>'Detailed Budget'!OTT72</f>
        <v>0</v>
      </c>
      <c r="OTI62" s="763">
        <f>'Detailed Budget'!OTU72</f>
        <v>0</v>
      </c>
      <c r="OTJ62" s="763">
        <f>'Detailed Budget'!OTV72</f>
        <v>0</v>
      </c>
      <c r="OTK62" s="763">
        <f>'Detailed Budget'!OTW72</f>
        <v>0</v>
      </c>
      <c r="OTL62" s="763">
        <f>'Detailed Budget'!OTX72</f>
        <v>0</v>
      </c>
      <c r="OTM62" s="763">
        <f>'Detailed Budget'!OTY72</f>
        <v>0</v>
      </c>
      <c r="OTN62" s="763">
        <f>'Detailed Budget'!OTZ72</f>
        <v>0</v>
      </c>
      <c r="OTO62" s="763">
        <f>'Detailed Budget'!OUA72</f>
        <v>0</v>
      </c>
      <c r="OTP62" s="763">
        <f>'Detailed Budget'!OUB72</f>
        <v>0</v>
      </c>
      <c r="OTQ62" s="763">
        <f>'Detailed Budget'!OUC72</f>
        <v>0</v>
      </c>
      <c r="OTR62" s="763">
        <f>'Detailed Budget'!OUD72</f>
        <v>0</v>
      </c>
      <c r="OTS62" s="763">
        <f>'Detailed Budget'!OUE72</f>
        <v>0</v>
      </c>
      <c r="OTT62" s="763">
        <f>'Detailed Budget'!OUF72</f>
        <v>0</v>
      </c>
      <c r="OTU62" s="763">
        <f>'Detailed Budget'!OUG72</f>
        <v>0</v>
      </c>
      <c r="OTV62" s="763">
        <f>'Detailed Budget'!OUH72</f>
        <v>0</v>
      </c>
      <c r="OTW62" s="763">
        <f>'Detailed Budget'!OUI72</f>
        <v>0</v>
      </c>
      <c r="OTX62" s="763">
        <f>'Detailed Budget'!OUJ72</f>
        <v>0</v>
      </c>
      <c r="OTY62" s="763">
        <f>'Detailed Budget'!OUK72</f>
        <v>0</v>
      </c>
      <c r="OTZ62" s="763">
        <f>'Detailed Budget'!OUL72</f>
        <v>0</v>
      </c>
      <c r="OUA62" s="763">
        <f>'Detailed Budget'!OUM72</f>
        <v>0</v>
      </c>
      <c r="OUB62" s="763">
        <f>'Detailed Budget'!OUN72</f>
        <v>0</v>
      </c>
      <c r="OUC62" s="763">
        <f>'Detailed Budget'!OUO72</f>
        <v>0</v>
      </c>
      <c r="OUD62" s="763">
        <f>'Detailed Budget'!OUP72</f>
        <v>0</v>
      </c>
      <c r="OUE62" s="763">
        <f>'Detailed Budget'!OUQ72</f>
        <v>0</v>
      </c>
      <c r="OUF62" s="763">
        <f>'Detailed Budget'!OUR72</f>
        <v>0</v>
      </c>
      <c r="OUG62" s="763">
        <f>'Detailed Budget'!OUS72</f>
        <v>0</v>
      </c>
      <c r="OUH62" s="763">
        <f>'Detailed Budget'!OUT72</f>
        <v>0</v>
      </c>
      <c r="OUI62" s="763">
        <f>'Detailed Budget'!OUU72</f>
        <v>0</v>
      </c>
      <c r="OUJ62" s="763">
        <f>'Detailed Budget'!OUV72</f>
        <v>0</v>
      </c>
      <c r="OUK62" s="763">
        <f>'Detailed Budget'!OUW72</f>
        <v>0</v>
      </c>
      <c r="OUL62" s="763">
        <f>'Detailed Budget'!OUX72</f>
        <v>0</v>
      </c>
      <c r="OUM62" s="763">
        <f>'Detailed Budget'!OUY72</f>
        <v>0</v>
      </c>
      <c r="OUN62" s="763">
        <f>'Detailed Budget'!OUZ72</f>
        <v>0</v>
      </c>
      <c r="OUO62" s="763">
        <f>'Detailed Budget'!OVA72</f>
        <v>0</v>
      </c>
      <c r="OUP62" s="763">
        <f>'Detailed Budget'!OVB72</f>
        <v>0</v>
      </c>
      <c r="OUQ62" s="763">
        <f>'Detailed Budget'!OVC72</f>
        <v>0</v>
      </c>
      <c r="OUR62" s="763">
        <f>'Detailed Budget'!OVD72</f>
        <v>0</v>
      </c>
      <c r="OUS62" s="763">
        <f>'Detailed Budget'!OVE72</f>
        <v>0</v>
      </c>
      <c r="OUT62" s="763">
        <f>'Detailed Budget'!OVF72</f>
        <v>0</v>
      </c>
      <c r="OUU62" s="763">
        <f>'Detailed Budget'!OVG72</f>
        <v>0</v>
      </c>
      <c r="OUV62" s="763">
        <f>'Detailed Budget'!OVH72</f>
        <v>0</v>
      </c>
      <c r="OUW62" s="763">
        <f>'Detailed Budget'!OVI72</f>
        <v>0</v>
      </c>
      <c r="OUX62" s="763">
        <f>'Detailed Budget'!OVJ72</f>
        <v>0</v>
      </c>
      <c r="OUY62" s="763">
        <f>'Detailed Budget'!OVK72</f>
        <v>0</v>
      </c>
      <c r="OUZ62" s="763">
        <f>'Detailed Budget'!OVL72</f>
        <v>0</v>
      </c>
      <c r="OVA62" s="763">
        <f>'Detailed Budget'!OVM72</f>
        <v>0</v>
      </c>
      <c r="OVB62" s="763">
        <f>'Detailed Budget'!OVN72</f>
        <v>0</v>
      </c>
      <c r="OVC62" s="763">
        <f>'Detailed Budget'!OVO72</f>
        <v>0</v>
      </c>
      <c r="OVD62" s="763">
        <f>'Detailed Budget'!OVP72</f>
        <v>0</v>
      </c>
      <c r="OVE62" s="763">
        <f>'Detailed Budget'!OVQ72</f>
        <v>0</v>
      </c>
      <c r="OVF62" s="763">
        <f>'Detailed Budget'!OVR72</f>
        <v>0</v>
      </c>
      <c r="OVG62" s="763">
        <f>'Detailed Budget'!OVS72</f>
        <v>0</v>
      </c>
      <c r="OVH62" s="763">
        <f>'Detailed Budget'!OVT72</f>
        <v>0</v>
      </c>
      <c r="OVI62" s="763">
        <f>'Detailed Budget'!OVU72</f>
        <v>0</v>
      </c>
      <c r="OVJ62" s="763">
        <f>'Detailed Budget'!OVV72</f>
        <v>0</v>
      </c>
      <c r="OVK62" s="763">
        <f>'Detailed Budget'!OVW72</f>
        <v>0</v>
      </c>
      <c r="OVL62" s="763">
        <f>'Detailed Budget'!OVX72</f>
        <v>0</v>
      </c>
      <c r="OVM62" s="763">
        <f>'Detailed Budget'!OVY72</f>
        <v>0</v>
      </c>
      <c r="OVN62" s="763">
        <f>'Detailed Budget'!OVZ72</f>
        <v>0</v>
      </c>
      <c r="OVO62" s="763">
        <f>'Detailed Budget'!OWA72</f>
        <v>0</v>
      </c>
      <c r="OVP62" s="763">
        <f>'Detailed Budget'!OWB72</f>
        <v>0</v>
      </c>
      <c r="OVQ62" s="763">
        <f>'Detailed Budget'!OWC72</f>
        <v>0</v>
      </c>
      <c r="OVR62" s="763">
        <f>'Detailed Budget'!OWD72</f>
        <v>0</v>
      </c>
      <c r="OVS62" s="763">
        <f>'Detailed Budget'!OWE72</f>
        <v>0</v>
      </c>
      <c r="OVT62" s="763">
        <f>'Detailed Budget'!OWF72</f>
        <v>0</v>
      </c>
      <c r="OVU62" s="763">
        <f>'Detailed Budget'!OWG72</f>
        <v>0</v>
      </c>
      <c r="OVV62" s="763">
        <f>'Detailed Budget'!OWH72</f>
        <v>0</v>
      </c>
      <c r="OVW62" s="763">
        <f>'Detailed Budget'!OWI72</f>
        <v>0</v>
      </c>
      <c r="OVX62" s="763">
        <f>'Detailed Budget'!OWJ72</f>
        <v>0</v>
      </c>
      <c r="OVY62" s="763">
        <f>'Detailed Budget'!OWK72</f>
        <v>0</v>
      </c>
      <c r="OVZ62" s="763">
        <f>'Detailed Budget'!OWL72</f>
        <v>0</v>
      </c>
      <c r="OWA62" s="763">
        <f>'Detailed Budget'!OWM72</f>
        <v>0</v>
      </c>
      <c r="OWB62" s="763">
        <f>'Detailed Budget'!OWN72</f>
        <v>0</v>
      </c>
      <c r="OWC62" s="763">
        <f>'Detailed Budget'!OWO72</f>
        <v>0</v>
      </c>
      <c r="OWD62" s="763">
        <f>'Detailed Budget'!OWP72</f>
        <v>0</v>
      </c>
      <c r="OWE62" s="763">
        <f>'Detailed Budget'!OWQ72</f>
        <v>0</v>
      </c>
      <c r="OWF62" s="763">
        <f>'Detailed Budget'!OWR72</f>
        <v>0</v>
      </c>
      <c r="OWG62" s="763">
        <f>'Detailed Budget'!OWS72</f>
        <v>0</v>
      </c>
      <c r="OWH62" s="763">
        <f>'Detailed Budget'!OWT72</f>
        <v>0</v>
      </c>
      <c r="OWI62" s="763">
        <f>'Detailed Budget'!OWU72</f>
        <v>0</v>
      </c>
      <c r="OWJ62" s="763">
        <f>'Detailed Budget'!OWV72</f>
        <v>0</v>
      </c>
      <c r="OWK62" s="763">
        <f>'Detailed Budget'!OWW72</f>
        <v>0</v>
      </c>
      <c r="OWL62" s="763">
        <f>'Detailed Budget'!OWX72</f>
        <v>0</v>
      </c>
      <c r="OWM62" s="763">
        <f>'Detailed Budget'!OWY72</f>
        <v>0</v>
      </c>
      <c r="OWN62" s="763">
        <f>'Detailed Budget'!OWZ72</f>
        <v>0</v>
      </c>
      <c r="OWO62" s="763">
        <f>'Detailed Budget'!OXA72</f>
        <v>0</v>
      </c>
      <c r="OWP62" s="763">
        <f>'Detailed Budget'!OXB72</f>
        <v>0</v>
      </c>
      <c r="OWQ62" s="763">
        <f>'Detailed Budget'!OXC72</f>
        <v>0</v>
      </c>
      <c r="OWR62" s="763">
        <f>'Detailed Budget'!OXD72</f>
        <v>0</v>
      </c>
      <c r="OWS62" s="763">
        <f>'Detailed Budget'!OXE72</f>
        <v>0</v>
      </c>
      <c r="OWT62" s="763">
        <f>'Detailed Budget'!OXF72</f>
        <v>0</v>
      </c>
      <c r="OWU62" s="763">
        <f>'Detailed Budget'!OXG72</f>
        <v>0</v>
      </c>
      <c r="OWV62" s="763">
        <f>'Detailed Budget'!OXH72</f>
        <v>0</v>
      </c>
      <c r="OWW62" s="763">
        <f>'Detailed Budget'!OXI72</f>
        <v>0</v>
      </c>
      <c r="OWX62" s="763">
        <f>'Detailed Budget'!OXJ72</f>
        <v>0</v>
      </c>
      <c r="OWY62" s="763">
        <f>'Detailed Budget'!OXK72</f>
        <v>0</v>
      </c>
      <c r="OWZ62" s="763">
        <f>'Detailed Budget'!OXL72</f>
        <v>0</v>
      </c>
      <c r="OXA62" s="763">
        <f>'Detailed Budget'!OXM72</f>
        <v>0</v>
      </c>
      <c r="OXB62" s="763">
        <f>'Detailed Budget'!OXN72</f>
        <v>0</v>
      </c>
      <c r="OXC62" s="763">
        <f>'Detailed Budget'!OXO72</f>
        <v>0</v>
      </c>
      <c r="OXD62" s="763">
        <f>'Detailed Budget'!OXP72</f>
        <v>0</v>
      </c>
      <c r="OXE62" s="763">
        <f>'Detailed Budget'!OXQ72</f>
        <v>0</v>
      </c>
      <c r="OXF62" s="763">
        <f>'Detailed Budget'!OXR72</f>
        <v>0</v>
      </c>
      <c r="OXG62" s="763">
        <f>'Detailed Budget'!OXS72</f>
        <v>0</v>
      </c>
      <c r="OXH62" s="763">
        <f>'Detailed Budget'!OXT72</f>
        <v>0</v>
      </c>
      <c r="OXI62" s="763">
        <f>'Detailed Budget'!OXU72</f>
        <v>0</v>
      </c>
      <c r="OXJ62" s="763">
        <f>'Detailed Budget'!OXV72</f>
        <v>0</v>
      </c>
      <c r="OXK62" s="763">
        <f>'Detailed Budget'!OXW72</f>
        <v>0</v>
      </c>
      <c r="OXL62" s="763">
        <f>'Detailed Budget'!OXX72</f>
        <v>0</v>
      </c>
      <c r="OXM62" s="763">
        <f>'Detailed Budget'!OXY72</f>
        <v>0</v>
      </c>
      <c r="OXN62" s="763">
        <f>'Detailed Budget'!OXZ72</f>
        <v>0</v>
      </c>
      <c r="OXO62" s="763">
        <f>'Detailed Budget'!OYA72</f>
        <v>0</v>
      </c>
      <c r="OXP62" s="763">
        <f>'Detailed Budget'!OYB72</f>
        <v>0</v>
      </c>
      <c r="OXQ62" s="763">
        <f>'Detailed Budget'!OYC72</f>
        <v>0</v>
      </c>
      <c r="OXR62" s="763">
        <f>'Detailed Budget'!OYD72</f>
        <v>0</v>
      </c>
      <c r="OXS62" s="763">
        <f>'Detailed Budget'!OYE72</f>
        <v>0</v>
      </c>
      <c r="OXT62" s="763">
        <f>'Detailed Budget'!OYF72</f>
        <v>0</v>
      </c>
      <c r="OXU62" s="763">
        <f>'Detailed Budget'!OYG72</f>
        <v>0</v>
      </c>
      <c r="OXV62" s="763">
        <f>'Detailed Budget'!OYH72</f>
        <v>0</v>
      </c>
      <c r="OXW62" s="763">
        <f>'Detailed Budget'!OYI72</f>
        <v>0</v>
      </c>
      <c r="OXX62" s="763">
        <f>'Detailed Budget'!OYJ72</f>
        <v>0</v>
      </c>
      <c r="OXY62" s="763">
        <f>'Detailed Budget'!OYK72</f>
        <v>0</v>
      </c>
      <c r="OXZ62" s="763">
        <f>'Detailed Budget'!OYL72</f>
        <v>0</v>
      </c>
      <c r="OYA62" s="763">
        <f>'Detailed Budget'!OYM72</f>
        <v>0</v>
      </c>
      <c r="OYB62" s="763">
        <f>'Detailed Budget'!OYN72</f>
        <v>0</v>
      </c>
      <c r="OYC62" s="763">
        <f>'Detailed Budget'!OYO72</f>
        <v>0</v>
      </c>
      <c r="OYD62" s="763">
        <f>'Detailed Budget'!OYP72</f>
        <v>0</v>
      </c>
      <c r="OYE62" s="763">
        <f>'Detailed Budget'!OYQ72</f>
        <v>0</v>
      </c>
      <c r="OYF62" s="763">
        <f>'Detailed Budget'!OYR72</f>
        <v>0</v>
      </c>
      <c r="OYG62" s="763">
        <f>'Detailed Budget'!OYS72</f>
        <v>0</v>
      </c>
      <c r="OYH62" s="763">
        <f>'Detailed Budget'!OYT72</f>
        <v>0</v>
      </c>
      <c r="OYI62" s="763">
        <f>'Detailed Budget'!OYU72</f>
        <v>0</v>
      </c>
      <c r="OYJ62" s="763">
        <f>'Detailed Budget'!OYV72</f>
        <v>0</v>
      </c>
      <c r="OYK62" s="763">
        <f>'Detailed Budget'!OYW72</f>
        <v>0</v>
      </c>
      <c r="OYL62" s="763">
        <f>'Detailed Budget'!OYX72</f>
        <v>0</v>
      </c>
      <c r="OYM62" s="763">
        <f>'Detailed Budget'!OYY72</f>
        <v>0</v>
      </c>
      <c r="OYN62" s="763">
        <f>'Detailed Budget'!OYZ72</f>
        <v>0</v>
      </c>
      <c r="OYO62" s="763">
        <f>'Detailed Budget'!OZA72</f>
        <v>0</v>
      </c>
      <c r="OYP62" s="763">
        <f>'Detailed Budget'!OZB72</f>
        <v>0</v>
      </c>
      <c r="OYQ62" s="763">
        <f>'Detailed Budget'!OZC72</f>
        <v>0</v>
      </c>
      <c r="OYR62" s="763">
        <f>'Detailed Budget'!OZD72</f>
        <v>0</v>
      </c>
      <c r="OYS62" s="763">
        <f>'Detailed Budget'!OZE72</f>
        <v>0</v>
      </c>
      <c r="OYT62" s="763">
        <f>'Detailed Budget'!OZF72</f>
        <v>0</v>
      </c>
      <c r="OYU62" s="763">
        <f>'Detailed Budget'!OZG72</f>
        <v>0</v>
      </c>
      <c r="OYV62" s="763">
        <f>'Detailed Budget'!OZH72</f>
        <v>0</v>
      </c>
      <c r="OYW62" s="763">
        <f>'Detailed Budget'!OZI72</f>
        <v>0</v>
      </c>
      <c r="OYX62" s="763">
        <f>'Detailed Budget'!OZJ72</f>
        <v>0</v>
      </c>
      <c r="OYY62" s="763">
        <f>'Detailed Budget'!OZK72</f>
        <v>0</v>
      </c>
      <c r="OYZ62" s="763">
        <f>'Detailed Budget'!OZL72</f>
        <v>0</v>
      </c>
      <c r="OZA62" s="763">
        <f>'Detailed Budget'!OZM72</f>
        <v>0</v>
      </c>
      <c r="OZB62" s="763">
        <f>'Detailed Budget'!OZN72</f>
        <v>0</v>
      </c>
      <c r="OZC62" s="763">
        <f>'Detailed Budget'!OZO72</f>
        <v>0</v>
      </c>
      <c r="OZD62" s="763">
        <f>'Detailed Budget'!OZP72</f>
        <v>0</v>
      </c>
      <c r="OZE62" s="763">
        <f>'Detailed Budget'!OZQ72</f>
        <v>0</v>
      </c>
      <c r="OZF62" s="763">
        <f>'Detailed Budget'!OZR72</f>
        <v>0</v>
      </c>
      <c r="OZG62" s="763">
        <f>'Detailed Budget'!OZS72</f>
        <v>0</v>
      </c>
      <c r="OZH62" s="763">
        <f>'Detailed Budget'!OZT72</f>
        <v>0</v>
      </c>
      <c r="OZI62" s="763">
        <f>'Detailed Budget'!OZU72</f>
        <v>0</v>
      </c>
      <c r="OZJ62" s="763">
        <f>'Detailed Budget'!OZV72</f>
        <v>0</v>
      </c>
      <c r="OZK62" s="763">
        <f>'Detailed Budget'!OZW72</f>
        <v>0</v>
      </c>
      <c r="OZL62" s="763">
        <f>'Detailed Budget'!OZX72</f>
        <v>0</v>
      </c>
      <c r="OZM62" s="763">
        <f>'Detailed Budget'!OZY72</f>
        <v>0</v>
      </c>
      <c r="OZN62" s="763">
        <f>'Detailed Budget'!OZZ72</f>
        <v>0</v>
      </c>
      <c r="OZO62" s="763">
        <f>'Detailed Budget'!PAA72</f>
        <v>0</v>
      </c>
      <c r="OZP62" s="763">
        <f>'Detailed Budget'!PAB72</f>
        <v>0</v>
      </c>
      <c r="OZQ62" s="763">
        <f>'Detailed Budget'!PAC72</f>
        <v>0</v>
      </c>
      <c r="OZR62" s="763">
        <f>'Detailed Budget'!PAD72</f>
        <v>0</v>
      </c>
      <c r="OZS62" s="763">
        <f>'Detailed Budget'!PAE72</f>
        <v>0</v>
      </c>
      <c r="OZT62" s="763">
        <f>'Detailed Budget'!PAF72</f>
        <v>0</v>
      </c>
      <c r="OZU62" s="763">
        <f>'Detailed Budget'!PAG72</f>
        <v>0</v>
      </c>
      <c r="OZV62" s="763">
        <f>'Detailed Budget'!PAH72</f>
        <v>0</v>
      </c>
      <c r="OZW62" s="763">
        <f>'Detailed Budget'!PAI72</f>
        <v>0</v>
      </c>
      <c r="OZX62" s="763">
        <f>'Detailed Budget'!PAJ72</f>
        <v>0</v>
      </c>
      <c r="OZY62" s="763">
        <f>'Detailed Budget'!PAK72</f>
        <v>0</v>
      </c>
      <c r="OZZ62" s="763">
        <f>'Detailed Budget'!PAL72</f>
        <v>0</v>
      </c>
      <c r="PAA62" s="763">
        <f>'Detailed Budget'!PAM72</f>
        <v>0</v>
      </c>
      <c r="PAB62" s="763">
        <f>'Detailed Budget'!PAN72</f>
        <v>0</v>
      </c>
      <c r="PAC62" s="763">
        <f>'Detailed Budget'!PAO72</f>
        <v>0</v>
      </c>
      <c r="PAD62" s="763">
        <f>'Detailed Budget'!PAP72</f>
        <v>0</v>
      </c>
      <c r="PAE62" s="763">
        <f>'Detailed Budget'!PAQ72</f>
        <v>0</v>
      </c>
      <c r="PAF62" s="763">
        <f>'Detailed Budget'!PAR72</f>
        <v>0</v>
      </c>
      <c r="PAG62" s="763">
        <f>'Detailed Budget'!PAS72</f>
        <v>0</v>
      </c>
      <c r="PAH62" s="763">
        <f>'Detailed Budget'!PAT72</f>
        <v>0</v>
      </c>
      <c r="PAI62" s="763">
        <f>'Detailed Budget'!PAU72</f>
        <v>0</v>
      </c>
      <c r="PAJ62" s="763">
        <f>'Detailed Budget'!PAV72</f>
        <v>0</v>
      </c>
      <c r="PAK62" s="763">
        <f>'Detailed Budget'!PAW72</f>
        <v>0</v>
      </c>
      <c r="PAL62" s="763">
        <f>'Detailed Budget'!PAX72</f>
        <v>0</v>
      </c>
      <c r="PAM62" s="763">
        <f>'Detailed Budget'!PAY72</f>
        <v>0</v>
      </c>
      <c r="PAN62" s="763">
        <f>'Detailed Budget'!PAZ72</f>
        <v>0</v>
      </c>
      <c r="PAO62" s="763">
        <f>'Detailed Budget'!PBA72</f>
        <v>0</v>
      </c>
      <c r="PAP62" s="763">
        <f>'Detailed Budget'!PBB72</f>
        <v>0</v>
      </c>
      <c r="PAQ62" s="763">
        <f>'Detailed Budget'!PBC72</f>
        <v>0</v>
      </c>
      <c r="PAR62" s="763">
        <f>'Detailed Budget'!PBD72</f>
        <v>0</v>
      </c>
      <c r="PAS62" s="763">
        <f>'Detailed Budget'!PBE72</f>
        <v>0</v>
      </c>
      <c r="PAT62" s="763">
        <f>'Detailed Budget'!PBF72</f>
        <v>0</v>
      </c>
      <c r="PAU62" s="763">
        <f>'Detailed Budget'!PBG72</f>
        <v>0</v>
      </c>
      <c r="PAV62" s="763">
        <f>'Detailed Budget'!PBH72</f>
        <v>0</v>
      </c>
      <c r="PAW62" s="763">
        <f>'Detailed Budget'!PBI72</f>
        <v>0</v>
      </c>
      <c r="PAX62" s="763">
        <f>'Detailed Budget'!PBJ72</f>
        <v>0</v>
      </c>
      <c r="PAY62" s="763">
        <f>'Detailed Budget'!PBK72</f>
        <v>0</v>
      </c>
      <c r="PAZ62" s="763">
        <f>'Detailed Budget'!PBL72</f>
        <v>0</v>
      </c>
      <c r="PBA62" s="763">
        <f>'Detailed Budget'!PBM72</f>
        <v>0</v>
      </c>
      <c r="PBB62" s="763">
        <f>'Detailed Budget'!PBN72</f>
        <v>0</v>
      </c>
      <c r="PBC62" s="763">
        <f>'Detailed Budget'!PBO72</f>
        <v>0</v>
      </c>
      <c r="PBD62" s="763">
        <f>'Detailed Budget'!PBP72</f>
        <v>0</v>
      </c>
      <c r="PBE62" s="763">
        <f>'Detailed Budget'!PBQ72</f>
        <v>0</v>
      </c>
      <c r="PBF62" s="763">
        <f>'Detailed Budget'!PBR72</f>
        <v>0</v>
      </c>
      <c r="PBG62" s="763">
        <f>'Detailed Budget'!PBS72</f>
        <v>0</v>
      </c>
      <c r="PBH62" s="763">
        <f>'Detailed Budget'!PBT72</f>
        <v>0</v>
      </c>
      <c r="PBI62" s="763">
        <f>'Detailed Budget'!PBU72</f>
        <v>0</v>
      </c>
      <c r="PBJ62" s="763">
        <f>'Detailed Budget'!PBV72</f>
        <v>0</v>
      </c>
      <c r="PBK62" s="763">
        <f>'Detailed Budget'!PBW72</f>
        <v>0</v>
      </c>
      <c r="PBL62" s="763">
        <f>'Detailed Budget'!PBX72</f>
        <v>0</v>
      </c>
      <c r="PBM62" s="763">
        <f>'Detailed Budget'!PBY72</f>
        <v>0</v>
      </c>
      <c r="PBN62" s="763">
        <f>'Detailed Budget'!PBZ72</f>
        <v>0</v>
      </c>
      <c r="PBO62" s="763">
        <f>'Detailed Budget'!PCA72</f>
        <v>0</v>
      </c>
      <c r="PBP62" s="763">
        <f>'Detailed Budget'!PCB72</f>
        <v>0</v>
      </c>
      <c r="PBQ62" s="763">
        <f>'Detailed Budget'!PCC72</f>
        <v>0</v>
      </c>
      <c r="PBR62" s="763">
        <f>'Detailed Budget'!PCD72</f>
        <v>0</v>
      </c>
      <c r="PBS62" s="763">
        <f>'Detailed Budget'!PCE72</f>
        <v>0</v>
      </c>
      <c r="PBT62" s="763">
        <f>'Detailed Budget'!PCF72</f>
        <v>0</v>
      </c>
      <c r="PBU62" s="763">
        <f>'Detailed Budget'!PCG72</f>
        <v>0</v>
      </c>
      <c r="PBV62" s="763">
        <f>'Detailed Budget'!PCH72</f>
        <v>0</v>
      </c>
      <c r="PBW62" s="763">
        <f>'Detailed Budget'!PCI72</f>
        <v>0</v>
      </c>
      <c r="PBX62" s="763">
        <f>'Detailed Budget'!PCJ72</f>
        <v>0</v>
      </c>
      <c r="PBY62" s="763">
        <f>'Detailed Budget'!PCK72</f>
        <v>0</v>
      </c>
      <c r="PBZ62" s="763">
        <f>'Detailed Budget'!PCL72</f>
        <v>0</v>
      </c>
      <c r="PCA62" s="763">
        <f>'Detailed Budget'!PCM72</f>
        <v>0</v>
      </c>
      <c r="PCB62" s="763">
        <f>'Detailed Budget'!PCN72</f>
        <v>0</v>
      </c>
      <c r="PCC62" s="763">
        <f>'Detailed Budget'!PCO72</f>
        <v>0</v>
      </c>
      <c r="PCD62" s="763">
        <f>'Detailed Budget'!PCP72</f>
        <v>0</v>
      </c>
      <c r="PCE62" s="763">
        <f>'Detailed Budget'!PCQ72</f>
        <v>0</v>
      </c>
      <c r="PCF62" s="763">
        <f>'Detailed Budget'!PCR72</f>
        <v>0</v>
      </c>
      <c r="PCG62" s="763">
        <f>'Detailed Budget'!PCS72</f>
        <v>0</v>
      </c>
      <c r="PCH62" s="763">
        <f>'Detailed Budget'!PCT72</f>
        <v>0</v>
      </c>
      <c r="PCI62" s="763">
        <f>'Detailed Budget'!PCU72</f>
        <v>0</v>
      </c>
      <c r="PCJ62" s="763">
        <f>'Detailed Budget'!PCV72</f>
        <v>0</v>
      </c>
      <c r="PCK62" s="763">
        <f>'Detailed Budget'!PCW72</f>
        <v>0</v>
      </c>
      <c r="PCL62" s="763">
        <f>'Detailed Budget'!PCX72</f>
        <v>0</v>
      </c>
      <c r="PCM62" s="763">
        <f>'Detailed Budget'!PCY72</f>
        <v>0</v>
      </c>
      <c r="PCN62" s="763">
        <f>'Detailed Budget'!PCZ72</f>
        <v>0</v>
      </c>
      <c r="PCO62" s="763">
        <f>'Detailed Budget'!PDA72</f>
        <v>0</v>
      </c>
      <c r="PCP62" s="763">
        <f>'Detailed Budget'!PDB72</f>
        <v>0</v>
      </c>
      <c r="PCQ62" s="763">
        <f>'Detailed Budget'!PDC72</f>
        <v>0</v>
      </c>
      <c r="PCR62" s="763">
        <f>'Detailed Budget'!PDD72</f>
        <v>0</v>
      </c>
      <c r="PCS62" s="763">
        <f>'Detailed Budget'!PDE72</f>
        <v>0</v>
      </c>
      <c r="PCT62" s="763">
        <f>'Detailed Budget'!PDF72</f>
        <v>0</v>
      </c>
      <c r="PCU62" s="763">
        <f>'Detailed Budget'!PDG72</f>
        <v>0</v>
      </c>
      <c r="PCV62" s="763">
        <f>'Detailed Budget'!PDH72</f>
        <v>0</v>
      </c>
      <c r="PCW62" s="763">
        <f>'Detailed Budget'!PDI72</f>
        <v>0</v>
      </c>
      <c r="PCX62" s="763">
        <f>'Detailed Budget'!PDJ72</f>
        <v>0</v>
      </c>
      <c r="PCY62" s="763">
        <f>'Detailed Budget'!PDK72</f>
        <v>0</v>
      </c>
      <c r="PCZ62" s="763">
        <f>'Detailed Budget'!PDL72</f>
        <v>0</v>
      </c>
      <c r="PDA62" s="763">
        <f>'Detailed Budget'!PDM72</f>
        <v>0</v>
      </c>
      <c r="PDB62" s="763">
        <f>'Detailed Budget'!PDN72</f>
        <v>0</v>
      </c>
      <c r="PDC62" s="763">
        <f>'Detailed Budget'!PDO72</f>
        <v>0</v>
      </c>
      <c r="PDD62" s="763">
        <f>'Detailed Budget'!PDP72</f>
        <v>0</v>
      </c>
      <c r="PDE62" s="763">
        <f>'Detailed Budget'!PDQ72</f>
        <v>0</v>
      </c>
      <c r="PDF62" s="763">
        <f>'Detailed Budget'!PDR72</f>
        <v>0</v>
      </c>
      <c r="PDG62" s="763">
        <f>'Detailed Budget'!PDS72</f>
        <v>0</v>
      </c>
      <c r="PDH62" s="763">
        <f>'Detailed Budget'!PDT72</f>
        <v>0</v>
      </c>
      <c r="PDI62" s="763">
        <f>'Detailed Budget'!PDU72</f>
        <v>0</v>
      </c>
      <c r="PDJ62" s="763">
        <f>'Detailed Budget'!PDV72</f>
        <v>0</v>
      </c>
      <c r="PDK62" s="763">
        <f>'Detailed Budget'!PDW72</f>
        <v>0</v>
      </c>
      <c r="PDL62" s="763">
        <f>'Detailed Budget'!PDX72</f>
        <v>0</v>
      </c>
      <c r="PDM62" s="763">
        <f>'Detailed Budget'!PDY72</f>
        <v>0</v>
      </c>
      <c r="PDN62" s="763">
        <f>'Detailed Budget'!PDZ72</f>
        <v>0</v>
      </c>
      <c r="PDO62" s="763">
        <f>'Detailed Budget'!PEA72</f>
        <v>0</v>
      </c>
      <c r="PDP62" s="763">
        <f>'Detailed Budget'!PEB72</f>
        <v>0</v>
      </c>
      <c r="PDQ62" s="763">
        <f>'Detailed Budget'!PEC72</f>
        <v>0</v>
      </c>
      <c r="PDR62" s="763">
        <f>'Detailed Budget'!PED72</f>
        <v>0</v>
      </c>
      <c r="PDS62" s="763">
        <f>'Detailed Budget'!PEE72</f>
        <v>0</v>
      </c>
      <c r="PDT62" s="763">
        <f>'Detailed Budget'!PEF72</f>
        <v>0</v>
      </c>
      <c r="PDU62" s="763">
        <f>'Detailed Budget'!PEG72</f>
        <v>0</v>
      </c>
      <c r="PDV62" s="763">
        <f>'Detailed Budget'!PEH72</f>
        <v>0</v>
      </c>
      <c r="PDW62" s="763">
        <f>'Detailed Budget'!PEI72</f>
        <v>0</v>
      </c>
      <c r="PDX62" s="763">
        <f>'Detailed Budget'!PEJ72</f>
        <v>0</v>
      </c>
      <c r="PDY62" s="763">
        <f>'Detailed Budget'!PEK72</f>
        <v>0</v>
      </c>
      <c r="PDZ62" s="763">
        <f>'Detailed Budget'!PEL72</f>
        <v>0</v>
      </c>
      <c r="PEA62" s="763">
        <f>'Detailed Budget'!PEM72</f>
        <v>0</v>
      </c>
      <c r="PEB62" s="763">
        <f>'Detailed Budget'!PEN72</f>
        <v>0</v>
      </c>
      <c r="PEC62" s="763">
        <f>'Detailed Budget'!PEO72</f>
        <v>0</v>
      </c>
      <c r="PED62" s="763">
        <f>'Detailed Budget'!PEP72</f>
        <v>0</v>
      </c>
      <c r="PEE62" s="763">
        <f>'Detailed Budget'!PEQ72</f>
        <v>0</v>
      </c>
      <c r="PEF62" s="763">
        <f>'Detailed Budget'!PER72</f>
        <v>0</v>
      </c>
      <c r="PEG62" s="763">
        <f>'Detailed Budget'!PES72</f>
        <v>0</v>
      </c>
      <c r="PEH62" s="763">
        <f>'Detailed Budget'!PET72</f>
        <v>0</v>
      </c>
      <c r="PEI62" s="763">
        <f>'Detailed Budget'!PEU72</f>
        <v>0</v>
      </c>
      <c r="PEJ62" s="763">
        <f>'Detailed Budget'!PEV72</f>
        <v>0</v>
      </c>
      <c r="PEK62" s="763">
        <f>'Detailed Budget'!PEW72</f>
        <v>0</v>
      </c>
      <c r="PEL62" s="763">
        <f>'Detailed Budget'!PEX72</f>
        <v>0</v>
      </c>
      <c r="PEM62" s="763">
        <f>'Detailed Budget'!PEY72</f>
        <v>0</v>
      </c>
      <c r="PEN62" s="763">
        <f>'Detailed Budget'!PEZ72</f>
        <v>0</v>
      </c>
      <c r="PEO62" s="763">
        <f>'Detailed Budget'!PFA72</f>
        <v>0</v>
      </c>
      <c r="PEP62" s="763">
        <f>'Detailed Budget'!PFB72</f>
        <v>0</v>
      </c>
      <c r="PEQ62" s="763">
        <f>'Detailed Budget'!PFC72</f>
        <v>0</v>
      </c>
      <c r="PER62" s="763">
        <f>'Detailed Budget'!PFD72</f>
        <v>0</v>
      </c>
      <c r="PES62" s="763">
        <f>'Detailed Budget'!PFE72</f>
        <v>0</v>
      </c>
      <c r="PET62" s="763">
        <f>'Detailed Budget'!PFF72</f>
        <v>0</v>
      </c>
      <c r="PEU62" s="763">
        <f>'Detailed Budget'!PFG72</f>
        <v>0</v>
      </c>
      <c r="PEV62" s="763">
        <f>'Detailed Budget'!PFH72</f>
        <v>0</v>
      </c>
      <c r="PEW62" s="763">
        <f>'Detailed Budget'!PFI72</f>
        <v>0</v>
      </c>
      <c r="PEX62" s="763">
        <f>'Detailed Budget'!PFJ72</f>
        <v>0</v>
      </c>
      <c r="PEY62" s="763">
        <f>'Detailed Budget'!PFK72</f>
        <v>0</v>
      </c>
      <c r="PEZ62" s="763">
        <f>'Detailed Budget'!PFL72</f>
        <v>0</v>
      </c>
      <c r="PFA62" s="763">
        <f>'Detailed Budget'!PFM72</f>
        <v>0</v>
      </c>
      <c r="PFB62" s="763">
        <f>'Detailed Budget'!PFN72</f>
        <v>0</v>
      </c>
      <c r="PFC62" s="763">
        <f>'Detailed Budget'!PFO72</f>
        <v>0</v>
      </c>
      <c r="PFD62" s="763">
        <f>'Detailed Budget'!PFP72</f>
        <v>0</v>
      </c>
      <c r="PFE62" s="763">
        <f>'Detailed Budget'!PFQ72</f>
        <v>0</v>
      </c>
      <c r="PFF62" s="763">
        <f>'Detailed Budget'!PFR72</f>
        <v>0</v>
      </c>
      <c r="PFG62" s="763">
        <f>'Detailed Budget'!PFS72</f>
        <v>0</v>
      </c>
      <c r="PFH62" s="763">
        <f>'Detailed Budget'!PFT72</f>
        <v>0</v>
      </c>
      <c r="PFI62" s="763">
        <f>'Detailed Budget'!PFU72</f>
        <v>0</v>
      </c>
      <c r="PFJ62" s="763">
        <f>'Detailed Budget'!PFV72</f>
        <v>0</v>
      </c>
      <c r="PFK62" s="763">
        <f>'Detailed Budget'!PFW72</f>
        <v>0</v>
      </c>
      <c r="PFL62" s="763">
        <f>'Detailed Budget'!PFX72</f>
        <v>0</v>
      </c>
      <c r="PFM62" s="763">
        <f>'Detailed Budget'!PFY72</f>
        <v>0</v>
      </c>
      <c r="PFN62" s="763">
        <f>'Detailed Budget'!PFZ72</f>
        <v>0</v>
      </c>
      <c r="PFO62" s="763">
        <f>'Detailed Budget'!PGA72</f>
        <v>0</v>
      </c>
      <c r="PFP62" s="763">
        <f>'Detailed Budget'!PGB72</f>
        <v>0</v>
      </c>
      <c r="PFQ62" s="763">
        <f>'Detailed Budget'!PGC72</f>
        <v>0</v>
      </c>
      <c r="PFR62" s="763">
        <f>'Detailed Budget'!PGD72</f>
        <v>0</v>
      </c>
      <c r="PFS62" s="763">
        <f>'Detailed Budget'!PGE72</f>
        <v>0</v>
      </c>
      <c r="PFT62" s="763">
        <f>'Detailed Budget'!PGF72</f>
        <v>0</v>
      </c>
      <c r="PFU62" s="763">
        <f>'Detailed Budget'!PGG72</f>
        <v>0</v>
      </c>
      <c r="PFV62" s="763">
        <f>'Detailed Budget'!PGH72</f>
        <v>0</v>
      </c>
      <c r="PFW62" s="763">
        <f>'Detailed Budget'!PGI72</f>
        <v>0</v>
      </c>
      <c r="PFX62" s="763">
        <f>'Detailed Budget'!PGJ72</f>
        <v>0</v>
      </c>
      <c r="PFY62" s="763">
        <f>'Detailed Budget'!PGK72</f>
        <v>0</v>
      </c>
      <c r="PFZ62" s="763">
        <f>'Detailed Budget'!PGL72</f>
        <v>0</v>
      </c>
      <c r="PGA62" s="763">
        <f>'Detailed Budget'!PGM72</f>
        <v>0</v>
      </c>
      <c r="PGB62" s="763">
        <f>'Detailed Budget'!PGN72</f>
        <v>0</v>
      </c>
      <c r="PGC62" s="763">
        <f>'Detailed Budget'!PGO72</f>
        <v>0</v>
      </c>
      <c r="PGD62" s="763">
        <f>'Detailed Budget'!PGP72</f>
        <v>0</v>
      </c>
      <c r="PGE62" s="763">
        <f>'Detailed Budget'!PGQ72</f>
        <v>0</v>
      </c>
      <c r="PGF62" s="763">
        <f>'Detailed Budget'!PGR72</f>
        <v>0</v>
      </c>
      <c r="PGG62" s="763">
        <f>'Detailed Budget'!PGS72</f>
        <v>0</v>
      </c>
      <c r="PGH62" s="763">
        <f>'Detailed Budget'!PGT72</f>
        <v>0</v>
      </c>
      <c r="PGI62" s="763">
        <f>'Detailed Budget'!PGU72</f>
        <v>0</v>
      </c>
      <c r="PGJ62" s="763">
        <f>'Detailed Budget'!PGV72</f>
        <v>0</v>
      </c>
      <c r="PGK62" s="763">
        <f>'Detailed Budget'!PGW72</f>
        <v>0</v>
      </c>
      <c r="PGL62" s="763">
        <f>'Detailed Budget'!PGX72</f>
        <v>0</v>
      </c>
      <c r="PGM62" s="763">
        <f>'Detailed Budget'!PGY72</f>
        <v>0</v>
      </c>
      <c r="PGN62" s="763">
        <f>'Detailed Budget'!PGZ72</f>
        <v>0</v>
      </c>
      <c r="PGO62" s="763">
        <f>'Detailed Budget'!PHA72</f>
        <v>0</v>
      </c>
      <c r="PGP62" s="763">
        <f>'Detailed Budget'!PHB72</f>
        <v>0</v>
      </c>
      <c r="PGQ62" s="763">
        <f>'Detailed Budget'!PHC72</f>
        <v>0</v>
      </c>
      <c r="PGR62" s="763">
        <f>'Detailed Budget'!PHD72</f>
        <v>0</v>
      </c>
      <c r="PGS62" s="763">
        <f>'Detailed Budget'!PHE72</f>
        <v>0</v>
      </c>
      <c r="PGT62" s="763">
        <f>'Detailed Budget'!PHF72</f>
        <v>0</v>
      </c>
      <c r="PGU62" s="763">
        <f>'Detailed Budget'!PHG72</f>
        <v>0</v>
      </c>
      <c r="PGV62" s="763">
        <f>'Detailed Budget'!PHH72</f>
        <v>0</v>
      </c>
      <c r="PGW62" s="763">
        <f>'Detailed Budget'!PHI72</f>
        <v>0</v>
      </c>
      <c r="PGX62" s="763">
        <f>'Detailed Budget'!PHJ72</f>
        <v>0</v>
      </c>
      <c r="PGY62" s="763">
        <f>'Detailed Budget'!PHK72</f>
        <v>0</v>
      </c>
      <c r="PGZ62" s="763">
        <f>'Detailed Budget'!PHL72</f>
        <v>0</v>
      </c>
      <c r="PHA62" s="763">
        <f>'Detailed Budget'!PHM72</f>
        <v>0</v>
      </c>
      <c r="PHB62" s="763">
        <f>'Detailed Budget'!PHN72</f>
        <v>0</v>
      </c>
      <c r="PHC62" s="763">
        <f>'Detailed Budget'!PHO72</f>
        <v>0</v>
      </c>
      <c r="PHD62" s="763">
        <f>'Detailed Budget'!PHP72</f>
        <v>0</v>
      </c>
      <c r="PHE62" s="763">
        <f>'Detailed Budget'!PHQ72</f>
        <v>0</v>
      </c>
      <c r="PHF62" s="763">
        <f>'Detailed Budget'!PHR72</f>
        <v>0</v>
      </c>
      <c r="PHG62" s="763">
        <f>'Detailed Budget'!PHS72</f>
        <v>0</v>
      </c>
      <c r="PHH62" s="763">
        <f>'Detailed Budget'!PHT72</f>
        <v>0</v>
      </c>
      <c r="PHI62" s="763">
        <f>'Detailed Budget'!PHU72</f>
        <v>0</v>
      </c>
      <c r="PHJ62" s="763">
        <f>'Detailed Budget'!PHV72</f>
        <v>0</v>
      </c>
      <c r="PHK62" s="763">
        <f>'Detailed Budget'!PHW72</f>
        <v>0</v>
      </c>
      <c r="PHL62" s="763">
        <f>'Detailed Budget'!PHX72</f>
        <v>0</v>
      </c>
      <c r="PHM62" s="763">
        <f>'Detailed Budget'!PHY72</f>
        <v>0</v>
      </c>
      <c r="PHN62" s="763">
        <f>'Detailed Budget'!PHZ72</f>
        <v>0</v>
      </c>
      <c r="PHO62" s="763">
        <f>'Detailed Budget'!PIA72</f>
        <v>0</v>
      </c>
      <c r="PHP62" s="763">
        <f>'Detailed Budget'!PIB72</f>
        <v>0</v>
      </c>
      <c r="PHQ62" s="763">
        <f>'Detailed Budget'!PIC72</f>
        <v>0</v>
      </c>
      <c r="PHR62" s="763">
        <f>'Detailed Budget'!PID72</f>
        <v>0</v>
      </c>
      <c r="PHS62" s="763">
        <f>'Detailed Budget'!PIE72</f>
        <v>0</v>
      </c>
      <c r="PHT62" s="763">
        <f>'Detailed Budget'!PIF72</f>
        <v>0</v>
      </c>
      <c r="PHU62" s="763">
        <f>'Detailed Budget'!PIG72</f>
        <v>0</v>
      </c>
      <c r="PHV62" s="763">
        <f>'Detailed Budget'!PIH72</f>
        <v>0</v>
      </c>
      <c r="PHW62" s="763">
        <f>'Detailed Budget'!PII72</f>
        <v>0</v>
      </c>
      <c r="PHX62" s="763">
        <f>'Detailed Budget'!PIJ72</f>
        <v>0</v>
      </c>
      <c r="PHY62" s="763">
        <f>'Detailed Budget'!PIK72</f>
        <v>0</v>
      </c>
      <c r="PHZ62" s="763">
        <f>'Detailed Budget'!PIL72</f>
        <v>0</v>
      </c>
      <c r="PIA62" s="763">
        <f>'Detailed Budget'!PIM72</f>
        <v>0</v>
      </c>
      <c r="PIB62" s="763">
        <f>'Detailed Budget'!PIN72</f>
        <v>0</v>
      </c>
      <c r="PIC62" s="763">
        <f>'Detailed Budget'!PIO72</f>
        <v>0</v>
      </c>
      <c r="PID62" s="763">
        <f>'Detailed Budget'!PIP72</f>
        <v>0</v>
      </c>
      <c r="PIE62" s="763">
        <f>'Detailed Budget'!PIQ72</f>
        <v>0</v>
      </c>
      <c r="PIF62" s="763">
        <f>'Detailed Budget'!PIR72</f>
        <v>0</v>
      </c>
      <c r="PIG62" s="763">
        <f>'Detailed Budget'!PIS72</f>
        <v>0</v>
      </c>
      <c r="PIH62" s="763">
        <f>'Detailed Budget'!PIT72</f>
        <v>0</v>
      </c>
      <c r="PII62" s="763">
        <f>'Detailed Budget'!PIU72</f>
        <v>0</v>
      </c>
      <c r="PIJ62" s="763">
        <f>'Detailed Budget'!PIV72</f>
        <v>0</v>
      </c>
      <c r="PIK62" s="763">
        <f>'Detailed Budget'!PIW72</f>
        <v>0</v>
      </c>
      <c r="PIL62" s="763">
        <f>'Detailed Budget'!PIX72</f>
        <v>0</v>
      </c>
      <c r="PIM62" s="763">
        <f>'Detailed Budget'!PIY72</f>
        <v>0</v>
      </c>
      <c r="PIN62" s="763">
        <f>'Detailed Budget'!PIZ72</f>
        <v>0</v>
      </c>
      <c r="PIO62" s="763">
        <f>'Detailed Budget'!PJA72</f>
        <v>0</v>
      </c>
      <c r="PIP62" s="763">
        <f>'Detailed Budget'!PJB72</f>
        <v>0</v>
      </c>
      <c r="PIQ62" s="763">
        <f>'Detailed Budget'!PJC72</f>
        <v>0</v>
      </c>
      <c r="PIR62" s="763">
        <f>'Detailed Budget'!PJD72</f>
        <v>0</v>
      </c>
      <c r="PIS62" s="763">
        <f>'Detailed Budget'!PJE72</f>
        <v>0</v>
      </c>
      <c r="PIT62" s="763">
        <f>'Detailed Budget'!PJF72</f>
        <v>0</v>
      </c>
      <c r="PIU62" s="763">
        <f>'Detailed Budget'!PJG72</f>
        <v>0</v>
      </c>
      <c r="PIV62" s="763">
        <f>'Detailed Budget'!PJH72</f>
        <v>0</v>
      </c>
      <c r="PIW62" s="763">
        <f>'Detailed Budget'!PJI72</f>
        <v>0</v>
      </c>
      <c r="PIX62" s="763">
        <f>'Detailed Budget'!PJJ72</f>
        <v>0</v>
      </c>
      <c r="PIY62" s="763">
        <f>'Detailed Budget'!PJK72</f>
        <v>0</v>
      </c>
      <c r="PIZ62" s="763">
        <f>'Detailed Budget'!PJL72</f>
        <v>0</v>
      </c>
      <c r="PJA62" s="763">
        <f>'Detailed Budget'!PJM72</f>
        <v>0</v>
      </c>
      <c r="PJB62" s="763">
        <f>'Detailed Budget'!PJN72</f>
        <v>0</v>
      </c>
      <c r="PJC62" s="763">
        <f>'Detailed Budget'!PJO72</f>
        <v>0</v>
      </c>
      <c r="PJD62" s="763">
        <f>'Detailed Budget'!PJP72</f>
        <v>0</v>
      </c>
      <c r="PJE62" s="763">
        <f>'Detailed Budget'!PJQ72</f>
        <v>0</v>
      </c>
      <c r="PJF62" s="763">
        <f>'Detailed Budget'!PJR72</f>
        <v>0</v>
      </c>
      <c r="PJG62" s="763">
        <f>'Detailed Budget'!PJS72</f>
        <v>0</v>
      </c>
      <c r="PJH62" s="763">
        <f>'Detailed Budget'!PJT72</f>
        <v>0</v>
      </c>
      <c r="PJI62" s="763">
        <f>'Detailed Budget'!PJU72</f>
        <v>0</v>
      </c>
      <c r="PJJ62" s="763">
        <f>'Detailed Budget'!PJV72</f>
        <v>0</v>
      </c>
      <c r="PJK62" s="763">
        <f>'Detailed Budget'!PJW72</f>
        <v>0</v>
      </c>
      <c r="PJL62" s="763">
        <f>'Detailed Budget'!PJX72</f>
        <v>0</v>
      </c>
      <c r="PJM62" s="763">
        <f>'Detailed Budget'!PJY72</f>
        <v>0</v>
      </c>
      <c r="PJN62" s="763">
        <f>'Detailed Budget'!PJZ72</f>
        <v>0</v>
      </c>
      <c r="PJO62" s="763">
        <f>'Detailed Budget'!PKA72</f>
        <v>0</v>
      </c>
      <c r="PJP62" s="763">
        <f>'Detailed Budget'!PKB72</f>
        <v>0</v>
      </c>
      <c r="PJQ62" s="763">
        <f>'Detailed Budget'!PKC72</f>
        <v>0</v>
      </c>
      <c r="PJR62" s="763">
        <f>'Detailed Budget'!PKD72</f>
        <v>0</v>
      </c>
      <c r="PJS62" s="763">
        <f>'Detailed Budget'!PKE72</f>
        <v>0</v>
      </c>
      <c r="PJT62" s="763">
        <f>'Detailed Budget'!PKF72</f>
        <v>0</v>
      </c>
      <c r="PJU62" s="763">
        <f>'Detailed Budget'!PKG72</f>
        <v>0</v>
      </c>
      <c r="PJV62" s="763">
        <f>'Detailed Budget'!PKH72</f>
        <v>0</v>
      </c>
      <c r="PJW62" s="763">
        <f>'Detailed Budget'!PKI72</f>
        <v>0</v>
      </c>
      <c r="PJX62" s="763">
        <f>'Detailed Budget'!PKJ72</f>
        <v>0</v>
      </c>
      <c r="PJY62" s="763">
        <f>'Detailed Budget'!PKK72</f>
        <v>0</v>
      </c>
      <c r="PJZ62" s="763">
        <f>'Detailed Budget'!PKL72</f>
        <v>0</v>
      </c>
      <c r="PKA62" s="763">
        <f>'Detailed Budget'!PKM72</f>
        <v>0</v>
      </c>
      <c r="PKB62" s="763">
        <f>'Detailed Budget'!PKN72</f>
        <v>0</v>
      </c>
      <c r="PKC62" s="763">
        <f>'Detailed Budget'!PKO72</f>
        <v>0</v>
      </c>
      <c r="PKD62" s="763">
        <f>'Detailed Budget'!PKP72</f>
        <v>0</v>
      </c>
      <c r="PKE62" s="763">
        <f>'Detailed Budget'!PKQ72</f>
        <v>0</v>
      </c>
      <c r="PKF62" s="763">
        <f>'Detailed Budget'!PKR72</f>
        <v>0</v>
      </c>
      <c r="PKG62" s="763">
        <f>'Detailed Budget'!PKS72</f>
        <v>0</v>
      </c>
      <c r="PKH62" s="763">
        <f>'Detailed Budget'!PKT72</f>
        <v>0</v>
      </c>
      <c r="PKI62" s="763">
        <f>'Detailed Budget'!PKU72</f>
        <v>0</v>
      </c>
      <c r="PKJ62" s="763">
        <f>'Detailed Budget'!PKV72</f>
        <v>0</v>
      </c>
      <c r="PKK62" s="763">
        <f>'Detailed Budget'!PKW72</f>
        <v>0</v>
      </c>
      <c r="PKL62" s="763">
        <f>'Detailed Budget'!PKX72</f>
        <v>0</v>
      </c>
      <c r="PKM62" s="763">
        <f>'Detailed Budget'!PKY72</f>
        <v>0</v>
      </c>
      <c r="PKN62" s="763">
        <f>'Detailed Budget'!PKZ72</f>
        <v>0</v>
      </c>
      <c r="PKO62" s="763">
        <f>'Detailed Budget'!PLA72</f>
        <v>0</v>
      </c>
      <c r="PKP62" s="763">
        <f>'Detailed Budget'!PLB72</f>
        <v>0</v>
      </c>
      <c r="PKQ62" s="763">
        <f>'Detailed Budget'!PLC72</f>
        <v>0</v>
      </c>
      <c r="PKR62" s="763">
        <f>'Detailed Budget'!PLD72</f>
        <v>0</v>
      </c>
      <c r="PKS62" s="763">
        <f>'Detailed Budget'!PLE72</f>
        <v>0</v>
      </c>
      <c r="PKT62" s="763">
        <f>'Detailed Budget'!PLF72</f>
        <v>0</v>
      </c>
      <c r="PKU62" s="763">
        <f>'Detailed Budget'!PLG72</f>
        <v>0</v>
      </c>
      <c r="PKV62" s="763">
        <f>'Detailed Budget'!PLH72</f>
        <v>0</v>
      </c>
      <c r="PKW62" s="763">
        <f>'Detailed Budget'!PLI72</f>
        <v>0</v>
      </c>
      <c r="PKX62" s="763">
        <f>'Detailed Budget'!PLJ72</f>
        <v>0</v>
      </c>
      <c r="PKY62" s="763">
        <f>'Detailed Budget'!PLK72</f>
        <v>0</v>
      </c>
      <c r="PKZ62" s="763">
        <f>'Detailed Budget'!PLL72</f>
        <v>0</v>
      </c>
      <c r="PLA62" s="763">
        <f>'Detailed Budget'!PLM72</f>
        <v>0</v>
      </c>
      <c r="PLB62" s="763">
        <f>'Detailed Budget'!PLN72</f>
        <v>0</v>
      </c>
      <c r="PLC62" s="763">
        <f>'Detailed Budget'!PLO72</f>
        <v>0</v>
      </c>
      <c r="PLD62" s="763">
        <f>'Detailed Budget'!PLP72</f>
        <v>0</v>
      </c>
      <c r="PLE62" s="763">
        <f>'Detailed Budget'!PLQ72</f>
        <v>0</v>
      </c>
      <c r="PLF62" s="763">
        <f>'Detailed Budget'!PLR72</f>
        <v>0</v>
      </c>
      <c r="PLG62" s="763">
        <f>'Detailed Budget'!PLS72</f>
        <v>0</v>
      </c>
      <c r="PLH62" s="763">
        <f>'Detailed Budget'!PLT72</f>
        <v>0</v>
      </c>
      <c r="PLI62" s="763">
        <f>'Detailed Budget'!PLU72</f>
        <v>0</v>
      </c>
      <c r="PLJ62" s="763">
        <f>'Detailed Budget'!PLV72</f>
        <v>0</v>
      </c>
      <c r="PLK62" s="763">
        <f>'Detailed Budget'!PLW72</f>
        <v>0</v>
      </c>
      <c r="PLL62" s="763">
        <f>'Detailed Budget'!PLX72</f>
        <v>0</v>
      </c>
      <c r="PLM62" s="763">
        <f>'Detailed Budget'!PLY72</f>
        <v>0</v>
      </c>
      <c r="PLN62" s="763">
        <f>'Detailed Budget'!PLZ72</f>
        <v>0</v>
      </c>
      <c r="PLO62" s="763">
        <f>'Detailed Budget'!PMA72</f>
        <v>0</v>
      </c>
      <c r="PLP62" s="763">
        <f>'Detailed Budget'!PMB72</f>
        <v>0</v>
      </c>
      <c r="PLQ62" s="763">
        <f>'Detailed Budget'!PMC72</f>
        <v>0</v>
      </c>
      <c r="PLR62" s="763">
        <f>'Detailed Budget'!PMD72</f>
        <v>0</v>
      </c>
      <c r="PLS62" s="763">
        <f>'Detailed Budget'!PME72</f>
        <v>0</v>
      </c>
      <c r="PLT62" s="763">
        <f>'Detailed Budget'!PMF72</f>
        <v>0</v>
      </c>
      <c r="PLU62" s="763">
        <f>'Detailed Budget'!PMG72</f>
        <v>0</v>
      </c>
      <c r="PLV62" s="763">
        <f>'Detailed Budget'!PMH72</f>
        <v>0</v>
      </c>
      <c r="PLW62" s="763">
        <f>'Detailed Budget'!PMI72</f>
        <v>0</v>
      </c>
      <c r="PLX62" s="763">
        <f>'Detailed Budget'!PMJ72</f>
        <v>0</v>
      </c>
      <c r="PLY62" s="763">
        <f>'Detailed Budget'!PMK72</f>
        <v>0</v>
      </c>
      <c r="PLZ62" s="763">
        <f>'Detailed Budget'!PML72</f>
        <v>0</v>
      </c>
      <c r="PMA62" s="763">
        <f>'Detailed Budget'!PMM72</f>
        <v>0</v>
      </c>
      <c r="PMB62" s="763">
        <f>'Detailed Budget'!PMN72</f>
        <v>0</v>
      </c>
      <c r="PMC62" s="763">
        <f>'Detailed Budget'!PMO72</f>
        <v>0</v>
      </c>
      <c r="PMD62" s="763">
        <f>'Detailed Budget'!PMP72</f>
        <v>0</v>
      </c>
      <c r="PME62" s="763">
        <f>'Detailed Budget'!PMQ72</f>
        <v>0</v>
      </c>
      <c r="PMF62" s="763">
        <f>'Detailed Budget'!PMR72</f>
        <v>0</v>
      </c>
      <c r="PMG62" s="763">
        <f>'Detailed Budget'!PMS72</f>
        <v>0</v>
      </c>
      <c r="PMH62" s="763">
        <f>'Detailed Budget'!PMT72</f>
        <v>0</v>
      </c>
      <c r="PMI62" s="763">
        <f>'Detailed Budget'!PMU72</f>
        <v>0</v>
      </c>
      <c r="PMJ62" s="763">
        <f>'Detailed Budget'!PMV72</f>
        <v>0</v>
      </c>
      <c r="PMK62" s="763">
        <f>'Detailed Budget'!PMW72</f>
        <v>0</v>
      </c>
      <c r="PML62" s="763">
        <f>'Detailed Budget'!PMX72</f>
        <v>0</v>
      </c>
      <c r="PMM62" s="763">
        <f>'Detailed Budget'!PMY72</f>
        <v>0</v>
      </c>
      <c r="PMN62" s="763">
        <f>'Detailed Budget'!PMZ72</f>
        <v>0</v>
      </c>
      <c r="PMO62" s="763">
        <f>'Detailed Budget'!PNA72</f>
        <v>0</v>
      </c>
      <c r="PMP62" s="763">
        <f>'Detailed Budget'!PNB72</f>
        <v>0</v>
      </c>
      <c r="PMQ62" s="763">
        <f>'Detailed Budget'!PNC72</f>
        <v>0</v>
      </c>
      <c r="PMR62" s="763">
        <f>'Detailed Budget'!PND72</f>
        <v>0</v>
      </c>
      <c r="PMS62" s="763">
        <f>'Detailed Budget'!PNE72</f>
        <v>0</v>
      </c>
      <c r="PMT62" s="763">
        <f>'Detailed Budget'!PNF72</f>
        <v>0</v>
      </c>
      <c r="PMU62" s="763">
        <f>'Detailed Budget'!PNG72</f>
        <v>0</v>
      </c>
      <c r="PMV62" s="763">
        <f>'Detailed Budget'!PNH72</f>
        <v>0</v>
      </c>
      <c r="PMW62" s="763">
        <f>'Detailed Budget'!PNI72</f>
        <v>0</v>
      </c>
      <c r="PMX62" s="763">
        <f>'Detailed Budget'!PNJ72</f>
        <v>0</v>
      </c>
      <c r="PMY62" s="763">
        <f>'Detailed Budget'!PNK72</f>
        <v>0</v>
      </c>
      <c r="PMZ62" s="763">
        <f>'Detailed Budget'!PNL72</f>
        <v>0</v>
      </c>
      <c r="PNA62" s="763">
        <f>'Detailed Budget'!PNM72</f>
        <v>0</v>
      </c>
      <c r="PNB62" s="763">
        <f>'Detailed Budget'!PNN72</f>
        <v>0</v>
      </c>
      <c r="PNC62" s="763">
        <f>'Detailed Budget'!PNO72</f>
        <v>0</v>
      </c>
      <c r="PND62" s="763">
        <f>'Detailed Budget'!PNP72</f>
        <v>0</v>
      </c>
      <c r="PNE62" s="763">
        <f>'Detailed Budget'!PNQ72</f>
        <v>0</v>
      </c>
      <c r="PNF62" s="763">
        <f>'Detailed Budget'!PNR72</f>
        <v>0</v>
      </c>
      <c r="PNG62" s="763">
        <f>'Detailed Budget'!PNS72</f>
        <v>0</v>
      </c>
      <c r="PNH62" s="763">
        <f>'Detailed Budget'!PNT72</f>
        <v>0</v>
      </c>
      <c r="PNI62" s="763">
        <f>'Detailed Budget'!PNU72</f>
        <v>0</v>
      </c>
      <c r="PNJ62" s="763">
        <f>'Detailed Budget'!PNV72</f>
        <v>0</v>
      </c>
      <c r="PNK62" s="763">
        <f>'Detailed Budget'!PNW72</f>
        <v>0</v>
      </c>
      <c r="PNL62" s="763">
        <f>'Detailed Budget'!PNX72</f>
        <v>0</v>
      </c>
      <c r="PNM62" s="763">
        <f>'Detailed Budget'!PNY72</f>
        <v>0</v>
      </c>
      <c r="PNN62" s="763">
        <f>'Detailed Budget'!PNZ72</f>
        <v>0</v>
      </c>
      <c r="PNO62" s="763">
        <f>'Detailed Budget'!POA72</f>
        <v>0</v>
      </c>
      <c r="PNP62" s="763">
        <f>'Detailed Budget'!POB72</f>
        <v>0</v>
      </c>
      <c r="PNQ62" s="763">
        <f>'Detailed Budget'!POC72</f>
        <v>0</v>
      </c>
      <c r="PNR62" s="763">
        <f>'Detailed Budget'!POD72</f>
        <v>0</v>
      </c>
      <c r="PNS62" s="763">
        <f>'Detailed Budget'!POE72</f>
        <v>0</v>
      </c>
      <c r="PNT62" s="763">
        <f>'Detailed Budget'!POF72</f>
        <v>0</v>
      </c>
      <c r="PNU62" s="763">
        <f>'Detailed Budget'!POG72</f>
        <v>0</v>
      </c>
      <c r="PNV62" s="763">
        <f>'Detailed Budget'!POH72</f>
        <v>0</v>
      </c>
      <c r="PNW62" s="763">
        <f>'Detailed Budget'!POI72</f>
        <v>0</v>
      </c>
      <c r="PNX62" s="763">
        <f>'Detailed Budget'!POJ72</f>
        <v>0</v>
      </c>
      <c r="PNY62" s="763">
        <f>'Detailed Budget'!POK72</f>
        <v>0</v>
      </c>
      <c r="PNZ62" s="763">
        <f>'Detailed Budget'!POL72</f>
        <v>0</v>
      </c>
      <c r="POA62" s="763">
        <f>'Detailed Budget'!POM72</f>
        <v>0</v>
      </c>
      <c r="POB62" s="763">
        <f>'Detailed Budget'!PON72</f>
        <v>0</v>
      </c>
      <c r="POC62" s="763">
        <f>'Detailed Budget'!POO72</f>
        <v>0</v>
      </c>
      <c r="POD62" s="763">
        <f>'Detailed Budget'!POP72</f>
        <v>0</v>
      </c>
      <c r="POE62" s="763">
        <f>'Detailed Budget'!POQ72</f>
        <v>0</v>
      </c>
      <c r="POF62" s="763">
        <f>'Detailed Budget'!POR72</f>
        <v>0</v>
      </c>
      <c r="POG62" s="763">
        <f>'Detailed Budget'!POS72</f>
        <v>0</v>
      </c>
      <c r="POH62" s="763">
        <f>'Detailed Budget'!POT72</f>
        <v>0</v>
      </c>
      <c r="POI62" s="763">
        <f>'Detailed Budget'!POU72</f>
        <v>0</v>
      </c>
      <c r="POJ62" s="763">
        <f>'Detailed Budget'!POV72</f>
        <v>0</v>
      </c>
      <c r="POK62" s="763">
        <f>'Detailed Budget'!POW72</f>
        <v>0</v>
      </c>
      <c r="POL62" s="763">
        <f>'Detailed Budget'!POX72</f>
        <v>0</v>
      </c>
      <c r="POM62" s="763">
        <f>'Detailed Budget'!POY72</f>
        <v>0</v>
      </c>
      <c r="PON62" s="763">
        <f>'Detailed Budget'!POZ72</f>
        <v>0</v>
      </c>
      <c r="POO62" s="763">
        <f>'Detailed Budget'!PPA72</f>
        <v>0</v>
      </c>
      <c r="POP62" s="763">
        <f>'Detailed Budget'!PPB72</f>
        <v>0</v>
      </c>
      <c r="POQ62" s="763">
        <f>'Detailed Budget'!PPC72</f>
        <v>0</v>
      </c>
      <c r="POR62" s="763">
        <f>'Detailed Budget'!PPD72</f>
        <v>0</v>
      </c>
      <c r="POS62" s="763">
        <f>'Detailed Budget'!PPE72</f>
        <v>0</v>
      </c>
      <c r="POT62" s="763">
        <f>'Detailed Budget'!PPF72</f>
        <v>0</v>
      </c>
      <c r="POU62" s="763">
        <f>'Detailed Budget'!PPG72</f>
        <v>0</v>
      </c>
      <c r="POV62" s="763">
        <f>'Detailed Budget'!PPH72</f>
        <v>0</v>
      </c>
      <c r="POW62" s="763">
        <f>'Detailed Budget'!PPI72</f>
        <v>0</v>
      </c>
      <c r="POX62" s="763">
        <f>'Detailed Budget'!PPJ72</f>
        <v>0</v>
      </c>
      <c r="POY62" s="763">
        <f>'Detailed Budget'!PPK72</f>
        <v>0</v>
      </c>
      <c r="POZ62" s="763">
        <f>'Detailed Budget'!PPL72</f>
        <v>0</v>
      </c>
      <c r="PPA62" s="763">
        <f>'Detailed Budget'!PPM72</f>
        <v>0</v>
      </c>
      <c r="PPB62" s="763">
        <f>'Detailed Budget'!PPN72</f>
        <v>0</v>
      </c>
      <c r="PPC62" s="763">
        <f>'Detailed Budget'!PPO72</f>
        <v>0</v>
      </c>
      <c r="PPD62" s="763">
        <f>'Detailed Budget'!PPP72</f>
        <v>0</v>
      </c>
      <c r="PPE62" s="763">
        <f>'Detailed Budget'!PPQ72</f>
        <v>0</v>
      </c>
      <c r="PPF62" s="763">
        <f>'Detailed Budget'!PPR72</f>
        <v>0</v>
      </c>
      <c r="PPG62" s="763">
        <f>'Detailed Budget'!PPS72</f>
        <v>0</v>
      </c>
      <c r="PPH62" s="763">
        <f>'Detailed Budget'!PPT72</f>
        <v>0</v>
      </c>
      <c r="PPI62" s="763">
        <f>'Detailed Budget'!PPU72</f>
        <v>0</v>
      </c>
      <c r="PPJ62" s="763">
        <f>'Detailed Budget'!PPV72</f>
        <v>0</v>
      </c>
      <c r="PPK62" s="763">
        <f>'Detailed Budget'!PPW72</f>
        <v>0</v>
      </c>
      <c r="PPL62" s="763">
        <f>'Detailed Budget'!PPX72</f>
        <v>0</v>
      </c>
      <c r="PPM62" s="763">
        <f>'Detailed Budget'!PPY72</f>
        <v>0</v>
      </c>
      <c r="PPN62" s="763">
        <f>'Detailed Budget'!PPZ72</f>
        <v>0</v>
      </c>
      <c r="PPO62" s="763">
        <f>'Detailed Budget'!PQA72</f>
        <v>0</v>
      </c>
      <c r="PPP62" s="763">
        <f>'Detailed Budget'!PQB72</f>
        <v>0</v>
      </c>
      <c r="PPQ62" s="763">
        <f>'Detailed Budget'!PQC72</f>
        <v>0</v>
      </c>
      <c r="PPR62" s="763">
        <f>'Detailed Budget'!PQD72</f>
        <v>0</v>
      </c>
      <c r="PPS62" s="763">
        <f>'Detailed Budget'!PQE72</f>
        <v>0</v>
      </c>
      <c r="PPT62" s="763">
        <f>'Detailed Budget'!PQF72</f>
        <v>0</v>
      </c>
      <c r="PPU62" s="763">
        <f>'Detailed Budget'!PQG72</f>
        <v>0</v>
      </c>
      <c r="PPV62" s="763">
        <f>'Detailed Budget'!PQH72</f>
        <v>0</v>
      </c>
      <c r="PPW62" s="763">
        <f>'Detailed Budget'!PQI72</f>
        <v>0</v>
      </c>
      <c r="PPX62" s="763">
        <f>'Detailed Budget'!PQJ72</f>
        <v>0</v>
      </c>
      <c r="PPY62" s="763">
        <f>'Detailed Budget'!PQK72</f>
        <v>0</v>
      </c>
      <c r="PPZ62" s="763">
        <f>'Detailed Budget'!PQL72</f>
        <v>0</v>
      </c>
      <c r="PQA62" s="763">
        <f>'Detailed Budget'!PQM72</f>
        <v>0</v>
      </c>
      <c r="PQB62" s="763">
        <f>'Detailed Budget'!PQN72</f>
        <v>0</v>
      </c>
      <c r="PQC62" s="763">
        <f>'Detailed Budget'!PQO72</f>
        <v>0</v>
      </c>
      <c r="PQD62" s="763">
        <f>'Detailed Budget'!PQP72</f>
        <v>0</v>
      </c>
      <c r="PQE62" s="763">
        <f>'Detailed Budget'!PQQ72</f>
        <v>0</v>
      </c>
      <c r="PQF62" s="763">
        <f>'Detailed Budget'!PQR72</f>
        <v>0</v>
      </c>
      <c r="PQG62" s="763">
        <f>'Detailed Budget'!PQS72</f>
        <v>0</v>
      </c>
      <c r="PQH62" s="763">
        <f>'Detailed Budget'!PQT72</f>
        <v>0</v>
      </c>
      <c r="PQI62" s="763">
        <f>'Detailed Budget'!PQU72</f>
        <v>0</v>
      </c>
      <c r="PQJ62" s="763">
        <f>'Detailed Budget'!PQV72</f>
        <v>0</v>
      </c>
      <c r="PQK62" s="763">
        <f>'Detailed Budget'!PQW72</f>
        <v>0</v>
      </c>
      <c r="PQL62" s="763">
        <f>'Detailed Budget'!PQX72</f>
        <v>0</v>
      </c>
      <c r="PQM62" s="763">
        <f>'Detailed Budget'!PQY72</f>
        <v>0</v>
      </c>
      <c r="PQN62" s="763">
        <f>'Detailed Budget'!PQZ72</f>
        <v>0</v>
      </c>
      <c r="PQO62" s="763">
        <f>'Detailed Budget'!PRA72</f>
        <v>0</v>
      </c>
      <c r="PQP62" s="763">
        <f>'Detailed Budget'!PRB72</f>
        <v>0</v>
      </c>
      <c r="PQQ62" s="763">
        <f>'Detailed Budget'!PRC72</f>
        <v>0</v>
      </c>
      <c r="PQR62" s="763">
        <f>'Detailed Budget'!PRD72</f>
        <v>0</v>
      </c>
      <c r="PQS62" s="763">
        <f>'Detailed Budget'!PRE72</f>
        <v>0</v>
      </c>
      <c r="PQT62" s="763">
        <f>'Detailed Budget'!PRF72</f>
        <v>0</v>
      </c>
      <c r="PQU62" s="763">
        <f>'Detailed Budget'!PRG72</f>
        <v>0</v>
      </c>
      <c r="PQV62" s="763">
        <f>'Detailed Budget'!PRH72</f>
        <v>0</v>
      </c>
      <c r="PQW62" s="763">
        <f>'Detailed Budget'!PRI72</f>
        <v>0</v>
      </c>
      <c r="PQX62" s="763">
        <f>'Detailed Budget'!PRJ72</f>
        <v>0</v>
      </c>
      <c r="PQY62" s="763">
        <f>'Detailed Budget'!PRK72</f>
        <v>0</v>
      </c>
      <c r="PQZ62" s="763">
        <f>'Detailed Budget'!PRL72</f>
        <v>0</v>
      </c>
      <c r="PRA62" s="763">
        <f>'Detailed Budget'!PRM72</f>
        <v>0</v>
      </c>
      <c r="PRB62" s="763">
        <f>'Detailed Budget'!PRN72</f>
        <v>0</v>
      </c>
      <c r="PRC62" s="763">
        <f>'Detailed Budget'!PRO72</f>
        <v>0</v>
      </c>
      <c r="PRD62" s="763">
        <f>'Detailed Budget'!PRP72</f>
        <v>0</v>
      </c>
      <c r="PRE62" s="763">
        <f>'Detailed Budget'!PRQ72</f>
        <v>0</v>
      </c>
      <c r="PRF62" s="763">
        <f>'Detailed Budget'!PRR72</f>
        <v>0</v>
      </c>
      <c r="PRG62" s="763">
        <f>'Detailed Budget'!PRS72</f>
        <v>0</v>
      </c>
      <c r="PRH62" s="763">
        <f>'Detailed Budget'!PRT72</f>
        <v>0</v>
      </c>
      <c r="PRI62" s="763">
        <f>'Detailed Budget'!PRU72</f>
        <v>0</v>
      </c>
      <c r="PRJ62" s="763">
        <f>'Detailed Budget'!PRV72</f>
        <v>0</v>
      </c>
      <c r="PRK62" s="763">
        <f>'Detailed Budget'!PRW72</f>
        <v>0</v>
      </c>
      <c r="PRL62" s="763">
        <f>'Detailed Budget'!PRX72</f>
        <v>0</v>
      </c>
      <c r="PRM62" s="763">
        <f>'Detailed Budget'!PRY72</f>
        <v>0</v>
      </c>
      <c r="PRN62" s="763">
        <f>'Detailed Budget'!PRZ72</f>
        <v>0</v>
      </c>
      <c r="PRO62" s="763">
        <f>'Detailed Budget'!PSA72</f>
        <v>0</v>
      </c>
      <c r="PRP62" s="763">
        <f>'Detailed Budget'!PSB72</f>
        <v>0</v>
      </c>
      <c r="PRQ62" s="763">
        <f>'Detailed Budget'!PSC72</f>
        <v>0</v>
      </c>
      <c r="PRR62" s="763">
        <f>'Detailed Budget'!PSD72</f>
        <v>0</v>
      </c>
      <c r="PRS62" s="763">
        <f>'Detailed Budget'!PSE72</f>
        <v>0</v>
      </c>
      <c r="PRT62" s="763">
        <f>'Detailed Budget'!PSF72</f>
        <v>0</v>
      </c>
      <c r="PRU62" s="763">
        <f>'Detailed Budget'!PSG72</f>
        <v>0</v>
      </c>
      <c r="PRV62" s="763">
        <f>'Detailed Budget'!PSH72</f>
        <v>0</v>
      </c>
      <c r="PRW62" s="763">
        <f>'Detailed Budget'!PSI72</f>
        <v>0</v>
      </c>
      <c r="PRX62" s="763">
        <f>'Detailed Budget'!PSJ72</f>
        <v>0</v>
      </c>
      <c r="PRY62" s="763">
        <f>'Detailed Budget'!PSK72</f>
        <v>0</v>
      </c>
      <c r="PRZ62" s="763">
        <f>'Detailed Budget'!PSL72</f>
        <v>0</v>
      </c>
      <c r="PSA62" s="763">
        <f>'Detailed Budget'!PSM72</f>
        <v>0</v>
      </c>
      <c r="PSB62" s="763">
        <f>'Detailed Budget'!PSN72</f>
        <v>0</v>
      </c>
      <c r="PSC62" s="763">
        <f>'Detailed Budget'!PSO72</f>
        <v>0</v>
      </c>
      <c r="PSD62" s="763">
        <f>'Detailed Budget'!PSP72</f>
        <v>0</v>
      </c>
      <c r="PSE62" s="763">
        <f>'Detailed Budget'!PSQ72</f>
        <v>0</v>
      </c>
      <c r="PSF62" s="763">
        <f>'Detailed Budget'!PSR72</f>
        <v>0</v>
      </c>
      <c r="PSG62" s="763">
        <f>'Detailed Budget'!PSS72</f>
        <v>0</v>
      </c>
      <c r="PSH62" s="763">
        <f>'Detailed Budget'!PST72</f>
        <v>0</v>
      </c>
      <c r="PSI62" s="763">
        <f>'Detailed Budget'!PSU72</f>
        <v>0</v>
      </c>
      <c r="PSJ62" s="763">
        <f>'Detailed Budget'!PSV72</f>
        <v>0</v>
      </c>
      <c r="PSK62" s="763">
        <f>'Detailed Budget'!PSW72</f>
        <v>0</v>
      </c>
      <c r="PSL62" s="763">
        <f>'Detailed Budget'!PSX72</f>
        <v>0</v>
      </c>
      <c r="PSM62" s="763">
        <f>'Detailed Budget'!PSY72</f>
        <v>0</v>
      </c>
      <c r="PSN62" s="763">
        <f>'Detailed Budget'!PSZ72</f>
        <v>0</v>
      </c>
      <c r="PSO62" s="763">
        <f>'Detailed Budget'!PTA72</f>
        <v>0</v>
      </c>
      <c r="PSP62" s="763">
        <f>'Detailed Budget'!PTB72</f>
        <v>0</v>
      </c>
      <c r="PSQ62" s="763">
        <f>'Detailed Budget'!PTC72</f>
        <v>0</v>
      </c>
      <c r="PSR62" s="763">
        <f>'Detailed Budget'!PTD72</f>
        <v>0</v>
      </c>
      <c r="PSS62" s="763">
        <f>'Detailed Budget'!PTE72</f>
        <v>0</v>
      </c>
      <c r="PST62" s="763">
        <f>'Detailed Budget'!PTF72</f>
        <v>0</v>
      </c>
      <c r="PSU62" s="763">
        <f>'Detailed Budget'!PTG72</f>
        <v>0</v>
      </c>
      <c r="PSV62" s="763">
        <f>'Detailed Budget'!PTH72</f>
        <v>0</v>
      </c>
      <c r="PSW62" s="763">
        <f>'Detailed Budget'!PTI72</f>
        <v>0</v>
      </c>
      <c r="PSX62" s="763">
        <f>'Detailed Budget'!PTJ72</f>
        <v>0</v>
      </c>
      <c r="PSY62" s="763">
        <f>'Detailed Budget'!PTK72</f>
        <v>0</v>
      </c>
      <c r="PSZ62" s="763">
        <f>'Detailed Budget'!PTL72</f>
        <v>0</v>
      </c>
      <c r="PTA62" s="763">
        <f>'Detailed Budget'!PTM72</f>
        <v>0</v>
      </c>
      <c r="PTB62" s="763">
        <f>'Detailed Budget'!PTN72</f>
        <v>0</v>
      </c>
      <c r="PTC62" s="763">
        <f>'Detailed Budget'!PTO72</f>
        <v>0</v>
      </c>
      <c r="PTD62" s="763">
        <f>'Detailed Budget'!PTP72</f>
        <v>0</v>
      </c>
      <c r="PTE62" s="763">
        <f>'Detailed Budget'!PTQ72</f>
        <v>0</v>
      </c>
      <c r="PTF62" s="763">
        <f>'Detailed Budget'!PTR72</f>
        <v>0</v>
      </c>
      <c r="PTG62" s="763">
        <f>'Detailed Budget'!PTS72</f>
        <v>0</v>
      </c>
      <c r="PTH62" s="763">
        <f>'Detailed Budget'!PTT72</f>
        <v>0</v>
      </c>
      <c r="PTI62" s="763">
        <f>'Detailed Budget'!PTU72</f>
        <v>0</v>
      </c>
      <c r="PTJ62" s="763">
        <f>'Detailed Budget'!PTV72</f>
        <v>0</v>
      </c>
      <c r="PTK62" s="763">
        <f>'Detailed Budget'!PTW72</f>
        <v>0</v>
      </c>
      <c r="PTL62" s="763">
        <f>'Detailed Budget'!PTX72</f>
        <v>0</v>
      </c>
      <c r="PTM62" s="763">
        <f>'Detailed Budget'!PTY72</f>
        <v>0</v>
      </c>
      <c r="PTN62" s="763">
        <f>'Detailed Budget'!PTZ72</f>
        <v>0</v>
      </c>
      <c r="PTO62" s="763">
        <f>'Detailed Budget'!PUA72</f>
        <v>0</v>
      </c>
      <c r="PTP62" s="763">
        <f>'Detailed Budget'!PUB72</f>
        <v>0</v>
      </c>
      <c r="PTQ62" s="763">
        <f>'Detailed Budget'!PUC72</f>
        <v>0</v>
      </c>
      <c r="PTR62" s="763">
        <f>'Detailed Budget'!PUD72</f>
        <v>0</v>
      </c>
      <c r="PTS62" s="763">
        <f>'Detailed Budget'!PUE72</f>
        <v>0</v>
      </c>
      <c r="PTT62" s="763">
        <f>'Detailed Budget'!PUF72</f>
        <v>0</v>
      </c>
      <c r="PTU62" s="763">
        <f>'Detailed Budget'!PUG72</f>
        <v>0</v>
      </c>
      <c r="PTV62" s="763">
        <f>'Detailed Budget'!PUH72</f>
        <v>0</v>
      </c>
      <c r="PTW62" s="763">
        <f>'Detailed Budget'!PUI72</f>
        <v>0</v>
      </c>
      <c r="PTX62" s="763">
        <f>'Detailed Budget'!PUJ72</f>
        <v>0</v>
      </c>
      <c r="PTY62" s="763">
        <f>'Detailed Budget'!PUK72</f>
        <v>0</v>
      </c>
      <c r="PTZ62" s="763">
        <f>'Detailed Budget'!PUL72</f>
        <v>0</v>
      </c>
      <c r="PUA62" s="763">
        <f>'Detailed Budget'!PUM72</f>
        <v>0</v>
      </c>
      <c r="PUB62" s="763">
        <f>'Detailed Budget'!PUN72</f>
        <v>0</v>
      </c>
      <c r="PUC62" s="763">
        <f>'Detailed Budget'!PUO72</f>
        <v>0</v>
      </c>
      <c r="PUD62" s="763">
        <f>'Detailed Budget'!PUP72</f>
        <v>0</v>
      </c>
      <c r="PUE62" s="763">
        <f>'Detailed Budget'!PUQ72</f>
        <v>0</v>
      </c>
      <c r="PUF62" s="763">
        <f>'Detailed Budget'!PUR72</f>
        <v>0</v>
      </c>
      <c r="PUG62" s="763">
        <f>'Detailed Budget'!PUS72</f>
        <v>0</v>
      </c>
      <c r="PUH62" s="763">
        <f>'Detailed Budget'!PUT72</f>
        <v>0</v>
      </c>
      <c r="PUI62" s="763">
        <f>'Detailed Budget'!PUU72</f>
        <v>0</v>
      </c>
      <c r="PUJ62" s="763">
        <f>'Detailed Budget'!PUV72</f>
        <v>0</v>
      </c>
      <c r="PUK62" s="763">
        <f>'Detailed Budget'!PUW72</f>
        <v>0</v>
      </c>
      <c r="PUL62" s="763">
        <f>'Detailed Budget'!PUX72</f>
        <v>0</v>
      </c>
      <c r="PUM62" s="763">
        <f>'Detailed Budget'!PUY72</f>
        <v>0</v>
      </c>
      <c r="PUN62" s="763">
        <f>'Detailed Budget'!PUZ72</f>
        <v>0</v>
      </c>
      <c r="PUO62" s="763">
        <f>'Detailed Budget'!PVA72</f>
        <v>0</v>
      </c>
      <c r="PUP62" s="763">
        <f>'Detailed Budget'!PVB72</f>
        <v>0</v>
      </c>
      <c r="PUQ62" s="763">
        <f>'Detailed Budget'!PVC72</f>
        <v>0</v>
      </c>
      <c r="PUR62" s="763">
        <f>'Detailed Budget'!PVD72</f>
        <v>0</v>
      </c>
      <c r="PUS62" s="763">
        <f>'Detailed Budget'!PVE72</f>
        <v>0</v>
      </c>
      <c r="PUT62" s="763">
        <f>'Detailed Budget'!PVF72</f>
        <v>0</v>
      </c>
      <c r="PUU62" s="763">
        <f>'Detailed Budget'!PVG72</f>
        <v>0</v>
      </c>
      <c r="PUV62" s="763">
        <f>'Detailed Budget'!PVH72</f>
        <v>0</v>
      </c>
      <c r="PUW62" s="763">
        <f>'Detailed Budget'!PVI72</f>
        <v>0</v>
      </c>
      <c r="PUX62" s="763">
        <f>'Detailed Budget'!PVJ72</f>
        <v>0</v>
      </c>
      <c r="PUY62" s="763">
        <f>'Detailed Budget'!PVK72</f>
        <v>0</v>
      </c>
      <c r="PUZ62" s="763">
        <f>'Detailed Budget'!PVL72</f>
        <v>0</v>
      </c>
      <c r="PVA62" s="763">
        <f>'Detailed Budget'!PVM72</f>
        <v>0</v>
      </c>
      <c r="PVB62" s="763">
        <f>'Detailed Budget'!PVN72</f>
        <v>0</v>
      </c>
      <c r="PVC62" s="763">
        <f>'Detailed Budget'!PVO72</f>
        <v>0</v>
      </c>
      <c r="PVD62" s="763">
        <f>'Detailed Budget'!PVP72</f>
        <v>0</v>
      </c>
      <c r="PVE62" s="763">
        <f>'Detailed Budget'!PVQ72</f>
        <v>0</v>
      </c>
      <c r="PVF62" s="763">
        <f>'Detailed Budget'!PVR72</f>
        <v>0</v>
      </c>
      <c r="PVG62" s="763">
        <f>'Detailed Budget'!PVS72</f>
        <v>0</v>
      </c>
      <c r="PVH62" s="763">
        <f>'Detailed Budget'!PVT72</f>
        <v>0</v>
      </c>
      <c r="PVI62" s="763">
        <f>'Detailed Budget'!PVU72</f>
        <v>0</v>
      </c>
      <c r="PVJ62" s="763">
        <f>'Detailed Budget'!PVV72</f>
        <v>0</v>
      </c>
      <c r="PVK62" s="763">
        <f>'Detailed Budget'!PVW72</f>
        <v>0</v>
      </c>
      <c r="PVL62" s="763">
        <f>'Detailed Budget'!PVX72</f>
        <v>0</v>
      </c>
      <c r="PVM62" s="763">
        <f>'Detailed Budget'!PVY72</f>
        <v>0</v>
      </c>
      <c r="PVN62" s="763">
        <f>'Detailed Budget'!PVZ72</f>
        <v>0</v>
      </c>
      <c r="PVO62" s="763">
        <f>'Detailed Budget'!PWA72</f>
        <v>0</v>
      </c>
      <c r="PVP62" s="763">
        <f>'Detailed Budget'!PWB72</f>
        <v>0</v>
      </c>
      <c r="PVQ62" s="763">
        <f>'Detailed Budget'!PWC72</f>
        <v>0</v>
      </c>
      <c r="PVR62" s="763">
        <f>'Detailed Budget'!PWD72</f>
        <v>0</v>
      </c>
      <c r="PVS62" s="763">
        <f>'Detailed Budget'!PWE72</f>
        <v>0</v>
      </c>
      <c r="PVT62" s="763">
        <f>'Detailed Budget'!PWF72</f>
        <v>0</v>
      </c>
      <c r="PVU62" s="763">
        <f>'Detailed Budget'!PWG72</f>
        <v>0</v>
      </c>
      <c r="PVV62" s="763">
        <f>'Detailed Budget'!PWH72</f>
        <v>0</v>
      </c>
      <c r="PVW62" s="763">
        <f>'Detailed Budget'!PWI72</f>
        <v>0</v>
      </c>
      <c r="PVX62" s="763">
        <f>'Detailed Budget'!PWJ72</f>
        <v>0</v>
      </c>
      <c r="PVY62" s="763">
        <f>'Detailed Budget'!PWK72</f>
        <v>0</v>
      </c>
      <c r="PVZ62" s="763">
        <f>'Detailed Budget'!PWL72</f>
        <v>0</v>
      </c>
      <c r="PWA62" s="763">
        <f>'Detailed Budget'!PWM72</f>
        <v>0</v>
      </c>
      <c r="PWB62" s="763">
        <f>'Detailed Budget'!PWN72</f>
        <v>0</v>
      </c>
      <c r="PWC62" s="763">
        <f>'Detailed Budget'!PWO72</f>
        <v>0</v>
      </c>
      <c r="PWD62" s="763">
        <f>'Detailed Budget'!PWP72</f>
        <v>0</v>
      </c>
      <c r="PWE62" s="763">
        <f>'Detailed Budget'!PWQ72</f>
        <v>0</v>
      </c>
      <c r="PWF62" s="763">
        <f>'Detailed Budget'!PWR72</f>
        <v>0</v>
      </c>
      <c r="PWG62" s="763">
        <f>'Detailed Budget'!PWS72</f>
        <v>0</v>
      </c>
      <c r="PWH62" s="763">
        <f>'Detailed Budget'!PWT72</f>
        <v>0</v>
      </c>
      <c r="PWI62" s="763">
        <f>'Detailed Budget'!PWU72</f>
        <v>0</v>
      </c>
      <c r="PWJ62" s="763">
        <f>'Detailed Budget'!PWV72</f>
        <v>0</v>
      </c>
      <c r="PWK62" s="763">
        <f>'Detailed Budget'!PWW72</f>
        <v>0</v>
      </c>
      <c r="PWL62" s="763">
        <f>'Detailed Budget'!PWX72</f>
        <v>0</v>
      </c>
      <c r="PWM62" s="763">
        <f>'Detailed Budget'!PWY72</f>
        <v>0</v>
      </c>
      <c r="PWN62" s="763">
        <f>'Detailed Budget'!PWZ72</f>
        <v>0</v>
      </c>
      <c r="PWO62" s="763">
        <f>'Detailed Budget'!PXA72</f>
        <v>0</v>
      </c>
      <c r="PWP62" s="763">
        <f>'Detailed Budget'!PXB72</f>
        <v>0</v>
      </c>
      <c r="PWQ62" s="763">
        <f>'Detailed Budget'!PXC72</f>
        <v>0</v>
      </c>
      <c r="PWR62" s="763">
        <f>'Detailed Budget'!PXD72</f>
        <v>0</v>
      </c>
      <c r="PWS62" s="763">
        <f>'Detailed Budget'!PXE72</f>
        <v>0</v>
      </c>
      <c r="PWT62" s="763">
        <f>'Detailed Budget'!PXF72</f>
        <v>0</v>
      </c>
      <c r="PWU62" s="763">
        <f>'Detailed Budget'!PXG72</f>
        <v>0</v>
      </c>
      <c r="PWV62" s="763">
        <f>'Detailed Budget'!PXH72</f>
        <v>0</v>
      </c>
      <c r="PWW62" s="763">
        <f>'Detailed Budget'!PXI72</f>
        <v>0</v>
      </c>
      <c r="PWX62" s="763">
        <f>'Detailed Budget'!PXJ72</f>
        <v>0</v>
      </c>
      <c r="PWY62" s="763">
        <f>'Detailed Budget'!PXK72</f>
        <v>0</v>
      </c>
      <c r="PWZ62" s="763">
        <f>'Detailed Budget'!PXL72</f>
        <v>0</v>
      </c>
      <c r="PXA62" s="763">
        <f>'Detailed Budget'!PXM72</f>
        <v>0</v>
      </c>
      <c r="PXB62" s="763">
        <f>'Detailed Budget'!PXN72</f>
        <v>0</v>
      </c>
      <c r="PXC62" s="763">
        <f>'Detailed Budget'!PXO72</f>
        <v>0</v>
      </c>
      <c r="PXD62" s="763">
        <f>'Detailed Budget'!PXP72</f>
        <v>0</v>
      </c>
      <c r="PXE62" s="763">
        <f>'Detailed Budget'!PXQ72</f>
        <v>0</v>
      </c>
      <c r="PXF62" s="763">
        <f>'Detailed Budget'!PXR72</f>
        <v>0</v>
      </c>
      <c r="PXG62" s="763">
        <f>'Detailed Budget'!PXS72</f>
        <v>0</v>
      </c>
      <c r="PXH62" s="763">
        <f>'Detailed Budget'!PXT72</f>
        <v>0</v>
      </c>
      <c r="PXI62" s="763">
        <f>'Detailed Budget'!PXU72</f>
        <v>0</v>
      </c>
      <c r="PXJ62" s="763">
        <f>'Detailed Budget'!PXV72</f>
        <v>0</v>
      </c>
      <c r="PXK62" s="763">
        <f>'Detailed Budget'!PXW72</f>
        <v>0</v>
      </c>
      <c r="PXL62" s="763">
        <f>'Detailed Budget'!PXX72</f>
        <v>0</v>
      </c>
      <c r="PXM62" s="763">
        <f>'Detailed Budget'!PXY72</f>
        <v>0</v>
      </c>
      <c r="PXN62" s="763">
        <f>'Detailed Budget'!PXZ72</f>
        <v>0</v>
      </c>
      <c r="PXO62" s="763">
        <f>'Detailed Budget'!PYA72</f>
        <v>0</v>
      </c>
      <c r="PXP62" s="763">
        <f>'Detailed Budget'!PYB72</f>
        <v>0</v>
      </c>
      <c r="PXQ62" s="763">
        <f>'Detailed Budget'!PYC72</f>
        <v>0</v>
      </c>
      <c r="PXR62" s="763">
        <f>'Detailed Budget'!PYD72</f>
        <v>0</v>
      </c>
      <c r="PXS62" s="763">
        <f>'Detailed Budget'!PYE72</f>
        <v>0</v>
      </c>
      <c r="PXT62" s="763">
        <f>'Detailed Budget'!PYF72</f>
        <v>0</v>
      </c>
      <c r="PXU62" s="763">
        <f>'Detailed Budget'!PYG72</f>
        <v>0</v>
      </c>
      <c r="PXV62" s="763">
        <f>'Detailed Budget'!PYH72</f>
        <v>0</v>
      </c>
      <c r="PXW62" s="763">
        <f>'Detailed Budget'!PYI72</f>
        <v>0</v>
      </c>
      <c r="PXX62" s="763">
        <f>'Detailed Budget'!PYJ72</f>
        <v>0</v>
      </c>
      <c r="PXY62" s="763">
        <f>'Detailed Budget'!PYK72</f>
        <v>0</v>
      </c>
      <c r="PXZ62" s="763">
        <f>'Detailed Budget'!PYL72</f>
        <v>0</v>
      </c>
      <c r="PYA62" s="763">
        <f>'Detailed Budget'!PYM72</f>
        <v>0</v>
      </c>
      <c r="PYB62" s="763">
        <f>'Detailed Budget'!PYN72</f>
        <v>0</v>
      </c>
      <c r="PYC62" s="763">
        <f>'Detailed Budget'!PYO72</f>
        <v>0</v>
      </c>
      <c r="PYD62" s="763">
        <f>'Detailed Budget'!PYP72</f>
        <v>0</v>
      </c>
      <c r="PYE62" s="763">
        <f>'Detailed Budget'!PYQ72</f>
        <v>0</v>
      </c>
      <c r="PYF62" s="763">
        <f>'Detailed Budget'!PYR72</f>
        <v>0</v>
      </c>
      <c r="PYG62" s="763">
        <f>'Detailed Budget'!PYS72</f>
        <v>0</v>
      </c>
      <c r="PYH62" s="763">
        <f>'Detailed Budget'!PYT72</f>
        <v>0</v>
      </c>
      <c r="PYI62" s="763">
        <f>'Detailed Budget'!PYU72</f>
        <v>0</v>
      </c>
      <c r="PYJ62" s="763">
        <f>'Detailed Budget'!PYV72</f>
        <v>0</v>
      </c>
      <c r="PYK62" s="763">
        <f>'Detailed Budget'!PYW72</f>
        <v>0</v>
      </c>
      <c r="PYL62" s="763">
        <f>'Detailed Budget'!PYX72</f>
        <v>0</v>
      </c>
      <c r="PYM62" s="763">
        <f>'Detailed Budget'!PYY72</f>
        <v>0</v>
      </c>
      <c r="PYN62" s="763">
        <f>'Detailed Budget'!PYZ72</f>
        <v>0</v>
      </c>
      <c r="PYO62" s="763">
        <f>'Detailed Budget'!PZA72</f>
        <v>0</v>
      </c>
      <c r="PYP62" s="763">
        <f>'Detailed Budget'!PZB72</f>
        <v>0</v>
      </c>
      <c r="PYQ62" s="763">
        <f>'Detailed Budget'!PZC72</f>
        <v>0</v>
      </c>
      <c r="PYR62" s="763">
        <f>'Detailed Budget'!PZD72</f>
        <v>0</v>
      </c>
      <c r="PYS62" s="763">
        <f>'Detailed Budget'!PZE72</f>
        <v>0</v>
      </c>
      <c r="PYT62" s="763">
        <f>'Detailed Budget'!PZF72</f>
        <v>0</v>
      </c>
      <c r="PYU62" s="763">
        <f>'Detailed Budget'!PZG72</f>
        <v>0</v>
      </c>
      <c r="PYV62" s="763">
        <f>'Detailed Budget'!PZH72</f>
        <v>0</v>
      </c>
      <c r="PYW62" s="763">
        <f>'Detailed Budget'!PZI72</f>
        <v>0</v>
      </c>
      <c r="PYX62" s="763">
        <f>'Detailed Budget'!PZJ72</f>
        <v>0</v>
      </c>
      <c r="PYY62" s="763">
        <f>'Detailed Budget'!PZK72</f>
        <v>0</v>
      </c>
      <c r="PYZ62" s="763">
        <f>'Detailed Budget'!PZL72</f>
        <v>0</v>
      </c>
      <c r="PZA62" s="763">
        <f>'Detailed Budget'!PZM72</f>
        <v>0</v>
      </c>
      <c r="PZB62" s="763">
        <f>'Detailed Budget'!PZN72</f>
        <v>0</v>
      </c>
      <c r="PZC62" s="763">
        <f>'Detailed Budget'!PZO72</f>
        <v>0</v>
      </c>
      <c r="PZD62" s="763">
        <f>'Detailed Budget'!PZP72</f>
        <v>0</v>
      </c>
      <c r="PZE62" s="763">
        <f>'Detailed Budget'!PZQ72</f>
        <v>0</v>
      </c>
      <c r="PZF62" s="763">
        <f>'Detailed Budget'!PZR72</f>
        <v>0</v>
      </c>
      <c r="PZG62" s="763">
        <f>'Detailed Budget'!PZS72</f>
        <v>0</v>
      </c>
      <c r="PZH62" s="763">
        <f>'Detailed Budget'!PZT72</f>
        <v>0</v>
      </c>
      <c r="PZI62" s="763">
        <f>'Detailed Budget'!PZU72</f>
        <v>0</v>
      </c>
      <c r="PZJ62" s="763">
        <f>'Detailed Budget'!PZV72</f>
        <v>0</v>
      </c>
      <c r="PZK62" s="763">
        <f>'Detailed Budget'!PZW72</f>
        <v>0</v>
      </c>
      <c r="PZL62" s="763">
        <f>'Detailed Budget'!PZX72</f>
        <v>0</v>
      </c>
      <c r="PZM62" s="763">
        <f>'Detailed Budget'!PZY72</f>
        <v>0</v>
      </c>
      <c r="PZN62" s="763">
        <f>'Detailed Budget'!PZZ72</f>
        <v>0</v>
      </c>
      <c r="PZO62" s="763">
        <f>'Detailed Budget'!QAA72</f>
        <v>0</v>
      </c>
      <c r="PZP62" s="763">
        <f>'Detailed Budget'!QAB72</f>
        <v>0</v>
      </c>
      <c r="PZQ62" s="763">
        <f>'Detailed Budget'!QAC72</f>
        <v>0</v>
      </c>
      <c r="PZR62" s="763">
        <f>'Detailed Budget'!QAD72</f>
        <v>0</v>
      </c>
      <c r="PZS62" s="763">
        <f>'Detailed Budget'!QAE72</f>
        <v>0</v>
      </c>
      <c r="PZT62" s="763">
        <f>'Detailed Budget'!QAF72</f>
        <v>0</v>
      </c>
      <c r="PZU62" s="763">
        <f>'Detailed Budget'!QAG72</f>
        <v>0</v>
      </c>
      <c r="PZV62" s="763">
        <f>'Detailed Budget'!QAH72</f>
        <v>0</v>
      </c>
      <c r="PZW62" s="763">
        <f>'Detailed Budget'!QAI72</f>
        <v>0</v>
      </c>
      <c r="PZX62" s="763">
        <f>'Detailed Budget'!QAJ72</f>
        <v>0</v>
      </c>
      <c r="PZY62" s="763">
        <f>'Detailed Budget'!QAK72</f>
        <v>0</v>
      </c>
      <c r="PZZ62" s="763">
        <f>'Detailed Budget'!QAL72</f>
        <v>0</v>
      </c>
      <c r="QAA62" s="763">
        <f>'Detailed Budget'!QAM72</f>
        <v>0</v>
      </c>
      <c r="QAB62" s="763">
        <f>'Detailed Budget'!QAN72</f>
        <v>0</v>
      </c>
      <c r="QAC62" s="763">
        <f>'Detailed Budget'!QAO72</f>
        <v>0</v>
      </c>
      <c r="QAD62" s="763">
        <f>'Detailed Budget'!QAP72</f>
        <v>0</v>
      </c>
      <c r="QAE62" s="763">
        <f>'Detailed Budget'!QAQ72</f>
        <v>0</v>
      </c>
      <c r="QAF62" s="763">
        <f>'Detailed Budget'!QAR72</f>
        <v>0</v>
      </c>
      <c r="QAG62" s="763">
        <f>'Detailed Budget'!QAS72</f>
        <v>0</v>
      </c>
      <c r="QAH62" s="763">
        <f>'Detailed Budget'!QAT72</f>
        <v>0</v>
      </c>
      <c r="QAI62" s="763">
        <f>'Detailed Budget'!QAU72</f>
        <v>0</v>
      </c>
      <c r="QAJ62" s="763">
        <f>'Detailed Budget'!QAV72</f>
        <v>0</v>
      </c>
      <c r="QAK62" s="763">
        <f>'Detailed Budget'!QAW72</f>
        <v>0</v>
      </c>
      <c r="QAL62" s="763">
        <f>'Detailed Budget'!QAX72</f>
        <v>0</v>
      </c>
      <c r="QAM62" s="763">
        <f>'Detailed Budget'!QAY72</f>
        <v>0</v>
      </c>
      <c r="QAN62" s="763">
        <f>'Detailed Budget'!QAZ72</f>
        <v>0</v>
      </c>
      <c r="QAO62" s="763">
        <f>'Detailed Budget'!QBA72</f>
        <v>0</v>
      </c>
      <c r="QAP62" s="763">
        <f>'Detailed Budget'!QBB72</f>
        <v>0</v>
      </c>
      <c r="QAQ62" s="763">
        <f>'Detailed Budget'!QBC72</f>
        <v>0</v>
      </c>
      <c r="QAR62" s="763">
        <f>'Detailed Budget'!QBD72</f>
        <v>0</v>
      </c>
      <c r="QAS62" s="763">
        <f>'Detailed Budget'!QBE72</f>
        <v>0</v>
      </c>
      <c r="QAT62" s="763">
        <f>'Detailed Budget'!QBF72</f>
        <v>0</v>
      </c>
      <c r="QAU62" s="763">
        <f>'Detailed Budget'!QBG72</f>
        <v>0</v>
      </c>
      <c r="QAV62" s="763">
        <f>'Detailed Budget'!QBH72</f>
        <v>0</v>
      </c>
      <c r="QAW62" s="763">
        <f>'Detailed Budget'!QBI72</f>
        <v>0</v>
      </c>
      <c r="QAX62" s="763">
        <f>'Detailed Budget'!QBJ72</f>
        <v>0</v>
      </c>
      <c r="QAY62" s="763">
        <f>'Detailed Budget'!QBK72</f>
        <v>0</v>
      </c>
      <c r="QAZ62" s="763">
        <f>'Detailed Budget'!QBL72</f>
        <v>0</v>
      </c>
      <c r="QBA62" s="763">
        <f>'Detailed Budget'!QBM72</f>
        <v>0</v>
      </c>
      <c r="QBB62" s="763">
        <f>'Detailed Budget'!QBN72</f>
        <v>0</v>
      </c>
      <c r="QBC62" s="763">
        <f>'Detailed Budget'!QBO72</f>
        <v>0</v>
      </c>
      <c r="QBD62" s="763">
        <f>'Detailed Budget'!QBP72</f>
        <v>0</v>
      </c>
      <c r="QBE62" s="763">
        <f>'Detailed Budget'!QBQ72</f>
        <v>0</v>
      </c>
      <c r="QBF62" s="763">
        <f>'Detailed Budget'!QBR72</f>
        <v>0</v>
      </c>
      <c r="QBG62" s="763">
        <f>'Detailed Budget'!QBS72</f>
        <v>0</v>
      </c>
      <c r="QBH62" s="763">
        <f>'Detailed Budget'!QBT72</f>
        <v>0</v>
      </c>
      <c r="QBI62" s="763">
        <f>'Detailed Budget'!QBU72</f>
        <v>0</v>
      </c>
      <c r="QBJ62" s="763">
        <f>'Detailed Budget'!QBV72</f>
        <v>0</v>
      </c>
      <c r="QBK62" s="763">
        <f>'Detailed Budget'!QBW72</f>
        <v>0</v>
      </c>
      <c r="QBL62" s="763">
        <f>'Detailed Budget'!QBX72</f>
        <v>0</v>
      </c>
      <c r="QBM62" s="763">
        <f>'Detailed Budget'!QBY72</f>
        <v>0</v>
      </c>
      <c r="QBN62" s="763">
        <f>'Detailed Budget'!QBZ72</f>
        <v>0</v>
      </c>
      <c r="QBO62" s="763">
        <f>'Detailed Budget'!QCA72</f>
        <v>0</v>
      </c>
      <c r="QBP62" s="763">
        <f>'Detailed Budget'!QCB72</f>
        <v>0</v>
      </c>
      <c r="QBQ62" s="763">
        <f>'Detailed Budget'!QCC72</f>
        <v>0</v>
      </c>
      <c r="QBR62" s="763">
        <f>'Detailed Budget'!QCD72</f>
        <v>0</v>
      </c>
      <c r="QBS62" s="763">
        <f>'Detailed Budget'!QCE72</f>
        <v>0</v>
      </c>
      <c r="QBT62" s="763">
        <f>'Detailed Budget'!QCF72</f>
        <v>0</v>
      </c>
      <c r="QBU62" s="763">
        <f>'Detailed Budget'!QCG72</f>
        <v>0</v>
      </c>
      <c r="QBV62" s="763">
        <f>'Detailed Budget'!QCH72</f>
        <v>0</v>
      </c>
      <c r="QBW62" s="763">
        <f>'Detailed Budget'!QCI72</f>
        <v>0</v>
      </c>
      <c r="QBX62" s="763">
        <f>'Detailed Budget'!QCJ72</f>
        <v>0</v>
      </c>
      <c r="QBY62" s="763">
        <f>'Detailed Budget'!QCK72</f>
        <v>0</v>
      </c>
      <c r="QBZ62" s="763">
        <f>'Detailed Budget'!QCL72</f>
        <v>0</v>
      </c>
      <c r="QCA62" s="763">
        <f>'Detailed Budget'!QCM72</f>
        <v>0</v>
      </c>
      <c r="QCB62" s="763">
        <f>'Detailed Budget'!QCN72</f>
        <v>0</v>
      </c>
      <c r="QCC62" s="763">
        <f>'Detailed Budget'!QCO72</f>
        <v>0</v>
      </c>
      <c r="QCD62" s="763">
        <f>'Detailed Budget'!QCP72</f>
        <v>0</v>
      </c>
      <c r="QCE62" s="763">
        <f>'Detailed Budget'!QCQ72</f>
        <v>0</v>
      </c>
      <c r="QCF62" s="763">
        <f>'Detailed Budget'!QCR72</f>
        <v>0</v>
      </c>
      <c r="QCG62" s="763">
        <f>'Detailed Budget'!QCS72</f>
        <v>0</v>
      </c>
      <c r="QCH62" s="763">
        <f>'Detailed Budget'!QCT72</f>
        <v>0</v>
      </c>
      <c r="QCI62" s="763">
        <f>'Detailed Budget'!QCU72</f>
        <v>0</v>
      </c>
      <c r="QCJ62" s="763">
        <f>'Detailed Budget'!QCV72</f>
        <v>0</v>
      </c>
      <c r="QCK62" s="763">
        <f>'Detailed Budget'!QCW72</f>
        <v>0</v>
      </c>
      <c r="QCL62" s="763">
        <f>'Detailed Budget'!QCX72</f>
        <v>0</v>
      </c>
      <c r="QCM62" s="763">
        <f>'Detailed Budget'!QCY72</f>
        <v>0</v>
      </c>
      <c r="QCN62" s="763">
        <f>'Detailed Budget'!QCZ72</f>
        <v>0</v>
      </c>
      <c r="QCO62" s="763">
        <f>'Detailed Budget'!QDA72</f>
        <v>0</v>
      </c>
      <c r="QCP62" s="763">
        <f>'Detailed Budget'!QDB72</f>
        <v>0</v>
      </c>
      <c r="QCQ62" s="763">
        <f>'Detailed Budget'!QDC72</f>
        <v>0</v>
      </c>
      <c r="QCR62" s="763">
        <f>'Detailed Budget'!QDD72</f>
        <v>0</v>
      </c>
      <c r="QCS62" s="763">
        <f>'Detailed Budget'!QDE72</f>
        <v>0</v>
      </c>
      <c r="QCT62" s="763">
        <f>'Detailed Budget'!QDF72</f>
        <v>0</v>
      </c>
      <c r="QCU62" s="763">
        <f>'Detailed Budget'!QDG72</f>
        <v>0</v>
      </c>
      <c r="QCV62" s="763">
        <f>'Detailed Budget'!QDH72</f>
        <v>0</v>
      </c>
      <c r="QCW62" s="763">
        <f>'Detailed Budget'!QDI72</f>
        <v>0</v>
      </c>
      <c r="QCX62" s="763">
        <f>'Detailed Budget'!QDJ72</f>
        <v>0</v>
      </c>
      <c r="QCY62" s="763">
        <f>'Detailed Budget'!QDK72</f>
        <v>0</v>
      </c>
      <c r="QCZ62" s="763">
        <f>'Detailed Budget'!QDL72</f>
        <v>0</v>
      </c>
      <c r="QDA62" s="763">
        <f>'Detailed Budget'!QDM72</f>
        <v>0</v>
      </c>
      <c r="QDB62" s="763">
        <f>'Detailed Budget'!QDN72</f>
        <v>0</v>
      </c>
      <c r="QDC62" s="763">
        <f>'Detailed Budget'!QDO72</f>
        <v>0</v>
      </c>
      <c r="QDD62" s="763">
        <f>'Detailed Budget'!QDP72</f>
        <v>0</v>
      </c>
      <c r="QDE62" s="763">
        <f>'Detailed Budget'!QDQ72</f>
        <v>0</v>
      </c>
      <c r="QDF62" s="763">
        <f>'Detailed Budget'!QDR72</f>
        <v>0</v>
      </c>
      <c r="QDG62" s="763">
        <f>'Detailed Budget'!QDS72</f>
        <v>0</v>
      </c>
      <c r="QDH62" s="763">
        <f>'Detailed Budget'!QDT72</f>
        <v>0</v>
      </c>
      <c r="QDI62" s="763">
        <f>'Detailed Budget'!QDU72</f>
        <v>0</v>
      </c>
      <c r="QDJ62" s="763">
        <f>'Detailed Budget'!QDV72</f>
        <v>0</v>
      </c>
      <c r="QDK62" s="763">
        <f>'Detailed Budget'!QDW72</f>
        <v>0</v>
      </c>
      <c r="QDL62" s="763">
        <f>'Detailed Budget'!QDX72</f>
        <v>0</v>
      </c>
      <c r="QDM62" s="763">
        <f>'Detailed Budget'!QDY72</f>
        <v>0</v>
      </c>
      <c r="QDN62" s="763">
        <f>'Detailed Budget'!QDZ72</f>
        <v>0</v>
      </c>
      <c r="QDO62" s="763">
        <f>'Detailed Budget'!QEA72</f>
        <v>0</v>
      </c>
      <c r="QDP62" s="763">
        <f>'Detailed Budget'!QEB72</f>
        <v>0</v>
      </c>
      <c r="QDQ62" s="763">
        <f>'Detailed Budget'!QEC72</f>
        <v>0</v>
      </c>
      <c r="QDR62" s="763">
        <f>'Detailed Budget'!QED72</f>
        <v>0</v>
      </c>
      <c r="QDS62" s="763">
        <f>'Detailed Budget'!QEE72</f>
        <v>0</v>
      </c>
      <c r="QDT62" s="763">
        <f>'Detailed Budget'!QEF72</f>
        <v>0</v>
      </c>
      <c r="QDU62" s="763">
        <f>'Detailed Budget'!QEG72</f>
        <v>0</v>
      </c>
      <c r="QDV62" s="763">
        <f>'Detailed Budget'!QEH72</f>
        <v>0</v>
      </c>
      <c r="QDW62" s="763">
        <f>'Detailed Budget'!QEI72</f>
        <v>0</v>
      </c>
      <c r="QDX62" s="763">
        <f>'Detailed Budget'!QEJ72</f>
        <v>0</v>
      </c>
      <c r="QDY62" s="763">
        <f>'Detailed Budget'!QEK72</f>
        <v>0</v>
      </c>
      <c r="QDZ62" s="763">
        <f>'Detailed Budget'!QEL72</f>
        <v>0</v>
      </c>
      <c r="QEA62" s="763">
        <f>'Detailed Budget'!QEM72</f>
        <v>0</v>
      </c>
      <c r="QEB62" s="763">
        <f>'Detailed Budget'!QEN72</f>
        <v>0</v>
      </c>
      <c r="QEC62" s="763">
        <f>'Detailed Budget'!QEO72</f>
        <v>0</v>
      </c>
      <c r="QED62" s="763">
        <f>'Detailed Budget'!QEP72</f>
        <v>0</v>
      </c>
      <c r="QEE62" s="763">
        <f>'Detailed Budget'!QEQ72</f>
        <v>0</v>
      </c>
      <c r="QEF62" s="763">
        <f>'Detailed Budget'!QER72</f>
        <v>0</v>
      </c>
      <c r="QEG62" s="763">
        <f>'Detailed Budget'!QES72</f>
        <v>0</v>
      </c>
      <c r="QEH62" s="763">
        <f>'Detailed Budget'!QET72</f>
        <v>0</v>
      </c>
      <c r="QEI62" s="763">
        <f>'Detailed Budget'!QEU72</f>
        <v>0</v>
      </c>
      <c r="QEJ62" s="763">
        <f>'Detailed Budget'!QEV72</f>
        <v>0</v>
      </c>
      <c r="QEK62" s="763">
        <f>'Detailed Budget'!QEW72</f>
        <v>0</v>
      </c>
      <c r="QEL62" s="763">
        <f>'Detailed Budget'!QEX72</f>
        <v>0</v>
      </c>
      <c r="QEM62" s="763">
        <f>'Detailed Budget'!QEY72</f>
        <v>0</v>
      </c>
      <c r="QEN62" s="763">
        <f>'Detailed Budget'!QEZ72</f>
        <v>0</v>
      </c>
      <c r="QEO62" s="763">
        <f>'Detailed Budget'!QFA72</f>
        <v>0</v>
      </c>
      <c r="QEP62" s="763">
        <f>'Detailed Budget'!QFB72</f>
        <v>0</v>
      </c>
      <c r="QEQ62" s="763">
        <f>'Detailed Budget'!QFC72</f>
        <v>0</v>
      </c>
      <c r="QER62" s="763">
        <f>'Detailed Budget'!QFD72</f>
        <v>0</v>
      </c>
      <c r="QES62" s="763">
        <f>'Detailed Budget'!QFE72</f>
        <v>0</v>
      </c>
      <c r="QET62" s="763">
        <f>'Detailed Budget'!QFF72</f>
        <v>0</v>
      </c>
      <c r="QEU62" s="763">
        <f>'Detailed Budget'!QFG72</f>
        <v>0</v>
      </c>
      <c r="QEV62" s="763">
        <f>'Detailed Budget'!QFH72</f>
        <v>0</v>
      </c>
      <c r="QEW62" s="763">
        <f>'Detailed Budget'!QFI72</f>
        <v>0</v>
      </c>
      <c r="QEX62" s="763">
        <f>'Detailed Budget'!QFJ72</f>
        <v>0</v>
      </c>
      <c r="QEY62" s="763">
        <f>'Detailed Budget'!QFK72</f>
        <v>0</v>
      </c>
      <c r="QEZ62" s="763">
        <f>'Detailed Budget'!QFL72</f>
        <v>0</v>
      </c>
      <c r="QFA62" s="763">
        <f>'Detailed Budget'!QFM72</f>
        <v>0</v>
      </c>
      <c r="QFB62" s="763">
        <f>'Detailed Budget'!QFN72</f>
        <v>0</v>
      </c>
      <c r="QFC62" s="763">
        <f>'Detailed Budget'!QFO72</f>
        <v>0</v>
      </c>
      <c r="QFD62" s="763">
        <f>'Detailed Budget'!QFP72</f>
        <v>0</v>
      </c>
      <c r="QFE62" s="763">
        <f>'Detailed Budget'!QFQ72</f>
        <v>0</v>
      </c>
      <c r="QFF62" s="763">
        <f>'Detailed Budget'!QFR72</f>
        <v>0</v>
      </c>
      <c r="QFG62" s="763">
        <f>'Detailed Budget'!QFS72</f>
        <v>0</v>
      </c>
      <c r="QFH62" s="763">
        <f>'Detailed Budget'!QFT72</f>
        <v>0</v>
      </c>
      <c r="QFI62" s="763">
        <f>'Detailed Budget'!QFU72</f>
        <v>0</v>
      </c>
      <c r="QFJ62" s="763">
        <f>'Detailed Budget'!QFV72</f>
        <v>0</v>
      </c>
      <c r="QFK62" s="763">
        <f>'Detailed Budget'!QFW72</f>
        <v>0</v>
      </c>
      <c r="QFL62" s="763">
        <f>'Detailed Budget'!QFX72</f>
        <v>0</v>
      </c>
      <c r="QFM62" s="763">
        <f>'Detailed Budget'!QFY72</f>
        <v>0</v>
      </c>
      <c r="QFN62" s="763">
        <f>'Detailed Budget'!QFZ72</f>
        <v>0</v>
      </c>
      <c r="QFO62" s="763">
        <f>'Detailed Budget'!QGA72</f>
        <v>0</v>
      </c>
      <c r="QFP62" s="763">
        <f>'Detailed Budget'!QGB72</f>
        <v>0</v>
      </c>
      <c r="QFQ62" s="763">
        <f>'Detailed Budget'!QGC72</f>
        <v>0</v>
      </c>
      <c r="QFR62" s="763">
        <f>'Detailed Budget'!QGD72</f>
        <v>0</v>
      </c>
      <c r="QFS62" s="763">
        <f>'Detailed Budget'!QGE72</f>
        <v>0</v>
      </c>
      <c r="QFT62" s="763">
        <f>'Detailed Budget'!QGF72</f>
        <v>0</v>
      </c>
      <c r="QFU62" s="763">
        <f>'Detailed Budget'!QGG72</f>
        <v>0</v>
      </c>
      <c r="QFV62" s="763">
        <f>'Detailed Budget'!QGH72</f>
        <v>0</v>
      </c>
      <c r="QFW62" s="763">
        <f>'Detailed Budget'!QGI72</f>
        <v>0</v>
      </c>
      <c r="QFX62" s="763">
        <f>'Detailed Budget'!QGJ72</f>
        <v>0</v>
      </c>
      <c r="QFY62" s="763">
        <f>'Detailed Budget'!QGK72</f>
        <v>0</v>
      </c>
      <c r="QFZ62" s="763">
        <f>'Detailed Budget'!QGL72</f>
        <v>0</v>
      </c>
      <c r="QGA62" s="763">
        <f>'Detailed Budget'!QGM72</f>
        <v>0</v>
      </c>
      <c r="QGB62" s="763">
        <f>'Detailed Budget'!QGN72</f>
        <v>0</v>
      </c>
      <c r="QGC62" s="763">
        <f>'Detailed Budget'!QGO72</f>
        <v>0</v>
      </c>
      <c r="QGD62" s="763">
        <f>'Detailed Budget'!QGP72</f>
        <v>0</v>
      </c>
      <c r="QGE62" s="763">
        <f>'Detailed Budget'!QGQ72</f>
        <v>0</v>
      </c>
      <c r="QGF62" s="763">
        <f>'Detailed Budget'!QGR72</f>
        <v>0</v>
      </c>
      <c r="QGG62" s="763">
        <f>'Detailed Budget'!QGS72</f>
        <v>0</v>
      </c>
      <c r="QGH62" s="763">
        <f>'Detailed Budget'!QGT72</f>
        <v>0</v>
      </c>
      <c r="QGI62" s="763">
        <f>'Detailed Budget'!QGU72</f>
        <v>0</v>
      </c>
      <c r="QGJ62" s="763">
        <f>'Detailed Budget'!QGV72</f>
        <v>0</v>
      </c>
      <c r="QGK62" s="763">
        <f>'Detailed Budget'!QGW72</f>
        <v>0</v>
      </c>
      <c r="QGL62" s="763">
        <f>'Detailed Budget'!QGX72</f>
        <v>0</v>
      </c>
      <c r="QGM62" s="763">
        <f>'Detailed Budget'!QGY72</f>
        <v>0</v>
      </c>
      <c r="QGN62" s="763">
        <f>'Detailed Budget'!QGZ72</f>
        <v>0</v>
      </c>
      <c r="QGO62" s="763">
        <f>'Detailed Budget'!QHA72</f>
        <v>0</v>
      </c>
      <c r="QGP62" s="763">
        <f>'Detailed Budget'!QHB72</f>
        <v>0</v>
      </c>
      <c r="QGQ62" s="763">
        <f>'Detailed Budget'!QHC72</f>
        <v>0</v>
      </c>
      <c r="QGR62" s="763">
        <f>'Detailed Budget'!QHD72</f>
        <v>0</v>
      </c>
      <c r="QGS62" s="763">
        <f>'Detailed Budget'!QHE72</f>
        <v>0</v>
      </c>
      <c r="QGT62" s="763">
        <f>'Detailed Budget'!QHF72</f>
        <v>0</v>
      </c>
      <c r="QGU62" s="763">
        <f>'Detailed Budget'!QHG72</f>
        <v>0</v>
      </c>
      <c r="QGV62" s="763">
        <f>'Detailed Budget'!QHH72</f>
        <v>0</v>
      </c>
      <c r="QGW62" s="763">
        <f>'Detailed Budget'!QHI72</f>
        <v>0</v>
      </c>
      <c r="QGX62" s="763">
        <f>'Detailed Budget'!QHJ72</f>
        <v>0</v>
      </c>
      <c r="QGY62" s="763">
        <f>'Detailed Budget'!QHK72</f>
        <v>0</v>
      </c>
      <c r="QGZ62" s="763">
        <f>'Detailed Budget'!QHL72</f>
        <v>0</v>
      </c>
      <c r="QHA62" s="763">
        <f>'Detailed Budget'!QHM72</f>
        <v>0</v>
      </c>
      <c r="QHB62" s="763">
        <f>'Detailed Budget'!QHN72</f>
        <v>0</v>
      </c>
      <c r="QHC62" s="763">
        <f>'Detailed Budget'!QHO72</f>
        <v>0</v>
      </c>
      <c r="QHD62" s="763">
        <f>'Detailed Budget'!QHP72</f>
        <v>0</v>
      </c>
      <c r="QHE62" s="763">
        <f>'Detailed Budget'!QHQ72</f>
        <v>0</v>
      </c>
      <c r="QHF62" s="763">
        <f>'Detailed Budget'!QHR72</f>
        <v>0</v>
      </c>
      <c r="QHG62" s="763">
        <f>'Detailed Budget'!QHS72</f>
        <v>0</v>
      </c>
      <c r="QHH62" s="763">
        <f>'Detailed Budget'!QHT72</f>
        <v>0</v>
      </c>
      <c r="QHI62" s="763">
        <f>'Detailed Budget'!QHU72</f>
        <v>0</v>
      </c>
      <c r="QHJ62" s="763">
        <f>'Detailed Budget'!QHV72</f>
        <v>0</v>
      </c>
      <c r="QHK62" s="763">
        <f>'Detailed Budget'!QHW72</f>
        <v>0</v>
      </c>
      <c r="QHL62" s="763">
        <f>'Detailed Budget'!QHX72</f>
        <v>0</v>
      </c>
      <c r="QHM62" s="763">
        <f>'Detailed Budget'!QHY72</f>
        <v>0</v>
      </c>
      <c r="QHN62" s="763">
        <f>'Detailed Budget'!QHZ72</f>
        <v>0</v>
      </c>
      <c r="QHO62" s="763">
        <f>'Detailed Budget'!QIA72</f>
        <v>0</v>
      </c>
      <c r="QHP62" s="763">
        <f>'Detailed Budget'!QIB72</f>
        <v>0</v>
      </c>
      <c r="QHQ62" s="763">
        <f>'Detailed Budget'!QIC72</f>
        <v>0</v>
      </c>
      <c r="QHR62" s="763">
        <f>'Detailed Budget'!QID72</f>
        <v>0</v>
      </c>
      <c r="QHS62" s="763">
        <f>'Detailed Budget'!QIE72</f>
        <v>0</v>
      </c>
      <c r="QHT62" s="763">
        <f>'Detailed Budget'!QIF72</f>
        <v>0</v>
      </c>
      <c r="QHU62" s="763">
        <f>'Detailed Budget'!QIG72</f>
        <v>0</v>
      </c>
      <c r="QHV62" s="763">
        <f>'Detailed Budget'!QIH72</f>
        <v>0</v>
      </c>
      <c r="QHW62" s="763">
        <f>'Detailed Budget'!QII72</f>
        <v>0</v>
      </c>
      <c r="QHX62" s="763">
        <f>'Detailed Budget'!QIJ72</f>
        <v>0</v>
      </c>
      <c r="QHY62" s="763">
        <f>'Detailed Budget'!QIK72</f>
        <v>0</v>
      </c>
      <c r="QHZ62" s="763">
        <f>'Detailed Budget'!QIL72</f>
        <v>0</v>
      </c>
      <c r="QIA62" s="763">
        <f>'Detailed Budget'!QIM72</f>
        <v>0</v>
      </c>
      <c r="QIB62" s="763">
        <f>'Detailed Budget'!QIN72</f>
        <v>0</v>
      </c>
      <c r="QIC62" s="763">
        <f>'Detailed Budget'!QIO72</f>
        <v>0</v>
      </c>
      <c r="QID62" s="763">
        <f>'Detailed Budget'!QIP72</f>
        <v>0</v>
      </c>
      <c r="QIE62" s="763">
        <f>'Detailed Budget'!QIQ72</f>
        <v>0</v>
      </c>
      <c r="QIF62" s="763">
        <f>'Detailed Budget'!QIR72</f>
        <v>0</v>
      </c>
      <c r="QIG62" s="763">
        <f>'Detailed Budget'!QIS72</f>
        <v>0</v>
      </c>
      <c r="QIH62" s="763">
        <f>'Detailed Budget'!QIT72</f>
        <v>0</v>
      </c>
      <c r="QII62" s="763">
        <f>'Detailed Budget'!QIU72</f>
        <v>0</v>
      </c>
      <c r="QIJ62" s="763">
        <f>'Detailed Budget'!QIV72</f>
        <v>0</v>
      </c>
      <c r="QIK62" s="763">
        <f>'Detailed Budget'!QIW72</f>
        <v>0</v>
      </c>
      <c r="QIL62" s="763">
        <f>'Detailed Budget'!QIX72</f>
        <v>0</v>
      </c>
      <c r="QIM62" s="763">
        <f>'Detailed Budget'!QIY72</f>
        <v>0</v>
      </c>
      <c r="QIN62" s="763">
        <f>'Detailed Budget'!QIZ72</f>
        <v>0</v>
      </c>
      <c r="QIO62" s="763">
        <f>'Detailed Budget'!QJA72</f>
        <v>0</v>
      </c>
      <c r="QIP62" s="763">
        <f>'Detailed Budget'!QJB72</f>
        <v>0</v>
      </c>
      <c r="QIQ62" s="763">
        <f>'Detailed Budget'!QJC72</f>
        <v>0</v>
      </c>
      <c r="QIR62" s="763">
        <f>'Detailed Budget'!QJD72</f>
        <v>0</v>
      </c>
      <c r="QIS62" s="763">
        <f>'Detailed Budget'!QJE72</f>
        <v>0</v>
      </c>
      <c r="QIT62" s="763">
        <f>'Detailed Budget'!QJF72</f>
        <v>0</v>
      </c>
      <c r="QIU62" s="763">
        <f>'Detailed Budget'!QJG72</f>
        <v>0</v>
      </c>
      <c r="QIV62" s="763">
        <f>'Detailed Budget'!QJH72</f>
        <v>0</v>
      </c>
      <c r="QIW62" s="763">
        <f>'Detailed Budget'!QJI72</f>
        <v>0</v>
      </c>
      <c r="QIX62" s="763">
        <f>'Detailed Budget'!QJJ72</f>
        <v>0</v>
      </c>
      <c r="QIY62" s="763">
        <f>'Detailed Budget'!QJK72</f>
        <v>0</v>
      </c>
      <c r="QIZ62" s="763">
        <f>'Detailed Budget'!QJL72</f>
        <v>0</v>
      </c>
      <c r="QJA62" s="763">
        <f>'Detailed Budget'!QJM72</f>
        <v>0</v>
      </c>
      <c r="QJB62" s="763">
        <f>'Detailed Budget'!QJN72</f>
        <v>0</v>
      </c>
      <c r="QJC62" s="763">
        <f>'Detailed Budget'!QJO72</f>
        <v>0</v>
      </c>
      <c r="QJD62" s="763">
        <f>'Detailed Budget'!QJP72</f>
        <v>0</v>
      </c>
      <c r="QJE62" s="763">
        <f>'Detailed Budget'!QJQ72</f>
        <v>0</v>
      </c>
      <c r="QJF62" s="763">
        <f>'Detailed Budget'!QJR72</f>
        <v>0</v>
      </c>
      <c r="QJG62" s="763">
        <f>'Detailed Budget'!QJS72</f>
        <v>0</v>
      </c>
      <c r="QJH62" s="763">
        <f>'Detailed Budget'!QJT72</f>
        <v>0</v>
      </c>
      <c r="QJI62" s="763">
        <f>'Detailed Budget'!QJU72</f>
        <v>0</v>
      </c>
      <c r="QJJ62" s="763">
        <f>'Detailed Budget'!QJV72</f>
        <v>0</v>
      </c>
      <c r="QJK62" s="763">
        <f>'Detailed Budget'!QJW72</f>
        <v>0</v>
      </c>
      <c r="QJL62" s="763">
        <f>'Detailed Budget'!QJX72</f>
        <v>0</v>
      </c>
      <c r="QJM62" s="763">
        <f>'Detailed Budget'!QJY72</f>
        <v>0</v>
      </c>
      <c r="QJN62" s="763">
        <f>'Detailed Budget'!QJZ72</f>
        <v>0</v>
      </c>
      <c r="QJO62" s="763">
        <f>'Detailed Budget'!QKA72</f>
        <v>0</v>
      </c>
      <c r="QJP62" s="763">
        <f>'Detailed Budget'!QKB72</f>
        <v>0</v>
      </c>
      <c r="QJQ62" s="763">
        <f>'Detailed Budget'!QKC72</f>
        <v>0</v>
      </c>
      <c r="QJR62" s="763">
        <f>'Detailed Budget'!QKD72</f>
        <v>0</v>
      </c>
      <c r="QJS62" s="763">
        <f>'Detailed Budget'!QKE72</f>
        <v>0</v>
      </c>
      <c r="QJT62" s="763">
        <f>'Detailed Budget'!QKF72</f>
        <v>0</v>
      </c>
      <c r="QJU62" s="763">
        <f>'Detailed Budget'!QKG72</f>
        <v>0</v>
      </c>
      <c r="QJV62" s="763">
        <f>'Detailed Budget'!QKH72</f>
        <v>0</v>
      </c>
      <c r="QJW62" s="763">
        <f>'Detailed Budget'!QKI72</f>
        <v>0</v>
      </c>
      <c r="QJX62" s="763">
        <f>'Detailed Budget'!QKJ72</f>
        <v>0</v>
      </c>
      <c r="QJY62" s="763">
        <f>'Detailed Budget'!QKK72</f>
        <v>0</v>
      </c>
      <c r="QJZ62" s="763">
        <f>'Detailed Budget'!QKL72</f>
        <v>0</v>
      </c>
      <c r="QKA62" s="763">
        <f>'Detailed Budget'!QKM72</f>
        <v>0</v>
      </c>
      <c r="QKB62" s="763">
        <f>'Detailed Budget'!QKN72</f>
        <v>0</v>
      </c>
      <c r="QKC62" s="763">
        <f>'Detailed Budget'!QKO72</f>
        <v>0</v>
      </c>
      <c r="QKD62" s="763">
        <f>'Detailed Budget'!QKP72</f>
        <v>0</v>
      </c>
      <c r="QKE62" s="763">
        <f>'Detailed Budget'!QKQ72</f>
        <v>0</v>
      </c>
      <c r="QKF62" s="763">
        <f>'Detailed Budget'!QKR72</f>
        <v>0</v>
      </c>
      <c r="QKG62" s="763">
        <f>'Detailed Budget'!QKS72</f>
        <v>0</v>
      </c>
      <c r="QKH62" s="763">
        <f>'Detailed Budget'!QKT72</f>
        <v>0</v>
      </c>
      <c r="QKI62" s="763">
        <f>'Detailed Budget'!QKU72</f>
        <v>0</v>
      </c>
      <c r="QKJ62" s="763">
        <f>'Detailed Budget'!QKV72</f>
        <v>0</v>
      </c>
      <c r="QKK62" s="763">
        <f>'Detailed Budget'!QKW72</f>
        <v>0</v>
      </c>
      <c r="QKL62" s="763">
        <f>'Detailed Budget'!QKX72</f>
        <v>0</v>
      </c>
      <c r="QKM62" s="763">
        <f>'Detailed Budget'!QKY72</f>
        <v>0</v>
      </c>
      <c r="QKN62" s="763">
        <f>'Detailed Budget'!QKZ72</f>
        <v>0</v>
      </c>
      <c r="QKO62" s="763">
        <f>'Detailed Budget'!QLA72</f>
        <v>0</v>
      </c>
      <c r="QKP62" s="763">
        <f>'Detailed Budget'!QLB72</f>
        <v>0</v>
      </c>
      <c r="QKQ62" s="763">
        <f>'Detailed Budget'!QLC72</f>
        <v>0</v>
      </c>
      <c r="QKR62" s="763">
        <f>'Detailed Budget'!QLD72</f>
        <v>0</v>
      </c>
      <c r="QKS62" s="763">
        <f>'Detailed Budget'!QLE72</f>
        <v>0</v>
      </c>
      <c r="QKT62" s="763">
        <f>'Detailed Budget'!QLF72</f>
        <v>0</v>
      </c>
      <c r="QKU62" s="763">
        <f>'Detailed Budget'!QLG72</f>
        <v>0</v>
      </c>
      <c r="QKV62" s="763">
        <f>'Detailed Budget'!QLH72</f>
        <v>0</v>
      </c>
      <c r="QKW62" s="763">
        <f>'Detailed Budget'!QLI72</f>
        <v>0</v>
      </c>
      <c r="QKX62" s="763">
        <f>'Detailed Budget'!QLJ72</f>
        <v>0</v>
      </c>
      <c r="QKY62" s="763">
        <f>'Detailed Budget'!QLK72</f>
        <v>0</v>
      </c>
      <c r="QKZ62" s="763">
        <f>'Detailed Budget'!QLL72</f>
        <v>0</v>
      </c>
      <c r="QLA62" s="763">
        <f>'Detailed Budget'!QLM72</f>
        <v>0</v>
      </c>
      <c r="QLB62" s="763">
        <f>'Detailed Budget'!QLN72</f>
        <v>0</v>
      </c>
      <c r="QLC62" s="763">
        <f>'Detailed Budget'!QLO72</f>
        <v>0</v>
      </c>
      <c r="QLD62" s="763">
        <f>'Detailed Budget'!QLP72</f>
        <v>0</v>
      </c>
      <c r="QLE62" s="763">
        <f>'Detailed Budget'!QLQ72</f>
        <v>0</v>
      </c>
      <c r="QLF62" s="763">
        <f>'Detailed Budget'!QLR72</f>
        <v>0</v>
      </c>
      <c r="QLG62" s="763">
        <f>'Detailed Budget'!QLS72</f>
        <v>0</v>
      </c>
      <c r="QLH62" s="763">
        <f>'Detailed Budget'!QLT72</f>
        <v>0</v>
      </c>
      <c r="QLI62" s="763">
        <f>'Detailed Budget'!QLU72</f>
        <v>0</v>
      </c>
      <c r="QLJ62" s="763">
        <f>'Detailed Budget'!QLV72</f>
        <v>0</v>
      </c>
      <c r="QLK62" s="763">
        <f>'Detailed Budget'!QLW72</f>
        <v>0</v>
      </c>
      <c r="QLL62" s="763">
        <f>'Detailed Budget'!QLX72</f>
        <v>0</v>
      </c>
      <c r="QLM62" s="763">
        <f>'Detailed Budget'!QLY72</f>
        <v>0</v>
      </c>
      <c r="QLN62" s="763">
        <f>'Detailed Budget'!QLZ72</f>
        <v>0</v>
      </c>
      <c r="QLO62" s="763">
        <f>'Detailed Budget'!QMA72</f>
        <v>0</v>
      </c>
      <c r="QLP62" s="763">
        <f>'Detailed Budget'!QMB72</f>
        <v>0</v>
      </c>
      <c r="QLQ62" s="763">
        <f>'Detailed Budget'!QMC72</f>
        <v>0</v>
      </c>
      <c r="QLR62" s="763">
        <f>'Detailed Budget'!QMD72</f>
        <v>0</v>
      </c>
      <c r="QLS62" s="763">
        <f>'Detailed Budget'!QME72</f>
        <v>0</v>
      </c>
      <c r="QLT62" s="763">
        <f>'Detailed Budget'!QMF72</f>
        <v>0</v>
      </c>
      <c r="QLU62" s="763">
        <f>'Detailed Budget'!QMG72</f>
        <v>0</v>
      </c>
      <c r="QLV62" s="763">
        <f>'Detailed Budget'!QMH72</f>
        <v>0</v>
      </c>
      <c r="QLW62" s="763">
        <f>'Detailed Budget'!QMI72</f>
        <v>0</v>
      </c>
      <c r="QLX62" s="763">
        <f>'Detailed Budget'!QMJ72</f>
        <v>0</v>
      </c>
      <c r="QLY62" s="763">
        <f>'Detailed Budget'!QMK72</f>
        <v>0</v>
      </c>
      <c r="QLZ62" s="763">
        <f>'Detailed Budget'!QML72</f>
        <v>0</v>
      </c>
      <c r="QMA62" s="763">
        <f>'Detailed Budget'!QMM72</f>
        <v>0</v>
      </c>
      <c r="QMB62" s="763">
        <f>'Detailed Budget'!QMN72</f>
        <v>0</v>
      </c>
      <c r="QMC62" s="763">
        <f>'Detailed Budget'!QMO72</f>
        <v>0</v>
      </c>
      <c r="QMD62" s="763">
        <f>'Detailed Budget'!QMP72</f>
        <v>0</v>
      </c>
      <c r="QME62" s="763">
        <f>'Detailed Budget'!QMQ72</f>
        <v>0</v>
      </c>
      <c r="QMF62" s="763">
        <f>'Detailed Budget'!QMR72</f>
        <v>0</v>
      </c>
      <c r="QMG62" s="763">
        <f>'Detailed Budget'!QMS72</f>
        <v>0</v>
      </c>
      <c r="QMH62" s="763">
        <f>'Detailed Budget'!QMT72</f>
        <v>0</v>
      </c>
      <c r="QMI62" s="763">
        <f>'Detailed Budget'!QMU72</f>
        <v>0</v>
      </c>
      <c r="QMJ62" s="763">
        <f>'Detailed Budget'!QMV72</f>
        <v>0</v>
      </c>
      <c r="QMK62" s="763">
        <f>'Detailed Budget'!QMW72</f>
        <v>0</v>
      </c>
      <c r="QML62" s="763">
        <f>'Detailed Budget'!QMX72</f>
        <v>0</v>
      </c>
      <c r="QMM62" s="763">
        <f>'Detailed Budget'!QMY72</f>
        <v>0</v>
      </c>
      <c r="QMN62" s="763">
        <f>'Detailed Budget'!QMZ72</f>
        <v>0</v>
      </c>
      <c r="QMO62" s="763">
        <f>'Detailed Budget'!QNA72</f>
        <v>0</v>
      </c>
      <c r="QMP62" s="763">
        <f>'Detailed Budget'!QNB72</f>
        <v>0</v>
      </c>
      <c r="QMQ62" s="763">
        <f>'Detailed Budget'!QNC72</f>
        <v>0</v>
      </c>
      <c r="QMR62" s="763">
        <f>'Detailed Budget'!QND72</f>
        <v>0</v>
      </c>
      <c r="QMS62" s="763">
        <f>'Detailed Budget'!QNE72</f>
        <v>0</v>
      </c>
      <c r="QMT62" s="763">
        <f>'Detailed Budget'!QNF72</f>
        <v>0</v>
      </c>
      <c r="QMU62" s="763">
        <f>'Detailed Budget'!QNG72</f>
        <v>0</v>
      </c>
      <c r="QMV62" s="763">
        <f>'Detailed Budget'!QNH72</f>
        <v>0</v>
      </c>
      <c r="QMW62" s="763">
        <f>'Detailed Budget'!QNI72</f>
        <v>0</v>
      </c>
      <c r="QMX62" s="763">
        <f>'Detailed Budget'!QNJ72</f>
        <v>0</v>
      </c>
      <c r="QMY62" s="763">
        <f>'Detailed Budget'!QNK72</f>
        <v>0</v>
      </c>
      <c r="QMZ62" s="763">
        <f>'Detailed Budget'!QNL72</f>
        <v>0</v>
      </c>
      <c r="QNA62" s="763">
        <f>'Detailed Budget'!QNM72</f>
        <v>0</v>
      </c>
      <c r="QNB62" s="763">
        <f>'Detailed Budget'!QNN72</f>
        <v>0</v>
      </c>
      <c r="QNC62" s="763">
        <f>'Detailed Budget'!QNO72</f>
        <v>0</v>
      </c>
      <c r="QND62" s="763">
        <f>'Detailed Budget'!QNP72</f>
        <v>0</v>
      </c>
      <c r="QNE62" s="763">
        <f>'Detailed Budget'!QNQ72</f>
        <v>0</v>
      </c>
      <c r="QNF62" s="763">
        <f>'Detailed Budget'!QNR72</f>
        <v>0</v>
      </c>
      <c r="QNG62" s="763">
        <f>'Detailed Budget'!QNS72</f>
        <v>0</v>
      </c>
      <c r="QNH62" s="763">
        <f>'Detailed Budget'!QNT72</f>
        <v>0</v>
      </c>
      <c r="QNI62" s="763">
        <f>'Detailed Budget'!QNU72</f>
        <v>0</v>
      </c>
      <c r="QNJ62" s="763">
        <f>'Detailed Budget'!QNV72</f>
        <v>0</v>
      </c>
      <c r="QNK62" s="763">
        <f>'Detailed Budget'!QNW72</f>
        <v>0</v>
      </c>
      <c r="QNL62" s="763">
        <f>'Detailed Budget'!QNX72</f>
        <v>0</v>
      </c>
      <c r="QNM62" s="763">
        <f>'Detailed Budget'!QNY72</f>
        <v>0</v>
      </c>
      <c r="QNN62" s="763">
        <f>'Detailed Budget'!QNZ72</f>
        <v>0</v>
      </c>
      <c r="QNO62" s="763">
        <f>'Detailed Budget'!QOA72</f>
        <v>0</v>
      </c>
      <c r="QNP62" s="763">
        <f>'Detailed Budget'!QOB72</f>
        <v>0</v>
      </c>
      <c r="QNQ62" s="763">
        <f>'Detailed Budget'!QOC72</f>
        <v>0</v>
      </c>
      <c r="QNR62" s="763">
        <f>'Detailed Budget'!QOD72</f>
        <v>0</v>
      </c>
      <c r="QNS62" s="763">
        <f>'Detailed Budget'!QOE72</f>
        <v>0</v>
      </c>
      <c r="QNT62" s="763">
        <f>'Detailed Budget'!QOF72</f>
        <v>0</v>
      </c>
      <c r="QNU62" s="763">
        <f>'Detailed Budget'!QOG72</f>
        <v>0</v>
      </c>
      <c r="QNV62" s="763">
        <f>'Detailed Budget'!QOH72</f>
        <v>0</v>
      </c>
      <c r="QNW62" s="763">
        <f>'Detailed Budget'!QOI72</f>
        <v>0</v>
      </c>
      <c r="QNX62" s="763">
        <f>'Detailed Budget'!QOJ72</f>
        <v>0</v>
      </c>
      <c r="QNY62" s="763">
        <f>'Detailed Budget'!QOK72</f>
        <v>0</v>
      </c>
      <c r="QNZ62" s="763">
        <f>'Detailed Budget'!QOL72</f>
        <v>0</v>
      </c>
      <c r="QOA62" s="763">
        <f>'Detailed Budget'!QOM72</f>
        <v>0</v>
      </c>
      <c r="QOB62" s="763">
        <f>'Detailed Budget'!QON72</f>
        <v>0</v>
      </c>
      <c r="QOC62" s="763">
        <f>'Detailed Budget'!QOO72</f>
        <v>0</v>
      </c>
      <c r="QOD62" s="763">
        <f>'Detailed Budget'!QOP72</f>
        <v>0</v>
      </c>
      <c r="QOE62" s="763">
        <f>'Detailed Budget'!QOQ72</f>
        <v>0</v>
      </c>
      <c r="QOF62" s="763">
        <f>'Detailed Budget'!QOR72</f>
        <v>0</v>
      </c>
      <c r="QOG62" s="763">
        <f>'Detailed Budget'!QOS72</f>
        <v>0</v>
      </c>
      <c r="QOH62" s="763">
        <f>'Detailed Budget'!QOT72</f>
        <v>0</v>
      </c>
      <c r="QOI62" s="763">
        <f>'Detailed Budget'!QOU72</f>
        <v>0</v>
      </c>
      <c r="QOJ62" s="763">
        <f>'Detailed Budget'!QOV72</f>
        <v>0</v>
      </c>
      <c r="QOK62" s="763">
        <f>'Detailed Budget'!QOW72</f>
        <v>0</v>
      </c>
      <c r="QOL62" s="763">
        <f>'Detailed Budget'!QOX72</f>
        <v>0</v>
      </c>
      <c r="QOM62" s="763">
        <f>'Detailed Budget'!QOY72</f>
        <v>0</v>
      </c>
      <c r="QON62" s="763">
        <f>'Detailed Budget'!QOZ72</f>
        <v>0</v>
      </c>
      <c r="QOO62" s="763">
        <f>'Detailed Budget'!QPA72</f>
        <v>0</v>
      </c>
      <c r="QOP62" s="763">
        <f>'Detailed Budget'!QPB72</f>
        <v>0</v>
      </c>
      <c r="QOQ62" s="763">
        <f>'Detailed Budget'!QPC72</f>
        <v>0</v>
      </c>
      <c r="QOR62" s="763">
        <f>'Detailed Budget'!QPD72</f>
        <v>0</v>
      </c>
      <c r="QOS62" s="763">
        <f>'Detailed Budget'!QPE72</f>
        <v>0</v>
      </c>
      <c r="QOT62" s="763">
        <f>'Detailed Budget'!QPF72</f>
        <v>0</v>
      </c>
      <c r="QOU62" s="763">
        <f>'Detailed Budget'!QPG72</f>
        <v>0</v>
      </c>
      <c r="QOV62" s="763">
        <f>'Detailed Budget'!QPH72</f>
        <v>0</v>
      </c>
      <c r="QOW62" s="763">
        <f>'Detailed Budget'!QPI72</f>
        <v>0</v>
      </c>
      <c r="QOX62" s="763">
        <f>'Detailed Budget'!QPJ72</f>
        <v>0</v>
      </c>
      <c r="QOY62" s="763">
        <f>'Detailed Budget'!QPK72</f>
        <v>0</v>
      </c>
      <c r="QOZ62" s="763">
        <f>'Detailed Budget'!QPL72</f>
        <v>0</v>
      </c>
      <c r="QPA62" s="763">
        <f>'Detailed Budget'!QPM72</f>
        <v>0</v>
      </c>
      <c r="QPB62" s="763">
        <f>'Detailed Budget'!QPN72</f>
        <v>0</v>
      </c>
      <c r="QPC62" s="763">
        <f>'Detailed Budget'!QPO72</f>
        <v>0</v>
      </c>
      <c r="QPD62" s="763">
        <f>'Detailed Budget'!QPP72</f>
        <v>0</v>
      </c>
      <c r="QPE62" s="763">
        <f>'Detailed Budget'!QPQ72</f>
        <v>0</v>
      </c>
      <c r="QPF62" s="763">
        <f>'Detailed Budget'!QPR72</f>
        <v>0</v>
      </c>
      <c r="QPG62" s="763">
        <f>'Detailed Budget'!QPS72</f>
        <v>0</v>
      </c>
      <c r="QPH62" s="763">
        <f>'Detailed Budget'!QPT72</f>
        <v>0</v>
      </c>
      <c r="QPI62" s="763">
        <f>'Detailed Budget'!QPU72</f>
        <v>0</v>
      </c>
      <c r="QPJ62" s="763">
        <f>'Detailed Budget'!QPV72</f>
        <v>0</v>
      </c>
      <c r="QPK62" s="763">
        <f>'Detailed Budget'!QPW72</f>
        <v>0</v>
      </c>
      <c r="QPL62" s="763">
        <f>'Detailed Budget'!QPX72</f>
        <v>0</v>
      </c>
      <c r="QPM62" s="763">
        <f>'Detailed Budget'!QPY72</f>
        <v>0</v>
      </c>
      <c r="QPN62" s="763">
        <f>'Detailed Budget'!QPZ72</f>
        <v>0</v>
      </c>
      <c r="QPO62" s="763">
        <f>'Detailed Budget'!QQA72</f>
        <v>0</v>
      </c>
      <c r="QPP62" s="763">
        <f>'Detailed Budget'!QQB72</f>
        <v>0</v>
      </c>
      <c r="QPQ62" s="763">
        <f>'Detailed Budget'!QQC72</f>
        <v>0</v>
      </c>
      <c r="QPR62" s="763">
        <f>'Detailed Budget'!QQD72</f>
        <v>0</v>
      </c>
      <c r="QPS62" s="763">
        <f>'Detailed Budget'!QQE72</f>
        <v>0</v>
      </c>
      <c r="QPT62" s="763">
        <f>'Detailed Budget'!QQF72</f>
        <v>0</v>
      </c>
      <c r="QPU62" s="763">
        <f>'Detailed Budget'!QQG72</f>
        <v>0</v>
      </c>
      <c r="QPV62" s="763">
        <f>'Detailed Budget'!QQH72</f>
        <v>0</v>
      </c>
      <c r="QPW62" s="763">
        <f>'Detailed Budget'!QQI72</f>
        <v>0</v>
      </c>
      <c r="QPX62" s="763">
        <f>'Detailed Budget'!QQJ72</f>
        <v>0</v>
      </c>
      <c r="QPY62" s="763">
        <f>'Detailed Budget'!QQK72</f>
        <v>0</v>
      </c>
      <c r="QPZ62" s="763">
        <f>'Detailed Budget'!QQL72</f>
        <v>0</v>
      </c>
      <c r="QQA62" s="763">
        <f>'Detailed Budget'!QQM72</f>
        <v>0</v>
      </c>
      <c r="QQB62" s="763">
        <f>'Detailed Budget'!QQN72</f>
        <v>0</v>
      </c>
      <c r="QQC62" s="763">
        <f>'Detailed Budget'!QQO72</f>
        <v>0</v>
      </c>
      <c r="QQD62" s="763">
        <f>'Detailed Budget'!QQP72</f>
        <v>0</v>
      </c>
      <c r="QQE62" s="763">
        <f>'Detailed Budget'!QQQ72</f>
        <v>0</v>
      </c>
      <c r="QQF62" s="763">
        <f>'Detailed Budget'!QQR72</f>
        <v>0</v>
      </c>
      <c r="QQG62" s="763">
        <f>'Detailed Budget'!QQS72</f>
        <v>0</v>
      </c>
      <c r="QQH62" s="763">
        <f>'Detailed Budget'!QQT72</f>
        <v>0</v>
      </c>
      <c r="QQI62" s="763">
        <f>'Detailed Budget'!QQU72</f>
        <v>0</v>
      </c>
      <c r="QQJ62" s="763">
        <f>'Detailed Budget'!QQV72</f>
        <v>0</v>
      </c>
      <c r="QQK62" s="763">
        <f>'Detailed Budget'!QQW72</f>
        <v>0</v>
      </c>
      <c r="QQL62" s="763">
        <f>'Detailed Budget'!QQX72</f>
        <v>0</v>
      </c>
      <c r="QQM62" s="763">
        <f>'Detailed Budget'!QQY72</f>
        <v>0</v>
      </c>
      <c r="QQN62" s="763">
        <f>'Detailed Budget'!QQZ72</f>
        <v>0</v>
      </c>
      <c r="QQO62" s="763">
        <f>'Detailed Budget'!QRA72</f>
        <v>0</v>
      </c>
      <c r="QQP62" s="763">
        <f>'Detailed Budget'!QRB72</f>
        <v>0</v>
      </c>
      <c r="QQQ62" s="763">
        <f>'Detailed Budget'!QRC72</f>
        <v>0</v>
      </c>
      <c r="QQR62" s="763">
        <f>'Detailed Budget'!QRD72</f>
        <v>0</v>
      </c>
      <c r="QQS62" s="763">
        <f>'Detailed Budget'!QRE72</f>
        <v>0</v>
      </c>
      <c r="QQT62" s="763">
        <f>'Detailed Budget'!QRF72</f>
        <v>0</v>
      </c>
      <c r="QQU62" s="763">
        <f>'Detailed Budget'!QRG72</f>
        <v>0</v>
      </c>
      <c r="QQV62" s="763">
        <f>'Detailed Budget'!QRH72</f>
        <v>0</v>
      </c>
      <c r="QQW62" s="763">
        <f>'Detailed Budget'!QRI72</f>
        <v>0</v>
      </c>
      <c r="QQX62" s="763">
        <f>'Detailed Budget'!QRJ72</f>
        <v>0</v>
      </c>
      <c r="QQY62" s="763">
        <f>'Detailed Budget'!QRK72</f>
        <v>0</v>
      </c>
      <c r="QQZ62" s="763">
        <f>'Detailed Budget'!QRL72</f>
        <v>0</v>
      </c>
      <c r="QRA62" s="763">
        <f>'Detailed Budget'!QRM72</f>
        <v>0</v>
      </c>
      <c r="QRB62" s="763">
        <f>'Detailed Budget'!QRN72</f>
        <v>0</v>
      </c>
      <c r="QRC62" s="763">
        <f>'Detailed Budget'!QRO72</f>
        <v>0</v>
      </c>
      <c r="QRD62" s="763">
        <f>'Detailed Budget'!QRP72</f>
        <v>0</v>
      </c>
      <c r="QRE62" s="763">
        <f>'Detailed Budget'!QRQ72</f>
        <v>0</v>
      </c>
      <c r="QRF62" s="763">
        <f>'Detailed Budget'!QRR72</f>
        <v>0</v>
      </c>
      <c r="QRG62" s="763">
        <f>'Detailed Budget'!QRS72</f>
        <v>0</v>
      </c>
      <c r="QRH62" s="763">
        <f>'Detailed Budget'!QRT72</f>
        <v>0</v>
      </c>
      <c r="QRI62" s="763">
        <f>'Detailed Budget'!QRU72</f>
        <v>0</v>
      </c>
      <c r="QRJ62" s="763">
        <f>'Detailed Budget'!QRV72</f>
        <v>0</v>
      </c>
      <c r="QRK62" s="763">
        <f>'Detailed Budget'!QRW72</f>
        <v>0</v>
      </c>
      <c r="QRL62" s="763">
        <f>'Detailed Budget'!QRX72</f>
        <v>0</v>
      </c>
      <c r="QRM62" s="763">
        <f>'Detailed Budget'!QRY72</f>
        <v>0</v>
      </c>
      <c r="QRN62" s="763">
        <f>'Detailed Budget'!QRZ72</f>
        <v>0</v>
      </c>
      <c r="QRO62" s="763">
        <f>'Detailed Budget'!QSA72</f>
        <v>0</v>
      </c>
      <c r="QRP62" s="763">
        <f>'Detailed Budget'!QSB72</f>
        <v>0</v>
      </c>
      <c r="QRQ62" s="763">
        <f>'Detailed Budget'!QSC72</f>
        <v>0</v>
      </c>
      <c r="QRR62" s="763">
        <f>'Detailed Budget'!QSD72</f>
        <v>0</v>
      </c>
      <c r="QRS62" s="763">
        <f>'Detailed Budget'!QSE72</f>
        <v>0</v>
      </c>
      <c r="QRT62" s="763">
        <f>'Detailed Budget'!QSF72</f>
        <v>0</v>
      </c>
      <c r="QRU62" s="763">
        <f>'Detailed Budget'!QSG72</f>
        <v>0</v>
      </c>
      <c r="QRV62" s="763">
        <f>'Detailed Budget'!QSH72</f>
        <v>0</v>
      </c>
      <c r="QRW62" s="763">
        <f>'Detailed Budget'!QSI72</f>
        <v>0</v>
      </c>
      <c r="QRX62" s="763">
        <f>'Detailed Budget'!QSJ72</f>
        <v>0</v>
      </c>
      <c r="QRY62" s="763">
        <f>'Detailed Budget'!QSK72</f>
        <v>0</v>
      </c>
      <c r="QRZ62" s="763">
        <f>'Detailed Budget'!QSL72</f>
        <v>0</v>
      </c>
      <c r="QSA62" s="763">
        <f>'Detailed Budget'!QSM72</f>
        <v>0</v>
      </c>
      <c r="QSB62" s="763">
        <f>'Detailed Budget'!QSN72</f>
        <v>0</v>
      </c>
      <c r="QSC62" s="763">
        <f>'Detailed Budget'!QSO72</f>
        <v>0</v>
      </c>
      <c r="QSD62" s="763">
        <f>'Detailed Budget'!QSP72</f>
        <v>0</v>
      </c>
      <c r="QSE62" s="763">
        <f>'Detailed Budget'!QSQ72</f>
        <v>0</v>
      </c>
      <c r="QSF62" s="763">
        <f>'Detailed Budget'!QSR72</f>
        <v>0</v>
      </c>
      <c r="QSG62" s="763">
        <f>'Detailed Budget'!QSS72</f>
        <v>0</v>
      </c>
      <c r="QSH62" s="763">
        <f>'Detailed Budget'!QST72</f>
        <v>0</v>
      </c>
      <c r="QSI62" s="763">
        <f>'Detailed Budget'!QSU72</f>
        <v>0</v>
      </c>
      <c r="QSJ62" s="763">
        <f>'Detailed Budget'!QSV72</f>
        <v>0</v>
      </c>
      <c r="QSK62" s="763">
        <f>'Detailed Budget'!QSW72</f>
        <v>0</v>
      </c>
      <c r="QSL62" s="763">
        <f>'Detailed Budget'!QSX72</f>
        <v>0</v>
      </c>
      <c r="QSM62" s="763">
        <f>'Detailed Budget'!QSY72</f>
        <v>0</v>
      </c>
      <c r="QSN62" s="763">
        <f>'Detailed Budget'!QSZ72</f>
        <v>0</v>
      </c>
      <c r="QSO62" s="763">
        <f>'Detailed Budget'!QTA72</f>
        <v>0</v>
      </c>
      <c r="QSP62" s="763">
        <f>'Detailed Budget'!QTB72</f>
        <v>0</v>
      </c>
      <c r="QSQ62" s="763">
        <f>'Detailed Budget'!QTC72</f>
        <v>0</v>
      </c>
      <c r="QSR62" s="763">
        <f>'Detailed Budget'!QTD72</f>
        <v>0</v>
      </c>
      <c r="QSS62" s="763">
        <f>'Detailed Budget'!QTE72</f>
        <v>0</v>
      </c>
      <c r="QST62" s="763">
        <f>'Detailed Budget'!QTF72</f>
        <v>0</v>
      </c>
      <c r="QSU62" s="763">
        <f>'Detailed Budget'!QTG72</f>
        <v>0</v>
      </c>
      <c r="QSV62" s="763">
        <f>'Detailed Budget'!QTH72</f>
        <v>0</v>
      </c>
      <c r="QSW62" s="763">
        <f>'Detailed Budget'!QTI72</f>
        <v>0</v>
      </c>
      <c r="QSX62" s="763">
        <f>'Detailed Budget'!QTJ72</f>
        <v>0</v>
      </c>
      <c r="QSY62" s="763">
        <f>'Detailed Budget'!QTK72</f>
        <v>0</v>
      </c>
      <c r="QSZ62" s="763">
        <f>'Detailed Budget'!QTL72</f>
        <v>0</v>
      </c>
      <c r="QTA62" s="763">
        <f>'Detailed Budget'!QTM72</f>
        <v>0</v>
      </c>
      <c r="QTB62" s="763">
        <f>'Detailed Budget'!QTN72</f>
        <v>0</v>
      </c>
      <c r="QTC62" s="763">
        <f>'Detailed Budget'!QTO72</f>
        <v>0</v>
      </c>
      <c r="QTD62" s="763">
        <f>'Detailed Budget'!QTP72</f>
        <v>0</v>
      </c>
      <c r="QTE62" s="763">
        <f>'Detailed Budget'!QTQ72</f>
        <v>0</v>
      </c>
      <c r="QTF62" s="763">
        <f>'Detailed Budget'!QTR72</f>
        <v>0</v>
      </c>
      <c r="QTG62" s="763">
        <f>'Detailed Budget'!QTS72</f>
        <v>0</v>
      </c>
      <c r="QTH62" s="763">
        <f>'Detailed Budget'!QTT72</f>
        <v>0</v>
      </c>
      <c r="QTI62" s="763">
        <f>'Detailed Budget'!QTU72</f>
        <v>0</v>
      </c>
      <c r="QTJ62" s="763">
        <f>'Detailed Budget'!QTV72</f>
        <v>0</v>
      </c>
      <c r="QTK62" s="763">
        <f>'Detailed Budget'!QTW72</f>
        <v>0</v>
      </c>
      <c r="QTL62" s="763">
        <f>'Detailed Budget'!QTX72</f>
        <v>0</v>
      </c>
      <c r="QTM62" s="763">
        <f>'Detailed Budget'!QTY72</f>
        <v>0</v>
      </c>
      <c r="QTN62" s="763">
        <f>'Detailed Budget'!QTZ72</f>
        <v>0</v>
      </c>
      <c r="QTO62" s="763">
        <f>'Detailed Budget'!QUA72</f>
        <v>0</v>
      </c>
      <c r="QTP62" s="763">
        <f>'Detailed Budget'!QUB72</f>
        <v>0</v>
      </c>
      <c r="QTQ62" s="763">
        <f>'Detailed Budget'!QUC72</f>
        <v>0</v>
      </c>
      <c r="QTR62" s="763">
        <f>'Detailed Budget'!QUD72</f>
        <v>0</v>
      </c>
      <c r="QTS62" s="763">
        <f>'Detailed Budget'!QUE72</f>
        <v>0</v>
      </c>
      <c r="QTT62" s="763">
        <f>'Detailed Budget'!QUF72</f>
        <v>0</v>
      </c>
      <c r="QTU62" s="763">
        <f>'Detailed Budget'!QUG72</f>
        <v>0</v>
      </c>
      <c r="QTV62" s="763">
        <f>'Detailed Budget'!QUH72</f>
        <v>0</v>
      </c>
      <c r="QTW62" s="763">
        <f>'Detailed Budget'!QUI72</f>
        <v>0</v>
      </c>
      <c r="QTX62" s="763">
        <f>'Detailed Budget'!QUJ72</f>
        <v>0</v>
      </c>
      <c r="QTY62" s="763">
        <f>'Detailed Budget'!QUK72</f>
        <v>0</v>
      </c>
      <c r="QTZ62" s="763">
        <f>'Detailed Budget'!QUL72</f>
        <v>0</v>
      </c>
      <c r="QUA62" s="763">
        <f>'Detailed Budget'!QUM72</f>
        <v>0</v>
      </c>
      <c r="QUB62" s="763">
        <f>'Detailed Budget'!QUN72</f>
        <v>0</v>
      </c>
      <c r="QUC62" s="763">
        <f>'Detailed Budget'!QUO72</f>
        <v>0</v>
      </c>
      <c r="QUD62" s="763">
        <f>'Detailed Budget'!QUP72</f>
        <v>0</v>
      </c>
      <c r="QUE62" s="763">
        <f>'Detailed Budget'!QUQ72</f>
        <v>0</v>
      </c>
      <c r="QUF62" s="763">
        <f>'Detailed Budget'!QUR72</f>
        <v>0</v>
      </c>
      <c r="QUG62" s="763">
        <f>'Detailed Budget'!QUS72</f>
        <v>0</v>
      </c>
      <c r="QUH62" s="763">
        <f>'Detailed Budget'!QUT72</f>
        <v>0</v>
      </c>
      <c r="QUI62" s="763">
        <f>'Detailed Budget'!QUU72</f>
        <v>0</v>
      </c>
      <c r="QUJ62" s="763">
        <f>'Detailed Budget'!QUV72</f>
        <v>0</v>
      </c>
      <c r="QUK62" s="763">
        <f>'Detailed Budget'!QUW72</f>
        <v>0</v>
      </c>
      <c r="QUL62" s="763">
        <f>'Detailed Budget'!QUX72</f>
        <v>0</v>
      </c>
      <c r="QUM62" s="763">
        <f>'Detailed Budget'!QUY72</f>
        <v>0</v>
      </c>
      <c r="QUN62" s="763">
        <f>'Detailed Budget'!QUZ72</f>
        <v>0</v>
      </c>
      <c r="QUO62" s="763">
        <f>'Detailed Budget'!QVA72</f>
        <v>0</v>
      </c>
      <c r="QUP62" s="763">
        <f>'Detailed Budget'!QVB72</f>
        <v>0</v>
      </c>
      <c r="QUQ62" s="763">
        <f>'Detailed Budget'!QVC72</f>
        <v>0</v>
      </c>
      <c r="QUR62" s="763">
        <f>'Detailed Budget'!QVD72</f>
        <v>0</v>
      </c>
      <c r="QUS62" s="763">
        <f>'Detailed Budget'!QVE72</f>
        <v>0</v>
      </c>
      <c r="QUT62" s="763">
        <f>'Detailed Budget'!QVF72</f>
        <v>0</v>
      </c>
      <c r="QUU62" s="763">
        <f>'Detailed Budget'!QVG72</f>
        <v>0</v>
      </c>
      <c r="QUV62" s="763">
        <f>'Detailed Budget'!QVH72</f>
        <v>0</v>
      </c>
      <c r="QUW62" s="763">
        <f>'Detailed Budget'!QVI72</f>
        <v>0</v>
      </c>
      <c r="QUX62" s="763">
        <f>'Detailed Budget'!QVJ72</f>
        <v>0</v>
      </c>
      <c r="QUY62" s="763">
        <f>'Detailed Budget'!QVK72</f>
        <v>0</v>
      </c>
      <c r="QUZ62" s="763">
        <f>'Detailed Budget'!QVL72</f>
        <v>0</v>
      </c>
      <c r="QVA62" s="763">
        <f>'Detailed Budget'!QVM72</f>
        <v>0</v>
      </c>
      <c r="QVB62" s="763">
        <f>'Detailed Budget'!QVN72</f>
        <v>0</v>
      </c>
      <c r="QVC62" s="763">
        <f>'Detailed Budget'!QVO72</f>
        <v>0</v>
      </c>
      <c r="QVD62" s="763">
        <f>'Detailed Budget'!QVP72</f>
        <v>0</v>
      </c>
      <c r="QVE62" s="763">
        <f>'Detailed Budget'!QVQ72</f>
        <v>0</v>
      </c>
      <c r="QVF62" s="763">
        <f>'Detailed Budget'!QVR72</f>
        <v>0</v>
      </c>
      <c r="QVG62" s="763">
        <f>'Detailed Budget'!QVS72</f>
        <v>0</v>
      </c>
      <c r="QVH62" s="763">
        <f>'Detailed Budget'!QVT72</f>
        <v>0</v>
      </c>
      <c r="QVI62" s="763">
        <f>'Detailed Budget'!QVU72</f>
        <v>0</v>
      </c>
      <c r="QVJ62" s="763">
        <f>'Detailed Budget'!QVV72</f>
        <v>0</v>
      </c>
      <c r="QVK62" s="763">
        <f>'Detailed Budget'!QVW72</f>
        <v>0</v>
      </c>
      <c r="QVL62" s="763">
        <f>'Detailed Budget'!QVX72</f>
        <v>0</v>
      </c>
      <c r="QVM62" s="763">
        <f>'Detailed Budget'!QVY72</f>
        <v>0</v>
      </c>
      <c r="QVN62" s="763">
        <f>'Detailed Budget'!QVZ72</f>
        <v>0</v>
      </c>
      <c r="QVO62" s="763">
        <f>'Detailed Budget'!QWA72</f>
        <v>0</v>
      </c>
      <c r="QVP62" s="763">
        <f>'Detailed Budget'!QWB72</f>
        <v>0</v>
      </c>
      <c r="QVQ62" s="763">
        <f>'Detailed Budget'!QWC72</f>
        <v>0</v>
      </c>
      <c r="QVR62" s="763">
        <f>'Detailed Budget'!QWD72</f>
        <v>0</v>
      </c>
      <c r="QVS62" s="763">
        <f>'Detailed Budget'!QWE72</f>
        <v>0</v>
      </c>
      <c r="QVT62" s="763">
        <f>'Detailed Budget'!QWF72</f>
        <v>0</v>
      </c>
      <c r="QVU62" s="763">
        <f>'Detailed Budget'!QWG72</f>
        <v>0</v>
      </c>
      <c r="QVV62" s="763">
        <f>'Detailed Budget'!QWH72</f>
        <v>0</v>
      </c>
      <c r="QVW62" s="763">
        <f>'Detailed Budget'!QWI72</f>
        <v>0</v>
      </c>
      <c r="QVX62" s="763">
        <f>'Detailed Budget'!QWJ72</f>
        <v>0</v>
      </c>
      <c r="QVY62" s="763">
        <f>'Detailed Budget'!QWK72</f>
        <v>0</v>
      </c>
      <c r="QVZ62" s="763">
        <f>'Detailed Budget'!QWL72</f>
        <v>0</v>
      </c>
      <c r="QWA62" s="763">
        <f>'Detailed Budget'!QWM72</f>
        <v>0</v>
      </c>
      <c r="QWB62" s="763">
        <f>'Detailed Budget'!QWN72</f>
        <v>0</v>
      </c>
      <c r="QWC62" s="763">
        <f>'Detailed Budget'!QWO72</f>
        <v>0</v>
      </c>
      <c r="QWD62" s="763">
        <f>'Detailed Budget'!QWP72</f>
        <v>0</v>
      </c>
      <c r="QWE62" s="763">
        <f>'Detailed Budget'!QWQ72</f>
        <v>0</v>
      </c>
      <c r="QWF62" s="763">
        <f>'Detailed Budget'!QWR72</f>
        <v>0</v>
      </c>
      <c r="QWG62" s="763">
        <f>'Detailed Budget'!QWS72</f>
        <v>0</v>
      </c>
      <c r="QWH62" s="763">
        <f>'Detailed Budget'!QWT72</f>
        <v>0</v>
      </c>
      <c r="QWI62" s="763">
        <f>'Detailed Budget'!QWU72</f>
        <v>0</v>
      </c>
      <c r="QWJ62" s="763">
        <f>'Detailed Budget'!QWV72</f>
        <v>0</v>
      </c>
      <c r="QWK62" s="763">
        <f>'Detailed Budget'!QWW72</f>
        <v>0</v>
      </c>
      <c r="QWL62" s="763">
        <f>'Detailed Budget'!QWX72</f>
        <v>0</v>
      </c>
      <c r="QWM62" s="763">
        <f>'Detailed Budget'!QWY72</f>
        <v>0</v>
      </c>
      <c r="QWN62" s="763">
        <f>'Detailed Budget'!QWZ72</f>
        <v>0</v>
      </c>
      <c r="QWO62" s="763">
        <f>'Detailed Budget'!QXA72</f>
        <v>0</v>
      </c>
      <c r="QWP62" s="763">
        <f>'Detailed Budget'!QXB72</f>
        <v>0</v>
      </c>
      <c r="QWQ62" s="763">
        <f>'Detailed Budget'!QXC72</f>
        <v>0</v>
      </c>
      <c r="QWR62" s="763">
        <f>'Detailed Budget'!QXD72</f>
        <v>0</v>
      </c>
      <c r="QWS62" s="763">
        <f>'Detailed Budget'!QXE72</f>
        <v>0</v>
      </c>
      <c r="QWT62" s="763">
        <f>'Detailed Budget'!QXF72</f>
        <v>0</v>
      </c>
      <c r="QWU62" s="763">
        <f>'Detailed Budget'!QXG72</f>
        <v>0</v>
      </c>
      <c r="QWV62" s="763">
        <f>'Detailed Budget'!QXH72</f>
        <v>0</v>
      </c>
      <c r="QWW62" s="763">
        <f>'Detailed Budget'!QXI72</f>
        <v>0</v>
      </c>
      <c r="QWX62" s="763">
        <f>'Detailed Budget'!QXJ72</f>
        <v>0</v>
      </c>
      <c r="QWY62" s="763">
        <f>'Detailed Budget'!QXK72</f>
        <v>0</v>
      </c>
      <c r="QWZ62" s="763">
        <f>'Detailed Budget'!QXL72</f>
        <v>0</v>
      </c>
      <c r="QXA62" s="763">
        <f>'Detailed Budget'!QXM72</f>
        <v>0</v>
      </c>
      <c r="QXB62" s="763">
        <f>'Detailed Budget'!QXN72</f>
        <v>0</v>
      </c>
      <c r="QXC62" s="763">
        <f>'Detailed Budget'!QXO72</f>
        <v>0</v>
      </c>
      <c r="QXD62" s="763">
        <f>'Detailed Budget'!QXP72</f>
        <v>0</v>
      </c>
      <c r="QXE62" s="763">
        <f>'Detailed Budget'!QXQ72</f>
        <v>0</v>
      </c>
      <c r="QXF62" s="763">
        <f>'Detailed Budget'!QXR72</f>
        <v>0</v>
      </c>
      <c r="QXG62" s="763">
        <f>'Detailed Budget'!QXS72</f>
        <v>0</v>
      </c>
      <c r="QXH62" s="763">
        <f>'Detailed Budget'!QXT72</f>
        <v>0</v>
      </c>
      <c r="QXI62" s="763">
        <f>'Detailed Budget'!QXU72</f>
        <v>0</v>
      </c>
      <c r="QXJ62" s="763">
        <f>'Detailed Budget'!QXV72</f>
        <v>0</v>
      </c>
      <c r="QXK62" s="763">
        <f>'Detailed Budget'!QXW72</f>
        <v>0</v>
      </c>
      <c r="QXL62" s="763">
        <f>'Detailed Budget'!QXX72</f>
        <v>0</v>
      </c>
      <c r="QXM62" s="763">
        <f>'Detailed Budget'!QXY72</f>
        <v>0</v>
      </c>
      <c r="QXN62" s="763">
        <f>'Detailed Budget'!QXZ72</f>
        <v>0</v>
      </c>
      <c r="QXO62" s="763">
        <f>'Detailed Budget'!QYA72</f>
        <v>0</v>
      </c>
      <c r="QXP62" s="763">
        <f>'Detailed Budget'!QYB72</f>
        <v>0</v>
      </c>
      <c r="QXQ62" s="763">
        <f>'Detailed Budget'!QYC72</f>
        <v>0</v>
      </c>
      <c r="QXR62" s="763">
        <f>'Detailed Budget'!QYD72</f>
        <v>0</v>
      </c>
      <c r="QXS62" s="763">
        <f>'Detailed Budget'!QYE72</f>
        <v>0</v>
      </c>
      <c r="QXT62" s="763">
        <f>'Detailed Budget'!QYF72</f>
        <v>0</v>
      </c>
      <c r="QXU62" s="763">
        <f>'Detailed Budget'!QYG72</f>
        <v>0</v>
      </c>
      <c r="QXV62" s="763">
        <f>'Detailed Budget'!QYH72</f>
        <v>0</v>
      </c>
      <c r="QXW62" s="763">
        <f>'Detailed Budget'!QYI72</f>
        <v>0</v>
      </c>
      <c r="QXX62" s="763">
        <f>'Detailed Budget'!QYJ72</f>
        <v>0</v>
      </c>
      <c r="QXY62" s="763">
        <f>'Detailed Budget'!QYK72</f>
        <v>0</v>
      </c>
      <c r="QXZ62" s="763">
        <f>'Detailed Budget'!QYL72</f>
        <v>0</v>
      </c>
      <c r="QYA62" s="763">
        <f>'Detailed Budget'!QYM72</f>
        <v>0</v>
      </c>
      <c r="QYB62" s="763">
        <f>'Detailed Budget'!QYN72</f>
        <v>0</v>
      </c>
      <c r="QYC62" s="763">
        <f>'Detailed Budget'!QYO72</f>
        <v>0</v>
      </c>
      <c r="QYD62" s="763">
        <f>'Detailed Budget'!QYP72</f>
        <v>0</v>
      </c>
      <c r="QYE62" s="763">
        <f>'Detailed Budget'!QYQ72</f>
        <v>0</v>
      </c>
      <c r="QYF62" s="763">
        <f>'Detailed Budget'!QYR72</f>
        <v>0</v>
      </c>
      <c r="QYG62" s="763">
        <f>'Detailed Budget'!QYS72</f>
        <v>0</v>
      </c>
      <c r="QYH62" s="763">
        <f>'Detailed Budget'!QYT72</f>
        <v>0</v>
      </c>
      <c r="QYI62" s="763">
        <f>'Detailed Budget'!QYU72</f>
        <v>0</v>
      </c>
      <c r="QYJ62" s="763">
        <f>'Detailed Budget'!QYV72</f>
        <v>0</v>
      </c>
      <c r="QYK62" s="763">
        <f>'Detailed Budget'!QYW72</f>
        <v>0</v>
      </c>
      <c r="QYL62" s="763">
        <f>'Detailed Budget'!QYX72</f>
        <v>0</v>
      </c>
      <c r="QYM62" s="763">
        <f>'Detailed Budget'!QYY72</f>
        <v>0</v>
      </c>
      <c r="QYN62" s="763">
        <f>'Detailed Budget'!QYZ72</f>
        <v>0</v>
      </c>
      <c r="QYO62" s="763">
        <f>'Detailed Budget'!QZA72</f>
        <v>0</v>
      </c>
      <c r="QYP62" s="763">
        <f>'Detailed Budget'!QZB72</f>
        <v>0</v>
      </c>
      <c r="QYQ62" s="763">
        <f>'Detailed Budget'!QZC72</f>
        <v>0</v>
      </c>
      <c r="QYR62" s="763">
        <f>'Detailed Budget'!QZD72</f>
        <v>0</v>
      </c>
      <c r="QYS62" s="763">
        <f>'Detailed Budget'!QZE72</f>
        <v>0</v>
      </c>
      <c r="QYT62" s="763">
        <f>'Detailed Budget'!QZF72</f>
        <v>0</v>
      </c>
      <c r="QYU62" s="763">
        <f>'Detailed Budget'!QZG72</f>
        <v>0</v>
      </c>
      <c r="QYV62" s="763">
        <f>'Detailed Budget'!QZH72</f>
        <v>0</v>
      </c>
      <c r="QYW62" s="763">
        <f>'Detailed Budget'!QZI72</f>
        <v>0</v>
      </c>
      <c r="QYX62" s="763">
        <f>'Detailed Budget'!QZJ72</f>
        <v>0</v>
      </c>
      <c r="QYY62" s="763">
        <f>'Detailed Budget'!QZK72</f>
        <v>0</v>
      </c>
      <c r="QYZ62" s="763">
        <f>'Detailed Budget'!QZL72</f>
        <v>0</v>
      </c>
      <c r="QZA62" s="763">
        <f>'Detailed Budget'!QZM72</f>
        <v>0</v>
      </c>
      <c r="QZB62" s="763">
        <f>'Detailed Budget'!QZN72</f>
        <v>0</v>
      </c>
      <c r="QZC62" s="763">
        <f>'Detailed Budget'!QZO72</f>
        <v>0</v>
      </c>
      <c r="QZD62" s="763">
        <f>'Detailed Budget'!QZP72</f>
        <v>0</v>
      </c>
      <c r="QZE62" s="763">
        <f>'Detailed Budget'!QZQ72</f>
        <v>0</v>
      </c>
      <c r="QZF62" s="763">
        <f>'Detailed Budget'!QZR72</f>
        <v>0</v>
      </c>
      <c r="QZG62" s="763">
        <f>'Detailed Budget'!QZS72</f>
        <v>0</v>
      </c>
      <c r="QZH62" s="763">
        <f>'Detailed Budget'!QZT72</f>
        <v>0</v>
      </c>
      <c r="QZI62" s="763">
        <f>'Detailed Budget'!QZU72</f>
        <v>0</v>
      </c>
      <c r="QZJ62" s="763">
        <f>'Detailed Budget'!QZV72</f>
        <v>0</v>
      </c>
      <c r="QZK62" s="763">
        <f>'Detailed Budget'!QZW72</f>
        <v>0</v>
      </c>
      <c r="QZL62" s="763">
        <f>'Detailed Budget'!QZX72</f>
        <v>0</v>
      </c>
      <c r="QZM62" s="763">
        <f>'Detailed Budget'!QZY72</f>
        <v>0</v>
      </c>
      <c r="QZN62" s="763">
        <f>'Detailed Budget'!QZZ72</f>
        <v>0</v>
      </c>
      <c r="QZO62" s="763">
        <f>'Detailed Budget'!RAA72</f>
        <v>0</v>
      </c>
      <c r="QZP62" s="763">
        <f>'Detailed Budget'!RAB72</f>
        <v>0</v>
      </c>
      <c r="QZQ62" s="763">
        <f>'Detailed Budget'!RAC72</f>
        <v>0</v>
      </c>
      <c r="QZR62" s="763">
        <f>'Detailed Budget'!RAD72</f>
        <v>0</v>
      </c>
      <c r="QZS62" s="763">
        <f>'Detailed Budget'!RAE72</f>
        <v>0</v>
      </c>
      <c r="QZT62" s="763">
        <f>'Detailed Budget'!RAF72</f>
        <v>0</v>
      </c>
      <c r="QZU62" s="763">
        <f>'Detailed Budget'!RAG72</f>
        <v>0</v>
      </c>
      <c r="QZV62" s="763">
        <f>'Detailed Budget'!RAH72</f>
        <v>0</v>
      </c>
      <c r="QZW62" s="763">
        <f>'Detailed Budget'!RAI72</f>
        <v>0</v>
      </c>
      <c r="QZX62" s="763">
        <f>'Detailed Budget'!RAJ72</f>
        <v>0</v>
      </c>
      <c r="QZY62" s="763">
        <f>'Detailed Budget'!RAK72</f>
        <v>0</v>
      </c>
      <c r="QZZ62" s="763">
        <f>'Detailed Budget'!RAL72</f>
        <v>0</v>
      </c>
      <c r="RAA62" s="763">
        <f>'Detailed Budget'!RAM72</f>
        <v>0</v>
      </c>
      <c r="RAB62" s="763">
        <f>'Detailed Budget'!RAN72</f>
        <v>0</v>
      </c>
      <c r="RAC62" s="763">
        <f>'Detailed Budget'!RAO72</f>
        <v>0</v>
      </c>
      <c r="RAD62" s="763">
        <f>'Detailed Budget'!RAP72</f>
        <v>0</v>
      </c>
      <c r="RAE62" s="763">
        <f>'Detailed Budget'!RAQ72</f>
        <v>0</v>
      </c>
      <c r="RAF62" s="763">
        <f>'Detailed Budget'!RAR72</f>
        <v>0</v>
      </c>
      <c r="RAG62" s="763">
        <f>'Detailed Budget'!RAS72</f>
        <v>0</v>
      </c>
      <c r="RAH62" s="763">
        <f>'Detailed Budget'!RAT72</f>
        <v>0</v>
      </c>
      <c r="RAI62" s="763">
        <f>'Detailed Budget'!RAU72</f>
        <v>0</v>
      </c>
      <c r="RAJ62" s="763">
        <f>'Detailed Budget'!RAV72</f>
        <v>0</v>
      </c>
      <c r="RAK62" s="763">
        <f>'Detailed Budget'!RAW72</f>
        <v>0</v>
      </c>
      <c r="RAL62" s="763">
        <f>'Detailed Budget'!RAX72</f>
        <v>0</v>
      </c>
      <c r="RAM62" s="763">
        <f>'Detailed Budget'!RAY72</f>
        <v>0</v>
      </c>
      <c r="RAN62" s="763">
        <f>'Detailed Budget'!RAZ72</f>
        <v>0</v>
      </c>
      <c r="RAO62" s="763">
        <f>'Detailed Budget'!RBA72</f>
        <v>0</v>
      </c>
      <c r="RAP62" s="763">
        <f>'Detailed Budget'!RBB72</f>
        <v>0</v>
      </c>
      <c r="RAQ62" s="763">
        <f>'Detailed Budget'!RBC72</f>
        <v>0</v>
      </c>
      <c r="RAR62" s="763">
        <f>'Detailed Budget'!RBD72</f>
        <v>0</v>
      </c>
      <c r="RAS62" s="763">
        <f>'Detailed Budget'!RBE72</f>
        <v>0</v>
      </c>
      <c r="RAT62" s="763">
        <f>'Detailed Budget'!RBF72</f>
        <v>0</v>
      </c>
      <c r="RAU62" s="763">
        <f>'Detailed Budget'!RBG72</f>
        <v>0</v>
      </c>
      <c r="RAV62" s="763">
        <f>'Detailed Budget'!RBH72</f>
        <v>0</v>
      </c>
      <c r="RAW62" s="763">
        <f>'Detailed Budget'!RBI72</f>
        <v>0</v>
      </c>
      <c r="RAX62" s="763">
        <f>'Detailed Budget'!RBJ72</f>
        <v>0</v>
      </c>
      <c r="RAY62" s="763">
        <f>'Detailed Budget'!RBK72</f>
        <v>0</v>
      </c>
      <c r="RAZ62" s="763">
        <f>'Detailed Budget'!RBL72</f>
        <v>0</v>
      </c>
      <c r="RBA62" s="763">
        <f>'Detailed Budget'!RBM72</f>
        <v>0</v>
      </c>
      <c r="RBB62" s="763">
        <f>'Detailed Budget'!RBN72</f>
        <v>0</v>
      </c>
      <c r="RBC62" s="763">
        <f>'Detailed Budget'!RBO72</f>
        <v>0</v>
      </c>
      <c r="RBD62" s="763">
        <f>'Detailed Budget'!RBP72</f>
        <v>0</v>
      </c>
      <c r="RBE62" s="763">
        <f>'Detailed Budget'!RBQ72</f>
        <v>0</v>
      </c>
      <c r="RBF62" s="763">
        <f>'Detailed Budget'!RBR72</f>
        <v>0</v>
      </c>
      <c r="RBG62" s="763">
        <f>'Detailed Budget'!RBS72</f>
        <v>0</v>
      </c>
      <c r="RBH62" s="763">
        <f>'Detailed Budget'!RBT72</f>
        <v>0</v>
      </c>
      <c r="RBI62" s="763">
        <f>'Detailed Budget'!RBU72</f>
        <v>0</v>
      </c>
      <c r="RBJ62" s="763">
        <f>'Detailed Budget'!RBV72</f>
        <v>0</v>
      </c>
      <c r="RBK62" s="763">
        <f>'Detailed Budget'!RBW72</f>
        <v>0</v>
      </c>
      <c r="RBL62" s="763">
        <f>'Detailed Budget'!RBX72</f>
        <v>0</v>
      </c>
      <c r="RBM62" s="763">
        <f>'Detailed Budget'!RBY72</f>
        <v>0</v>
      </c>
      <c r="RBN62" s="763">
        <f>'Detailed Budget'!RBZ72</f>
        <v>0</v>
      </c>
      <c r="RBO62" s="763">
        <f>'Detailed Budget'!RCA72</f>
        <v>0</v>
      </c>
      <c r="RBP62" s="763">
        <f>'Detailed Budget'!RCB72</f>
        <v>0</v>
      </c>
      <c r="RBQ62" s="763">
        <f>'Detailed Budget'!RCC72</f>
        <v>0</v>
      </c>
      <c r="RBR62" s="763">
        <f>'Detailed Budget'!RCD72</f>
        <v>0</v>
      </c>
      <c r="RBS62" s="763">
        <f>'Detailed Budget'!RCE72</f>
        <v>0</v>
      </c>
      <c r="RBT62" s="763">
        <f>'Detailed Budget'!RCF72</f>
        <v>0</v>
      </c>
      <c r="RBU62" s="763">
        <f>'Detailed Budget'!RCG72</f>
        <v>0</v>
      </c>
      <c r="RBV62" s="763">
        <f>'Detailed Budget'!RCH72</f>
        <v>0</v>
      </c>
      <c r="RBW62" s="763">
        <f>'Detailed Budget'!RCI72</f>
        <v>0</v>
      </c>
      <c r="RBX62" s="763">
        <f>'Detailed Budget'!RCJ72</f>
        <v>0</v>
      </c>
      <c r="RBY62" s="763">
        <f>'Detailed Budget'!RCK72</f>
        <v>0</v>
      </c>
      <c r="RBZ62" s="763">
        <f>'Detailed Budget'!RCL72</f>
        <v>0</v>
      </c>
      <c r="RCA62" s="763">
        <f>'Detailed Budget'!RCM72</f>
        <v>0</v>
      </c>
      <c r="RCB62" s="763">
        <f>'Detailed Budget'!RCN72</f>
        <v>0</v>
      </c>
      <c r="RCC62" s="763">
        <f>'Detailed Budget'!RCO72</f>
        <v>0</v>
      </c>
      <c r="RCD62" s="763">
        <f>'Detailed Budget'!RCP72</f>
        <v>0</v>
      </c>
      <c r="RCE62" s="763">
        <f>'Detailed Budget'!RCQ72</f>
        <v>0</v>
      </c>
      <c r="RCF62" s="763">
        <f>'Detailed Budget'!RCR72</f>
        <v>0</v>
      </c>
      <c r="RCG62" s="763">
        <f>'Detailed Budget'!RCS72</f>
        <v>0</v>
      </c>
      <c r="RCH62" s="763">
        <f>'Detailed Budget'!RCT72</f>
        <v>0</v>
      </c>
      <c r="RCI62" s="763">
        <f>'Detailed Budget'!RCU72</f>
        <v>0</v>
      </c>
      <c r="RCJ62" s="763">
        <f>'Detailed Budget'!RCV72</f>
        <v>0</v>
      </c>
      <c r="RCK62" s="763">
        <f>'Detailed Budget'!RCW72</f>
        <v>0</v>
      </c>
      <c r="RCL62" s="763">
        <f>'Detailed Budget'!RCX72</f>
        <v>0</v>
      </c>
      <c r="RCM62" s="763">
        <f>'Detailed Budget'!RCY72</f>
        <v>0</v>
      </c>
      <c r="RCN62" s="763">
        <f>'Detailed Budget'!RCZ72</f>
        <v>0</v>
      </c>
      <c r="RCO62" s="763">
        <f>'Detailed Budget'!RDA72</f>
        <v>0</v>
      </c>
      <c r="RCP62" s="763">
        <f>'Detailed Budget'!RDB72</f>
        <v>0</v>
      </c>
      <c r="RCQ62" s="763">
        <f>'Detailed Budget'!RDC72</f>
        <v>0</v>
      </c>
      <c r="RCR62" s="763">
        <f>'Detailed Budget'!RDD72</f>
        <v>0</v>
      </c>
      <c r="RCS62" s="763">
        <f>'Detailed Budget'!RDE72</f>
        <v>0</v>
      </c>
      <c r="RCT62" s="763">
        <f>'Detailed Budget'!RDF72</f>
        <v>0</v>
      </c>
      <c r="RCU62" s="763">
        <f>'Detailed Budget'!RDG72</f>
        <v>0</v>
      </c>
      <c r="RCV62" s="763">
        <f>'Detailed Budget'!RDH72</f>
        <v>0</v>
      </c>
      <c r="RCW62" s="763">
        <f>'Detailed Budget'!RDI72</f>
        <v>0</v>
      </c>
      <c r="RCX62" s="763">
        <f>'Detailed Budget'!RDJ72</f>
        <v>0</v>
      </c>
      <c r="RCY62" s="763">
        <f>'Detailed Budget'!RDK72</f>
        <v>0</v>
      </c>
      <c r="RCZ62" s="763">
        <f>'Detailed Budget'!RDL72</f>
        <v>0</v>
      </c>
      <c r="RDA62" s="763">
        <f>'Detailed Budget'!RDM72</f>
        <v>0</v>
      </c>
      <c r="RDB62" s="763">
        <f>'Detailed Budget'!RDN72</f>
        <v>0</v>
      </c>
      <c r="RDC62" s="763">
        <f>'Detailed Budget'!RDO72</f>
        <v>0</v>
      </c>
      <c r="RDD62" s="763">
        <f>'Detailed Budget'!RDP72</f>
        <v>0</v>
      </c>
      <c r="RDE62" s="763">
        <f>'Detailed Budget'!RDQ72</f>
        <v>0</v>
      </c>
      <c r="RDF62" s="763">
        <f>'Detailed Budget'!RDR72</f>
        <v>0</v>
      </c>
      <c r="RDG62" s="763">
        <f>'Detailed Budget'!RDS72</f>
        <v>0</v>
      </c>
      <c r="RDH62" s="763">
        <f>'Detailed Budget'!RDT72</f>
        <v>0</v>
      </c>
      <c r="RDI62" s="763">
        <f>'Detailed Budget'!RDU72</f>
        <v>0</v>
      </c>
      <c r="RDJ62" s="763">
        <f>'Detailed Budget'!RDV72</f>
        <v>0</v>
      </c>
      <c r="RDK62" s="763">
        <f>'Detailed Budget'!RDW72</f>
        <v>0</v>
      </c>
      <c r="RDL62" s="763">
        <f>'Detailed Budget'!RDX72</f>
        <v>0</v>
      </c>
      <c r="RDM62" s="763">
        <f>'Detailed Budget'!RDY72</f>
        <v>0</v>
      </c>
      <c r="RDN62" s="763">
        <f>'Detailed Budget'!RDZ72</f>
        <v>0</v>
      </c>
      <c r="RDO62" s="763">
        <f>'Detailed Budget'!REA72</f>
        <v>0</v>
      </c>
      <c r="RDP62" s="763">
        <f>'Detailed Budget'!REB72</f>
        <v>0</v>
      </c>
      <c r="RDQ62" s="763">
        <f>'Detailed Budget'!REC72</f>
        <v>0</v>
      </c>
      <c r="RDR62" s="763">
        <f>'Detailed Budget'!RED72</f>
        <v>0</v>
      </c>
      <c r="RDS62" s="763">
        <f>'Detailed Budget'!REE72</f>
        <v>0</v>
      </c>
      <c r="RDT62" s="763">
        <f>'Detailed Budget'!REF72</f>
        <v>0</v>
      </c>
      <c r="RDU62" s="763">
        <f>'Detailed Budget'!REG72</f>
        <v>0</v>
      </c>
      <c r="RDV62" s="763">
        <f>'Detailed Budget'!REH72</f>
        <v>0</v>
      </c>
      <c r="RDW62" s="763">
        <f>'Detailed Budget'!REI72</f>
        <v>0</v>
      </c>
      <c r="RDX62" s="763">
        <f>'Detailed Budget'!REJ72</f>
        <v>0</v>
      </c>
      <c r="RDY62" s="763">
        <f>'Detailed Budget'!REK72</f>
        <v>0</v>
      </c>
      <c r="RDZ62" s="763">
        <f>'Detailed Budget'!REL72</f>
        <v>0</v>
      </c>
      <c r="REA62" s="763">
        <f>'Detailed Budget'!REM72</f>
        <v>0</v>
      </c>
      <c r="REB62" s="763">
        <f>'Detailed Budget'!REN72</f>
        <v>0</v>
      </c>
      <c r="REC62" s="763">
        <f>'Detailed Budget'!REO72</f>
        <v>0</v>
      </c>
      <c r="RED62" s="763">
        <f>'Detailed Budget'!REP72</f>
        <v>0</v>
      </c>
      <c r="REE62" s="763">
        <f>'Detailed Budget'!REQ72</f>
        <v>0</v>
      </c>
      <c r="REF62" s="763">
        <f>'Detailed Budget'!RER72</f>
        <v>0</v>
      </c>
      <c r="REG62" s="763">
        <f>'Detailed Budget'!RES72</f>
        <v>0</v>
      </c>
      <c r="REH62" s="763">
        <f>'Detailed Budget'!RET72</f>
        <v>0</v>
      </c>
      <c r="REI62" s="763">
        <f>'Detailed Budget'!REU72</f>
        <v>0</v>
      </c>
      <c r="REJ62" s="763">
        <f>'Detailed Budget'!REV72</f>
        <v>0</v>
      </c>
      <c r="REK62" s="763">
        <f>'Detailed Budget'!REW72</f>
        <v>0</v>
      </c>
      <c r="REL62" s="763">
        <f>'Detailed Budget'!REX72</f>
        <v>0</v>
      </c>
      <c r="REM62" s="763">
        <f>'Detailed Budget'!REY72</f>
        <v>0</v>
      </c>
      <c r="REN62" s="763">
        <f>'Detailed Budget'!REZ72</f>
        <v>0</v>
      </c>
      <c r="REO62" s="763">
        <f>'Detailed Budget'!RFA72</f>
        <v>0</v>
      </c>
      <c r="REP62" s="763">
        <f>'Detailed Budget'!RFB72</f>
        <v>0</v>
      </c>
      <c r="REQ62" s="763">
        <f>'Detailed Budget'!RFC72</f>
        <v>0</v>
      </c>
      <c r="RER62" s="763">
        <f>'Detailed Budget'!RFD72</f>
        <v>0</v>
      </c>
      <c r="RES62" s="763">
        <f>'Detailed Budget'!RFE72</f>
        <v>0</v>
      </c>
      <c r="RET62" s="763">
        <f>'Detailed Budget'!RFF72</f>
        <v>0</v>
      </c>
      <c r="REU62" s="763">
        <f>'Detailed Budget'!RFG72</f>
        <v>0</v>
      </c>
      <c r="REV62" s="763">
        <f>'Detailed Budget'!RFH72</f>
        <v>0</v>
      </c>
      <c r="REW62" s="763">
        <f>'Detailed Budget'!RFI72</f>
        <v>0</v>
      </c>
      <c r="REX62" s="763">
        <f>'Detailed Budget'!RFJ72</f>
        <v>0</v>
      </c>
      <c r="REY62" s="763">
        <f>'Detailed Budget'!RFK72</f>
        <v>0</v>
      </c>
      <c r="REZ62" s="763">
        <f>'Detailed Budget'!RFL72</f>
        <v>0</v>
      </c>
      <c r="RFA62" s="763">
        <f>'Detailed Budget'!RFM72</f>
        <v>0</v>
      </c>
      <c r="RFB62" s="763">
        <f>'Detailed Budget'!RFN72</f>
        <v>0</v>
      </c>
      <c r="RFC62" s="763">
        <f>'Detailed Budget'!RFO72</f>
        <v>0</v>
      </c>
      <c r="RFD62" s="763">
        <f>'Detailed Budget'!RFP72</f>
        <v>0</v>
      </c>
      <c r="RFE62" s="763">
        <f>'Detailed Budget'!RFQ72</f>
        <v>0</v>
      </c>
      <c r="RFF62" s="763">
        <f>'Detailed Budget'!RFR72</f>
        <v>0</v>
      </c>
      <c r="RFG62" s="763">
        <f>'Detailed Budget'!RFS72</f>
        <v>0</v>
      </c>
      <c r="RFH62" s="763">
        <f>'Detailed Budget'!RFT72</f>
        <v>0</v>
      </c>
      <c r="RFI62" s="763">
        <f>'Detailed Budget'!RFU72</f>
        <v>0</v>
      </c>
      <c r="RFJ62" s="763">
        <f>'Detailed Budget'!RFV72</f>
        <v>0</v>
      </c>
      <c r="RFK62" s="763">
        <f>'Detailed Budget'!RFW72</f>
        <v>0</v>
      </c>
      <c r="RFL62" s="763">
        <f>'Detailed Budget'!RFX72</f>
        <v>0</v>
      </c>
      <c r="RFM62" s="763">
        <f>'Detailed Budget'!RFY72</f>
        <v>0</v>
      </c>
      <c r="RFN62" s="763">
        <f>'Detailed Budget'!RFZ72</f>
        <v>0</v>
      </c>
      <c r="RFO62" s="763">
        <f>'Detailed Budget'!RGA72</f>
        <v>0</v>
      </c>
      <c r="RFP62" s="763">
        <f>'Detailed Budget'!RGB72</f>
        <v>0</v>
      </c>
      <c r="RFQ62" s="763">
        <f>'Detailed Budget'!RGC72</f>
        <v>0</v>
      </c>
      <c r="RFR62" s="763">
        <f>'Detailed Budget'!RGD72</f>
        <v>0</v>
      </c>
      <c r="RFS62" s="763">
        <f>'Detailed Budget'!RGE72</f>
        <v>0</v>
      </c>
      <c r="RFT62" s="763">
        <f>'Detailed Budget'!RGF72</f>
        <v>0</v>
      </c>
      <c r="RFU62" s="763">
        <f>'Detailed Budget'!RGG72</f>
        <v>0</v>
      </c>
      <c r="RFV62" s="763">
        <f>'Detailed Budget'!RGH72</f>
        <v>0</v>
      </c>
      <c r="RFW62" s="763">
        <f>'Detailed Budget'!RGI72</f>
        <v>0</v>
      </c>
      <c r="RFX62" s="763">
        <f>'Detailed Budget'!RGJ72</f>
        <v>0</v>
      </c>
      <c r="RFY62" s="763">
        <f>'Detailed Budget'!RGK72</f>
        <v>0</v>
      </c>
      <c r="RFZ62" s="763">
        <f>'Detailed Budget'!RGL72</f>
        <v>0</v>
      </c>
      <c r="RGA62" s="763">
        <f>'Detailed Budget'!RGM72</f>
        <v>0</v>
      </c>
      <c r="RGB62" s="763">
        <f>'Detailed Budget'!RGN72</f>
        <v>0</v>
      </c>
      <c r="RGC62" s="763">
        <f>'Detailed Budget'!RGO72</f>
        <v>0</v>
      </c>
      <c r="RGD62" s="763">
        <f>'Detailed Budget'!RGP72</f>
        <v>0</v>
      </c>
      <c r="RGE62" s="763">
        <f>'Detailed Budget'!RGQ72</f>
        <v>0</v>
      </c>
      <c r="RGF62" s="763">
        <f>'Detailed Budget'!RGR72</f>
        <v>0</v>
      </c>
      <c r="RGG62" s="763">
        <f>'Detailed Budget'!RGS72</f>
        <v>0</v>
      </c>
      <c r="RGH62" s="763">
        <f>'Detailed Budget'!RGT72</f>
        <v>0</v>
      </c>
      <c r="RGI62" s="763">
        <f>'Detailed Budget'!RGU72</f>
        <v>0</v>
      </c>
      <c r="RGJ62" s="763">
        <f>'Detailed Budget'!RGV72</f>
        <v>0</v>
      </c>
      <c r="RGK62" s="763">
        <f>'Detailed Budget'!RGW72</f>
        <v>0</v>
      </c>
      <c r="RGL62" s="763">
        <f>'Detailed Budget'!RGX72</f>
        <v>0</v>
      </c>
      <c r="RGM62" s="763">
        <f>'Detailed Budget'!RGY72</f>
        <v>0</v>
      </c>
      <c r="RGN62" s="763">
        <f>'Detailed Budget'!RGZ72</f>
        <v>0</v>
      </c>
      <c r="RGO62" s="763">
        <f>'Detailed Budget'!RHA72</f>
        <v>0</v>
      </c>
      <c r="RGP62" s="763">
        <f>'Detailed Budget'!RHB72</f>
        <v>0</v>
      </c>
      <c r="RGQ62" s="763">
        <f>'Detailed Budget'!RHC72</f>
        <v>0</v>
      </c>
      <c r="RGR62" s="763">
        <f>'Detailed Budget'!RHD72</f>
        <v>0</v>
      </c>
      <c r="RGS62" s="763">
        <f>'Detailed Budget'!RHE72</f>
        <v>0</v>
      </c>
      <c r="RGT62" s="763">
        <f>'Detailed Budget'!RHF72</f>
        <v>0</v>
      </c>
      <c r="RGU62" s="763">
        <f>'Detailed Budget'!RHG72</f>
        <v>0</v>
      </c>
      <c r="RGV62" s="763">
        <f>'Detailed Budget'!RHH72</f>
        <v>0</v>
      </c>
      <c r="RGW62" s="763">
        <f>'Detailed Budget'!RHI72</f>
        <v>0</v>
      </c>
      <c r="RGX62" s="763">
        <f>'Detailed Budget'!RHJ72</f>
        <v>0</v>
      </c>
      <c r="RGY62" s="763">
        <f>'Detailed Budget'!RHK72</f>
        <v>0</v>
      </c>
      <c r="RGZ62" s="763">
        <f>'Detailed Budget'!RHL72</f>
        <v>0</v>
      </c>
      <c r="RHA62" s="763">
        <f>'Detailed Budget'!RHM72</f>
        <v>0</v>
      </c>
      <c r="RHB62" s="763">
        <f>'Detailed Budget'!RHN72</f>
        <v>0</v>
      </c>
      <c r="RHC62" s="763">
        <f>'Detailed Budget'!RHO72</f>
        <v>0</v>
      </c>
      <c r="RHD62" s="763">
        <f>'Detailed Budget'!RHP72</f>
        <v>0</v>
      </c>
      <c r="RHE62" s="763">
        <f>'Detailed Budget'!RHQ72</f>
        <v>0</v>
      </c>
      <c r="RHF62" s="763">
        <f>'Detailed Budget'!RHR72</f>
        <v>0</v>
      </c>
      <c r="RHG62" s="763">
        <f>'Detailed Budget'!RHS72</f>
        <v>0</v>
      </c>
      <c r="RHH62" s="763">
        <f>'Detailed Budget'!RHT72</f>
        <v>0</v>
      </c>
      <c r="RHI62" s="763">
        <f>'Detailed Budget'!RHU72</f>
        <v>0</v>
      </c>
      <c r="RHJ62" s="763">
        <f>'Detailed Budget'!RHV72</f>
        <v>0</v>
      </c>
      <c r="RHK62" s="763">
        <f>'Detailed Budget'!RHW72</f>
        <v>0</v>
      </c>
      <c r="RHL62" s="763">
        <f>'Detailed Budget'!RHX72</f>
        <v>0</v>
      </c>
      <c r="RHM62" s="763">
        <f>'Detailed Budget'!RHY72</f>
        <v>0</v>
      </c>
      <c r="RHN62" s="763">
        <f>'Detailed Budget'!RHZ72</f>
        <v>0</v>
      </c>
      <c r="RHO62" s="763">
        <f>'Detailed Budget'!RIA72</f>
        <v>0</v>
      </c>
      <c r="RHP62" s="763">
        <f>'Detailed Budget'!RIB72</f>
        <v>0</v>
      </c>
      <c r="RHQ62" s="763">
        <f>'Detailed Budget'!RIC72</f>
        <v>0</v>
      </c>
      <c r="RHR62" s="763">
        <f>'Detailed Budget'!RID72</f>
        <v>0</v>
      </c>
      <c r="RHS62" s="763">
        <f>'Detailed Budget'!RIE72</f>
        <v>0</v>
      </c>
      <c r="RHT62" s="763">
        <f>'Detailed Budget'!RIF72</f>
        <v>0</v>
      </c>
      <c r="RHU62" s="763">
        <f>'Detailed Budget'!RIG72</f>
        <v>0</v>
      </c>
      <c r="RHV62" s="763">
        <f>'Detailed Budget'!RIH72</f>
        <v>0</v>
      </c>
      <c r="RHW62" s="763">
        <f>'Detailed Budget'!RII72</f>
        <v>0</v>
      </c>
      <c r="RHX62" s="763">
        <f>'Detailed Budget'!RIJ72</f>
        <v>0</v>
      </c>
      <c r="RHY62" s="763">
        <f>'Detailed Budget'!RIK72</f>
        <v>0</v>
      </c>
      <c r="RHZ62" s="763">
        <f>'Detailed Budget'!RIL72</f>
        <v>0</v>
      </c>
      <c r="RIA62" s="763">
        <f>'Detailed Budget'!RIM72</f>
        <v>0</v>
      </c>
      <c r="RIB62" s="763">
        <f>'Detailed Budget'!RIN72</f>
        <v>0</v>
      </c>
      <c r="RIC62" s="763">
        <f>'Detailed Budget'!RIO72</f>
        <v>0</v>
      </c>
      <c r="RID62" s="763">
        <f>'Detailed Budget'!RIP72</f>
        <v>0</v>
      </c>
      <c r="RIE62" s="763">
        <f>'Detailed Budget'!RIQ72</f>
        <v>0</v>
      </c>
      <c r="RIF62" s="763">
        <f>'Detailed Budget'!RIR72</f>
        <v>0</v>
      </c>
      <c r="RIG62" s="763">
        <f>'Detailed Budget'!RIS72</f>
        <v>0</v>
      </c>
      <c r="RIH62" s="763">
        <f>'Detailed Budget'!RIT72</f>
        <v>0</v>
      </c>
      <c r="RII62" s="763">
        <f>'Detailed Budget'!RIU72</f>
        <v>0</v>
      </c>
      <c r="RIJ62" s="763">
        <f>'Detailed Budget'!RIV72</f>
        <v>0</v>
      </c>
      <c r="RIK62" s="763">
        <f>'Detailed Budget'!RIW72</f>
        <v>0</v>
      </c>
      <c r="RIL62" s="763">
        <f>'Detailed Budget'!RIX72</f>
        <v>0</v>
      </c>
      <c r="RIM62" s="763">
        <f>'Detailed Budget'!RIY72</f>
        <v>0</v>
      </c>
      <c r="RIN62" s="763">
        <f>'Detailed Budget'!RIZ72</f>
        <v>0</v>
      </c>
      <c r="RIO62" s="763">
        <f>'Detailed Budget'!RJA72</f>
        <v>0</v>
      </c>
      <c r="RIP62" s="763">
        <f>'Detailed Budget'!RJB72</f>
        <v>0</v>
      </c>
      <c r="RIQ62" s="763">
        <f>'Detailed Budget'!RJC72</f>
        <v>0</v>
      </c>
      <c r="RIR62" s="763">
        <f>'Detailed Budget'!RJD72</f>
        <v>0</v>
      </c>
      <c r="RIS62" s="763">
        <f>'Detailed Budget'!RJE72</f>
        <v>0</v>
      </c>
      <c r="RIT62" s="763">
        <f>'Detailed Budget'!RJF72</f>
        <v>0</v>
      </c>
      <c r="RIU62" s="763">
        <f>'Detailed Budget'!RJG72</f>
        <v>0</v>
      </c>
      <c r="RIV62" s="763">
        <f>'Detailed Budget'!RJH72</f>
        <v>0</v>
      </c>
      <c r="RIW62" s="763">
        <f>'Detailed Budget'!RJI72</f>
        <v>0</v>
      </c>
      <c r="RIX62" s="763">
        <f>'Detailed Budget'!RJJ72</f>
        <v>0</v>
      </c>
      <c r="RIY62" s="763">
        <f>'Detailed Budget'!RJK72</f>
        <v>0</v>
      </c>
      <c r="RIZ62" s="763">
        <f>'Detailed Budget'!RJL72</f>
        <v>0</v>
      </c>
      <c r="RJA62" s="763">
        <f>'Detailed Budget'!RJM72</f>
        <v>0</v>
      </c>
      <c r="RJB62" s="763">
        <f>'Detailed Budget'!RJN72</f>
        <v>0</v>
      </c>
      <c r="RJC62" s="763">
        <f>'Detailed Budget'!RJO72</f>
        <v>0</v>
      </c>
      <c r="RJD62" s="763">
        <f>'Detailed Budget'!RJP72</f>
        <v>0</v>
      </c>
      <c r="RJE62" s="763">
        <f>'Detailed Budget'!RJQ72</f>
        <v>0</v>
      </c>
      <c r="RJF62" s="763">
        <f>'Detailed Budget'!RJR72</f>
        <v>0</v>
      </c>
      <c r="RJG62" s="763">
        <f>'Detailed Budget'!RJS72</f>
        <v>0</v>
      </c>
      <c r="RJH62" s="763">
        <f>'Detailed Budget'!RJT72</f>
        <v>0</v>
      </c>
      <c r="RJI62" s="763">
        <f>'Detailed Budget'!RJU72</f>
        <v>0</v>
      </c>
      <c r="RJJ62" s="763">
        <f>'Detailed Budget'!RJV72</f>
        <v>0</v>
      </c>
      <c r="RJK62" s="763">
        <f>'Detailed Budget'!RJW72</f>
        <v>0</v>
      </c>
      <c r="RJL62" s="763">
        <f>'Detailed Budget'!RJX72</f>
        <v>0</v>
      </c>
      <c r="RJM62" s="763">
        <f>'Detailed Budget'!RJY72</f>
        <v>0</v>
      </c>
      <c r="RJN62" s="763">
        <f>'Detailed Budget'!RJZ72</f>
        <v>0</v>
      </c>
      <c r="RJO62" s="763">
        <f>'Detailed Budget'!RKA72</f>
        <v>0</v>
      </c>
      <c r="RJP62" s="763">
        <f>'Detailed Budget'!RKB72</f>
        <v>0</v>
      </c>
      <c r="RJQ62" s="763">
        <f>'Detailed Budget'!RKC72</f>
        <v>0</v>
      </c>
      <c r="RJR62" s="763">
        <f>'Detailed Budget'!RKD72</f>
        <v>0</v>
      </c>
      <c r="RJS62" s="763">
        <f>'Detailed Budget'!RKE72</f>
        <v>0</v>
      </c>
      <c r="RJT62" s="763">
        <f>'Detailed Budget'!RKF72</f>
        <v>0</v>
      </c>
      <c r="RJU62" s="763">
        <f>'Detailed Budget'!RKG72</f>
        <v>0</v>
      </c>
      <c r="RJV62" s="763">
        <f>'Detailed Budget'!RKH72</f>
        <v>0</v>
      </c>
      <c r="RJW62" s="763">
        <f>'Detailed Budget'!RKI72</f>
        <v>0</v>
      </c>
      <c r="RJX62" s="763">
        <f>'Detailed Budget'!RKJ72</f>
        <v>0</v>
      </c>
      <c r="RJY62" s="763">
        <f>'Detailed Budget'!RKK72</f>
        <v>0</v>
      </c>
      <c r="RJZ62" s="763">
        <f>'Detailed Budget'!RKL72</f>
        <v>0</v>
      </c>
      <c r="RKA62" s="763">
        <f>'Detailed Budget'!RKM72</f>
        <v>0</v>
      </c>
      <c r="RKB62" s="763">
        <f>'Detailed Budget'!RKN72</f>
        <v>0</v>
      </c>
      <c r="RKC62" s="763">
        <f>'Detailed Budget'!RKO72</f>
        <v>0</v>
      </c>
      <c r="RKD62" s="763">
        <f>'Detailed Budget'!RKP72</f>
        <v>0</v>
      </c>
      <c r="RKE62" s="763">
        <f>'Detailed Budget'!RKQ72</f>
        <v>0</v>
      </c>
      <c r="RKF62" s="763">
        <f>'Detailed Budget'!RKR72</f>
        <v>0</v>
      </c>
      <c r="RKG62" s="763">
        <f>'Detailed Budget'!RKS72</f>
        <v>0</v>
      </c>
      <c r="RKH62" s="763">
        <f>'Detailed Budget'!RKT72</f>
        <v>0</v>
      </c>
      <c r="RKI62" s="763">
        <f>'Detailed Budget'!RKU72</f>
        <v>0</v>
      </c>
      <c r="RKJ62" s="763">
        <f>'Detailed Budget'!RKV72</f>
        <v>0</v>
      </c>
      <c r="RKK62" s="763">
        <f>'Detailed Budget'!RKW72</f>
        <v>0</v>
      </c>
      <c r="RKL62" s="763">
        <f>'Detailed Budget'!RKX72</f>
        <v>0</v>
      </c>
      <c r="RKM62" s="763">
        <f>'Detailed Budget'!RKY72</f>
        <v>0</v>
      </c>
      <c r="RKN62" s="763">
        <f>'Detailed Budget'!RKZ72</f>
        <v>0</v>
      </c>
      <c r="RKO62" s="763">
        <f>'Detailed Budget'!RLA72</f>
        <v>0</v>
      </c>
      <c r="RKP62" s="763">
        <f>'Detailed Budget'!RLB72</f>
        <v>0</v>
      </c>
      <c r="RKQ62" s="763">
        <f>'Detailed Budget'!RLC72</f>
        <v>0</v>
      </c>
      <c r="RKR62" s="763">
        <f>'Detailed Budget'!RLD72</f>
        <v>0</v>
      </c>
      <c r="RKS62" s="763">
        <f>'Detailed Budget'!RLE72</f>
        <v>0</v>
      </c>
      <c r="RKT62" s="763">
        <f>'Detailed Budget'!RLF72</f>
        <v>0</v>
      </c>
      <c r="RKU62" s="763">
        <f>'Detailed Budget'!RLG72</f>
        <v>0</v>
      </c>
      <c r="RKV62" s="763">
        <f>'Detailed Budget'!RLH72</f>
        <v>0</v>
      </c>
      <c r="RKW62" s="763">
        <f>'Detailed Budget'!RLI72</f>
        <v>0</v>
      </c>
      <c r="RKX62" s="763">
        <f>'Detailed Budget'!RLJ72</f>
        <v>0</v>
      </c>
      <c r="RKY62" s="763">
        <f>'Detailed Budget'!RLK72</f>
        <v>0</v>
      </c>
      <c r="RKZ62" s="763">
        <f>'Detailed Budget'!RLL72</f>
        <v>0</v>
      </c>
      <c r="RLA62" s="763">
        <f>'Detailed Budget'!RLM72</f>
        <v>0</v>
      </c>
      <c r="RLB62" s="763">
        <f>'Detailed Budget'!RLN72</f>
        <v>0</v>
      </c>
      <c r="RLC62" s="763">
        <f>'Detailed Budget'!RLO72</f>
        <v>0</v>
      </c>
      <c r="RLD62" s="763">
        <f>'Detailed Budget'!RLP72</f>
        <v>0</v>
      </c>
      <c r="RLE62" s="763">
        <f>'Detailed Budget'!RLQ72</f>
        <v>0</v>
      </c>
      <c r="RLF62" s="763">
        <f>'Detailed Budget'!RLR72</f>
        <v>0</v>
      </c>
      <c r="RLG62" s="763">
        <f>'Detailed Budget'!RLS72</f>
        <v>0</v>
      </c>
      <c r="RLH62" s="763">
        <f>'Detailed Budget'!RLT72</f>
        <v>0</v>
      </c>
      <c r="RLI62" s="763">
        <f>'Detailed Budget'!RLU72</f>
        <v>0</v>
      </c>
      <c r="RLJ62" s="763">
        <f>'Detailed Budget'!RLV72</f>
        <v>0</v>
      </c>
      <c r="RLK62" s="763">
        <f>'Detailed Budget'!RLW72</f>
        <v>0</v>
      </c>
      <c r="RLL62" s="763">
        <f>'Detailed Budget'!RLX72</f>
        <v>0</v>
      </c>
      <c r="RLM62" s="763">
        <f>'Detailed Budget'!RLY72</f>
        <v>0</v>
      </c>
      <c r="RLN62" s="763">
        <f>'Detailed Budget'!RLZ72</f>
        <v>0</v>
      </c>
      <c r="RLO62" s="763">
        <f>'Detailed Budget'!RMA72</f>
        <v>0</v>
      </c>
      <c r="RLP62" s="763">
        <f>'Detailed Budget'!RMB72</f>
        <v>0</v>
      </c>
      <c r="RLQ62" s="763">
        <f>'Detailed Budget'!RMC72</f>
        <v>0</v>
      </c>
      <c r="RLR62" s="763">
        <f>'Detailed Budget'!RMD72</f>
        <v>0</v>
      </c>
      <c r="RLS62" s="763">
        <f>'Detailed Budget'!RME72</f>
        <v>0</v>
      </c>
      <c r="RLT62" s="763">
        <f>'Detailed Budget'!RMF72</f>
        <v>0</v>
      </c>
      <c r="RLU62" s="763">
        <f>'Detailed Budget'!RMG72</f>
        <v>0</v>
      </c>
      <c r="RLV62" s="763">
        <f>'Detailed Budget'!RMH72</f>
        <v>0</v>
      </c>
      <c r="RLW62" s="763">
        <f>'Detailed Budget'!RMI72</f>
        <v>0</v>
      </c>
      <c r="RLX62" s="763">
        <f>'Detailed Budget'!RMJ72</f>
        <v>0</v>
      </c>
      <c r="RLY62" s="763">
        <f>'Detailed Budget'!RMK72</f>
        <v>0</v>
      </c>
      <c r="RLZ62" s="763">
        <f>'Detailed Budget'!RML72</f>
        <v>0</v>
      </c>
      <c r="RMA62" s="763">
        <f>'Detailed Budget'!RMM72</f>
        <v>0</v>
      </c>
      <c r="RMB62" s="763">
        <f>'Detailed Budget'!RMN72</f>
        <v>0</v>
      </c>
      <c r="RMC62" s="763">
        <f>'Detailed Budget'!RMO72</f>
        <v>0</v>
      </c>
      <c r="RMD62" s="763">
        <f>'Detailed Budget'!RMP72</f>
        <v>0</v>
      </c>
      <c r="RME62" s="763">
        <f>'Detailed Budget'!RMQ72</f>
        <v>0</v>
      </c>
      <c r="RMF62" s="763">
        <f>'Detailed Budget'!RMR72</f>
        <v>0</v>
      </c>
      <c r="RMG62" s="763">
        <f>'Detailed Budget'!RMS72</f>
        <v>0</v>
      </c>
      <c r="RMH62" s="763">
        <f>'Detailed Budget'!RMT72</f>
        <v>0</v>
      </c>
      <c r="RMI62" s="763">
        <f>'Detailed Budget'!RMU72</f>
        <v>0</v>
      </c>
      <c r="RMJ62" s="763">
        <f>'Detailed Budget'!RMV72</f>
        <v>0</v>
      </c>
      <c r="RMK62" s="763">
        <f>'Detailed Budget'!RMW72</f>
        <v>0</v>
      </c>
      <c r="RML62" s="763">
        <f>'Detailed Budget'!RMX72</f>
        <v>0</v>
      </c>
      <c r="RMM62" s="763">
        <f>'Detailed Budget'!RMY72</f>
        <v>0</v>
      </c>
      <c r="RMN62" s="763">
        <f>'Detailed Budget'!RMZ72</f>
        <v>0</v>
      </c>
      <c r="RMO62" s="763">
        <f>'Detailed Budget'!RNA72</f>
        <v>0</v>
      </c>
      <c r="RMP62" s="763">
        <f>'Detailed Budget'!RNB72</f>
        <v>0</v>
      </c>
      <c r="RMQ62" s="763">
        <f>'Detailed Budget'!RNC72</f>
        <v>0</v>
      </c>
      <c r="RMR62" s="763">
        <f>'Detailed Budget'!RND72</f>
        <v>0</v>
      </c>
      <c r="RMS62" s="763">
        <f>'Detailed Budget'!RNE72</f>
        <v>0</v>
      </c>
      <c r="RMT62" s="763">
        <f>'Detailed Budget'!RNF72</f>
        <v>0</v>
      </c>
      <c r="RMU62" s="763">
        <f>'Detailed Budget'!RNG72</f>
        <v>0</v>
      </c>
      <c r="RMV62" s="763">
        <f>'Detailed Budget'!RNH72</f>
        <v>0</v>
      </c>
      <c r="RMW62" s="763">
        <f>'Detailed Budget'!RNI72</f>
        <v>0</v>
      </c>
      <c r="RMX62" s="763">
        <f>'Detailed Budget'!RNJ72</f>
        <v>0</v>
      </c>
      <c r="RMY62" s="763">
        <f>'Detailed Budget'!RNK72</f>
        <v>0</v>
      </c>
      <c r="RMZ62" s="763">
        <f>'Detailed Budget'!RNL72</f>
        <v>0</v>
      </c>
      <c r="RNA62" s="763">
        <f>'Detailed Budget'!RNM72</f>
        <v>0</v>
      </c>
      <c r="RNB62" s="763">
        <f>'Detailed Budget'!RNN72</f>
        <v>0</v>
      </c>
      <c r="RNC62" s="763">
        <f>'Detailed Budget'!RNO72</f>
        <v>0</v>
      </c>
      <c r="RND62" s="763">
        <f>'Detailed Budget'!RNP72</f>
        <v>0</v>
      </c>
      <c r="RNE62" s="763">
        <f>'Detailed Budget'!RNQ72</f>
        <v>0</v>
      </c>
      <c r="RNF62" s="763">
        <f>'Detailed Budget'!RNR72</f>
        <v>0</v>
      </c>
      <c r="RNG62" s="763">
        <f>'Detailed Budget'!RNS72</f>
        <v>0</v>
      </c>
      <c r="RNH62" s="763">
        <f>'Detailed Budget'!RNT72</f>
        <v>0</v>
      </c>
      <c r="RNI62" s="763">
        <f>'Detailed Budget'!RNU72</f>
        <v>0</v>
      </c>
      <c r="RNJ62" s="763">
        <f>'Detailed Budget'!RNV72</f>
        <v>0</v>
      </c>
      <c r="RNK62" s="763">
        <f>'Detailed Budget'!RNW72</f>
        <v>0</v>
      </c>
      <c r="RNL62" s="763">
        <f>'Detailed Budget'!RNX72</f>
        <v>0</v>
      </c>
      <c r="RNM62" s="763">
        <f>'Detailed Budget'!RNY72</f>
        <v>0</v>
      </c>
      <c r="RNN62" s="763">
        <f>'Detailed Budget'!RNZ72</f>
        <v>0</v>
      </c>
      <c r="RNO62" s="763">
        <f>'Detailed Budget'!ROA72</f>
        <v>0</v>
      </c>
      <c r="RNP62" s="763">
        <f>'Detailed Budget'!ROB72</f>
        <v>0</v>
      </c>
      <c r="RNQ62" s="763">
        <f>'Detailed Budget'!ROC72</f>
        <v>0</v>
      </c>
      <c r="RNR62" s="763">
        <f>'Detailed Budget'!ROD72</f>
        <v>0</v>
      </c>
      <c r="RNS62" s="763">
        <f>'Detailed Budget'!ROE72</f>
        <v>0</v>
      </c>
      <c r="RNT62" s="763">
        <f>'Detailed Budget'!ROF72</f>
        <v>0</v>
      </c>
      <c r="RNU62" s="763">
        <f>'Detailed Budget'!ROG72</f>
        <v>0</v>
      </c>
      <c r="RNV62" s="763">
        <f>'Detailed Budget'!ROH72</f>
        <v>0</v>
      </c>
      <c r="RNW62" s="763">
        <f>'Detailed Budget'!ROI72</f>
        <v>0</v>
      </c>
      <c r="RNX62" s="763">
        <f>'Detailed Budget'!ROJ72</f>
        <v>0</v>
      </c>
      <c r="RNY62" s="763">
        <f>'Detailed Budget'!ROK72</f>
        <v>0</v>
      </c>
      <c r="RNZ62" s="763">
        <f>'Detailed Budget'!ROL72</f>
        <v>0</v>
      </c>
      <c r="ROA62" s="763">
        <f>'Detailed Budget'!ROM72</f>
        <v>0</v>
      </c>
      <c r="ROB62" s="763">
        <f>'Detailed Budget'!RON72</f>
        <v>0</v>
      </c>
      <c r="ROC62" s="763">
        <f>'Detailed Budget'!ROO72</f>
        <v>0</v>
      </c>
      <c r="ROD62" s="763">
        <f>'Detailed Budget'!ROP72</f>
        <v>0</v>
      </c>
      <c r="ROE62" s="763">
        <f>'Detailed Budget'!ROQ72</f>
        <v>0</v>
      </c>
      <c r="ROF62" s="763">
        <f>'Detailed Budget'!ROR72</f>
        <v>0</v>
      </c>
      <c r="ROG62" s="763">
        <f>'Detailed Budget'!ROS72</f>
        <v>0</v>
      </c>
      <c r="ROH62" s="763">
        <f>'Detailed Budget'!ROT72</f>
        <v>0</v>
      </c>
      <c r="ROI62" s="763">
        <f>'Detailed Budget'!ROU72</f>
        <v>0</v>
      </c>
      <c r="ROJ62" s="763">
        <f>'Detailed Budget'!ROV72</f>
        <v>0</v>
      </c>
      <c r="ROK62" s="763">
        <f>'Detailed Budget'!ROW72</f>
        <v>0</v>
      </c>
      <c r="ROL62" s="763">
        <f>'Detailed Budget'!ROX72</f>
        <v>0</v>
      </c>
      <c r="ROM62" s="763">
        <f>'Detailed Budget'!ROY72</f>
        <v>0</v>
      </c>
      <c r="RON62" s="763">
        <f>'Detailed Budget'!ROZ72</f>
        <v>0</v>
      </c>
      <c r="ROO62" s="763">
        <f>'Detailed Budget'!RPA72</f>
        <v>0</v>
      </c>
      <c r="ROP62" s="763">
        <f>'Detailed Budget'!RPB72</f>
        <v>0</v>
      </c>
      <c r="ROQ62" s="763">
        <f>'Detailed Budget'!RPC72</f>
        <v>0</v>
      </c>
      <c r="ROR62" s="763">
        <f>'Detailed Budget'!RPD72</f>
        <v>0</v>
      </c>
      <c r="ROS62" s="763">
        <f>'Detailed Budget'!RPE72</f>
        <v>0</v>
      </c>
      <c r="ROT62" s="763">
        <f>'Detailed Budget'!RPF72</f>
        <v>0</v>
      </c>
      <c r="ROU62" s="763">
        <f>'Detailed Budget'!RPG72</f>
        <v>0</v>
      </c>
      <c r="ROV62" s="763">
        <f>'Detailed Budget'!RPH72</f>
        <v>0</v>
      </c>
      <c r="ROW62" s="763">
        <f>'Detailed Budget'!RPI72</f>
        <v>0</v>
      </c>
      <c r="ROX62" s="763">
        <f>'Detailed Budget'!RPJ72</f>
        <v>0</v>
      </c>
      <c r="ROY62" s="763">
        <f>'Detailed Budget'!RPK72</f>
        <v>0</v>
      </c>
      <c r="ROZ62" s="763">
        <f>'Detailed Budget'!RPL72</f>
        <v>0</v>
      </c>
      <c r="RPA62" s="763">
        <f>'Detailed Budget'!RPM72</f>
        <v>0</v>
      </c>
      <c r="RPB62" s="763">
        <f>'Detailed Budget'!RPN72</f>
        <v>0</v>
      </c>
      <c r="RPC62" s="763">
        <f>'Detailed Budget'!RPO72</f>
        <v>0</v>
      </c>
      <c r="RPD62" s="763">
        <f>'Detailed Budget'!RPP72</f>
        <v>0</v>
      </c>
      <c r="RPE62" s="763">
        <f>'Detailed Budget'!RPQ72</f>
        <v>0</v>
      </c>
      <c r="RPF62" s="763">
        <f>'Detailed Budget'!RPR72</f>
        <v>0</v>
      </c>
      <c r="RPG62" s="763">
        <f>'Detailed Budget'!RPS72</f>
        <v>0</v>
      </c>
      <c r="RPH62" s="763">
        <f>'Detailed Budget'!RPT72</f>
        <v>0</v>
      </c>
      <c r="RPI62" s="763">
        <f>'Detailed Budget'!RPU72</f>
        <v>0</v>
      </c>
      <c r="RPJ62" s="763">
        <f>'Detailed Budget'!RPV72</f>
        <v>0</v>
      </c>
      <c r="RPK62" s="763">
        <f>'Detailed Budget'!RPW72</f>
        <v>0</v>
      </c>
      <c r="RPL62" s="763">
        <f>'Detailed Budget'!RPX72</f>
        <v>0</v>
      </c>
      <c r="RPM62" s="763">
        <f>'Detailed Budget'!RPY72</f>
        <v>0</v>
      </c>
      <c r="RPN62" s="763">
        <f>'Detailed Budget'!RPZ72</f>
        <v>0</v>
      </c>
      <c r="RPO62" s="763">
        <f>'Detailed Budget'!RQA72</f>
        <v>0</v>
      </c>
      <c r="RPP62" s="763">
        <f>'Detailed Budget'!RQB72</f>
        <v>0</v>
      </c>
      <c r="RPQ62" s="763">
        <f>'Detailed Budget'!RQC72</f>
        <v>0</v>
      </c>
      <c r="RPR62" s="763">
        <f>'Detailed Budget'!RQD72</f>
        <v>0</v>
      </c>
      <c r="RPS62" s="763">
        <f>'Detailed Budget'!RQE72</f>
        <v>0</v>
      </c>
      <c r="RPT62" s="763">
        <f>'Detailed Budget'!RQF72</f>
        <v>0</v>
      </c>
      <c r="RPU62" s="763">
        <f>'Detailed Budget'!RQG72</f>
        <v>0</v>
      </c>
      <c r="RPV62" s="763">
        <f>'Detailed Budget'!RQH72</f>
        <v>0</v>
      </c>
      <c r="RPW62" s="763">
        <f>'Detailed Budget'!RQI72</f>
        <v>0</v>
      </c>
      <c r="RPX62" s="763">
        <f>'Detailed Budget'!RQJ72</f>
        <v>0</v>
      </c>
      <c r="RPY62" s="763">
        <f>'Detailed Budget'!RQK72</f>
        <v>0</v>
      </c>
      <c r="RPZ62" s="763">
        <f>'Detailed Budget'!RQL72</f>
        <v>0</v>
      </c>
      <c r="RQA62" s="763">
        <f>'Detailed Budget'!RQM72</f>
        <v>0</v>
      </c>
      <c r="RQB62" s="763">
        <f>'Detailed Budget'!RQN72</f>
        <v>0</v>
      </c>
      <c r="RQC62" s="763">
        <f>'Detailed Budget'!RQO72</f>
        <v>0</v>
      </c>
      <c r="RQD62" s="763">
        <f>'Detailed Budget'!RQP72</f>
        <v>0</v>
      </c>
      <c r="RQE62" s="763">
        <f>'Detailed Budget'!RQQ72</f>
        <v>0</v>
      </c>
      <c r="RQF62" s="763">
        <f>'Detailed Budget'!RQR72</f>
        <v>0</v>
      </c>
      <c r="RQG62" s="763">
        <f>'Detailed Budget'!RQS72</f>
        <v>0</v>
      </c>
      <c r="RQH62" s="763">
        <f>'Detailed Budget'!RQT72</f>
        <v>0</v>
      </c>
      <c r="RQI62" s="763">
        <f>'Detailed Budget'!RQU72</f>
        <v>0</v>
      </c>
      <c r="RQJ62" s="763">
        <f>'Detailed Budget'!RQV72</f>
        <v>0</v>
      </c>
      <c r="RQK62" s="763">
        <f>'Detailed Budget'!RQW72</f>
        <v>0</v>
      </c>
      <c r="RQL62" s="763">
        <f>'Detailed Budget'!RQX72</f>
        <v>0</v>
      </c>
      <c r="RQM62" s="763">
        <f>'Detailed Budget'!RQY72</f>
        <v>0</v>
      </c>
      <c r="RQN62" s="763">
        <f>'Detailed Budget'!RQZ72</f>
        <v>0</v>
      </c>
      <c r="RQO62" s="763">
        <f>'Detailed Budget'!RRA72</f>
        <v>0</v>
      </c>
      <c r="RQP62" s="763">
        <f>'Detailed Budget'!RRB72</f>
        <v>0</v>
      </c>
      <c r="RQQ62" s="763">
        <f>'Detailed Budget'!RRC72</f>
        <v>0</v>
      </c>
      <c r="RQR62" s="763">
        <f>'Detailed Budget'!RRD72</f>
        <v>0</v>
      </c>
      <c r="RQS62" s="763">
        <f>'Detailed Budget'!RRE72</f>
        <v>0</v>
      </c>
      <c r="RQT62" s="763">
        <f>'Detailed Budget'!RRF72</f>
        <v>0</v>
      </c>
      <c r="RQU62" s="763">
        <f>'Detailed Budget'!RRG72</f>
        <v>0</v>
      </c>
      <c r="RQV62" s="763">
        <f>'Detailed Budget'!RRH72</f>
        <v>0</v>
      </c>
      <c r="RQW62" s="763">
        <f>'Detailed Budget'!RRI72</f>
        <v>0</v>
      </c>
      <c r="RQX62" s="763">
        <f>'Detailed Budget'!RRJ72</f>
        <v>0</v>
      </c>
      <c r="RQY62" s="763">
        <f>'Detailed Budget'!RRK72</f>
        <v>0</v>
      </c>
      <c r="RQZ62" s="763">
        <f>'Detailed Budget'!RRL72</f>
        <v>0</v>
      </c>
      <c r="RRA62" s="763">
        <f>'Detailed Budget'!RRM72</f>
        <v>0</v>
      </c>
      <c r="RRB62" s="763">
        <f>'Detailed Budget'!RRN72</f>
        <v>0</v>
      </c>
      <c r="RRC62" s="763">
        <f>'Detailed Budget'!RRO72</f>
        <v>0</v>
      </c>
      <c r="RRD62" s="763">
        <f>'Detailed Budget'!RRP72</f>
        <v>0</v>
      </c>
      <c r="RRE62" s="763">
        <f>'Detailed Budget'!RRQ72</f>
        <v>0</v>
      </c>
      <c r="RRF62" s="763">
        <f>'Detailed Budget'!RRR72</f>
        <v>0</v>
      </c>
      <c r="RRG62" s="763">
        <f>'Detailed Budget'!RRS72</f>
        <v>0</v>
      </c>
      <c r="RRH62" s="763">
        <f>'Detailed Budget'!RRT72</f>
        <v>0</v>
      </c>
      <c r="RRI62" s="763">
        <f>'Detailed Budget'!RRU72</f>
        <v>0</v>
      </c>
      <c r="RRJ62" s="763">
        <f>'Detailed Budget'!RRV72</f>
        <v>0</v>
      </c>
      <c r="RRK62" s="763">
        <f>'Detailed Budget'!RRW72</f>
        <v>0</v>
      </c>
      <c r="RRL62" s="763">
        <f>'Detailed Budget'!RRX72</f>
        <v>0</v>
      </c>
      <c r="RRM62" s="763">
        <f>'Detailed Budget'!RRY72</f>
        <v>0</v>
      </c>
      <c r="RRN62" s="763">
        <f>'Detailed Budget'!RRZ72</f>
        <v>0</v>
      </c>
      <c r="RRO62" s="763">
        <f>'Detailed Budget'!RSA72</f>
        <v>0</v>
      </c>
      <c r="RRP62" s="763">
        <f>'Detailed Budget'!RSB72</f>
        <v>0</v>
      </c>
      <c r="RRQ62" s="763">
        <f>'Detailed Budget'!RSC72</f>
        <v>0</v>
      </c>
      <c r="RRR62" s="763">
        <f>'Detailed Budget'!RSD72</f>
        <v>0</v>
      </c>
      <c r="RRS62" s="763">
        <f>'Detailed Budget'!RSE72</f>
        <v>0</v>
      </c>
      <c r="RRT62" s="763">
        <f>'Detailed Budget'!RSF72</f>
        <v>0</v>
      </c>
      <c r="RRU62" s="763">
        <f>'Detailed Budget'!RSG72</f>
        <v>0</v>
      </c>
      <c r="RRV62" s="763">
        <f>'Detailed Budget'!RSH72</f>
        <v>0</v>
      </c>
      <c r="RRW62" s="763">
        <f>'Detailed Budget'!RSI72</f>
        <v>0</v>
      </c>
      <c r="RRX62" s="763">
        <f>'Detailed Budget'!RSJ72</f>
        <v>0</v>
      </c>
      <c r="RRY62" s="763">
        <f>'Detailed Budget'!RSK72</f>
        <v>0</v>
      </c>
      <c r="RRZ62" s="763">
        <f>'Detailed Budget'!RSL72</f>
        <v>0</v>
      </c>
      <c r="RSA62" s="763">
        <f>'Detailed Budget'!RSM72</f>
        <v>0</v>
      </c>
      <c r="RSB62" s="763">
        <f>'Detailed Budget'!RSN72</f>
        <v>0</v>
      </c>
      <c r="RSC62" s="763">
        <f>'Detailed Budget'!RSO72</f>
        <v>0</v>
      </c>
      <c r="RSD62" s="763">
        <f>'Detailed Budget'!RSP72</f>
        <v>0</v>
      </c>
      <c r="RSE62" s="763">
        <f>'Detailed Budget'!RSQ72</f>
        <v>0</v>
      </c>
      <c r="RSF62" s="763">
        <f>'Detailed Budget'!RSR72</f>
        <v>0</v>
      </c>
      <c r="RSG62" s="763">
        <f>'Detailed Budget'!RSS72</f>
        <v>0</v>
      </c>
      <c r="RSH62" s="763">
        <f>'Detailed Budget'!RST72</f>
        <v>0</v>
      </c>
      <c r="RSI62" s="763">
        <f>'Detailed Budget'!RSU72</f>
        <v>0</v>
      </c>
      <c r="RSJ62" s="763">
        <f>'Detailed Budget'!RSV72</f>
        <v>0</v>
      </c>
      <c r="RSK62" s="763">
        <f>'Detailed Budget'!RSW72</f>
        <v>0</v>
      </c>
      <c r="RSL62" s="763">
        <f>'Detailed Budget'!RSX72</f>
        <v>0</v>
      </c>
      <c r="RSM62" s="763">
        <f>'Detailed Budget'!RSY72</f>
        <v>0</v>
      </c>
      <c r="RSN62" s="763">
        <f>'Detailed Budget'!RSZ72</f>
        <v>0</v>
      </c>
      <c r="RSO62" s="763">
        <f>'Detailed Budget'!RTA72</f>
        <v>0</v>
      </c>
      <c r="RSP62" s="763">
        <f>'Detailed Budget'!RTB72</f>
        <v>0</v>
      </c>
      <c r="RSQ62" s="763">
        <f>'Detailed Budget'!RTC72</f>
        <v>0</v>
      </c>
      <c r="RSR62" s="763">
        <f>'Detailed Budget'!RTD72</f>
        <v>0</v>
      </c>
      <c r="RSS62" s="763">
        <f>'Detailed Budget'!RTE72</f>
        <v>0</v>
      </c>
      <c r="RST62" s="763">
        <f>'Detailed Budget'!RTF72</f>
        <v>0</v>
      </c>
      <c r="RSU62" s="763">
        <f>'Detailed Budget'!RTG72</f>
        <v>0</v>
      </c>
      <c r="RSV62" s="763">
        <f>'Detailed Budget'!RTH72</f>
        <v>0</v>
      </c>
      <c r="RSW62" s="763">
        <f>'Detailed Budget'!RTI72</f>
        <v>0</v>
      </c>
      <c r="RSX62" s="763">
        <f>'Detailed Budget'!RTJ72</f>
        <v>0</v>
      </c>
      <c r="RSY62" s="763">
        <f>'Detailed Budget'!RTK72</f>
        <v>0</v>
      </c>
      <c r="RSZ62" s="763">
        <f>'Detailed Budget'!RTL72</f>
        <v>0</v>
      </c>
      <c r="RTA62" s="763">
        <f>'Detailed Budget'!RTM72</f>
        <v>0</v>
      </c>
      <c r="RTB62" s="763">
        <f>'Detailed Budget'!RTN72</f>
        <v>0</v>
      </c>
      <c r="RTC62" s="763">
        <f>'Detailed Budget'!RTO72</f>
        <v>0</v>
      </c>
      <c r="RTD62" s="763">
        <f>'Detailed Budget'!RTP72</f>
        <v>0</v>
      </c>
      <c r="RTE62" s="763">
        <f>'Detailed Budget'!RTQ72</f>
        <v>0</v>
      </c>
      <c r="RTF62" s="763">
        <f>'Detailed Budget'!RTR72</f>
        <v>0</v>
      </c>
      <c r="RTG62" s="763">
        <f>'Detailed Budget'!RTS72</f>
        <v>0</v>
      </c>
      <c r="RTH62" s="763">
        <f>'Detailed Budget'!RTT72</f>
        <v>0</v>
      </c>
      <c r="RTI62" s="763">
        <f>'Detailed Budget'!RTU72</f>
        <v>0</v>
      </c>
      <c r="RTJ62" s="763">
        <f>'Detailed Budget'!RTV72</f>
        <v>0</v>
      </c>
      <c r="RTK62" s="763">
        <f>'Detailed Budget'!RTW72</f>
        <v>0</v>
      </c>
      <c r="RTL62" s="763">
        <f>'Detailed Budget'!RTX72</f>
        <v>0</v>
      </c>
      <c r="RTM62" s="763">
        <f>'Detailed Budget'!RTY72</f>
        <v>0</v>
      </c>
      <c r="RTN62" s="763">
        <f>'Detailed Budget'!RTZ72</f>
        <v>0</v>
      </c>
      <c r="RTO62" s="763">
        <f>'Detailed Budget'!RUA72</f>
        <v>0</v>
      </c>
      <c r="RTP62" s="763">
        <f>'Detailed Budget'!RUB72</f>
        <v>0</v>
      </c>
      <c r="RTQ62" s="763">
        <f>'Detailed Budget'!RUC72</f>
        <v>0</v>
      </c>
      <c r="RTR62" s="763">
        <f>'Detailed Budget'!RUD72</f>
        <v>0</v>
      </c>
      <c r="RTS62" s="763">
        <f>'Detailed Budget'!RUE72</f>
        <v>0</v>
      </c>
      <c r="RTT62" s="763">
        <f>'Detailed Budget'!RUF72</f>
        <v>0</v>
      </c>
      <c r="RTU62" s="763">
        <f>'Detailed Budget'!RUG72</f>
        <v>0</v>
      </c>
      <c r="RTV62" s="763">
        <f>'Detailed Budget'!RUH72</f>
        <v>0</v>
      </c>
      <c r="RTW62" s="763">
        <f>'Detailed Budget'!RUI72</f>
        <v>0</v>
      </c>
      <c r="RTX62" s="763">
        <f>'Detailed Budget'!RUJ72</f>
        <v>0</v>
      </c>
      <c r="RTY62" s="763">
        <f>'Detailed Budget'!RUK72</f>
        <v>0</v>
      </c>
      <c r="RTZ62" s="763">
        <f>'Detailed Budget'!RUL72</f>
        <v>0</v>
      </c>
      <c r="RUA62" s="763">
        <f>'Detailed Budget'!RUM72</f>
        <v>0</v>
      </c>
      <c r="RUB62" s="763">
        <f>'Detailed Budget'!RUN72</f>
        <v>0</v>
      </c>
      <c r="RUC62" s="763">
        <f>'Detailed Budget'!RUO72</f>
        <v>0</v>
      </c>
      <c r="RUD62" s="763">
        <f>'Detailed Budget'!RUP72</f>
        <v>0</v>
      </c>
      <c r="RUE62" s="763">
        <f>'Detailed Budget'!RUQ72</f>
        <v>0</v>
      </c>
      <c r="RUF62" s="763">
        <f>'Detailed Budget'!RUR72</f>
        <v>0</v>
      </c>
      <c r="RUG62" s="763">
        <f>'Detailed Budget'!RUS72</f>
        <v>0</v>
      </c>
      <c r="RUH62" s="763">
        <f>'Detailed Budget'!RUT72</f>
        <v>0</v>
      </c>
      <c r="RUI62" s="763">
        <f>'Detailed Budget'!RUU72</f>
        <v>0</v>
      </c>
      <c r="RUJ62" s="763">
        <f>'Detailed Budget'!RUV72</f>
        <v>0</v>
      </c>
      <c r="RUK62" s="763">
        <f>'Detailed Budget'!RUW72</f>
        <v>0</v>
      </c>
      <c r="RUL62" s="763">
        <f>'Detailed Budget'!RUX72</f>
        <v>0</v>
      </c>
      <c r="RUM62" s="763">
        <f>'Detailed Budget'!RUY72</f>
        <v>0</v>
      </c>
      <c r="RUN62" s="763">
        <f>'Detailed Budget'!RUZ72</f>
        <v>0</v>
      </c>
      <c r="RUO62" s="763">
        <f>'Detailed Budget'!RVA72</f>
        <v>0</v>
      </c>
      <c r="RUP62" s="763">
        <f>'Detailed Budget'!RVB72</f>
        <v>0</v>
      </c>
      <c r="RUQ62" s="763">
        <f>'Detailed Budget'!RVC72</f>
        <v>0</v>
      </c>
      <c r="RUR62" s="763">
        <f>'Detailed Budget'!RVD72</f>
        <v>0</v>
      </c>
      <c r="RUS62" s="763">
        <f>'Detailed Budget'!RVE72</f>
        <v>0</v>
      </c>
      <c r="RUT62" s="763">
        <f>'Detailed Budget'!RVF72</f>
        <v>0</v>
      </c>
      <c r="RUU62" s="763">
        <f>'Detailed Budget'!RVG72</f>
        <v>0</v>
      </c>
      <c r="RUV62" s="763">
        <f>'Detailed Budget'!RVH72</f>
        <v>0</v>
      </c>
      <c r="RUW62" s="763">
        <f>'Detailed Budget'!RVI72</f>
        <v>0</v>
      </c>
      <c r="RUX62" s="763">
        <f>'Detailed Budget'!RVJ72</f>
        <v>0</v>
      </c>
      <c r="RUY62" s="763">
        <f>'Detailed Budget'!RVK72</f>
        <v>0</v>
      </c>
      <c r="RUZ62" s="763">
        <f>'Detailed Budget'!RVL72</f>
        <v>0</v>
      </c>
      <c r="RVA62" s="763">
        <f>'Detailed Budget'!RVM72</f>
        <v>0</v>
      </c>
      <c r="RVB62" s="763">
        <f>'Detailed Budget'!RVN72</f>
        <v>0</v>
      </c>
      <c r="RVC62" s="763">
        <f>'Detailed Budget'!RVO72</f>
        <v>0</v>
      </c>
      <c r="RVD62" s="763">
        <f>'Detailed Budget'!RVP72</f>
        <v>0</v>
      </c>
      <c r="RVE62" s="763">
        <f>'Detailed Budget'!RVQ72</f>
        <v>0</v>
      </c>
      <c r="RVF62" s="763">
        <f>'Detailed Budget'!RVR72</f>
        <v>0</v>
      </c>
      <c r="RVG62" s="763">
        <f>'Detailed Budget'!RVS72</f>
        <v>0</v>
      </c>
      <c r="RVH62" s="763">
        <f>'Detailed Budget'!RVT72</f>
        <v>0</v>
      </c>
      <c r="RVI62" s="763">
        <f>'Detailed Budget'!RVU72</f>
        <v>0</v>
      </c>
      <c r="RVJ62" s="763">
        <f>'Detailed Budget'!RVV72</f>
        <v>0</v>
      </c>
      <c r="RVK62" s="763">
        <f>'Detailed Budget'!RVW72</f>
        <v>0</v>
      </c>
      <c r="RVL62" s="763">
        <f>'Detailed Budget'!RVX72</f>
        <v>0</v>
      </c>
      <c r="RVM62" s="763">
        <f>'Detailed Budget'!RVY72</f>
        <v>0</v>
      </c>
      <c r="RVN62" s="763">
        <f>'Detailed Budget'!RVZ72</f>
        <v>0</v>
      </c>
      <c r="RVO62" s="763">
        <f>'Detailed Budget'!RWA72</f>
        <v>0</v>
      </c>
      <c r="RVP62" s="763">
        <f>'Detailed Budget'!RWB72</f>
        <v>0</v>
      </c>
      <c r="RVQ62" s="763">
        <f>'Detailed Budget'!RWC72</f>
        <v>0</v>
      </c>
      <c r="RVR62" s="763">
        <f>'Detailed Budget'!RWD72</f>
        <v>0</v>
      </c>
      <c r="RVS62" s="763">
        <f>'Detailed Budget'!RWE72</f>
        <v>0</v>
      </c>
      <c r="RVT62" s="763">
        <f>'Detailed Budget'!RWF72</f>
        <v>0</v>
      </c>
      <c r="RVU62" s="763">
        <f>'Detailed Budget'!RWG72</f>
        <v>0</v>
      </c>
      <c r="RVV62" s="763">
        <f>'Detailed Budget'!RWH72</f>
        <v>0</v>
      </c>
      <c r="RVW62" s="763">
        <f>'Detailed Budget'!RWI72</f>
        <v>0</v>
      </c>
      <c r="RVX62" s="763">
        <f>'Detailed Budget'!RWJ72</f>
        <v>0</v>
      </c>
      <c r="RVY62" s="763">
        <f>'Detailed Budget'!RWK72</f>
        <v>0</v>
      </c>
      <c r="RVZ62" s="763">
        <f>'Detailed Budget'!RWL72</f>
        <v>0</v>
      </c>
      <c r="RWA62" s="763">
        <f>'Detailed Budget'!RWM72</f>
        <v>0</v>
      </c>
      <c r="RWB62" s="763">
        <f>'Detailed Budget'!RWN72</f>
        <v>0</v>
      </c>
      <c r="RWC62" s="763">
        <f>'Detailed Budget'!RWO72</f>
        <v>0</v>
      </c>
      <c r="RWD62" s="763">
        <f>'Detailed Budget'!RWP72</f>
        <v>0</v>
      </c>
      <c r="RWE62" s="763">
        <f>'Detailed Budget'!RWQ72</f>
        <v>0</v>
      </c>
      <c r="RWF62" s="763">
        <f>'Detailed Budget'!RWR72</f>
        <v>0</v>
      </c>
      <c r="RWG62" s="763">
        <f>'Detailed Budget'!RWS72</f>
        <v>0</v>
      </c>
      <c r="RWH62" s="763">
        <f>'Detailed Budget'!RWT72</f>
        <v>0</v>
      </c>
      <c r="RWI62" s="763">
        <f>'Detailed Budget'!RWU72</f>
        <v>0</v>
      </c>
      <c r="RWJ62" s="763">
        <f>'Detailed Budget'!RWV72</f>
        <v>0</v>
      </c>
      <c r="RWK62" s="763">
        <f>'Detailed Budget'!RWW72</f>
        <v>0</v>
      </c>
      <c r="RWL62" s="763">
        <f>'Detailed Budget'!RWX72</f>
        <v>0</v>
      </c>
      <c r="RWM62" s="763">
        <f>'Detailed Budget'!RWY72</f>
        <v>0</v>
      </c>
      <c r="RWN62" s="763">
        <f>'Detailed Budget'!RWZ72</f>
        <v>0</v>
      </c>
      <c r="RWO62" s="763">
        <f>'Detailed Budget'!RXA72</f>
        <v>0</v>
      </c>
      <c r="RWP62" s="763">
        <f>'Detailed Budget'!RXB72</f>
        <v>0</v>
      </c>
      <c r="RWQ62" s="763">
        <f>'Detailed Budget'!RXC72</f>
        <v>0</v>
      </c>
      <c r="RWR62" s="763">
        <f>'Detailed Budget'!RXD72</f>
        <v>0</v>
      </c>
      <c r="RWS62" s="763">
        <f>'Detailed Budget'!RXE72</f>
        <v>0</v>
      </c>
      <c r="RWT62" s="763">
        <f>'Detailed Budget'!RXF72</f>
        <v>0</v>
      </c>
      <c r="RWU62" s="763">
        <f>'Detailed Budget'!RXG72</f>
        <v>0</v>
      </c>
      <c r="RWV62" s="763">
        <f>'Detailed Budget'!RXH72</f>
        <v>0</v>
      </c>
      <c r="RWW62" s="763">
        <f>'Detailed Budget'!RXI72</f>
        <v>0</v>
      </c>
      <c r="RWX62" s="763">
        <f>'Detailed Budget'!RXJ72</f>
        <v>0</v>
      </c>
      <c r="RWY62" s="763">
        <f>'Detailed Budget'!RXK72</f>
        <v>0</v>
      </c>
      <c r="RWZ62" s="763">
        <f>'Detailed Budget'!RXL72</f>
        <v>0</v>
      </c>
      <c r="RXA62" s="763">
        <f>'Detailed Budget'!RXM72</f>
        <v>0</v>
      </c>
      <c r="RXB62" s="763">
        <f>'Detailed Budget'!RXN72</f>
        <v>0</v>
      </c>
      <c r="RXC62" s="763">
        <f>'Detailed Budget'!RXO72</f>
        <v>0</v>
      </c>
      <c r="RXD62" s="763">
        <f>'Detailed Budget'!RXP72</f>
        <v>0</v>
      </c>
      <c r="RXE62" s="763">
        <f>'Detailed Budget'!RXQ72</f>
        <v>0</v>
      </c>
      <c r="RXF62" s="763">
        <f>'Detailed Budget'!RXR72</f>
        <v>0</v>
      </c>
      <c r="RXG62" s="763">
        <f>'Detailed Budget'!RXS72</f>
        <v>0</v>
      </c>
      <c r="RXH62" s="763">
        <f>'Detailed Budget'!RXT72</f>
        <v>0</v>
      </c>
      <c r="RXI62" s="763">
        <f>'Detailed Budget'!RXU72</f>
        <v>0</v>
      </c>
      <c r="RXJ62" s="763">
        <f>'Detailed Budget'!RXV72</f>
        <v>0</v>
      </c>
      <c r="RXK62" s="763">
        <f>'Detailed Budget'!RXW72</f>
        <v>0</v>
      </c>
      <c r="RXL62" s="763">
        <f>'Detailed Budget'!RXX72</f>
        <v>0</v>
      </c>
      <c r="RXM62" s="763">
        <f>'Detailed Budget'!RXY72</f>
        <v>0</v>
      </c>
      <c r="RXN62" s="763">
        <f>'Detailed Budget'!RXZ72</f>
        <v>0</v>
      </c>
      <c r="RXO62" s="763">
        <f>'Detailed Budget'!RYA72</f>
        <v>0</v>
      </c>
      <c r="RXP62" s="763">
        <f>'Detailed Budget'!RYB72</f>
        <v>0</v>
      </c>
      <c r="RXQ62" s="763">
        <f>'Detailed Budget'!RYC72</f>
        <v>0</v>
      </c>
      <c r="RXR62" s="763">
        <f>'Detailed Budget'!RYD72</f>
        <v>0</v>
      </c>
      <c r="RXS62" s="763">
        <f>'Detailed Budget'!RYE72</f>
        <v>0</v>
      </c>
      <c r="RXT62" s="763">
        <f>'Detailed Budget'!RYF72</f>
        <v>0</v>
      </c>
      <c r="RXU62" s="763">
        <f>'Detailed Budget'!RYG72</f>
        <v>0</v>
      </c>
      <c r="RXV62" s="763">
        <f>'Detailed Budget'!RYH72</f>
        <v>0</v>
      </c>
      <c r="RXW62" s="763">
        <f>'Detailed Budget'!RYI72</f>
        <v>0</v>
      </c>
      <c r="RXX62" s="763">
        <f>'Detailed Budget'!RYJ72</f>
        <v>0</v>
      </c>
      <c r="RXY62" s="763">
        <f>'Detailed Budget'!RYK72</f>
        <v>0</v>
      </c>
      <c r="RXZ62" s="763">
        <f>'Detailed Budget'!RYL72</f>
        <v>0</v>
      </c>
      <c r="RYA62" s="763">
        <f>'Detailed Budget'!RYM72</f>
        <v>0</v>
      </c>
      <c r="RYB62" s="763">
        <f>'Detailed Budget'!RYN72</f>
        <v>0</v>
      </c>
      <c r="RYC62" s="763">
        <f>'Detailed Budget'!RYO72</f>
        <v>0</v>
      </c>
      <c r="RYD62" s="763">
        <f>'Detailed Budget'!RYP72</f>
        <v>0</v>
      </c>
      <c r="RYE62" s="763">
        <f>'Detailed Budget'!RYQ72</f>
        <v>0</v>
      </c>
      <c r="RYF62" s="763">
        <f>'Detailed Budget'!RYR72</f>
        <v>0</v>
      </c>
      <c r="RYG62" s="763">
        <f>'Detailed Budget'!RYS72</f>
        <v>0</v>
      </c>
      <c r="RYH62" s="763">
        <f>'Detailed Budget'!RYT72</f>
        <v>0</v>
      </c>
      <c r="RYI62" s="763">
        <f>'Detailed Budget'!RYU72</f>
        <v>0</v>
      </c>
      <c r="RYJ62" s="763">
        <f>'Detailed Budget'!RYV72</f>
        <v>0</v>
      </c>
      <c r="RYK62" s="763">
        <f>'Detailed Budget'!RYW72</f>
        <v>0</v>
      </c>
      <c r="RYL62" s="763">
        <f>'Detailed Budget'!RYX72</f>
        <v>0</v>
      </c>
      <c r="RYM62" s="763">
        <f>'Detailed Budget'!RYY72</f>
        <v>0</v>
      </c>
      <c r="RYN62" s="763">
        <f>'Detailed Budget'!RYZ72</f>
        <v>0</v>
      </c>
      <c r="RYO62" s="763">
        <f>'Detailed Budget'!RZA72</f>
        <v>0</v>
      </c>
      <c r="RYP62" s="763">
        <f>'Detailed Budget'!RZB72</f>
        <v>0</v>
      </c>
      <c r="RYQ62" s="763">
        <f>'Detailed Budget'!RZC72</f>
        <v>0</v>
      </c>
      <c r="RYR62" s="763">
        <f>'Detailed Budget'!RZD72</f>
        <v>0</v>
      </c>
      <c r="RYS62" s="763">
        <f>'Detailed Budget'!RZE72</f>
        <v>0</v>
      </c>
      <c r="RYT62" s="763">
        <f>'Detailed Budget'!RZF72</f>
        <v>0</v>
      </c>
      <c r="RYU62" s="763">
        <f>'Detailed Budget'!RZG72</f>
        <v>0</v>
      </c>
      <c r="RYV62" s="763">
        <f>'Detailed Budget'!RZH72</f>
        <v>0</v>
      </c>
      <c r="RYW62" s="763">
        <f>'Detailed Budget'!RZI72</f>
        <v>0</v>
      </c>
      <c r="RYX62" s="763">
        <f>'Detailed Budget'!RZJ72</f>
        <v>0</v>
      </c>
      <c r="RYY62" s="763">
        <f>'Detailed Budget'!RZK72</f>
        <v>0</v>
      </c>
      <c r="RYZ62" s="763">
        <f>'Detailed Budget'!RZL72</f>
        <v>0</v>
      </c>
      <c r="RZA62" s="763">
        <f>'Detailed Budget'!RZM72</f>
        <v>0</v>
      </c>
      <c r="RZB62" s="763">
        <f>'Detailed Budget'!RZN72</f>
        <v>0</v>
      </c>
      <c r="RZC62" s="763">
        <f>'Detailed Budget'!RZO72</f>
        <v>0</v>
      </c>
      <c r="RZD62" s="763">
        <f>'Detailed Budget'!RZP72</f>
        <v>0</v>
      </c>
      <c r="RZE62" s="763">
        <f>'Detailed Budget'!RZQ72</f>
        <v>0</v>
      </c>
      <c r="RZF62" s="763">
        <f>'Detailed Budget'!RZR72</f>
        <v>0</v>
      </c>
      <c r="RZG62" s="763">
        <f>'Detailed Budget'!RZS72</f>
        <v>0</v>
      </c>
      <c r="RZH62" s="763">
        <f>'Detailed Budget'!RZT72</f>
        <v>0</v>
      </c>
      <c r="RZI62" s="763">
        <f>'Detailed Budget'!RZU72</f>
        <v>0</v>
      </c>
      <c r="RZJ62" s="763">
        <f>'Detailed Budget'!RZV72</f>
        <v>0</v>
      </c>
      <c r="RZK62" s="763">
        <f>'Detailed Budget'!RZW72</f>
        <v>0</v>
      </c>
      <c r="RZL62" s="763">
        <f>'Detailed Budget'!RZX72</f>
        <v>0</v>
      </c>
      <c r="RZM62" s="763">
        <f>'Detailed Budget'!RZY72</f>
        <v>0</v>
      </c>
      <c r="RZN62" s="763">
        <f>'Detailed Budget'!RZZ72</f>
        <v>0</v>
      </c>
      <c r="RZO62" s="763">
        <f>'Detailed Budget'!SAA72</f>
        <v>0</v>
      </c>
      <c r="RZP62" s="763">
        <f>'Detailed Budget'!SAB72</f>
        <v>0</v>
      </c>
      <c r="RZQ62" s="763">
        <f>'Detailed Budget'!SAC72</f>
        <v>0</v>
      </c>
      <c r="RZR62" s="763">
        <f>'Detailed Budget'!SAD72</f>
        <v>0</v>
      </c>
      <c r="RZS62" s="763">
        <f>'Detailed Budget'!SAE72</f>
        <v>0</v>
      </c>
      <c r="RZT62" s="763">
        <f>'Detailed Budget'!SAF72</f>
        <v>0</v>
      </c>
      <c r="RZU62" s="763">
        <f>'Detailed Budget'!SAG72</f>
        <v>0</v>
      </c>
      <c r="RZV62" s="763">
        <f>'Detailed Budget'!SAH72</f>
        <v>0</v>
      </c>
      <c r="RZW62" s="763">
        <f>'Detailed Budget'!SAI72</f>
        <v>0</v>
      </c>
      <c r="RZX62" s="763">
        <f>'Detailed Budget'!SAJ72</f>
        <v>0</v>
      </c>
      <c r="RZY62" s="763">
        <f>'Detailed Budget'!SAK72</f>
        <v>0</v>
      </c>
      <c r="RZZ62" s="763">
        <f>'Detailed Budget'!SAL72</f>
        <v>0</v>
      </c>
      <c r="SAA62" s="763">
        <f>'Detailed Budget'!SAM72</f>
        <v>0</v>
      </c>
      <c r="SAB62" s="763">
        <f>'Detailed Budget'!SAN72</f>
        <v>0</v>
      </c>
      <c r="SAC62" s="763">
        <f>'Detailed Budget'!SAO72</f>
        <v>0</v>
      </c>
      <c r="SAD62" s="763">
        <f>'Detailed Budget'!SAP72</f>
        <v>0</v>
      </c>
      <c r="SAE62" s="763">
        <f>'Detailed Budget'!SAQ72</f>
        <v>0</v>
      </c>
      <c r="SAF62" s="763">
        <f>'Detailed Budget'!SAR72</f>
        <v>0</v>
      </c>
      <c r="SAG62" s="763">
        <f>'Detailed Budget'!SAS72</f>
        <v>0</v>
      </c>
      <c r="SAH62" s="763">
        <f>'Detailed Budget'!SAT72</f>
        <v>0</v>
      </c>
      <c r="SAI62" s="763">
        <f>'Detailed Budget'!SAU72</f>
        <v>0</v>
      </c>
      <c r="SAJ62" s="763">
        <f>'Detailed Budget'!SAV72</f>
        <v>0</v>
      </c>
      <c r="SAK62" s="763">
        <f>'Detailed Budget'!SAW72</f>
        <v>0</v>
      </c>
      <c r="SAL62" s="763">
        <f>'Detailed Budget'!SAX72</f>
        <v>0</v>
      </c>
      <c r="SAM62" s="763">
        <f>'Detailed Budget'!SAY72</f>
        <v>0</v>
      </c>
      <c r="SAN62" s="763">
        <f>'Detailed Budget'!SAZ72</f>
        <v>0</v>
      </c>
      <c r="SAO62" s="763">
        <f>'Detailed Budget'!SBA72</f>
        <v>0</v>
      </c>
      <c r="SAP62" s="763">
        <f>'Detailed Budget'!SBB72</f>
        <v>0</v>
      </c>
      <c r="SAQ62" s="763">
        <f>'Detailed Budget'!SBC72</f>
        <v>0</v>
      </c>
      <c r="SAR62" s="763">
        <f>'Detailed Budget'!SBD72</f>
        <v>0</v>
      </c>
      <c r="SAS62" s="763">
        <f>'Detailed Budget'!SBE72</f>
        <v>0</v>
      </c>
      <c r="SAT62" s="763">
        <f>'Detailed Budget'!SBF72</f>
        <v>0</v>
      </c>
      <c r="SAU62" s="763">
        <f>'Detailed Budget'!SBG72</f>
        <v>0</v>
      </c>
      <c r="SAV62" s="763">
        <f>'Detailed Budget'!SBH72</f>
        <v>0</v>
      </c>
      <c r="SAW62" s="763">
        <f>'Detailed Budget'!SBI72</f>
        <v>0</v>
      </c>
      <c r="SAX62" s="763">
        <f>'Detailed Budget'!SBJ72</f>
        <v>0</v>
      </c>
      <c r="SAY62" s="763">
        <f>'Detailed Budget'!SBK72</f>
        <v>0</v>
      </c>
      <c r="SAZ62" s="763">
        <f>'Detailed Budget'!SBL72</f>
        <v>0</v>
      </c>
      <c r="SBA62" s="763">
        <f>'Detailed Budget'!SBM72</f>
        <v>0</v>
      </c>
      <c r="SBB62" s="763">
        <f>'Detailed Budget'!SBN72</f>
        <v>0</v>
      </c>
      <c r="SBC62" s="763">
        <f>'Detailed Budget'!SBO72</f>
        <v>0</v>
      </c>
      <c r="SBD62" s="763">
        <f>'Detailed Budget'!SBP72</f>
        <v>0</v>
      </c>
      <c r="SBE62" s="763">
        <f>'Detailed Budget'!SBQ72</f>
        <v>0</v>
      </c>
      <c r="SBF62" s="763">
        <f>'Detailed Budget'!SBR72</f>
        <v>0</v>
      </c>
      <c r="SBG62" s="763">
        <f>'Detailed Budget'!SBS72</f>
        <v>0</v>
      </c>
      <c r="SBH62" s="763">
        <f>'Detailed Budget'!SBT72</f>
        <v>0</v>
      </c>
      <c r="SBI62" s="763">
        <f>'Detailed Budget'!SBU72</f>
        <v>0</v>
      </c>
      <c r="SBJ62" s="763">
        <f>'Detailed Budget'!SBV72</f>
        <v>0</v>
      </c>
      <c r="SBK62" s="763">
        <f>'Detailed Budget'!SBW72</f>
        <v>0</v>
      </c>
      <c r="SBL62" s="763">
        <f>'Detailed Budget'!SBX72</f>
        <v>0</v>
      </c>
      <c r="SBM62" s="763">
        <f>'Detailed Budget'!SBY72</f>
        <v>0</v>
      </c>
      <c r="SBN62" s="763">
        <f>'Detailed Budget'!SBZ72</f>
        <v>0</v>
      </c>
      <c r="SBO62" s="763">
        <f>'Detailed Budget'!SCA72</f>
        <v>0</v>
      </c>
      <c r="SBP62" s="763">
        <f>'Detailed Budget'!SCB72</f>
        <v>0</v>
      </c>
      <c r="SBQ62" s="763">
        <f>'Detailed Budget'!SCC72</f>
        <v>0</v>
      </c>
      <c r="SBR62" s="763">
        <f>'Detailed Budget'!SCD72</f>
        <v>0</v>
      </c>
      <c r="SBS62" s="763">
        <f>'Detailed Budget'!SCE72</f>
        <v>0</v>
      </c>
      <c r="SBT62" s="763">
        <f>'Detailed Budget'!SCF72</f>
        <v>0</v>
      </c>
      <c r="SBU62" s="763">
        <f>'Detailed Budget'!SCG72</f>
        <v>0</v>
      </c>
      <c r="SBV62" s="763">
        <f>'Detailed Budget'!SCH72</f>
        <v>0</v>
      </c>
      <c r="SBW62" s="763">
        <f>'Detailed Budget'!SCI72</f>
        <v>0</v>
      </c>
      <c r="SBX62" s="763">
        <f>'Detailed Budget'!SCJ72</f>
        <v>0</v>
      </c>
      <c r="SBY62" s="763">
        <f>'Detailed Budget'!SCK72</f>
        <v>0</v>
      </c>
      <c r="SBZ62" s="763">
        <f>'Detailed Budget'!SCL72</f>
        <v>0</v>
      </c>
      <c r="SCA62" s="763">
        <f>'Detailed Budget'!SCM72</f>
        <v>0</v>
      </c>
      <c r="SCB62" s="763">
        <f>'Detailed Budget'!SCN72</f>
        <v>0</v>
      </c>
      <c r="SCC62" s="763">
        <f>'Detailed Budget'!SCO72</f>
        <v>0</v>
      </c>
      <c r="SCD62" s="763">
        <f>'Detailed Budget'!SCP72</f>
        <v>0</v>
      </c>
      <c r="SCE62" s="763">
        <f>'Detailed Budget'!SCQ72</f>
        <v>0</v>
      </c>
      <c r="SCF62" s="763">
        <f>'Detailed Budget'!SCR72</f>
        <v>0</v>
      </c>
      <c r="SCG62" s="763">
        <f>'Detailed Budget'!SCS72</f>
        <v>0</v>
      </c>
      <c r="SCH62" s="763">
        <f>'Detailed Budget'!SCT72</f>
        <v>0</v>
      </c>
      <c r="SCI62" s="763">
        <f>'Detailed Budget'!SCU72</f>
        <v>0</v>
      </c>
      <c r="SCJ62" s="763">
        <f>'Detailed Budget'!SCV72</f>
        <v>0</v>
      </c>
      <c r="SCK62" s="763">
        <f>'Detailed Budget'!SCW72</f>
        <v>0</v>
      </c>
      <c r="SCL62" s="763">
        <f>'Detailed Budget'!SCX72</f>
        <v>0</v>
      </c>
      <c r="SCM62" s="763">
        <f>'Detailed Budget'!SCY72</f>
        <v>0</v>
      </c>
      <c r="SCN62" s="763">
        <f>'Detailed Budget'!SCZ72</f>
        <v>0</v>
      </c>
      <c r="SCO62" s="763">
        <f>'Detailed Budget'!SDA72</f>
        <v>0</v>
      </c>
      <c r="SCP62" s="763">
        <f>'Detailed Budget'!SDB72</f>
        <v>0</v>
      </c>
      <c r="SCQ62" s="763">
        <f>'Detailed Budget'!SDC72</f>
        <v>0</v>
      </c>
      <c r="SCR62" s="763">
        <f>'Detailed Budget'!SDD72</f>
        <v>0</v>
      </c>
      <c r="SCS62" s="763">
        <f>'Detailed Budget'!SDE72</f>
        <v>0</v>
      </c>
      <c r="SCT62" s="763">
        <f>'Detailed Budget'!SDF72</f>
        <v>0</v>
      </c>
      <c r="SCU62" s="763">
        <f>'Detailed Budget'!SDG72</f>
        <v>0</v>
      </c>
      <c r="SCV62" s="763">
        <f>'Detailed Budget'!SDH72</f>
        <v>0</v>
      </c>
      <c r="SCW62" s="763">
        <f>'Detailed Budget'!SDI72</f>
        <v>0</v>
      </c>
      <c r="SCX62" s="763">
        <f>'Detailed Budget'!SDJ72</f>
        <v>0</v>
      </c>
      <c r="SCY62" s="763">
        <f>'Detailed Budget'!SDK72</f>
        <v>0</v>
      </c>
      <c r="SCZ62" s="763">
        <f>'Detailed Budget'!SDL72</f>
        <v>0</v>
      </c>
      <c r="SDA62" s="763">
        <f>'Detailed Budget'!SDM72</f>
        <v>0</v>
      </c>
      <c r="SDB62" s="763">
        <f>'Detailed Budget'!SDN72</f>
        <v>0</v>
      </c>
      <c r="SDC62" s="763">
        <f>'Detailed Budget'!SDO72</f>
        <v>0</v>
      </c>
      <c r="SDD62" s="763">
        <f>'Detailed Budget'!SDP72</f>
        <v>0</v>
      </c>
      <c r="SDE62" s="763">
        <f>'Detailed Budget'!SDQ72</f>
        <v>0</v>
      </c>
      <c r="SDF62" s="763">
        <f>'Detailed Budget'!SDR72</f>
        <v>0</v>
      </c>
      <c r="SDG62" s="763">
        <f>'Detailed Budget'!SDS72</f>
        <v>0</v>
      </c>
      <c r="SDH62" s="763">
        <f>'Detailed Budget'!SDT72</f>
        <v>0</v>
      </c>
      <c r="SDI62" s="763">
        <f>'Detailed Budget'!SDU72</f>
        <v>0</v>
      </c>
      <c r="SDJ62" s="763">
        <f>'Detailed Budget'!SDV72</f>
        <v>0</v>
      </c>
      <c r="SDK62" s="763">
        <f>'Detailed Budget'!SDW72</f>
        <v>0</v>
      </c>
      <c r="SDL62" s="763">
        <f>'Detailed Budget'!SDX72</f>
        <v>0</v>
      </c>
      <c r="SDM62" s="763">
        <f>'Detailed Budget'!SDY72</f>
        <v>0</v>
      </c>
      <c r="SDN62" s="763">
        <f>'Detailed Budget'!SDZ72</f>
        <v>0</v>
      </c>
      <c r="SDO62" s="763">
        <f>'Detailed Budget'!SEA72</f>
        <v>0</v>
      </c>
      <c r="SDP62" s="763">
        <f>'Detailed Budget'!SEB72</f>
        <v>0</v>
      </c>
      <c r="SDQ62" s="763">
        <f>'Detailed Budget'!SEC72</f>
        <v>0</v>
      </c>
      <c r="SDR62" s="763">
        <f>'Detailed Budget'!SED72</f>
        <v>0</v>
      </c>
      <c r="SDS62" s="763">
        <f>'Detailed Budget'!SEE72</f>
        <v>0</v>
      </c>
      <c r="SDT62" s="763">
        <f>'Detailed Budget'!SEF72</f>
        <v>0</v>
      </c>
      <c r="SDU62" s="763">
        <f>'Detailed Budget'!SEG72</f>
        <v>0</v>
      </c>
      <c r="SDV62" s="763">
        <f>'Detailed Budget'!SEH72</f>
        <v>0</v>
      </c>
      <c r="SDW62" s="763">
        <f>'Detailed Budget'!SEI72</f>
        <v>0</v>
      </c>
      <c r="SDX62" s="763">
        <f>'Detailed Budget'!SEJ72</f>
        <v>0</v>
      </c>
      <c r="SDY62" s="763">
        <f>'Detailed Budget'!SEK72</f>
        <v>0</v>
      </c>
      <c r="SDZ62" s="763">
        <f>'Detailed Budget'!SEL72</f>
        <v>0</v>
      </c>
      <c r="SEA62" s="763">
        <f>'Detailed Budget'!SEM72</f>
        <v>0</v>
      </c>
      <c r="SEB62" s="763">
        <f>'Detailed Budget'!SEN72</f>
        <v>0</v>
      </c>
      <c r="SEC62" s="763">
        <f>'Detailed Budget'!SEO72</f>
        <v>0</v>
      </c>
      <c r="SED62" s="763">
        <f>'Detailed Budget'!SEP72</f>
        <v>0</v>
      </c>
      <c r="SEE62" s="763">
        <f>'Detailed Budget'!SEQ72</f>
        <v>0</v>
      </c>
      <c r="SEF62" s="763">
        <f>'Detailed Budget'!SER72</f>
        <v>0</v>
      </c>
      <c r="SEG62" s="763">
        <f>'Detailed Budget'!SES72</f>
        <v>0</v>
      </c>
      <c r="SEH62" s="763">
        <f>'Detailed Budget'!SET72</f>
        <v>0</v>
      </c>
      <c r="SEI62" s="763">
        <f>'Detailed Budget'!SEU72</f>
        <v>0</v>
      </c>
      <c r="SEJ62" s="763">
        <f>'Detailed Budget'!SEV72</f>
        <v>0</v>
      </c>
      <c r="SEK62" s="763">
        <f>'Detailed Budget'!SEW72</f>
        <v>0</v>
      </c>
      <c r="SEL62" s="763">
        <f>'Detailed Budget'!SEX72</f>
        <v>0</v>
      </c>
      <c r="SEM62" s="763">
        <f>'Detailed Budget'!SEY72</f>
        <v>0</v>
      </c>
      <c r="SEN62" s="763">
        <f>'Detailed Budget'!SEZ72</f>
        <v>0</v>
      </c>
      <c r="SEO62" s="763">
        <f>'Detailed Budget'!SFA72</f>
        <v>0</v>
      </c>
      <c r="SEP62" s="763">
        <f>'Detailed Budget'!SFB72</f>
        <v>0</v>
      </c>
      <c r="SEQ62" s="763">
        <f>'Detailed Budget'!SFC72</f>
        <v>0</v>
      </c>
      <c r="SER62" s="763">
        <f>'Detailed Budget'!SFD72</f>
        <v>0</v>
      </c>
      <c r="SES62" s="763">
        <f>'Detailed Budget'!SFE72</f>
        <v>0</v>
      </c>
      <c r="SET62" s="763">
        <f>'Detailed Budget'!SFF72</f>
        <v>0</v>
      </c>
      <c r="SEU62" s="763">
        <f>'Detailed Budget'!SFG72</f>
        <v>0</v>
      </c>
      <c r="SEV62" s="763">
        <f>'Detailed Budget'!SFH72</f>
        <v>0</v>
      </c>
      <c r="SEW62" s="763">
        <f>'Detailed Budget'!SFI72</f>
        <v>0</v>
      </c>
      <c r="SEX62" s="763">
        <f>'Detailed Budget'!SFJ72</f>
        <v>0</v>
      </c>
      <c r="SEY62" s="763">
        <f>'Detailed Budget'!SFK72</f>
        <v>0</v>
      </c>
      <c r="SEZ62" s="763">
        <f>'Detailed Budget'!SFL72</f>
        <v>0</v>
      </c>
      <c r="SFA62" s="763">
        <f>'Detailed Budget'!SFM72</f>
        <v>0</v>
      </c>
      <c r="SFB62" s="763">
        <f>'Detailed Budget'!SFN72</f>
        <v>0</v>
      </c>
      <c r="SFC62" s="763">
        <f>'Detailed Budget'!SFO72</f>
        <v>0</v>
      </c>
      <c r="SFD62" s="763">
        <f>'Detailed Budget'!SFP72</f>
        <v>0</v>
      </c>
      <c r="SFE62" s="763">
        <f>'Detailed Budget'!SFQ72</f>
        <v>0</v>
      </c>
      <c r="SFF62" s="763">
        <f>'Detailed Budget'!SFR72</f>
        <v>0</v>
      </c>
      <c r="SFG62" s="763">
        <f>'Detailed Budget'!SFS72</f>
        <v>0</v>
      </c>
      <c r="SFH62" s="763">
        <f>'Detailed Budget'!SFT72</f>
        <v>0</v>
      </c>
      <c r="SFI62" s="763">
        <f>'Detailed Budget'!SFU72</f>
        <v>0</v>
      </c>
      <c r="SFJ62" s="763">
        <f>'Detailed Budget'!SFV72</f>
        <v>0</v>
      </c>
      <c r="SFK62" s="763">
        <f>'Detailed Budget'!SFW72</f>
        <v>0</v>
      </c>
      <c r="SFL62" s="763">
        <f>'Detailed Budget'!SFX72</f>
        <v>0</v>
      </c>
      <c r="SFM62" s="763">
        <f>'Detailed Budget'!SFY72</f>
        <v>0</v>
      </c>
      <c r="SFN62" s="763">
        <f>'Detailed Budget'!SFZ72</f>
        <v>0</v>
      </c>
      <c r="SFO62" s="763">
        <f>'Detailed Budget'!SGA72</f>
        <v>0</v>
      </c>
      <c r="SFP62" s="763">
        <f>'Detailed Budget'!SGB72</f>
        <v>0</v>
      </c>
      <c r="SFQ62" s="763">
        <f>'Detailed Budget'!SGC72</f>
        <v>0</v>
      </c>
      <c r="SFR62" s="763">
        <f>'Detailed Budget'!SGD72</f>
        <v>0</v>
      </c>
      <c r="SFS62" s="763">
        <f>'Detailed Budget'!SGE72</f>
        <v>0</v>
      </c>
      <c r="SFT62" s="763">
        <f>'Detailed Budget'!SGF72</f>
        <v>0</v>
      </c>
      <c r="SFU62" s="763">
        <f>'Detailed Budget'!SGG72</f>
        <v>0</v>
      </c>
      <c r="SFV62" s="763">
        <f>'Detailed Budget'!SGH72</f>
        <v>0</v>
      </c>
      <c r="SFW62" s="763">
        <f>'Detailed Budget'!SGI72</f>
        <v>0</v>
      </c>
      <c r="SFX62" s="763">
        <f>'Detailed Budget'!SGJ72</f>
        <v>0</v>
      </c>
      <c r="SFY62" s="763">
        <f>'Detailed Budget'!SGK72</f>
        <v>0</v>
      </c>
      <c r="SFZ62" s="763">
        <f>'Detailed Budget'!SGL72</f>
        <v>0</v>
      </c>
      <c r="SGA62" s="763">
        <f>'Detailed Budget'!SGM72</f>
        <v>0</v>
      </c>
      <c r="SGB62" s="763">
        <f>'Detailed Budget'!SGN72</f>
        <v>0</v>
      </c>
      <c r="SGC62" s="763">
        <f>'Detailed Budget'!SGO72</f>
        <v>0</v>
      </c>
      <c r="SGD62" s="763">
        <f>'Detailed Budget'!SGP72</f>
        <v>0</v>
      </c>
      <c r="SGE62" s="763">
        <f>'Detailed Budget'!SGQ72</f>
        <v>0</v>
      </c>
      <c r="SGF62" s="763">
        <f>'Detailed Budget'!SGR72</f>
        <v>0</v>
      </c>
      <c r="SGG62" s="763">
        <f>'Detailed Budget'!SGS72</f>
        <v>0</v>
      </c>
      <c r="SGH62" s="763">
        <f>'Detailed Budget'!SGT72</f>
        <v>0</v>
      </c>
      <c r="SGI62" s="763">
        <f>'Detailed Budget'!SGU72</f>
        <v>0</v>
      </c>
      <c r="SGJ62" s="763">
        <f>'Detailed Budget'!SGV72</f>
        <v>0</v>
      </c>
      <c r="SGK62" s="763">
        <f>'Detailed Budget'!SGW72</f>
        <v>0</v>
      </c>
      <c r="SGL62" s="763">
        <f>'Detailed Budget'!SGX72</f>
        <v>0</v>
      </c>
      <c r="SGM62" s="763">
        <f>'Detailed Budget'!SGY72</f>
        <v>0</v>
      </c>
      <c r="SGN62" s="763">
        <f>'Detailed Budget'!SGZ72</f>
        <v>0</v>
      </c>
      <c r="SGO62" s="763">
        <f>'Detailed Budget'!SHA72</f>
        <v>0</v>
      </c>
      <c r="SGP62" s="763">
        <f>'Detailed Budget'!SHB72</f>
        <v>0</v>
      </c>
      <c r="SGQ62" s="763">
        <f>'Detailed Budget'!SHC72</f>
        <v>0</v>
      </c>
      <c r="SGR62" s="763">
        <f>'Detailed Budget'!SHD72</f>
        <v>0</v>
      </c>
      <c r="SGS62" s="763">
        <f>'Detailed Budget'!SHE72</f>
        <v>0</v>
      </c>
      <c r="SGT62" s="763">
        <f>'Detailed Budget'!SHF72</f>
        <v>0</v>
      </c>
      <c r="SGU62" s="763">
        <f>'Detailed Budget'!SHG72</f>
        <v>0</v>
      </c>
      <c r="SGV62" s="763">
        <f>'Detailed Budget'!SHH72</f>
        <v>0</v>
      </c>
      <c r="SGW62" s="763">
        <f>'Detailed Budget'!SHI72</f>
        <v>0</v>
      </c>
      <c r="SGX62" s="763">
        <f>'Detailed Budget'!SHJ72</f>
        <v>0</v>
      </c>
      <c r="SGY62" s="763">
        <f>'Detailed Budget'!SHK72</f>
        <v>0</v>
      </c>
      <c r="SGZ62" s="763">
        <f>'Detailed Budget'!SHL72</f>
        <v>0</v>
      </c>
      <c r="SHA62" s="763">
        <f>'Detailed Budget'!SHM72</f>
        <v>0</v>
      </c>
      <c r="SHB62" s="763">
        <f>'Detailed Budget'!SHN72</f>
        <v>0</v>
      </c>
      <c r="SHC62" s="763">
        <f>'Detailed Budget'!SHO72</f>
        <v>0</v>
      </c>
      <c r="SHD62" s="763">
        <f>'Detailed Budget'!SHP72</f>
        <v>0</v>
      </c>
      <c r="SHE62" s="763">
        <f>'Detailed Budget'!SHQ72</f>
        <v>0</v>
      </c>
      <c r="SHF62" s="763">
        <f>'Detailed Budget'!SHR72</f>
        <v>0</v>
      </c>
      <c r="SHG62" s="763">
        <f>'Detailed Budget'!SHS72</f>
        <v>0</v>
      </c>
      <c r="SHH62" s="763">
        <f>'Detailed Budget'!SHT72</f>
        <v>0</v>
      </c>
      <c r="SHI62" s="763">
        <f>'Detailed Budget'!SHU72</f>
        <v>0</v>
      </c>
      <c r="SHJ62" s="763">
        <f>'Detailed Budget'!SHV72</f>
        <v>0</v>
      </c>
      <c r="SHK62" s="763">
        <f>'Detailed Budget'!SHW72</f>
        <v>0</v>
      </c>
      <c r="SHL62" s="763">
        <f>'Detailed Budget'!SHX72</f>
        <v>0</v>
      </c>
      <c r="SHM62" s="763">
        <f>'Detailed Budget'!SHY72</f>
        <v>0</v>
      </c>
      <c r="SHN62" s="763">
        <f>'Detailed Budget'!SHZ72</f>
        <v>0</v>
      </c>
      <c r="SHO62" s="763">
        <f>'Detailed Budget'!SIA72</f>
        <v>0</v>
      </c>
      <c r="SHP62" s="763">
        <f>'Detailed Budget'!SIB72</f>
        <v>0</v>
      </c>
      <c r="SHQ62" s="763">
        <f>'Detailed Budget'!SIC72</f>
        <v>0</v>
      </c>
      <c r="SHR62" s="763">
        <f>'Detailed Budget'!SID72</f>
        <v>0</v>
      </c>
      <c r="SHS62" s="763">
        <f>'Detailed Budget'!SIE72</f>
        <v>0</v>
      </c>
      <c r="SHT62" s="763">
        <f>'Detailed Budget'!SIF72</f>
        <v>0</v>
      </c>
      <c r="SHU62" s="763">
        <f>'Detailed Budget'!SIG72</f>
        <v>0</v>
      </c>
      <c r="SHV62" s="763">
        <f>'Detailed Budget'!SIH72</f>
        <v>0</v>
      </c>
      <c r="SHW62" s="763">
        <f>'Detailed Budget'!SII72</f>
        <v>0</v>
      </c>
      <c r="SHX62" s="763">
        <f>'Detailed Budget'!SIJ72</f>
        <v>0</v>
      </c>
      <c r="SHY62" s="763">
        <f>'Detailed Budget'!SIK72</f>
        <v>0</v>
      </c>
      <c r="SHZ62" s="763">
        <f>'Detailed Budget'!SIL72</f>
        <v>0</v>
      </c>
      <c r="SIA62" s="763">
        <f>'Detailed Budget'!SIM72</f>
        <v>0</v>
      </c>
      <c r="SIB62" s="763">
        <f>'Detailed Budget'!SIN72</f>
        <v>0</v>
      </c>
      <c r="SIC62" s="763">
        <f>'Detailed Budget'!SIO72</f>
        <v>0</v>
      </c>
      <c r="SID62" s="763">
        <f>'Detailed Budget'!SIP72</f>
        <v>0</v>
      </c>
      <c r="SIE62" s="763">
        <f>'Detailed Budget'!SIQ72</f>
        <v>0</v>
      </c>
      <c r="SIF62" s="763">
        <f>'Detailed Budget'!SIR72</f>
        <v>0</v>
      </c>
      <c r="SIG62" s="763">
        <f>'Detailed Budget'!SIS72</f>
        <v>0</v>
      </c>
      <c r="SIH62" s="763">
        <f>'Detailed Budget'!SIT72</f>
        <v>0</v>
      </c>
      <c r="SII62" s="763">
        <f>'Detailed Budget'!SIU72</f>
        <v>0</v>
      </c>
      <c r="SIJ62" s="763">
        <f>'Detailed Budget'!SIV72</f>
        <v>0</v>
      </c>
      <c r="SIK62" s="763">
        <f>'Detailed Budget'!SIW72</f>
        <v>0</v>
      </c>
      <c r="SIL62" s="763">
        <f>'Detailed Budget'!SIX72</f>
        <v>0</v>
      </c>
      <c r="SIM62" s="763">
        <f>'Detailed Budget'!SIY72</f>
        <v>0</v>
      </c>
      <c r="SIN62" s="763">
        <f>'Detailed Budget'!SIZ72</f>
        <v>0</v>
      </c>
      <c r="SIO62" s="763">
        <f>'Detailed Budget'!SJA72</f>
        <v>0</v>
      </c>
      <c r="SIP62" s="763">
        <f>'Detailed Budget'!SJB72</f>
        <v>0</v>
      </c>
      <c r="SIQ62" s="763">
        <f>'Detailed Budget'!SJC72</f>
        <v>0</v>
      </c>
      <c r="SIR62" s="763">
        <f>'Detailed Budget'!SJD72</f>
        <v>0</v>
      </c>
      <c r="SIS62" s="763">
        <f>'Detailed Budget'!SJE72</f>
        <v>0</v>
      </c>
      <c r="SIT62" s="763">
        <f>'Detailed Budget'!SJF72</f>
        <v>0</v>
      </c>
      <c r="SIU62" s="763">
        <f>'Detailed Budget'!SJG72</f>
        <v>0</v>
      </c>
      <c r="SIV62" s="763">
        <f>'Detailed Budget'!SJH72</f>
        <v>0</v>
      </c>
      <c r="SIW62" s="763">
        <f>'Detailed Budget'!SJI72</f>
        <v>0</v>
      </c>
      <c r="SIX62" s="763">
        <f>'Detailed Budget'!SJJ72</f>
        <v>0</v>
      </c>
      <c r="SIY62" s="763">
        <f>'Detailed Budget'!SJK72</f>
        <v>0</v>
      </c>
      <c r="SIZ62" s="763">
        <f>'Detailed Budget'!SJL72</f>
        <v>0</v>
      </c>
      <c r="SJA62" s="763">
        <f>'Detailed Budget'!SJM72</f>
        <v>0</v>
      </c>
      <c r="SJB62" s="763">
        <f>'Detailed Budget'!SJN72</f>
        <v>0</v>
      </c>
      <c r="SJC62" s="763">
        <f>'Detailed Budget'!SJO72</f>
        <v>0</v>
      </c>
      <c r="SJD62" s="763">
        <f>'Detailed Budget'!SJP72</f>
        <v>0</v>
      </c>
      <c r="SJE62" s="763">
        <f>'Detailed Budget'!SJQ72</f>
        <v>0</v>
      </c>
      <c r="SJF62" s="763">
        <f>'Detailed Budget'!SJR72</f>
        <v>0</v>
      </c>
      <c r="SJG62" s="763">
        <f>'Detailed Budget'!SJS72</f>
        <v>0</v>
      </c>
      <c r="SJH62" s="763">
        <f>'Detailed Budget'!SJT72</f>
        <v>0</v>
      </c>
      <c r="SJI62" s="763">
        <f>'Detailed Budget'!SJU72</f>
        <v>0</v>
      </c>
      <c r="SJJ62" s="763">
        <f>'Detailed Budget'!SJV72</f>
        <v>0</v>
      </c>
      <c r="SJK62" s="763">
        <f>'Detailed Budget'!SJW72</f>
        <v>0</v>
      </c>
      <c r="SJL62" s="763">
        <f>'Detailed Budget'!SJX72</f>
        <v>0</v>
      </c>
      <c r="SJM62" s="763">
        <f>'Detailed Budget'!SJY72</f>
        <v>0</v>
      </c>
      <c r="SJN62" s="763">
        <f>'Detailed Budget'!SJZ72</f>
        <v>0</v>
      </c>
      <c r="SJO62" s="763">
        <f>'Detailed Budget'!SKA72</f>
        <v>0</v>
      </c>
      <c r="SJP62" s="763">
        <f>'Detailed Budget'!SKB72</f>
        <v>0</v>
      </c>
      <c r="SJQ62" s="763">
        <f>'Detailed Budget'!SKC72</f>
        <v>0</v>
      </c>
      <c r="SJR62" s="763">
        <f>'Detailed Budget'!SKD72</f>
        <v>0</v>
      </c>
      <c r="SJS62" s="763">
        <f>'Detailed Budget'!SKE72</f>
        <v>0</v>
      </c>
      <c r="SJT62" s="763">
        <f>'Detailed Budget'!SKF72</f>
        <v>0</v>
      </c>
      <c r="SJU62" s="763">
        <f>'Detailed Budget'!SKG72</f>
        <v>0</v>
      </c>
      <c r="SJV62" s="763">
        <f>'Detailed Budget'!SKH72</f>
        <v>0</v>
      </c>
      <c r="SJW62" s="763">
        <f>'Detailed Budget'!SKI72</f>
        <v>0</v>
      </c>
      <c r="SJX62" s="763">
        <f>'Detailed Budget'!SKJ72</f>
        <v>0</v>
      </c>
      <c r="SJY62" s="763">
        <f>'Detailed Budget'!SKK72</f>
        <v>0</v>
      </c>
      <c r="SJZ62" s="763">
        <f>'Detailed Budget'!SKL72</f>
        <v>0</v>
      </c>
      <c r="SKA62" s="763">
        <f>'Detailed Budget'!SKM72</f>
        <v>0</v>
      </c>
      <c r="SKB62" s="763">
        <f>'Detailed Budget'!SKN72</f>
        <v>0</v>
      </c>
      <c r="SKC62" s="763">
        <f>'Detailed Budget'!SKO72</f>
        <v>0</v>
      </c>
      <c r="SKD62" s="763">
        <f>'Detailed Budget'!SKP72</f>
        <v>0</v>
      </c>
      <c r="SKE62" s="763">
        <f>'Detailed Budget'!SKQ72</f>
        <v>0</v>
      </c>
      <c r="SKF62" s="763">
        <f>'Detailed Budget'!SKR72</f>
        <v>0</v>
      </c>
      <c r="SKG62" s="763">
        <f>'Detailed Budget'!SKS72</f>
        <v>0</v>
      </c>
      <c r="SKH62" s="763">
        <f>'Detailed Budget'!SKT72</f>
        <v>0</v>
      </c>
      <c r="SKI62" s="763">
        <f>'Detailed Budget'!SKU72</f>
        <v>0</v>
      </c>
      <c r="SKJ62" s="763">
        <f>'Detailed Budget'!SKV72</f>
        <v>0</v>
      </c>
      <c r="SKK62" s="763">
        <f>'Detailed Budget'!SKW72</f>
        <v>0</v>
      </c>
      <c r="SKL62" s="763">
        <f>'Detailed Budget'!SKX72</f>
        <v>0</v>
      </c>
      <c r="SKM62" s="763">
        <f>'Detailed Budget'!SKY72</f>
        <v>0</v>
      </c>
      <c r="SKN62" s="763">
        <f>'Detailed Budget'!SKZ72</f>
        <v>0</v>
      </c>
      <c r="SKO62" s="763">
        <f>'Detailed Budget'!SLA72</f>
        <v>0</v>
      </c>
      <c r="SKP62" s="763">
        <f>'Detailed Budget'!SLB72</f>
        <v>0</v>
      </c>
      <c r="SKQ62" s="763">
        <f>'Detailed Budget'!SLC72</f>
        <v>0</v>
      </c>
      <c r="SKR62" s="763">
        <f>'Detailed Budget'!SLD72</f>
        <v>0</v>
      </c>
      <c r="SKS62" s="763">
        <f>'Detailed Budget'!SLE72</f>
        <v>0</v>
      </c>
      <c r="SKT62" s="763">
        <f>'Detailed Budget'!SLF72</f>
        <v>0</v>
      </c>
      <c r="SKU62" s="763">
        <f>'Detailed Budget'!SLG72</f>
        <v>0</v>
      </c>
      <c r="SKV62" s="763">
        <f>'Detailed Budget'!SLH72</f>
        <v>0</v>
      </c>
      <c r="SKW62" s="763">
        <f>'Detailed Budget'!SLI72</f>
        <v>0</v>
      </c>
      <c r="SKX62" s="763">
        <f>'Detailed Budget'!SLJ72</f>
        <v>0</v>
      </c>
      <c r="SKY62" s="763">
        <f>'Detailed Budget'!SLK72</f>
        <v>0</v>
      </c>
      <c r="SKZ62" s="763">
        <f>'Detailed Budget'!SLL72</f>
        <v>0</v>
      </c>
      <c r="SLA62" s="763">
        <f>'Detailed Budget'!SLM72</f>
        <v>0</v>
      </c>
      <c r="SLB62" s="763">
        <f>'Detailed Budget'!SLN72</f>
        <v>0</v>
      </c>
      <c r="SLC62" s="763">
        <f>'Detailed Budget'!SLO72</f>
        <v>0</v>
      </c>
      <c r="SLD62" s="763">
        <f>'Detailed Budget'!SLP72</f>
        <v>0</v>
      </c>
      <c r="SLE62" s="763">
        <f>'Detailed Budget'!SLQ72</f>
        <v>0</v>
      </c>
      <c r="SLF62" s="763">
        <f>'Detailed Budget'!SLR72</f>
        <v>0</v>
      </c>
      <c r="SLG62" s="763">
        <f>'Detailed Budget'!SLS72</f>
        <v>0</v>
      </c>
      <c r="SLH62" s="763">
        <f>'Detailed Budget'!SLT72</f>
        <v>0</v>
      </c>
      <c r="SLI62" s="763">
        <f>'Detailed Budget'!SLU72</f>
        <v>0</v>
      </c>
      <c r="SLJ62" s="763">
        <f>'Detailed Budget'!SLV72</f>
        <v>0</v>
      </c>
      <c r="SLK62" s="763">
        <f>'Detailed Budget'!SLW72</f>
        <v>0</v>
      </c>
      <c r="SLL62" s="763">
        <f>'Detailed Budget'!SLX72</f>
        <v>0</v>
      </c>
      <c r="SLM62" s="763">
        <f>'Detailed Budget'!SLY72</f>
        <v>0</v>
      </c>
      <c r="SLN62" s="763">
        <f>'Detailed Budget'!SLZ72</f>
        <v>0</v>
      </c>
      <c r="SLO62" s="763">
        <f>'Detailed Budget'!SMA72</f>
        <v>0</v>
      </c>
      <c r="SLP62" s="763">
        <f>'Detailed Budget'!SMB72</f>
        <v>0</v>
      </c>
      <c r="SLQ62" s="763">
        <f>'Detailed Budget'!SMC72</f>
        <v>0</v>
      </c>
      <c r="SLR62" s="763">
        <f>'Detailed Budget'!SMD72</f>
        <v>0</v>
      </c>
      <c r="SLS62" s="763">
        <f>'Detailed Budget'!SME72</f>
        <v>0</v>
      </c>
      <c r="SLT62" s="763">
        <f>'Detailed Budget'!SMF72</f>
        <v>0</v>
      </c>
      <c r="SLU62" s="763">
        <f>'Detailed Budget'!SMG72</f>
        <v>0</v>
      </c>
      <c r="SLV62" s="763">
        <f>'Detailed Budget'!SMH72</f>
        <v>0</v>
      </c>
      <c r="SLW62" s="763">
        <f>'Detailed Budget'!SMI72</f>
        <v>0</v>
      </c>
      <c r="SLX62" s="763">
        <f>'Detailed Budget'!SMJ72</f>
        <v>0</v>
      </c>
      <c r="SLY62" s="763">
        <f>'Detailed Budget'!SMK72</f>
        <v>0</v>
      </c>
      <c r="SLZ62" s="763">
        <f>'Detailed Budget'!SML72</f>
        <v>0</v>
      </c>
      <c r="SMA62" s="763">
        <f>'Detailed Budget'!SMM72</f>
        <v>0</v>
      </c>
      <c r="SMB62" s="763">
        <f>'Detailed Budget'!SMN72</f>
        <v>0</v>
      </c>
      <c r="SMC62" s="763">
        <f>'Detailed Budget'!SMO72</f>
        <v>0</v>
      </c>
      <c r="SMD62" s="763">
        <f>'Detailed Budget'!SMP72</f>
        <v>0</v>
      </c>
      <c r="SME62" s="763">
        <f>'Detailed Budget'!SMQ72</f>
        <v>0</v>
      </c>
      <c r="SMF62" s="763">
        <f>'Detailed Budget'!SMR72</f>
        <v>0</v>
      </c>
      <c r="SMG62" s="763">
        <f>'Detailed Budget'!SMS72</f>
        <v>0</v>
      </c>
      <c r="SMH62" s="763">
        <f>'Detailed Budget'!SMT72</f>
        <v>0</v>
      </c>
      <c r="SMI62" s="763">
        <f>'Detailed Budget'!SMU72</f>
        <v>0</v>
      </c>
      <c r="SMJ62" s="763">
        <f>'Detailed Budget'!SMV72</f>
        <v>0</v>
      </c>
      <c r="SMK62" s="763">
        <f>'Detailed Budget'!SMW72</f>
        <v>0</v>
      </c>
      <c r="SML62" s="763">
        <f>'Detailed Budget'!SMX72</f>
        <v>0</v>
      </c>
      <c r="SMM62" s="763">
        <f>'Detailed Budget'!SMY72</f>
        <v>0</v>
      </c>
      <c r="SMN62" s="763">
        <f>'Detailed Budget'!SMZ72</f>
        <v>0</v>
      </c>
      <c r="SMO62" s="763">
        <f>'Detailed Budget'!SNA72</f>
        <v>0</v>
      </c>
      <c r="SMP62" s="763">
        <f>'Detailed Budget'!SNB72</f>
        <v>0</v>
      </c>
      <c r="SMQ62" s="763">
        <f>'Detailed Budget'!SNC72</f>
        <v>0</v>
      </c>
      <c r="SMR62" s="763">
        <f>'Detailed Budget'!SND72</f>
        <v>0</v>
      </c>
      <c r="SMS62" s="763">
        <f>'Detailed Budget'!SNE72</f>
        <v>0</v>
      </c>
      <c r="SMT62" s="763">
        <f>'Detailed Budget'!SNF72</f>
        <v>0</v>
      </c>
      <c r="SMU62" s="763">
        <f>'Detailed Budget'!SNG72</f>
        <v>0</v>
      </c>
      <c r="SMV62" s="763">
        <f>'Detailed Budget'!SNH72</f>
        <v>0</v>
      </c>
      <c r="SMW62" s="763">
        <f>'Detailed Budget'!SNI72</f>
        <v>0</v>
      </c>
      <c r="SMX62" s="763">
        <f>'Detailed Budget'!SNJ72</f>
        <v>0</v>
      </c>
      <c r="SMY62" s="763">
        <f>'Detailed Budget'!SNK72</f>
        <v>0</v>
      </c>
      <c r="SMZ62" s="763">
        <f>'Detailed Budget'!SNL72</f>
        <v>0</v>
      </c>
      <c r="SNA62" s="763">
        <f>'Detailed Budget'!SNM72</f>
        <v>0</v>
      </c>
      <c r="SNB62" s="763">
        <f>'Detailed Budget'!SNN72</f>
        <v>0</v>
      </c>
      <c r="SNC62" s="763">
        <f>'Detailed Budget'!SNO72</f>
        <v>0</v>
      </c>
      <c r="SND62" s="763">
        <f>'Detailed Budget'!SNP72</f>
        <v>0</v>
      </c>
      <c r="SNE62" s="763">
        <f>'Detailed Budget'!SNQ72</f>
        <v>0</v>
      </c>
      <c r="SNF62" s="763">
        <f>'Detailed Budget'!SNR72</f>
        <v>0</v>
      </c>
      <c r="SNG62" s="763">
        <f>'Detailed Budget'!SNS72</f>
        <v>0</v>
      </c>
      <c r="SNH62" s="763">
        <f>'Detailed Budget'!SNT72</f>
        <v>0</v>
      </c>
      <c r="SNI62" s="763">
        <f>'Detailed Budget'!SNU72</f>
        <v>0</v>
      </c>
      <c r="SNJ62" s="763">
        <f>'Detailed Budget'!SNV72</f>
        <v>0</v>
      </c>
      <c r="SNK62" s="763">
        <f>'Detailed Budget'!SNW72</f>
        <v>0</v>
      </c>
      <c r="SNL62" s="763">
        <f>'Detailed Budget'!SNX72</f>
        <v>0</v>
      </c>
      <c r="SNM62" s="763">
        <f>'Detailed Budget'!SNY72</f>
        <v>0</v>
      </c>
      <c r="SNN62" s="763">
        <f>'Detailed Budget'!SNZ72</f>
        <v>0</v>
      </c>
      <c r="SNO62" s="763">
        <f>'Detailed Budget'!SOA72</f>
        <v>0</v>
      </c>
      <c r="SNP62" s="763">
        <f>'Detailed Budget'!SOB72</f>
        <v>0</v>
      </c>
      <c r="SNQ62" s="763">
        <f>'Detailed Budget'!SOC72</f>
        <v>0</v>
      </c>
      <c r="SNR62" s="763">
        <f>'Detailed Budget'!SOD72</f>
        <v>0</v>
      </c>
      <c r="SNS62" s="763">
        <f>'Detailed Budget'!SOE72</f>
        <v>0</v>
      </c>
      <c r="SNT62" s="763">
        <f>'Detailed Budget'!SOF72</f>
        <v>0</v>
      </c>
      <c r="SNU62" s="763">
        <f>'Detailed Budget'!SOG72</f>
        <v>0</v>
      </c>
      <c r="SNV62" s="763">
        <f>'Detailed Budget'!SOH72</f>
        <v>0</v>
      </c>
      <c r="SNW62" s="763">
        <f>'Detailed Budget'!SOI72</f>
        <v>0</v>
      </c>
      <c r="SNX62" s="763">
        <f>'Detailed Budget'!SOJ72</f>
        <v>0</v>
      </c>
      <c r="SNY62" s="763">
        <f>'Detailed Budget'!SOK72</f>
        <v>0</v>
      </c>
      <c r="SNZ62" s="763">
        <f>'Detailed Budget'!SOL72</f>
        <v>0</v>
      </c>
      <c r="SOA62" s="763">
        <f>'Detailed Budget'!SOM72</f>
        <v>0</v>
      </c>
      <c r="SOB62" s="763">
        <f>'Detailed Budget'!SON72</f>
        <v>0</v>
      </c>
      <c r="SOC62" s="763">
        <f>'Detailed Budget'!SOO72</f>
        <v>0</v>
      </c>
      <c r="SOD62" s="763">
        <f>'Detailed Budget'!SOP72</f>
        <v>0</v>
      </c>
      <c r="SOE62" s="763">
        <f>'Detailed Budget'!SOQ72</f>
        <v>0</v>
      </c>
      <c r="SOF62" s="763">
        <f>'Detailed Budget'!SOR72</f>
        <v>0</v>
      </c>
      <c r="SOG62" s="763">
        <f>'Detailed Budget'!SOS72</f>
        <v>0</v>
      </c>
      <c r="SOH62" s="763">
        <f>'Detailed Budget'!SOT72</f>
        <v>0</v>
      </c>
      <c r="SOI62" s="763">
        <f>'Detailed Budget'!SOU72</f>
        <v>0</v>
      </c>
      <c r="SOJ62" s="763">
        <f>'Detailed Budget'!SOV72</f>
        <v>0</v>
      </c>
      <c r="SOK62" s="763">
        <f>'Detailed Budget'!SOW72</f>
        <v>0</v>
      </c>
      <c r="SOL62" s="763">
        <f>'Detailed Budget'!SOX72</f>
        <v>0</v>
      </c>
      <c r="SOM62" s="763">
        <f>'Detailed Budget'!SOY72</f>
        <v>0</v>
      </c>
      <c r="SON62" s="763">
        <f>'Detailed Budget'!SOZ72</f>
        <v>0</v>
      </c>
      <c r="SOO62" s="763">
        <f>'Detailed Budget'!SPA72</f>
        <v>0</v>
      </c>
      <c r="SOP62" s="763">
        <f>'Detailed Budget'!SPB72</f>
        <v>0</v>
      </c>
      <c r="SOQ62" s="763">
        <f>'Detailed Budget'!SPC72</f>
        <v>0</v>
      </c>
      <c r="SOR62" s="763">
        <f>'Detailed Budget'!SPD72</f>
        <v>0</v>
      </c>
      <c r="SOS62" s="763">
        <f>'Detailed Budget'!SPE72</f>
        <v>0</v>
      </c>
      <c r="SOT62" s="763">
        <f>'Detailed Budget'!SPF72</f>
        <v>0</v>
      </c>
      <c r="SOU62" s="763">
        <f>'Detailed Budget'!SPG72</f>
        <v>0</v>
      </c>
      <c r="SOV62" s="763">
        <f>'Detailed Budget'!SPH72</f>
        <v>0</v>
      </c>
      <c r="SOW62" s="763">
        <f>'Detailed Budget'!SPI72</f>
        <v>0</v>
      </c>
      <c r="SOX62" s="763">
        <f>'Detailed Budget'!SPJ72</f>
        <v>0</v>
      </c>
      <c r="SOY62" s="763">
        <f>'Detailed Budget'!SPK72</f>
        <v>0</v>
      </c>
      <c r="SOZ62" s="763">
        <f>'Detailed Budget'!SPL72</f>
        <v>0</v>
      </c>
      <c r="SPA62" s="763">
        <f>'Detailed Budget'!SPM72</f>
        <v>0</v>
      </c>
      <c r="SPB62" s="763">
        <f>'Detailed Budget'!SPN72</f>
        <v>0</v>
      </c>
      <c r="SPC62" s="763">
        <f>'Detailed Budget'!SPO72</f>
        <v>0</v>
      </c>
      <c r="SPD62" s="763">
        <f>'Detailed Budget'!SPP72</f>
        <v>0</v>
      </c>
      <c r="SPE62" s="763">
        <f>'Detailed Budget'!SPQ72</f>
        <v>0</v>
      </c>
      <c r="SPF62" s="763">
        <f>'Detailed Budget'!SPR72</f>
        <v>0</v>
      </c>
      <c r="SPG62" s="763">
        <f>'Detailed Budget'!SPS72</f>
        <v>0</v>
      </c>
      <c r="SPH62" s="763">
        <f>'Detailed Budget'!SPT72</f>
        <v>0</v>
      </c>
      <c r="SPI62" s="763">
        <f>'Detailed Budget'!SPU72</f>
        <v>0</v>
      </c>
      <c r="SPJ62" s="763">
        <f>'Detailed Budget'!SPV72</f>
        <v>0</v>
      </c>
      <c r="SPK62" s="763">
        <f>'Detailed Budget'!SPW72</f>
        <v>0</v>
      </c>
      <c r="SPL62" s="763">
        <f>'Detailed Budget'!SPX72</f>
        <v>0</v>
      </c>
      <c r="SPM62" s="763">
        <f>'Detailed Budget'!SPY72</f>
        <v>0</v>
      </c>
      <c r="SPN62" s="763">
        <f>'Detailed Budget'!SPZ72</f>
        <v>0</v>
      </c>
      <c r="SPO62" s="763">
        <f>'Detailed Budget'!SQA72</f>
        <v>0</v>
      </c>
      <c r="SPP62" s="763">
        <f>'Detailed Budget'!SQB72</f>
        <v>0</v>
      </c>
      <c r="SPQ62" s="763">
        <f>'Detailed Budget'!SQC72</f>
        <v>0</v>
      </c>
      <c r="SPR62" s="763">
        <f>'Detailed Budget'!SQD72</f>
        <v>0</v>
      </c>
      <c r="SPS62" s="763">
        <f>'Detailed Budget'!SQE72</f>
        <v>0</v>
      </c>
      <c r="SPT62" s="763">
        <f>'Detailed Budget'!SQF72</f>
        <v>0</v>
      </c>
      <c r="SPU62" s="763">
        <f>'Detailed Budget'!SQG72</f>
        <v>0</v>
      </c>
      <c r="SPV62" s="763">
        <f>'Detailed Budget'!SQH72</f>
        <v>0</v>
      </c>
      <c r="SPW62" s="763">
        <f>'Detailed Budget'!SQI72</f>
        <v>0</v>
      </c>
      <c r="SPX62" s="763">
        <f>'Detailed Budget'!SQJ72</f>
        <v>0</v>
      </c>
      <c r="SPY62" s="763">
        <f>'Detailed Budget'!SQK72</f>
        <v>0</v>
      </c>
      <c r="SPZ62" s="763">
        <f>'Detailed Budget'!SQL72</f>
        <v>0</v>
      </c>
      <c r="SQA62" s="763">
        <f>'Detailed Budget'!SQM72</f>
        <v>0</v>
      </c>
      <c r="SQB62" s="763">
        <f>'Detailed Budget'!SQN72</f>
        <v>0</v>
      </c>
      <c r="SQC62" s="763">
        <f>'Detailed Budget'!SQO72</f>
        <v>0</v>
      </c>
      <c r="SQD62" s="763">
        <f>'Detailed Budget'!SQP72</f>
        <v>0</v>
      </c>
      <c r="SQE62" s="763">
        <f>'Detailed Budget'!SQQ72</f>
        <v>0</v>
      </c>
      <c r="SQF62" s="763">
        <f>'Detailed Budget'!SQR72</f>
        <v>0</v>
      </c>
      <c r="SQG62" s="763">
        <f>'Detailed Budget'!SQS72</f>
        <v>0</v>
      </c>
      <c r="SQH62" s="763">
        <f>'Detailed Budget'!SQT72</f>
        <v>0</v>
      </c>
      <c r="SQI62" s="763">
        <f>'Detailed Budget'!SQU72</f>
        <v>0</v>
      </c>
      <c r="SQJ62" s="763">
        <f>'Detailed Budget'!SQV72</f>
        <v>0</v>
      </c>
      <c r="SQK62" s="763">
        <f>'Detailed Budget'!SQW72</f>
        <v>0</v>
      </c>
      <c r="SQL62" s="763">
        <f>'Detailed Budget'!SQX72</f>
        <v>0</v>
      </c>
      <c r="SQM62" s="763">
        <f>'Detailed Budget'!SQY72</f>
        <v>0</v>
      </c>
      <c r="SQN62" s="763">
        <f>'Detailed Budget'!SQZ72</f>
        <v>0</v>
      </c>
      <c r="SQO62" s="763">
        <f>'Detailed Budget'!SRA72</f>
        <v>0</v>
      </c>
      <c r="SQP62" s="763">
        <f>'Detailed Budget'!SRB72</f>
        <v>0</v>
      </c>
      <c r="SQQ62" s="763">
        <f>'Detailed Budget'!SRC72</f>
        <v>0</v>
      </c>
      <c r="SQR62" s="763">
        <f>'Detailed Budget'!SRD72</f>
        <v>0</v>
      </c>
      <c r="SQS62" s="763">
        <f>'Detailed Budget'!SRE72</f>
        <v>0</v>
      </c>
      <c r="SQT62" s="763">
        <f>'Detailed Budget'!SRF72</f>
        <v>0</v>
      </c>
      <c r="SQU62" s="763">
        <f>'Detailed Budget'!SRG72</f>
        <v>0</v>
      </c>
      <c r="SQV62" s="763">
        <f>'Detailed Budget'!SRH72</f>
        <v>0</v>
      </c>
      <c r="SQW62" s="763">
        <f>'Detailed Budget'!SRI72</f>
        <v>0</v>
      </c>
      <c r="SQX62" s="763">
        <f>'Detailed Budget'!SRJ72</f>
        <v>0</v>
      </c>
      <c r="SQY62" s="763">
        <f>'Detailed Budget'!SRK72</f>
        <v>0</v>
      </c>
      <c r="SQZ62" s="763">
        <f>'Detailed Budget'!SRL72</f>
        <v>0</v>
      </c>
      <c r="SRA62" s="763">
        <f>'Detailed Budget'!SRM72</f>
        <v>0</v>
      </c>
      <c r="SRB62" s="763">
        <f>'Detailed Budget'!SRN72</f>
        <v>0</v>
      </c>
      <c r="SRC62" s="763">
        <f>'Detailed Budget'!SRO72</f>
        <v>0</v>
      </c>
      <c r="SRD62" s="763">
        <f>'Detailed Budget'!SRP72</f>
        <v>0</v>
      </c>
      <c r="SRE62" s="763">
        <f>'Detailed Budget'!SRQ72</f>
        <v>0</v>
      </c>
      <c r="SRF62" s="763">
        <f>'Detailed Budget'!SRR72</f>
        <v>0</v>
      </c>
      <c r="SRG62" s="763">
        <f>'Detailed Budget'!SRS72</f>
        <v>0</v>
      </c>
      <c r="SRH62" s="763">
        <f>'Detailed Budget'!SRT72</f>
        <v>0</v>
      </c>
      <c r="SRI62" s="763">
        <f>'Detailed Budget'!SRU72</f>
        <v>0</v>
      </c>
      <c r="SRJ62" s="763">
        <f>'Detailed Budget'!SRV72</f>
        <v>0</v>
      </c>
      <c r="SRK62" s="763">
        <f>'Detailed Budget'!SRW72</f>
        <v>0</v>
      </c>
      <c r="SRL62" s="763">
        <f>'Detailed Budget'!SRX72</f>
        <v>0</v>
      </c>
      <c r="SRM62" s="763">
        <f>'Detailed Budget'!SRY72</f>
        <v>0</v>
      </c>
      <c r="SRN62" s="763">
        <f>'Detailed Budget'!SRZ72</f>
        <v>0</v>
      </c>
      <c r="SRO62" s="763">
        <f>'Detailed Budget'!SSA72</f>
        <v>0</v>
      </c>
      <c r="SRP62" s="763">
        <f>'Detailed Budget'!SSB72</f>
        <v>0</v>
      </c>
      <c r="SRQ62" s="763">
        <f>'Detailed Budget'!SSC72</f>
        <v>0</v>
      </c>
      <c r="SRR62" s="763">
        <f>'Detailed Budget'!SSD72</f>
        <v>0</v>
      </c>
      <c r="SRS62" s="763">
        <f>'Detailed Budget'!SSE72</f>
        <v>0</v>
      </c>
      <c r="SRT62" s="763">
        <f>'Detailed Budget'!SSF72</f>
        <v>0</v>
      </c>
      <c r="SRU62" s="763">
        <f>'Detailed Budget'!SSG72</f>
        <v>0</v>
      </c>
      <c r="SRV62" s="763">
        <f>'Detailed Budget'!SSH72</f>
        <v>0</v>
      </c>
      <c r="SRW62" s="763">
        <f>'Detailed Budget'!SSI72</f>
        <v>0</v>
      </c>
      <c r="SRX62" s="763">
        <f>'Detailed Budget'!SSJ72</f>
        <v>0</v>
      </c>
      <c r="SRY62" s="763">
        <f>'Detailed Budget'!SSK72</f>
        <v>0</v>
      </c>
      <c r="SRZ62" s="763">
        <f>'Detailed Budget'!SSL72</f>
        <v>0</v>
      </c>
      <c r="SSA62" s="763">
        <f>'Detailed Budget'!SSM72</f>
        <v>0</v>
      </c>
      <c r="SSB62" s="763">
        <f>'Detailed Budget'!SSN72</f>
        <v>0</v>
      </c>
      <c r="SSC62" s="763">
        <f>'Detailed Budget'!SSO72</f>
        <v>0</v>
      </c>
      <c r="SSD62" s="763">
        <f>'Detailed Budget'!SSP72</f>
        <v>0</v>
      </c>
      <c r="SSE62" s="763">
        <f>'Detailed Budget'!SSQ72</f>
        <v>0</v>
      </c>
      <c r="SSF62" s="763">
        <f>'Detailed Budget'!SSR72</f>
        <v>0</v>
      </c>
      <c r="SSG62" s="763">
        <f>'Detailed Budget'!SSS72</f>
        <v>0</v>
      </c>
      <c r="SSH62" s="763">
        <f>'Detailed Budget'!SST72</f>
        <v>0</v>
      </c>
      <c r="SSI62" s="763">
        <f>'Detailed Budget'!SSU72</f>
        <v>0</v>
      </c>
      <c r="SSJ62" s="763">
        <f>'Detailed Budget'!SSV72</f>
        <v>0</v>
      </c>
      <c r="SSK62" s="763">
        <f>'Detailed Budget'!SSW72</f>
        <v>0</v>
      </c>
      <c r="SSL62" s="763">
        <f>'Detailed Budget'!SSX72</f>
        <v>0</v>
      </c>
      <c r="SSM62" s="763">
        <f>'Detailed Budget'!SSY72</f>
        <v>0</v>
      </c>
      <c r="SSN62" s="763">
        <f>'Detailed Budget'!SSZ72</f>
        <v>0</v>
      </c>
      <c r="SSO62" s="763">
        <f>'Detailed Budget'!STA72</f>
        <v>0</v>
      </c>
      <c r="SSP62" s="763">
        <f>'Detailed Budget'!STB72</f>
        <v>0</v>
      </c>
      <c r="SSQ62" s="763">
        <f>'Detailed Budget'!STC72</f>
        <v>0</v>
      </c>
      <c r="SSR62" s="763">
        <f>'Detailed Budget'!STD72</f>
        <v>0</v>
      </c>
      <c r="SSS62" s="763">
        <f>'Detailed Budget'!STE72</f>
        <v>0</v>
      </c>
      <c r="SST62" s="763">
        <f>'Detailed Budget'!STF72</f>
        <v>0</v>
      </c>
      <c r="SSU62" s="763">
        <f>'Detailed Budget'!STG72</f>
        <v>0</v>
      </c>
      <c r="SSV62" s="763">
        <f>'Detailed Budget'!STH72</f>
        <v>0</v>
      </c>
      <c r="SSW62" s="763">
        <f>'Detailed Budget'!STI72</f>
        <v>0</v>
      </c>
      <c r="SSX62" s="763">
        <f>'Detailed Budget'!STJ72</f>
        <v>0</v>
      </c>
      <c r="SSY62" s="763">
        <f>'Detailed Budget'!STK72</f>
        <v>0</v>
      </c>
      <c r="SSZ62" s="763">
        <f>'Detailed Budget'!STL72</f>
        <v>0</v>
      </c>
      <c r="STA62" s="763">
        <f>'Detailed Budget'!STM72</f>
        <v>0</v>
      </c>
      <c r="STB62" s="763">
        <f>'Detailed Budget'!STN72</f>
        <v>0</v>
      </c>
      <c r="STC62" s="763">
        <f>'Detailed Budget'!STO72</f>
        <v>0</v>
      </c>
      <c r="STD62" s="763">
        <f>'Detailed Budget'!STP72</f>
        <v>0</v>
      </c>
      <c r="STE62" s="763">
        <f>'Detailed Budget'!STQ72</f>
        <v>0</v>
      </c>
      <c r="STF62" s="763">
        <f>'Detailed Budget'!STR72</f>
        <v>0</v>
      </c>
      <c r="STG62" s="763">
        <f>'Detailed Budget'!STS72</f>
        <v>0</v>
      </c>
      <c r="STH62" s="763">
        <f>'Detailed Budget'!STT72</f>
        <v>0</v>
      </c>
      <c r="STI62" s="763">
        <f>'Detailed Budget'!STU72</f>
        <v>0</v>
      </c>
      <c r="STJ62" s="763">
        <f>'Detailed Budget'!STV72</f>
        <v>0</v>
      </c>
      <c r="STK62" s="763">
        <f>'Detailed Budget'!STW72</f>
        <v>0</v>
      </c>
      <c r="STL62" s="763">
        <f>'Detailed Budget'!STX72</f>
        <v>0</v>
      </c>
      <c r="STM62" s="763">
        <f>'Detailed Budget'!STY72</f>
        <v>0</v>
      </c>
      <c r="STN62" s="763">
        <f>'Detailed Budget'!STZ72</f>
        <v>0</v>
      </c>
      <c r="STO62" s="763">
        <f>'Detailed Budget'!SUA72</f>
        <v>0</v>
      </c>
      <c r="STP62" s="763">
        <f>'Detailed Budget'!SUB72</f>
        <v>0</v>
      </c>
      <c r="STQ62" s="763">
        <f>'Detailed Budget'!SUC72</f>
        <v>0</v>
      </c>
      <c r="STR62" s="763">
        <f>'Detailed Budget'!SUD72</f>
        <v>0</v>
      </c>
      <c r="STS62" s="763">
        <f>'Detailed Budget'!SUE72</f>
        <v>0</v>
      </c>
      <c r="STT62" s="763">
        <f>'Detailed Budget'!SUF72</f>
        <v>0</v>
      </c>
      <c r="STU62" s="763">
        <f>'Detailed Budget'!SUG72</f>
        <v>0</v>
      </c>
      <c r="STV62" s="763">
        <f>'Detailed Budget'!SUH72</f>
        <v>0</v>
      </c>
      <c r="STW62" s="763">
        <f>'Detailed Budget'!SUI72</f>
        <v>0</v>
      </c>
      <c r="STX62" s="763">
        <f>'Detailed Budget'!SUJ72</f>
        <v>0</v>
      </c>
      <c r="STY62" s="763">
        <f>'Detailed Budget'!SUK72</f>
        <v>0</v>
      </c>
      <c r="STZ62" s="763">
        <f>'Detailed Budget'!SUL72</f>
        <v>0</v>
      </c>
      <c r="SUA62" s="763">
        <f>'Detailed Budget'!SUM72</f>
        <v>0</v>
      </c>
      <c r="SUB62" s="763">
        <f>'Detailed Budget'!SUN72</f>
        <v>0</v>
      </c>
      <c r="SUC62" s="763">
        <f>'Detailed Budget'!SUO72</f>
        <v>0</v>
      </c>
      <c r="SUD62" s="763">
        <f>'Detailed Budget'!SUP72</f>
        <v>0</v>
      </c>
      <c r="SUE62" s="763">
        <f>'Detailed Budget'!SUQ72</f>
        <v>0</v>
      </c>
      <c r="SUF62" s="763">
        <f>'Detailed Budget'!SUR72</f>
        <v>0</v>
      </c>
      <c r="SUG62" s="763">
        <f>'Detailed Budget'!SUS72</f>
        <v>0</v>
      </c>
      <c r="SUH62" s="763">
        <f>'Detailed Budget'!SUT72</f>
        <v>0</v>
      </c>
      <c r="SUI62" s="763">
        <f>'Detailed Budget'!SUU72</f>
        <v>0</v>
      </c>
      <c r="SUJ62" s="763">
        <f>'Detailed Budget'!SUV72</f>
        <v>0</v>
      </c>
      <c r="SUK62" s="763">
        <f>'Detailed Budget'!SUW72</f>
        <v>0</v>
      </c>
      <c r="SUL62" s="763">
        <f>'Detailed Budget'!SUX72</f>
        <v>0</v>
      </c>
      <c r="SUM62" s="763">
        <f>'Detailed Budget'!SUY72</f>
        <v>0</v>
      </c>
      <c r="SUN62" s="763">
        <f>'Detailed Budget'!SUZ72</f>
        <v>0</v>
      </c>
      <c r="SUO62" s="763">
        <f>'Detailed Budget'!SVA72</f>
        <v>0</v>
      </c>
      <c r="SUP62" s="763">
        <f>'Detailed Budget'!SVB72</f>
        <v>0</v>
      </c>
      <c r="SUQ62" s="763">
        <f>'Detailed Budget'!SVC72</f>
        <v>0</v>
      </c>
      <c r="SUR62" s="763">
        <f>'Detailed Budget'!SVD72</f>
        <v>0</v>
      </c>
      <c r="SUS62" s="763">
        <f>'Detailed Budget'!SVE72</f>
        <v>0</v>
      </c>
      <c r="SUT62" s="763">
        <f>'Detailed Budget'!SVF72</f>
        <v>0</v>
      </c>
      <c r="SUU62" s="763">
        <f>'Detailed Budget'!SVG72</f>
        <v>0</v>
      </c>
      <c r="SUV62" s="763">
        <f>'Detailed Budget'!SVH72</f>
        <v>0</v>
      </c>
      <c r="SUW62" s="763">
        <f>'Detailed Budget'!SVI72</f>
        <v>0</v>
      </c>
      <c r="SUX62" s="763">
        <f>'Detailed Budget'!SVJ72</f>
        <v>0</v>
      </c>
      <c r="SUY62" s="763">
        <f>'Detailed Budget'!SVK72</f>
        <v>0</v>
      </c>
      <c r="SUZ62" s="763">
        <f>'Detailed Budget'!SVL72</f>
        <v>0</v>
      </c>
      <c r="SVA62" s="763">
        <f>'Detailed Budget'!SVM72</f>
        <v>0</v>
      </c>
      <c r="SVB62" s="763">
        <f>'Detailed Budget'!SVN72</f>
        <v>0</v>
      </c>
      <c r="SVC62" s="763">
        <f>'Detailed Budget'!SVO72</f>
        <v>0</v>
      </c>
      <c r="SVD62" s="763">
        <f>'Detailed Budget'!SVP72</f>
        <v>0</v>
      </c>
      <c r="SVE62" s="763">
        <f>'Detailed Budget'!SVQ72</f>
        <v>0</v>
      </c>
      <c r="SVF62" s="763">
        <f>'Detailed Budget'!SVR72</f>
        <v>0</v>
      </c>
      <c r="SVG62" s="763">
        <f>'Detailed Budget'!SVS72</f>
        <v>0</v>
      </c>
      <c r="SVH62" s="763">
        <f>'Detailed Budget'!SVT72</f>
        <v>0</v>
      </c>
      <c r="SVI62" s="763">
        <f>'Detailed Budget'!SVU72</f>
        <v>0</v>
      </c>
      <c r="SVJ62" s="763">
        <f>'Detailed Budget'!SVV72</f>
        <v>0</v>
      </c>
      <c r="SVK62" s="763">
        <f>'Detailed Budget'!SVW72</f>
        <v>0</v>
      </c>
      <c r="SVL62" s="763">
        <f>'Detailed Budget'!SVX72</f>
        <v>0</v>
      </c>
      <c r="SVM62" s="763">
        <f>'Detailed Budget'!SVY72</f>
        <v>0</v>
      </c>
      <c r="SVN62" s="763">
        <f>'Detailed Budget'!SVZ72</f>
        <v>0</v>
      </c>
      <c r="SVO62" s="763">
        <f>'Detailed Budget'!SWA72</f>
        <v>0</v>
      </c>
      <c r="SVP62" s="763">
        <f>'Detailed Budget'!SWB72</f>
        <v>0</v>
      </c>
      <c r="SVQ62" s="763">
        <f>'Detailed Budget'!SWC72</f>
        <v>0</v>
      </c>
      <c r="SVR62" s="763">
        <f>'Detailed Budget'!SWD72</f>
        <v>0</v>
      </c>
      <c r="SVS62" s="763">
        <f>'Detailed Budget'!SWE72</f>
        <v>0</v>
      </c>
      <c r="SVT62" s="763">
        <f>'Detailed Budget'!SWF72</f>
        <v>0</v>
      </c>
      <c r="SVU62" s="763">
        <f>'Detailed Budget'!SWG72</f>
        <v>0</v>
      </c>
      <c r="SVV62" s="763">
        <f>'Detailed Budget'!SWH72</f>
        <v>0</v>
      </c>
      <c r="SVW62" s="763">
        <f>'Detailed Budget'!SWI72</f>
        <v>0</v>
      </c>
      <c r="SVX62" s="763">
        <f>'Detailed Budget'!SWJ72</f>
        <v>0</v>
      </c>
      <c r="SVY62" s="763">
        <f>'Detailed Budget'!SWK72</f>
        <v>0</v>
      </c>
      <c r="SVZ62" s="763">
        <f>'Detailed Budget'!SWL72</f>
        <v>0</v>
      </c>
      <c r="SWA62" s="763">
        <f>'Detailed Budget'!SWM72</f>
        <v>0</v>
      </c>
      <c r="SWB62" s="763">
        <f>'Detailed Budget'!SWN72</f>
        <v>0</v>
      </c>
      <c r="SWC62" s="763">
        <f>'Detailed Budget'!SWO72</f>
        <v>0</v>
      </c>
      <c r="SWD62" s="763">
        <f>'Detailed Budget'!SWP72</f>
        <v>0</v>
      </c>
      <c r="SWE62" s="763">
        <f>'Detailed Budget'!SWQ72</f>
        <v>0</v>
      </c>
      <c r="SWF62" s="763">
        <f>'Detailed Budget'!SWR72</f>
        <v>0</v>
      </c>
      <c r="SWG62" s="763">
        <f>'Detailed Budget'!SWS72</f>
        <v>0</v>
      </c>
      <c r="SWH62" s="763">
        <f>'Detailed Budget'!SWT72</f>
        <v>0</v>
      </c>
      <c r="SWI62" s="763">
        <f>'Detailed Budget'!SWU72</f>
        <v>0</v>
      </c>
      <c r="SWJ62" s="763">
        <f>'Detailed Budget'!SWV72</f>
        <v>0</v>
      </c>
      <c r="SWK62" s="763">
        <f>'Detailed Budget'!SWW72</f>
        <v>0</v>
      </c>
      <c r="SWL62" s="763">
        <f>'Detailed Budget'!SWX72</f>
        <v>0</v>
      </c>
      <c r="SWM62" s="763">
        <f>'Detailed Budget'!SWY72</f>
        <v>0</v>
      </c>
      <c r="SWN62" s="763">
        <f>'Detailed Budget'!SWZ72</f>
        <v>0</v>
      </c>
      <c r="SWO62" s="763">
        <f>'Detailed Budget'!SXA72</f>
        <v>0</v>
      </c>
      <c r="SWP62" s="763">
        <f>'Detailed Budget'!SXB72</f>
        <v>0</v>
      </c>
      <c r="SWQ62" s="763">
        <f>'Detailed Budget'!SXC72</f>
        <v>0</v>
      </c>
      <c r="SWR62" s="763">
        <f>'Detailed Budget'!SXD72</f>
        <v>0</v>
      </c>
      <c r="SWS62" s="763">
        <f>'Detailed Budget'!SXE72</f>
        <v>0</v>
      </c>
      <c r="SWT62" s="763">
        <f>'Detailed Budget'!SXF72</f>
        <v>0</v>
      </c>
      <c r="SWU62" s="763">
        <f>'Detailed Budget'!SXG72</f>
        <v>0</v>
      </c>
      <c r="SWV62" s="763">
        <f>'Detailed Budget'!SXH72</f>
        <v>0</v>
      </c>
      <c r="SWW62" s="763">
        <f>'Detailed Budget'!SXI72</f>
        <v>0</v>
      </c>
      <c r="SWX62" s="763">
        <f>'Detailed Budget'!SXJ72</f>
        <v>0</v>
      </c>
      <c r="SWY62" s="763">
        <f>'Detailed Budget'!SXK72</f>
        <v>0</v>
      </c>
      <c r="SWZ62" s="763">
        <f>'Detailed Budget'!SXL72</f>
        <v>0</v>
      </c>
      <c r="SXA62" s="763">
        <f>'Detailed Budget'!SXM72</f>
        <v>0</v>
      </c>
      <c r="SXB62" s="763">
        <f>'Detailed Budget'!SXN72</f>
        <v>0</v>
      </c>
      <c r="SXC62" s="763">
        <f>'Detailed Budget'!SXO72</f>
        <v>0</v>
      </c>
      <c r="SXD62" s="763">
        <f>'Detailed Budget'!SXP72</f>
        <v>0</v>
      </c>
      <c r="SXE62" s="763">
        <f>'Detailed Budget'!SXQ72</f>
        <v>0</v>
      </c>
      <c r="SXF62" s="763">
        <f>'Detailed Budget'!SXR72</f>
        <v>0</v>
      </c>
      <c r="SXG62" s="763">
        <f>'Detailed Budget'!SXS72</f>
        <v>0</v>
      </c>
      <c r="SXH62" s="763">
        <f>'Detailed Budget'!SXT72</f>
        <v>0</v>
      </c>
      <c r="SXI62" s="763">
        <f>'Detailed Budget'!SXU72</f>
        <v>0</v>
      </c>
      <c r="SXJ62" s="763">
        <f>'Detailed Budget'!SXV72</f>
        <v>0</v>
      </c>
      <c r="SXK62" s="763">
        <f>'Detailed Budget'!SXW72</f>
        <v>0</v>
      </c>
      <c r="SXL62" s="763">
        <f>'Detailed Budget'!SXX72</f>
        <v>0</v>
      </c>
      <c r="SXM62" s="763">
        <f>'Detailed Budget'!SXY72</f>
        <v>0</v>
      </c>
      <c r="SXN62" s="763">
        <f>'Detailed Budget'!SXZ72</f>
        <v>0</v>
      </c>
      <c r="SXO62" s="763">
        <f>'Detailed Budget'!SYA72</f>
        <v>0</v>
      </c>
      <c r="SXP62" s="763">
        <f>'Detailed Budget'!SYB72</f>
        <v>0</v>
      </c>
      <c r="SXQ62" s="763">
        <f>'Detailed Budget'!SYC72</f>
        <v>0</v>
      </c>
      <c r="SXR62" s="763">
        <f>'Detailed Budget'!SYD72</f>
        <v>0</v>
      </c>
      <c r="SXS62" s="763">
        <f>'Detailed Budget'!SYE72</f>
        <v>0</v>
      </c>
      <c r="SXT62" s="763">
        <f>'Detailed Budget'!SYF72</f>
        <v>0</v>
      </c>
      <c r="SXU62" s="763">
        <f>'Detailed Budget'!SYG72</f>
        <v>0</v>
      </c>
      <c r="SXV62" s="763">
        <f>'Detailed Budget'!SYH72</f>
        <v>0</v>
      </c>
      <c r="SXW62" s="763">
        <f>'Detailed Budget'!SYI72</f>
        <v>0</v>
      </c>
      <c r="SXX62" s="763">
        <f>'Detailed Budget'!SYJ72</f>
        <v>0</v>
      </c>
      <c r="SXY62" s="763">
        <f>'Detailed Budget'!SYK72</f>
        <v>0</v>
      </c>
      <c r="SXZ62" s="763">
        <f>'Detailed Budget'!SYL72</f>
        <v>0</v>
      </c>
      <c r="SYA62" s="763">
        <f>'Detailed Budget'!SYM72</f>
        <v>0</v>
      </c>
      <c r="SYB62" s="763">
        <f>'Detailed Budget'!SYN72</f>
        <v>0</v>
      </c>
      <c r="SYC62" s="763">
        <f>'Detailed Budget'!SYO72</f>
        <v>0</v>
      </c>
      <c r="SYD62" s="763">
        <f>'Detailed Budget'!SYP72</f>
        <v>0</v>
      </c>
      <c r="SYE62" s="763">
        <f>'Detailed Budget'!SYQ72</f>
        <v>0</v>
      </c>
      <c r="SYF62" s="763">
        <f>'Detailed Budget'!SYR72</f>
        <v>0</v>
      </c>
      <c r="SYG62" s="763">
        <f>'Detailed Budget'!SYS72</f>
        <v>0</v>
      </c>
      <c r="SYH62" s="763">
        <f>'Detailed Budget'!SYT72</f>
        <v>0</v>
      </c>
      <c r="SYI62" s="763">
        <f>'Detailed Budget'!SYU72</f>
        <v>0</v>
      </c>
      <c r="SYJ62" s="763">
        <f>'Detailed Budget'!SYV72</f>
        <v>0</v>
      </c>
      <c r="SYK62" s="763">
        <f>'Detailed Budget'!SYW72</f>
        <v>0</v>
      </c>
      <c r="SYL62" s="763">
        <f>'Detailed Budget'!SYX72</f>
        <v>0</v>
      </c>
      <c r="SYM62" s="763">
        <f>'Detailed Budget'!SYY72</f>
        <v>0</v>
      </c>
      <c r="SYN62" s="763">
        <f>'Detailed Budget'!SYZ72</f>
        <v>0</v>
      </c>
      <c r="SYO62" s="763">
        <f>'Detailed Budget'!SZA72</f>
        <v>0</v>
      </c>
      <c r="SYP62" s="763">
        <f>'Detailed Budget'!SZB72</f>
        <v>0</v>
      </c>
      <c r="SYQ62" s="763">
        <f>'Detailed Budget'!SZC72</f>
        <v>0</v>
      </c>
      <c r="SYR62" s="763">
        <f>'Detailed Budget'!SZD72</f>
        <v>0</v>
      </c>
      <c r="SYS62" s="763">
        <f>'Detailed Budget'!SZE72</f>
        <v>0</v>
      </c>
      <c r="SYT62" s="763">
        <f>'Detailed Budget'!SZF72</f>
        <v>0</v>
      </c>
      <c r="SYU62" s="763">
        <f>'Detailed Budget'!SZG72</f>
        <v>0</v>
      </c>
      <c r="SYV62" s="763">
        <f>'Detailed Budget'!SZH72</f>
        <v>0</v>
      </c>
      <c r="SYW62" s="763">
        <f>'Detailed Budget'!SZI72</f>
        <v>0</v>
      </c>
      <c r="SYX62" s="763">
        <f>'Detailed Budget'!SZJ72</f>
        <v>0</v>
      </c>
      <c r="SYY62" s="763">
        <f>'Detailed Budget'!SZK72</f>
        <v>0</v>
      </c>
      <c r="SYZ62" s="763">
        <f>'Detailed Budget'!SZL72</f>
        <v>0</v>
      </c>
      <c r="SZA62" s="763">
        <f>'Detailed Budget'!SZM72</f>
        <v>0</v>
      </c>
      <c r="SZB62" s="763">
        <f>'Detailed Budget'!SZN72</f>
        <v>0</v>
      </c>
      <c r="SZC62" s="763">
        <f>'Detailed Budget'!SZO72</f>
        <v>0</v>
      </c>
      <c r="SZD62" s="763">
        <f>'Detailed Budget'!SZP72</f>
        <v>0</v>
      </c>
      <c r="SZE62" s="763">
        <f>'Detailed Budget'!SZQ72</f>
        <v>0</v>
      </c>
      <c r="SZF62" s="763">
        <f>'Detailed Budget'!SZR72</f>
        <v>0</v>
      </c>
      <c r="SZG62" s="763">
        <f>'Detailed Budget'!SZS72</f>
        <v>0</v>
      </c>
      <c r="SZH62" s="763">
        <f>'Detailed Budget'!SZT72</f>
        <v>0</v>
      </c>
      <c r="SZI62" s="763">
        <f>'Detailed Budget'!SZU72</f>
        <v>0</v>
      </c>
      <c r="SZJ62" s="763">
        <f>'Detailed Budget'!SZV72</f>
        <v>0</v>
      </c>
      <c r="SZK62" s="763">
        <f>'Detailed Budget'!SZW72</f>
        <v>0</v>
      </c>
      <c r="SZL62" s="763">
        <f>'Detailed Budget'!SZX72</f>
        <v>0</v>
      </c>
      <c r="SZM62" s="763">
        <f>'Detailed Budget'!SZY72</f>
        <v>0</v>
      </c>
      <c r="SZN62" s="763">
        <f>'Detailed Budget'!SZZ72</f>
        <v>0</v>
      </c>
      <c r="SZO62" s="763">
        <f>'Detailed Budget'!TAA72</f>
        <v>0</v>
      </c>
      <c r="SZP62" s="763">
        <f>'Detailed Budget'!TAB72</f>
        <v>0</v>
      </c>
      <c r="SZQ62" s="763">
        <f>'Detailed Budget'!TAC72</f>
        <v>0</v>
      </c>
      <c r="SZR62" s="763">
        <f>'Detailed Budget'!TAD72</f>
        <v>0</v>
      </c>
      <c r="SZS62" s="763">
        <f>'Detailed Budget'!TAE72</f>
        <v>0</v>
      </c>
      <c r="SZT62" s="763">
        <f>'Detailed Budget'!TAF72</f>
        <v>0</v>
      </c>
      <c r="SZU62" s="763">
        <f>'Detailed Budget'!TAG72</f>
        <v>0</v>
      </c>
      <c r="SZV62" s="763">
        <f>'Detailed Budget'!TAH72</f>
        <v>0</v>
      </c>
      <c r="SZW62" s="763">
        <f>'Detailed Budget'!TAI72</f>
        <v>0</v>
      </c>
      <c r="SZX62" s="763">
        <f>'Detailed Budget'!TAJ72</f>
        <v>0</v>
      </c>
      <c r="SZY62" s="763">
        <f>'Detailed Budget'!TAK72</f>
        <v>0</v>
      </c>
      <c r="SZZ62" s="763">
        <f>'Detailed Budget'!TAL72</f>
        <v>0</v>
      </c>
      <c r="TAA62" s="763">
        <f>'Detailed Budget'!TAM72</f>
        <v>0</v>
      </c>
      <c r="TAB62" s="763">
        <f>'Detailed Budget'!TAN72</f>
        <v>0</v>
      </c>
      <c r="TAC62" s="763">
        <f>'Detailed Budget'!TAO72</f>
        <v>0</v>
      </c>
      <c r="TAD62" s="763">
        <f>'Detailed Budget'!TAP72</f>
        <v>0</v>
      </c>
      <c r="TAE62" s="763">
        <f>'Detailed Budget'!TAQ72</f>
        <v>0</v>
      </c>
      <c r="TAF62" s="763">
        <f>'Detailed Budget'!TAR72</f>
        <v>0</v>
      </c>
      <c r="TAG62" s="763">
        <f>'Detailed Budget'!TAS72</f>
        <v>0</v>
      </c>
      <c r="TAH62" s="763">
        <f>'Detailed Budget'!TAT72</f>
        <v>0</v>
      </c>
      <c r="TAI62" s="763">
        <f>'Detailed Budget'!TAU72</f>
        <v>0</v>
      </c>
      <c r="TAJ62" s="763">
        <f>'Detailed Budget'!TAV72</f>
        <v>0</v>
      </c>
      <c r="TAK62" s="763">
        <f>'Detailed Budget'!TAW72</f>
        <v>0</v>
      </c>
      <c r="TAL62" s="763">
        <f>'Detailed Budget'!TAX72</f>
        <v>0</v>
      </c>
      <c r="TAM62" s="763">
        <f>'Detailed Budget'!TAY72</f>
        <v>0</v>
      </c>
      <c r="TAN62" s="763">
        <f>'Detailed Budget'!TAZ72</f>
        <v>0</v>
      </c>
      <c r="TAO62" s="763">
        <f>'Detailed Budget'!TBA72</f>
        <v>0</v>
      </c>
      <c r="TAP62" s="763">
        <f>'Detailed Budget'!TBB72</f>
        <v>0</v>
      </c>
      <c r="TAQ62" s="763">
        <f>'Detailed Budget'!TBC72</f>
        <v>0</v>
      </c>
      <c r="TAR62" s="763">
        <f>'Detailed Budget'!TBD72</f>
        <v>0</v>
      </c>
      <c r="TAS62" s="763">
        <f>'Detailed Budget'!TBE72</f>
        <v>0</v>
      </c>
      <c r="TAT62" s="763">
        <f>'Detailed Budget'!TBF72</f>
        <v>0</v>
      </c>
      <c r="TAU62" s="763">
        <f>'Detailed Budget'!TBG72</f>
        <v>0</v>
      </c>
      <c r="TAV62" s="763">
        <f>'Detailed Budget'!TBH72</f>
        <v>0</v>
      </c>
      <c r="TAW62" s="763">
        <f>'Detailed Budget'!TBI72</f>
        <v>0</v>
      </c>
      <c r="TAX62" s="763">
        <f>'Detailed Budget'!TBJ72</f>
        <v>0</v>
      </c>
      <c r="TAY62" s="763">
        <f>'Detailed Budget'!TBK72</f>
        <v>0</v>
      </c>
      <c r="TAZ62" s="763">
        <f>'Detailed Budget'!TBL72</f>
        <v>0</v>
      </c>
      <c r="TBA62" s="763">
        <f>'Detailed Budget'!TBM72</f>
        <v>0</v>
      </c>
      <c r="TBB62" s="763">
        <f>'Detailed Budget'!TBN72</f>
        <v>0</v>
      </c>
      <c r="TBC62" s="763">
        <f>'Detailed Budget'!TBO72</f>
        <v>0</v>
      </c>
      <c r="TBD62" s="763">
        <f>'Detailed Budget'!TBP72</f>
        <v>0</v>
      </c>
      <c r="TBE62" s="763">
        <f>'Detailed Budget'!TBQ72</f>
        <v>0</v>
      </c>
      <c r="TBF62" s="763">
        <f>'Detailed Budget'!TBR72</f>
        <v>0</v>
      </c>
      <c r="TBG62" s="763">
        <f>'Detailed Budget'!TBS72</f>
        <v>0</v>
      </c>
      <c r="TBH62" s="763">
        <f>'Detailed Budget'!TBT72</f>
        <v>0</v>
      </c>
      <c r="TBI62" s="763">
        <f>'Detailed Budget'!TBU72</f>
        <v>0</v>
      </c>
      <c r="TBJ62" s="763">
        <f>'Detailed Budget'!TBV72</f>
        <v>0</v>
      </c>
      <c r="TBK62" s="763">
        <f>'Detailed Budget'!TBW72</f>
        <v>0</v>
      </c>
      <c r="TBL62" s="763">
        <f>'Detailed Budget'!TBX72</f>
        <v>0</v>
      </c>
      <c r="TBM62" s="763">
        <f>'Detailed Budget'!TBY72</f>
        <v>0</v>
      </c>
      <c r="TBN62" s="763">
        <f>'Detailed Budget'!TBZ72</f>
        <v>0</v>
      </c>
      <c r="TBO62" s="763">
        <f>'Detailed Budget'!TCA72</f>
        <v>0</v>
      </c>
      <c r="TBP62" s="763">
        <f>'Detailed Budget'!TCB72</f>
        <v>0</v>
      </c>
      <c r="TBQ62" s="763">
        <f>'Detailed Budget'!TCC72</f>
        <v>0</v>
      </c>
      <c r="TBR62" s="763">
        <f>'Detailed Budget'!TCD72</f>
        <v>0</v>
      </c>
      <c r="TBS62" s="763">
        <f>'Detailed Budget'!TCE72</f>
        <v>0</v>
      </c>
      <c r="TBT62" s="763">
        <f>'Detailed Budget'!TCF72</f>
        <v>0</v>
      </c>
      <c r="TBU62" s="763">
        <f>'Detailed Budget'!TCG72</f>
        <v>0</v>
      </c>
      <c r="TBV62" s="763">
        <f>'Detailed Budget'!TCH72</f>
        <v>0</v>
      </c>
      <c r="TBW62" s="763">
        <f>'Detailed Budget'!TCI72</f>
        <v>0</v>
      </c>
      <c r="TBX62" s="763">
        <f>'Detailed Budget'!TCJ72</f>
        <v>0</v>
      </c>
      <c r="TBY62" s="763">
        <f>'Detailed Budget'!TCK72</f>
        <v>0</v>
      </c>
      <c r="TBZ62" s="763">
        <f>'Detailed Budget'!TCL72</f>
        <v>0</v>
      </c>
      <c r="TCA62" s="763">
        <f>'Detailed Budget'!TCM72</f>
        <v>0</v>
      </c>
      <c r="TCB62" s="763">
        <f>'Detailed Budget'!TCN72</f>
        <v>0</v>
      </c>
      <c r="TCC62" s="763">
        <f>'Detailed Budget'!TCO72</f>
        <v>0</v>
      </c>
      <c r="TCD62" s="763">
        <f>'Detailed Budget'!TCP72</f>
        <v>0</v>
      </c>
      <c r="TCE62" s="763">
        <f>'Detailed Budget'!TCQ72</f>
        <v>0</v>
      </c>
      <c r="TCF62" s="763">
        <f>'Detailed Budget'!TCR72</f>
        <v>0</v>
      </c>
      <c r="TCG62" s="763">
        <f>'Detailed Budget'!TCS72</f>
        <v>0</v>
      </c>
      <c r="TCH62" s="763">
        <f>'Detailed Budget'!TCT72</f>
        <v>0</v>
      </c>
      <c r="TCI62" s="763">
        <f>'Detailed Budget'!TCU72</f>
        <v>0</v>
      </c>
      <c r="TCJ62" s="763">
        <f>'Detailed Budget'!TCV72</f>
        <v>0</v>
      </c>
      <c r="TCK62" s="763">
        <f>'Detailed Budget'!TCW72</f>
        <v>0</v>
      </c>
      <c r="TCL62" s="763">
        <f>'Detailed Budget'!TCX72</f>
        <v>0</v>
      </c>
      <c r="TCM62" s="763">
        <f>'Detailed Budget'!TCY72</f>
        <v>0</v>
      </c>
      <c r="TCN62" s="763">
        <f>'Detailed Budget'!TCZ72</f>
        <v>0</v>
      </c>
      <c r="TCO62" s="763">
        <f>'Detailed Budget'!TDA72</f>
        <v>0</v>
      </c>
      <c r="TCP62" s="763">
        <f>'Detailed Budget'!TDB72</f>
        <v>0</v>
      </c>
      <c r="TCQ62" s="763">
        <f>'Detailed Budget'!TDC72</f>
        <v>0</v>
      </c>
      <c r="TCR62" s="763">
        <f>'Detailed Budget'!TDD72</f>
        <v>0</v>
      </c>
      <c r="TCS62" s="763">
        <f>'Detailed Budget'!TDE72</f>
        <v>0</v>
      </c>
      <c r="TCT62" s="763">
        <f>'Detailed Budget'!TDF72</f>
        <v>0</v>
      </c>
      <c r="TCU62" s="763">
        <f>'Detailed Budget'!TDG72</f>
        <v>0</v>
      </c>
      <c r="TCV62" s="763">
        <f>'Detailed Budget'!TDH72</f>
        <v>0</v>
      </c>
      <c r="TCW62" s="763">
        <f>'Detailed Budget'!TDI72</f>
        <v>0</v>
      </c>
      <c r="TCX62" s="763">
        <f>'Detailed Budget'!TDJ72</f>
        <v>0</v>
      </c>
      <c r="TCY62" s="763">
        <f>'Detailed Budget'!TDK72</f>
        <v>0</v>
      </c>
      <c r="TCZ62" s="763">
        <f>'Detailed Budget'!TDL72</f>
        <v>0</v>
      </c>
      <c r="TDA62" s="763">
        <f>'Detailed Budget'!TDM72</f>
        <v>0</v>
      </c>
      <c r="TDB62" s="763">
        <f>'Detailed Budget'!TDN72</f>
        <v>0</v>
      </c>
      <c r="TDC62" s="763">
        <f>'Detailed Budget'!TDO72</f>
        <v>0</v>
      </c>
      <c r="TDD62" s="763">
        <f>'Detailed Budget'!TDP72</f>
        <v>0</v>
      </c>
      <c r="TDE62" s="763">
        <f>'Detailed Budget'!TDQ72</f>
        <v>0</v>
      </c>
      <c r="TDF62" s="763">
        <f>'Detailed Budget'!TDR72</f>
        <v>0</v>
      </c>
      <c r="TDG62" s="763">
        <f>'Detailed Budget'!TDS72</f>
        <v>0</v>
      </c>
      <c r="TDH62" s="763">
        <f>'Detailed Budget'!TDT72</f>
        <v>0</v>
      </c>
      <c r="TDI62" s="763">
        <f>'Detailed Budget'!TDU72</f>
        <v>0</v>
      </c>
      <c r="TDJ62" s="763">
        <f>'Detailed Budget'!TDV72</f>
        <v>0</v>
      </c>
      <c r="TDK62" s="763">
        <f>'Detailed Budget'!TDW72</f>
        <v>0</v>
      </c>
      <c r="TDL62" s="763">
        <f>'Detailed Budget'!TDX72</f>
        <v>0</v>
      </c>
      <c r="TDM62" s="763">
        <f>'Detailed Budget'!TDY72</f>
        <v>0</v>
      </c>
      <c r="TDN62" s="763">
        <f>'Detailed Budget'!TDZ72</f>
        <v>0</v>
      </c>
      <c r="TDO62" s="763">
        <f>'Detailed Budget'!TEA72</f>
        <v>0</v>
      </c>
      <c r="TDP62" s="763">
        <f>'Detailed Budget'!TEB72</f>
        <v>0</v>
      </c>
      <c r="TDQ62" s="763">
        <f>'Detailed Budget'!TEC72</f>
        <v>0</v>
      </c>
      <c r="TDR62" s="763">
        <f>'Detailed Budget'!TED72</f>
        <v>0</v>
      </c>
      <c r="TDS62" s="763">
        <f>'Detailed Budget'!TEE72</f>
        <v>0</v>
      </c>
      <c r="TDT62" s="763">
        <f>'Detailed Budget'!TEF72</f>
        <v>0</v>
      </c>
      <c r="TDU62" s="763">
        <f>'Detailed Budget'!TEG72</f>
        <v>0</v>
      </c>
      <c r="TDV62" s="763">
        <f>'Detailed Budget'!TEH72</f>
        <v>0</v>
      </c>
      <c r="TDW62" s="763">
        <f>'Detailed Budget'!TEI72</f>
        <v>0</v>
      </c>
      <c r="TDX62" s="763">
        <f>'Detailed Budget'!TEJ72</f>
        <v>0</v>
      </c>
      <c r="TDY62" s="763">
        <f>'Detailed Budget'!TEK72</f>
        <v>0</v>
      </c>
      <c r="TDZ62" s="763">
        <f>'Detailed Budget'!TEL72</f>
        <v>0</v>
      </c>
      <c r="TEA62" s="763">
        <f>'Detailed Budget'!TEM72</f>
        <v>0</v>
      </c>
      <c r="TEB62" s="763">
        <f>'Detailed Budget'!TEN72</f>
        <v>0</v>
      </c>
      <c r="TEC62" s="763">
        <f>'Detailed Budget'!TEO72</f>
        <v>0</v>
      </c>
      <c r="TED62" s="763">
        <f>'Detailed Budget'!TEP72</f>
        <v>0</v>
      </c>
      <c r="TEE62" s="763">
        <f>'Detailed Budget'!TEQ72</f>
        <v>0</v>
      </c>
      <c r="TEF62" s="763">
        <f>'Detailed Budget'!TER72</f>
        <v>0</v>
      </c>
      <c r="TEG62" s="763">
        <f>'Detailed Budget'!TES72</f>
        <v>0</v>
      </c>
      <c r="TEH62" s="763">
        <f>'Detailed Budget'!TET72</f>
        <v>0</v>
      </c>
      <c r="TEI62" s="763">
        <f>'Detailed Budget'!TEU72</f>
        <v>0</v>
      </c>
      <c r="TEJ62" s="763">
        <f>'Detailed Budget'!TEV72</f>
        <v>0</v>
      </c>
      <c r="TEK62" s="763">
        <f>'Detailed Budget'!TEW72</f>
        <v>0</v>
      </c>
      <c r="TEL62" s="763">
        <f>'Detailed Budget'!TEX72</f>
        <v>0</v>
      </c>
      <c r="TEM62" s="763">
        <f>'Detailed Budget'!TEY72</f>
        <v>0</v>
      </c>
      <c r="TEN62" s="763">
        <f>'Detailed Budget'!TEZ72</f>
        <v>0</v>
      </c>
      <c r="TEO62" s="763">
        <f>'Detailed Budget'!TFA72</f>
        <v>0</v>
      </c>
      <c r="TEP62" s="763">
        <f>'Detailed Budget'!TFB72</f>
        <v>0</v>
      </c>
      <c r="TEQ62" s="763">
        <f>'Detailed Budget'!TFC72</f>
        <v>0</v>
      </c>
      <c r="TER62" s="763">
        <f>'Detailed Budget'!TFD72</f>
        <v>0</v>
      </c>
      <c r="TES62" s="763">
        <f>'Detailed Budget'!TFE72</f>
        <v>0</v>
      </c>
      <c r="TET62" s="763">
        <f>'Detailed Budget'!TFF72</f>
        <v>0</v>
      </c>
      <c r="TEU62" s="763">
        <f>'Detailed Budget'!TFG72</f>
        <v>0</v>
      </c>
      <c r="TEV62" s="763">
        <f>'Detailed Budget'!TFH72</f>
        <v>0</v>
      </c>
      <c r="TEW62" s="763">
        <f>'Detailed Budget'!TFI72</f>
        <v>0</v>
      </c>
      <c r="TEX62" s="763">
        <f>'Detailed Budget'!TFJ72</f>
        <v>0</v>
      </c>
      <c r="TEY62" s="763">
        <f>'Detailed Budget'!TFK72</f>
        <v>0</v>
      </c>
      <c r="TEZ62" s="763">
        <f>'Detailed Budget'!TFL72</f>
        <v>0</v>
      </c>
      <c r="TFA62" s="763">
        <f>'Detailed Budget'!TFM72</f>
        <v>0</v>
      </c>
      <c r="TFB62" s="763">
        <f>'Detailed Budget'!TFN72</f>
        <v>0</v>
      </c>
      <c r="TFC62" s="763">
        <f>'Detailed Budget'!TFO72</f>
        <v>0</v>
      </c>
      <c r="TFD62" s="763">
        <f>'Detailed Budget'!TFP72</f>
        <v>0</v>
      </c>
      <c r="TFE62" s="763">
        <f>'Detailed Budget'!TFQ72</f>
        <v>0</v>
      </c>
      <c r="TFF62" s="763">
        <f>'Detailed Budget'!TFR72</f>
        <v>0</v>
      </c>
      <c r="TFG62" s="763">
        <f>'Detailed Budget'!TFS72</f>
        <v>0</v>
      </c>
      <c r="TFH62" s="763">
        <f>'Detailed Budget'!TFT72</f>
        <v>0</v>
      </c>
      <c r="TFI62" s="763">
        <f>'Detailed Budget'!TFU72</f>
        <v>0</v>
      </c>
      <c r="TFJ62" s="763">
        <f>'Detailed Budget'!TFV72</f>
        <v>0</v>
      </c>
      <c r="TFK62" s="763">
        <f>'Detailed Budget'!TFW72</f>
        <v>0</v>
      </c>
      <c r="TFL62" s="763">
        <f>'Detailed Budget'!TFX72</f>
        <v>0</v>
      </c>
      <c r="TFM62" s="763">
        <f>'Detailed Budget'!TFY72</f>
        <v>0</v>
      </c>
      <c r="TFN62" s="763">
        <f>'Detailed Budget'!TFZ72</f>
        <v>0</v>
      </c>
      <c r="TFO62" s="763">
        <f>'Detailed Budget'!TGA72</f>
        <v>0</v>
      </c>
      <c r="TFP62" s="763">
        <f>'Detailed Budget'!TGB72</f>
        <v>0</v>
      </c>
      <c r="TFQ62" s="763">
        <f>'Detailed Budget'!TGC72</f>
        <v>0</v>
      </c>
      <c r="TFR62" s="763">
        <f>'Detailed Budget'!TGD72</f>
        <v>0</v>
      </c>
      <c r="TFS62" s="763">
        <f>'Detailed Budget'!TGE72</f>
        <v>0</v>
      </c>
      <c r="TFT62" s="763">
        <f>'Detailed Budget'!TGF72</f>
        <v>0</v>
      </c>
      <c r="TFU62" s="763">
        <f>'Detailed Budget'!TGG72</f>
        <v>0</v>
      </c>
      <c r="TFV62" s="763">
        <f>'Detailed Budget'!TGH72</f>
        <v>0</v>
      </c>
      <c r="TFW62" s="763">
        <f>'Detailed Budget'!TGI72</f>
        <v>0</v>
      </c>
      <c r="TFX62" s="763">
        <f>'Detailed Budget'!TGJ72</f>
        <v>0</v>
      </c>
      <c r="TFY62" s="763">
        <f>'Detailed Budget'!TGK72</f>
        <v>0</v>
      </c>
      <c r="TFZ62" s="763">
        <f>'Detailed Budget'!TGL72</f>
        <v>0</v>
      </c>
      <c r="TGA62" s="763">
        <f>'Detailed Budget'!TGM72</f>
        <v>0</v>
      </c>
      <c r="TGB62" s="763">
        <f>'Detailed Budget'!TGN72</f>
        <v>0</v>
      </c>
      <c r="TGC62" s="763">
        <f>'Detailed Budget'!TGO72</f>
        <v>0</v>
      </c>
      <c r="TGD62" s="763">
        <f>'Detailed Budget'!TGP72</f>
        <v>0</v>
      </c>
      <c r="TGE62" s="763">
        <f>'Detailed Budget'!TGQ72</f>
        <v>0</v>
      </c>
      <c r="TGF62" s="763">
        <f>'Detailed Budget'!TGR72</f>
        <v>0</v>
      </c>
      <c r="TGG62" s="763">
        <f>'Detailed Budget'!TGS72</f>
        <v>0</v>
      </c>
      <c r="TGH62" s="763">
        <f>'Detailed Budget'!TGT72</f>
        <v>0</v>
      </c>
      <c r="TGI62" s="763">
        <f>'Detailed Budget'!TGU72</f>
        <v>0</v>
      </c>
      <c r="TGJ62" s="763">
        <f>'Detailed Budget'!TGV72</f>
        <v>0</v>
      </c>
      <c r="TGK62" s="763">
        <f>'Detailed Budget'!TGW72</f>
        <v>0</v>
      </c>
      <c r="TGL62" s="763">
        <f>'Detailed Budget'!TGX72</f>
        <v>0</v>
      </c>
      <c r="TGM62" s="763">
        <f>'Detailed Budget'!TGY72</f>
        <v>0</v>
      </c>
      <c r="TGN62" s="763">
        <f>'Detailed Budget'!TGZ72</f>
        <v>0</v>
      </c>
      <c r="TGO62" s="763">
        <f>'Detailed Budget'!THA72</f>
        <v>0</v>
      </c>
      <c r="TGP62" s="763">
        <f>'Detailed Budget'!THB72</f>
        <v>0</v>
      </c>
      <c r="TGQ62" s="763">
        <f>'Detailed Budget'!THC72</f>
        <v>0</v>
      </c>
      <c r="TGR62" s="763">
        <f>'Detailed Budget'!THD72</f>
        <v>0</v>
      </c>
      <c r="TGS62" s="763">
        <f>'Detailed Budget'!THE72</f>
        <v>0</v>
      </c>
      <c r="TGT62" s="763">
        <f>'Detailed Budget'!THF72</f>
        <v>0</v>
      </c>
      <c r="TGU62" s="763">
        <f>'Detailed Budget'!THG72</f>
        <v>0</v>
      </c>
      <c r="TGV62" s="763">
        <f>'Detailed Budget'!THH72</f>
        <v>0</v>
      </c>
      <c r="TGW62" s="763">
        <f>'Detailed Budget'!THI72</f>
        <v>0</v>
      </c>
      <c r="TGX62" s="763">
        <f>'Detailed Budget'!THJ72</f>
        <v>0</v>
      </c>
      <c r="TGY62" s="763">
        <f>'Detailed Budget'!THK72</f>
        <v>0</v>
      </c>
      <c r="TGZ62" s="763">
        <f>'Detailed Budget'!THL72</f>
        <v>0</v>
      </c>
      <c r="THA62" s="763">
        <f>'Detailed Budget'!THM72</f>
        <v>0</v>
      </c>
      <c r="THB62" s="763">
        <f>'Detailed Budget'!THN72</f>
        <v>0</v>
      </c>
      <c r="THC62" s="763">
        <f>'Detailed Budget'!THO72</f>
        <v>0</v>
      </c>
      <c r="THD62" s="763">
        <f>'Detailed Budget'!THP72</f>
        <v>0</v>
      </c>
      <c r="THE62" s="763">
        <f>'Detailed Budget'!THQ72</f>
        <v>0</v>
      </c>
      <c r="THF62" s="763">
        <f>'Detailed Budget'!THR72</f>
        <v>0</v>
      </c>
      <c r="THG62" s="763">
        <f>'Detailed Budget'!THS72</f>
        <v>0</v>
      </c>
      <c r="THH62" s="763">
        <f>'Detailed Budget'!THT72</f>
        <v>0</v>
      </c>
      <c r="THI62" s="763">
        <f>'Detailed Budget'!THU72</f>
        <v>0</v>
      </c>
      <c r="THJ62" s="763">
        <f>'Detailed Budget'!THV72</f>
        <v>0</v>
      </c>
      <c r="THK62" s="763">
        <f>'Detailed Budget'!THW72</f>
        <v>0</v>
      </c>
      <c r="THL62" s="763">
        <f>'Detailed Budget'!THX72</f>
        <v>0</v>
      </c>
      <c r="THM62" s="763">
        <f>'Detailed Budget'!THY72</f>
        <v>0</v>
      </c>
      <c r="THN62" s="763">
        <f>'Detailed Budget'!THZ72</f>
        <v>0</v>
      </c>
      <c r="THO62" s="763">
        <f>'Detailed Budget'!TIA72</f>
        <v>0</v>
      </c>
      <c r="THP62" s="763">
        <f>'Detailed Budget'!TIB72</f>
        <v>0</v>
      </c>
      <c r="THQ62" s="763">
        <f>'Detailed Budget'!TIC72</f>
        <v>0</v>
      </c>
      <c r="THR62" s="763">
        <f>'Detailed Budget'!TID72</f>
        <v>0</v>
      </c>
      <c r="THS62" s="763">
        <f>'Detailed Budget'!TIE72</f>
        <v>0</v>
      </c>
      <c r="THT62" s="763">
        <f>'Detailed Budget'!TIF72</f>
        <v>0</v>
      </c>
      <c r="THU62" s="763">
        <f>'Detailed Budget'!TIG72</f>
        <v>0</v>
      </c>
      <c r="THV62" s="763">
        <f>'Detailed Budget'!TIH72</f>
        <v>0</v>
      </c>
      <c r="THW62" s="763">
        <f>'Detailed Budget'!TII72</f>
        <v>0</v>
      </c>
      <c r="THX62" s="763">
        <f>'Detailed Budget'!TIJ72</f>
        <v>0</v>
      </c>
      <c r="THY62" s="763">
        <f>'Detailed Budget'!TIK72</f>
        <v>0</v>
      </c>
      <c r="THZ62" s="763">
        <f>'Detailed Budget'!TIL72</f>
        <v>0</v>
      </c>
      <c r="TIA62" s="763">
        <f>'Detailed Budget'!TIM72</f>
        <v>0</v>
      </c>
      <c r="TIB62" s="763">
        <f>'Detailed Budget'!TIN72</f>
        <v>0</v>
      </c>
      <c r="TIC62" s="763">
        <f>'Detailed Budget'!TIO72</f>
        <v>0</v>
      </c>
      <c r="TID62" s="763">
        <f>'Detailed Budget'!TIP72</f>
        <v>0</v>
      </c>
      <c r="TIE62" s="763">
        <f>'Detailed Budget'!TIQ72</f>
        <v>0</v>
      </c>
      <c r="TIF62" s="763">
        <f>'Detailed Budget'!TIR72</f>
        <v>0</v>
      </c>
      <c r="TIG62" s="763">
        <f>'Detailed Budget'!TIS72</f>
        <v>0</v>
      </c>
      <c r="TIH62" s="763">
        <f>'Detailed Budget'!TIT72</f>
        <v>0</v>
      </c>
      <c r="TII62" s="763">
        <f>'Detailed Budget'!TIU72</f>
        <v>0</v>
      </c>
      <c r="TIJ62" s="763">
        <f>'Detailed Budget'!TIV72</f>
        <v>0</v>
      </c>
      <c r="TIK62" s="763">
        <f>'Detailed Budget'!TIW72</f>
        <v>0</v>
      </c>
      <c r="TIL62" s="763">
        <f>'Detailed Budget'!TIX72</f>
        <v>0</v>
      </c>
      <c r="TIM62" s="763">
        <f>'Detailed Budget'!TIY72</f>
        <v>0</v>
      </c>
      <c r="TIN62" s="763">
        <f>'Detailed Budget'!TIZ72</f>
        <v>0</v>
      </c>
      <c r="TIO62" s="763">
        <f>'Detailed Budget'!TJA72</f>
        <v>0</v>
      </c>
      <c r="TIP62" s="763">
        <f>'Detailed Budget'!TJB72</f>
        <v>0</v>
      </c>
      <c r="TIQ62" s="763">
        <f>'Detailed Budget'!TJC72</f>
        <v>0</v>
      </c>
      <c r="TIR62" s="763">
        <f>'Detailed Budget'!TJD72</f>
        <v>0</v>
      </c>
      <c r="TIS62" s="763">
        <f>'Detailed Budget'!TJE72</f>
        <v>0</v>
      </c>
      <c r="TIT62" s="763">
        <f>'Detailed Budget'!TJF72</f>
        <v>0</v>
      </c>
      <c r="TIU62" s="763">
        <f>'Detailed Budget'!TJG72</f>
        <v>0</v>
      </c>
      <c r="TIV62" s="763">
        <f>'Detailed Budget'!TJH72</f>
        <v>0</v>
      </c>
      <c r="TIW62" s="763">
        <f>'Detailed Budget'!TJI72</f>
        <v>0</v>
      </c>
      <c r="TIX62" s="763">
        <f>'Detailed Budget'!TJJ72</f>
        <v>0</v>
      </c>
      <c r="TIY62" s="763">
        <f>'Detailed Budget'!TJK72</f>
        <v>0</v>
      </c>
      <c r="TIZ62" s="763">
        <f>'Detailed Budget'!TJL72</f>
        <v>0</v>
      </c>
      <c r="TJA62" s="763">
        <f>'Detailed Budget'!TJM72</f>
        <v>0</v>
      </c>
      <c r="TJB62" s="763">
        <f>'Detailed Budget'!TJN72</f>
        <v>0</v>
      </c>
      <c r="TJC62" s="763">
        <f>'Detailed Budget'!TJO72</f>
        <v>0</v>
      </c>
      <c r="TJD62" s="763">
        <f>'Detailed Budget'!TJP72</f>
        <v>0</v>
      </c>
      <c r="TJE62" s="763">
        <f>'Detailed Budget'!TJQ72</f>
        <v>0</v>
      </c>
      <c r="TJF62" s="763">
        <f>'Detailed Budget'!TJR72</f>
        <v>0</v>
      </c>
      <c r="TJG62" s="763">
        <f>'Detailed Budget'!TJS72</f>
        <v>0</v>
      </c>
      <c r="TJH62" s="763">
        <f>'Detailed Budget'!TJT72</f>
        <v>0</v>
      </c>
      <c r="TJI62" s="763">
        <f>'Detailed Budget'!TJU72</f>
        <v>0</v>
      </c>
      <c r="TJJ62" s="763">
        <f>'Detailed Budget'!TJV72</f>
        <v>0</v>
      </c>
      <c r="TJK62" s="763">
        <f>'Detailed Budget'!TJW72</f>
        <v>0</v>
      </c>
      <c r="TJL62" s="763">
        <f>'Detailed Budget'!TJX72</f>
        <v>0</v>
      </c>
      <c r="TJM62" s="763">
        <f>'Detailed Budget'!TJY72</f>
        <v>0</v>
      </c>
      <c r="TJN62" s="763">
        <f>'Detailed Budget'!TJZ72</f>
        <v>0</v>
      </c>
      <c r="TJO62" s="763">
        <f>'Detailed Budget'!TKA72</f>
        <v>0</v>
      </c>
      <c r="TJP62" s="763">
        <f>'Detailed Budget'!TKB72</f>
        <v>0</v>
      </c>
      <c r="TJQ62" s="763">
        <f>'Detailed Budget'!TKC72</f>
        <v>0</v>
      </c>
      <c r="TJR62" s="763">
        <f>'Detailed Budget'!TKD72</f>
        <v>0</v>
      </c>
      <c r="TJS62" s="763">
        <f>'Detailed Budget'!TKE72</f>
        <v>0</v>
      </c>
      <c r="TJT62" s="763">
        <f>'Detailed Budget'!TKF72</f>
        <v>0</v>
      </c>
      <c r="TJU62" s="763">
        <f>'Detailed Budget'!TKG72</f>
        <v>0</v>
      </c>
      <c r="TJV62" s="763">
        <f>'Detailed Budget'!TKH72</f>
        <v>0</v>
      </c>
      <c r="TJW62" s="763">
        <f>'Detailed Budget'!TKI72</f>
        <v>0</v>
      </c>
      <c r="TJX62" s="763">
        <f>'Detailed Budget'!TKJ72</f>
        <v>0</v>
      </c>
      <c r="TJY62" s="763">
        <f>'Detailed Budget'!TKK72</f>
        <v>0</v>
      </c>
      <c r="TJZ62" s="763">
        <f>'Detailed Budget'!TKL72</f>
        <v>0</v>
      </c>
      <c r="TKA62" s="763">
        <f>'Detailed Budget'!TKM72</f>
        <v>0</v>
      </c>
      <c r="TKB62" s="763">
        <f>'Detailed Budget'!TKN72</f>
        <v>0</v>
      </c>
      <c r="TKC62" s="763">
        <f>'Detailed Budget'!TKO72</f>
        <v>0</v>
      </c>
      <c r="TKD62" s="763">
        <f>'Detailed Budget'!TKP72</f>
        <v>0</v>
      </c>
      <c r="TKE62" s="763">
        <f>'Detailed Budget'!TKQ72</f>
        <v>0</v>
      </c>
      <c r="TKF62" s="763">
        <f>'Detailed Budget'!TKR72</f>
        <v>0</v>
      </c>
      <c r="TKG62" s="763">
        <f>'Detailed Budget'!TKS72</f>
        <v>0</v>
      </c>
      <c r="TKH62" s="763">
        <f>'Detailed Budget'!TKT72</f>
        <v>0</v>
      </c>
      <c r="TKI62" s="763">
        <f>'Detailed Budget'!TKU72</f>
        <v>0</v>
      </c>
      <c r="TKJ62" s="763">
        <f>'Detailed Budget'!TKV72</f>
        <v>0</v>
      </c>
      <c r="TKK62" s="763">
        <f>'Detailed Budget'!TKW72</f>
        <v>0</v>
      </c>
      <c r="TKL62" s="763">
        <f>'Detailed Budget'!TKX72</f>
        <v>0</v>
      </c>
      <c r="TKM62" s="763">
        <f>'Detailed Budget'!TKY72</f>
        <v>0</v>
      </c>
      <c r="TKN62" s="763">
        <f>'Detailed Budget'!TKZ72</f>
        <v>0</v>
      </c>
      <c r="TKO62" s="763">
        <f>'Detailed Budget'!TLA72</f>
        <v>0</v>
      </c>
      <c r="TKP62" s="763">
        <f>'Detailed Budget'!TLB72</f>
        <v>0</v>
      </c>
      <c r="TKQ62" s="763">
        <f>'Detailed Budget'!TLC72</f>
        <v>0</v>
      </c>
      <c r="TKR62" s="763">
        <f>'Detailed Budget'!TLD72</f>
        <v>0</v>
      </c>
      <c r="TKS62" s="763">
        <f>'Detailed Budget'!TLE72</f>
        <v>0</v>
      </c>
      <c r="TKT62" s="763">
        <f>'Detailed Budget'!TLF72</f>
        <v>0</v>
      </c>
      <c r="TKU62" s="763">
        <f>'Detailed Budget'!TLG72</f>
        <v>0</v>
      </c>
      <c r="TKV62" s="763">
        <f>'Detailed Budget'!TLH72</f>
        <v>0</v>
      </c>
      <c r="TKW62" s="763">
        <f>'Detailed Budget'!TLI72</f>
        <v>0</v>
      </c>
      <c r="TKX62" s="763">
        <f>'Detailed Budget'!TLJ72</f>
        <v>0</v>
      </c>
      <c r="TKY62" s="763">
        <f>'Detailed Budget'!TLK72</f>
        <v>0</v>
      </c>
      <c r="TKZ62" s="763">
        <f>'Detailed Budget'!TLL72</f>
        <v>0</v>
      </c>
      <c r="TLA62" s="763">
        <f>'Detailed Budget'!TLM72</f>
        <v>0</v>
      </c>
      <c r="TLB62" s="763">
        <f>'Detailed Budget'!TLN72</f>
        <v>0</v>
      </c>
      <c r="TLC62" s="763">
        <f>'Detailed Budget'!TLO72</f>
        <v>0</v>
      </c>
      <c r="TLD62" s="763">
        <f>'Detailed Budget'!TLP72</f>
        <v>0</v>
      </c>
      <c r="TLE62" s="763">
        <f>'Detailed Budget'!TLQ72</f>
        <v>0</v>
      </c>
      <c r="TLF62" s="763">
        <f>'Detailed Budget'!TLR72</f>
        <v>0</v>
      </c>
      <c r="TLG62" s="763">
        <f>'Detailed Budget'!TLS72</f>
        <v>0</v>
      </c>
      <c r="TLH62" s="763">
        <f>'Detailed Budget'!TLT72</f>
        <v>0</v>
      </c>
      <c r="TLI62" s="763">
        <f>'Detailed Budget'!TLU72</f>
        <v>0</v>
      </c>
      <c r="TLJ62" s="763">
        <f>'Detailed Budget'!TLV72</f>
        <v>0</v>
      </c>
      <c r="TLK62" s="763">
        <f>'Detailed Budget'!TLW72</f>
        <v>0</v>
      </c>
      <c r="TLL62" s="763">
        <f>'Detailed Budget'!TLX72</f>
        <v>0</v>
      </c>
      <c r="TLM62" s="763">
        <f>'Detailed Budget'!TLY72</f>
        <v>0</v>
      </c>
      <c r="TLN62" s="763">
        <f>'Detailed Budget'!TLZ72</f>
        <v>0</v>
      </c>
      <c r="TLO62" s="763">
        <f>'Detailed Budget'!TMA72</f>
        <v>0</v>
      </c>
      <c r="TLP62" s="763">
        <f>'Detailed Budget'!TMB72</f>
        <v>0</v>
      </c>
      <c r="TLQ62" s="763">
        <f>'Detailed Budget'!TMC72</f>
        <v>0</v>
      </c>
      <c r="TLR62" s="763">
        <f>'Detailed Budget'!TMD72</f>
        <v>0</v>
      </c>
      <c r="TLS62" s="763">
        <f>'Detailed Budget'!TME72</f>
        <v>0</v>
      </c>
      <c r="TLT62" s="763">
        <f>'Detailed Budget'!TMF72</f>
        <v>0</v>
      </c>
      <c r="TLU62" s="763">
        <f>'Detailed Budget'!TMG72</f>
        <v>0</v>
      </c>
      <c r="TLV62" s="763">
        <f>'Detailed Budget'!TMH72</f>
        <v>0</v>
      </c>
      <c r="TLW62" s="763">
        <f>'Detailed Budget'!TMI72</f>
        <v>0</v>
      </c>
      <c r="TLX62" s="763">
        <f>'Detailed Budget'!TMJ72</f>
        <v>0</v>
      </c>
      <c r="TLY62" s="763">
        <f>'Detailed Budget'!TMK72</f>
        <v>0</v>
      </c>
      <c r="TLZ62" s="763">
        <f>'Detailed Budget'!TML72</f>
        <v>0</v>
      </c>
      <c r="TMA62" s="763">
        <f>'Detailed Budget'!TMM72</f>
        <v>0</v>
      </c>
      <c r="TMB62" s="763">
        <f>'Detailed Budget'!TMN72</f>
        <v>0</v>
      </c>
      <c r="TMC62" s="763">
        <f>'Detailed Budget'!TMO72</f>
        <v>0</v>
      </c>
      <c r="TMD62" s="763">
        <f>'Detailed Budget'!TMP72</f>
        <v>0</v>
      </c>
      <c r="TME62" s="763">
        <f>'Detailed Budget'!TMQ72</f>
        <v>0</v>
      </c>
      <c r="TMF62" s="763">
        <f>'Detailed Budget'!TMR72</f>
        <v>0</v>
      </c>
      <c r="TMG62" s="763">
        <f>'Detailed Budget'!TMS72</f>
        <v>0</v>
      </c>
      <c r="TMH62" s="763">
        <f>'Detailed Budget'!TMT72</f>
        <v>0</v>
      </c>
      <c r="TMI62" s="763">
        <f>'Detailed Budget'!TMU72</f>
        <v>0</v>
      </c>
      <c r="TMJ62" s="763">
        <f>'Detailed Budget'!TMV72</f>
        <v>0</v>
      </c>
      <c r="TMK62" s="763">
        <f>'Detailed Budget'!TMW72</f>
        <v>0</v>
      </c>
      <c r="TML62" s="763">
        <f>'Detailed Budget'!TMX72</f>
        <v>0</v>
      </c>
      <c r="TMM62" s="763">
        <f>'Detailed Budget'!TMY72</f>
        <v>0</v>
      </c>
      <c r="TMN62" s="763">
        <f>'Detailed Budget'!TMZ72</f>
        <v>0</v>
      </c>
      <c r="TMO62" s="763">
        <f>'Detailed Budget'!TNA72</f>
        <v>0</v>
      </c>
      <c r="TMP62" s="763">
        <f>'Detailed Budget'!TNB72</f>
        <v>0</v>
      </c>
      <c r="TMQ62" s="763">
        <f>'Detailed Budget'!TNC72</f>
        <v>0</v>
      </c>
      <c r="TMR62" s="763">
        <f>'Detailed Budget'!TND72</f>
        <v>0</v>
      </c>
      <c r="TMS62" s="763">
        <f>'Detailed Budget'!TNE72</f>
        <v>0</v>
      </c>
      <c r="TMT62" s="763">
        <f>'Detailed Budget'!TNF72</f>
        <v>0</v>
      </c>
      <c r="TMU62" s="763">
        <f>'Detailed Budget'!TNG72</f>
        <v>0</v>
      </c>
      <c r="TMV62" s="763">
        <f>'Detailed Budget'!TNH72</f>
        <v>0</v>
      </c>
      <c r="TMW62" s="763">
        <f>'Detailed Budget'!TNI72</f>
        <v>0</v>
      </c>
      <c r="TMX62" s="763">
        <f>'Detailed Budget'!TNJ72</f>
        <v>0</v>
      </c>
      <c r="TMY62" s="763">
        <f>'Detailed Budget'!TNK72</f>
        <v>0</v>
      </c>
      <c r="TMZ62" s="763">
        <f>'Detailed Budget'!TNL72</f>
        <v>0</v>
      </c>
      <c r="TNA62" s="763">
        <f>'Detailed Budget'!TNM72</f>
        <v>0</v>
      </c>
      <c r="TNB62" s="763">
        <f>'Detailed Budget'!TNN72</f>
        <v>0</v>
      </c>
      <c r="TNC62" s="763">
        <f>'Detailed Budget'!TNO72</f>
        <v>0</v>
      </c>
      <c r="TND62" s="763">
        <f>'Detailed Budget'!TNP72</f>
        <v>0</v>
      </c>
      <c r="TNE62" s="763">
        <f>'Detailed Budget'!TNQ72</f>
        <v>0</v>
      </c>
      <c r="TNF62" s="763">
        <f>'Detailed Budget'!TNR72</f>
        <v>0</v>
      </c>
      <c r="TNG62" s="763">
        <f>'Detailed Budget'!TNS72</f>
        <v>0</v>
      </c>
      <c r="TNH62" s="763">
        <f>'Detailed Budget'!TNT72</f>
        <v>0</v>
      </c>
      <c r="TNI62" s="763">
        <f>'Detailed Budget'!TNU72</f>
        <v>0</v>
      </c>
      <c r="TNJ62" s="763">
        <f>'Detailed Budget'!TNV72</f>
        <v>0</v>
      </c>
      <c r="TNK62" s="763">
        <f>'Detailed Budget'!TNW72</f>
        <v>0</v>
      </c>
      <c r="TNL62" s="763">
        <f>'Detailed Budget'!TNX72</f>
        <v>0</v>
      </c>
      <c r="TNM62" s="763">
        <f>'Detailed Budget'!TNY72</f>
        <v>0</v>
      </c>
      <c r="TNN62" s="763">
        <f>'Detailed Budget'!TNZ72</f>
        <v>0</v>
      </c>
      <c r="TNO62" s="763">
        <f>'Detailed Budget'!TOA72</f>
        <v>0</v>
      </c>
      <c r="TNP62" s="763">
        <f>'Detailed Budget'!TOB72</f>
        <v>0</v>
      </c>
      <c r="TNQ62" s="763">
        <f>'Detailed Budget'!TOC72</f>
        <v>0</v>
      </c>
      <c r="TNR62" s="763">
        <f>'Detailed Budget'!TOD72</f>
        <v>0</v>
      </c>
      <c r="TNS62" s="763">
        <f>'Detailed Budget'!TOE72</f>
        <v>0</v>
      </c>
      <c r="TNT62" s="763">
        <f>'Detailed Budget'!TOF72</f>
        <v>0</v>
      </c>
      <c r="TNU62" s="763">
        <f>'Detailed Budget'!TOG72</f>
        <v>0</v>
      </c>
      <c r="TNV62" s="763">
        <f>'Detailed Budget'!TOH72</f>
        <v>0</v>
      </c>
      <c r="TNW62" s="763">
        <f>'Detailed Budget'!TOI72</f>
        <v>0</v>
      </c>
      <c r="TNX62" s="763">
        <f>'Detailed Budget'!TOJ72</f>
        <v>0</v>
      </c>
      <c r="TNY62" s="763">
        <f>'Detailed Budget'!TOK72</f>
        <v>0</v>
      </c>
      <c r="TNZ62" s="763">
        <f>'Detailed Budget'!TOL72</f>
        <v>0</v>
      </c>
      <c r="TOA62" s="763">
        <f>'Detailed Budget'!TOM72</f>
        <v>0</v>
      </c>
      <c r="TOB62" s="763">
        <f>'Detailed Budget'!TON72</f>
        <v>0</v>
      </c>
      <c r="TOC62" s="763">
        <f>'Detailed Budget'!TOO72</f>
        <v>0</v>
      </c>
      <c r="TOD62" s="763">
        <f>'Detailed Budget'!TOP72</f>
        <v>0</v>
      </c>
      <c r="TOE62" s="763">
        <f>'Detailed Budget'!TOQ72</f>
        <v>0</v>
      </c>
      <c r="TOF62" s="763">
        <f>'Detailed Budget'!TOR72</f>
        <v>0</v>
      </c>
      <c r="TOG62" s="763">
        <f>'Detailed Budget'!TOS72</f>
        <v>0</v>
      </c>
      <c r="TOH62" s="763">
        <f>'Detailed Budget'!TOT72</f>
        <v>0</v>
      </c>
      <c r="TOI62" s="763">
        <f>'Detailed Budget'!TOU72</f>
        <v>0</v>
      </c>
      <c r="TOJ62" s="763">
        <f>'Detailed Budget'!TOV72</f>
        <v>0</v>
      </c>
      <c r="TOK62" s="763">
        <f>'Detailed Budget'!TOW72</f>
        <v>0</v>
      </c>
      <c r="TOL62" s="763">
        <f>'Detailed Budget'!TOX72</f>
        <v>0</v>
      </c>
      <c r="TOM62" s="763">
        <f>'Detailed Budget'!TOY72</f>
        <v>0</v>
      </c>
      <c r="TON62" s="763">
        <f>'Detailed Budget'!TOZ72</f>
        <v>0</v>
      </c>
      <c r="TOO62" s="763">
        <f>'Detailed Budget'!TPA72</f>
        <v>0</v>
      </c>
      <c r="TOP62" s="763">
        <f>'Detailed Budget'!TPB72</f>
        <v>0</v>
      </c>
      <c r="TOQ62" s="763">
        <f>'Detailed Budget'!TPC72</f>
        <v>0</v>
      </c>
      <c r="TOR62" s="763">
        <f>'Detailed Budget'!TPD72</f>
        <v>0</v>
      </c>
      <c r="TOS62" s="763">
        <f>'Detailed Budget'!TPE72</f>
        <v>0</v>
      </c>
      <c r="TOT62" s="763">
        <f>'Detailed Budget'!TPF72</f>
        <v>0</v>
      </c>
      <c r="TOU62" s="763">
        <f>'Detailed Budget'!TPG72</f>
        <v>0</v>
      </c>
      <c r="TOV62" s="763">
        <f>'Detailed Budget'!TPH72</f>
        <v>0</v>
      </c>
      <c r="TOW62" s="763">
        <f>'Detailed Budget'!TPI72</f>
        <v>0</v>
      </c>
      <c r="TOX62" s="763">
        <f>'Detailed Budget'!TPJ72</f>
        <v>0</v>
      </c>
      <c r="TOY62" s="763">
        <f>'Detailed Budget'!TPK72</f>
        <v>0</v>
      </c>
      <c r="TOZ62" s="763">
        <f>'Detailed Budget'!TPL72</f>
        <v>0</v>
      </c>
      <c r="TPA62" s="763">
        <f>'Detailed Budget'!TPM72</f>
        <v>0</v>
      </c>
      <c r="TPB62" s="763">
        <f>'Detailed Budget'!TPN72</f>
        <v>0</v>
      </c>
      <c r="TPC62" s="763">
        <f>'Detailed Budget'!TPO72</f>
        <v>0</v>
      </c>
      <c r="TPD62" s="763">
        <f>'Detailed Budget'!TPP72</f>
        <v>0</v>
      </c>
      <c r="TPE62" s="763">
        <f>'Detailed Budget'!TPQ72</f>
        <v>0</v>
      </c>
      <c r="TPF62" s="763">
        <f>'Detailed Budget'!TPR72</f>
        <v>0</v>
      </c>
      <c r="TPG62" s="763">
        <f>'Detailed Budget'!TPS72</f>
        <v>0</v>
      </c>
      <c r="TPH62" s="763">
        <f>'Detailed Budget'!TPT72</f>
        <v>0</v>
      </c>
      <c r="TPI62" s="763">
        <f>'Detailed Budget'!TPU72</f>
        <v>0</v>
      </c>
      <c r="TPJ62" s="763">
        <f>'Detailed Budget'!TPV72</f>
        <v>0</v>
      </c>
      <c r="TPK62" s="763">
        <f>'Detailed Budget'!TPW72</f>
        <v>0</v>
      </c>
      <c r="TPL62" s="763">
        <f>'Detailed Budget'!TPX72</f>
        <v>0</v>
      </c>
      <c r="TPM62" s="763">
        <f>'Detailed Budget'!TPY72</f>
        <v>0</v>
      </c>
      <c r="TPN62" s="763">
        <f>'Detailed Budget'!TPZ72</f>
        <v>0</v>
      </c>
      <c r="TPO62" s="763">
        <f>'Detailed Budget'!TQA72</f>
        <v>0</v>
      </c>
      <c r="TPP62" s="763">
        <f>'Detailed Budget'!TQB72</f>
        <v>0</v>
      </c>
      <c r="TPQ62" s="763">
        <f>'Detailed Budget'!TQC72</f>
        <v>0</v>
      </c>
      <c r="TPR62" s="763">
        <f>'Detailed Budget'!TQD72</f>
        <v>0</v>
      </c>
      <c r="TPS62" s="763">
        <f>'Detailed Budget'!TQE72</f>
        <v>0</v>
      </c>
      <c r="TPT62" s="763">
        <f>'Detailed Budget'!TQF72</f>
        <v>0</v>
      </c>
      <c r="TPU62" s="763">
        <f>'Detailed Budget'!TQG72</f>
        <v>0</v>
      </c>
      <c r="TPV62" s="763">
        <f>'Detailed Budget'!TQH72</f>
        <v>0</v>
      </c>
      <c r="TPW62" s="763">
        <f>'Detailed Budget'!TQI72</f>
        <v>0</v>
      </c>
      <c r="TPX62" s="763">
        <f>'Detailed Budget'!TQJ72</f>
        <v>0</v>
      </c>
      <c r="TPY62" s="763">
        <f>'Detailed Budget'!TQK72</f>
        <v>0</v>
      </c>
      <c r="TPZ62" s="763">
        <f>'Detailed Budget'!TQL72</f>
        <v>0</v>
      </c>
      <c r="TQA62" s="763">
        <f>'Detailed Budget'!TQM72</f>
        <v>0</v>
      </c>
      <c r="TQB62" s="763">
        <f>'Detailed Budget'!TQN72</f>
        <v>0</v>
      </c>
      <c r="TQC62" s="763">
        <f>'Detailed Budget'!TQO72</f>
        <v>0</v>
      </c>
      <c r="TQD62" s="763">
        <f>'Detailed Budget'!TQP72</f>
        <v>0</v>
      </c>
      <c r="TQE62" s="763">
        <f>'Detailed Budget'!TQQ72</f>
        <v>0</v>
      </c>
      <c r="TQF62" s="763">
        <f>'Detailed Budget'!TQR72</f>
        <v>0</v>
      </c>
      <c r="TQG62" s="763">
        <f>'Detailed Budget'!TQS72</f>
        <v>0</v>
      </c>
      <c r="TQH62" s="763">
        <f>'Detailed Budget'!TQT72</f>
        <v>0</v>
      </c>
      <c r="TQI62" s="763">
        <f>'Detailed Budget'!TQU72</f>
        <v>0</v>
      </c>
      <c r="TQJ62" s="763">
        <f>'Detailed Budget'!TQV72</f>
        <v>0</v>
      </c>
      <c r="TQK62" s="763">
        <f>'Detailed Budget'!TQW72</f>
        <v>0</v>
      </c>
      <c r="TQL62" s="763">
        <f>'Detailed Budget'!TQX72</f>
        <v>0</v>
      </c>
      <c r="TQM62" s="763">
        <f>'Detailed Budget'!TQY72</f>
        <v>0</v>
      </c>
      <c r="TQN62" s="763">
        <f>'Detailed Budget'!TQZ72</f>
        <v>0</v>
      </c>
      <c r="TQO62" s="763">
        <f>'Detailed Budget'!TRA72</f>
        <v>0</v>
      </c>
      <c r="TQP62" s="763">
        <f>'Detailed Budget'!TRB72</f>
        <v>0</v>
      </c>
      <c r="TQQ62" s="763">
        <f>'Detailed Budget'!TRC72</f>
        <v>0</v>
      </c>
      <c r="TQR62" s="763">
        <f>'Detailed Budget'!TRD72</f>
        <v>0</v>
      </c>
      <c r="TQS62" s="763">
        <f>'Detailed Budget'!TRE72</f>
        <v>0</v>
      </c>
      <c r="TQT62" s="763">
        <f>'Detailed Budget'!TRF72</f>
        <v>0</v>
      </c>
      <c r="TQU62" s="763">
        <f>'Detailed Budget'!TRG72</f>
        <v>0</v>
      </c>
      <c r="TQV62" s="763">
        <f>'Detailed Budget'!TRH72</f>
        <v>0</v>
      </c>
      <c r="TQW62" s="763">
        <f>'Detailed Budget'!TRI72</f>
        <v>0</v>
      </c>
      <c r="TQX62" s="763">
        <f>'Detailed Budget'!TRJ72</f>
        <v>0</v>
      </c>
      <c r="TQY62" s="763">
        <f>'Detailed Budget'!TRK72</f>
        <v>0</v>
      </c>
      <c r="TQZ62" s="763">
        <f>'Detailed Budget'!TRL72</f>
        <v>0</v>
      </c>
      <c r="TRA62" s="763">
        <f>'Detailed Budget'!TRM72</f>
        <v>0</v>
      </c>
      <c r="TRB62" s="763">
        <f>'Detailed Budget'!TRN72</f>
        <v>0</v>
      </c>
      <c r="TRC62" s="763">
        <f>'Detailed Budget'!TRO72</f>
        <v>0</v>
      </c>
      <c r="TRD62" s="763">
        <f>'Detailed Budget'!TRP72</f>
        <v>0</v>
      </c>
      <c r="TRE62" s="763">
        <f>'Detailed Budget'!TRQ72</f>
        <v>0</v>
      </c>
      <c r="TRF62" s="763">
        <f>'Detailed Budget'!TRR72</f>
        <v>0</v>
      </c>
      <c r="TRG62" s="763">
        <f>'Detailed Budget'!TRS72</f>
        <v>0</v>
      </c>
      <c r="TRH62" s="763">
        <f>'Detailed Budget'!TRT72</f>
        <v>0</v>
      </c>
      <c r="TRI62" s="763">
        <f>'Detailed Budget'!TRU72</f>
        <v>0</v>
      </c>
      <c r="TRJ62" s="763">
        <f>'Detailed Budget'!TRV72</f>
        <v>0</v>
      </c>
      <c r="TRK62" s="763">
        <f>'Detailed Budget'!TRW72</f>
        <v>0</v>
      </c>
      <c r="TRL62" s="763">
        <f>'Detailed Budget'!TRX72</f>
        <v>0</v>
      </c>
      <c r="TRM62" s="763">
        <f>'Detailed Budget'!TRY72</f>
        <v>0</v>
      </c>
      <c r="TRN62" s="763">
        <f>'Detailed Budget'!TRZ72</f>
        <v>0</v>
      </c>
      <c r="TRO62" s="763">
        <f>'Detailed Budget'!TSA72</f>
        <v>0</v>
      </c>
      <c r="TRP62" s="763">
        <f>'Detailed Budget'!TSB72</f>
        <v>0</v>
      </c>
      <c r="TRQ62" s="763">
        <f>'Detailed Budget'!TSC72</f>
        <v>0</v>
      </c>
      <c r="TRR62" s="763">
        <f>'Detailed Budget'!TSD72</f>
        <v>0</v>
      </c>
      <c r="TRS62" s="763">
        <f>'Detailed Budget'!TSE72</f>
        <v>0</v>
      </c>
      <c r="TRT62" s="763">
        <f>'Detailed Budget'!TSF72</f>
        <v>0</v>
      </c>
      <c r="TRU62" s="763">
        <f>'Detailed Budget'!TSG72</f>
        <v>0</v>
      </c>
      <c r="TRV62" s="763">
        <f>'Detailed Budget'!TSH72</f>
        <v>0</v>
      </c>
      <c r="TRW62" s="763">
        <f>'Detailed Budget'!TSI72</f>
        <v>0</v>
      </c>
      <c r="TRX62" s="763">
        <f>'Detailed Budget'!TSJ72</f>
        <v>0</v>
      </c>
      <c r="TRY62" s="763">
        <f>'Detailed Budget'!TSK72</f>
        <v>0</v>
      </c>
      <c r="TRZ62" s="763">
        <f>'Detailed Budget'!TSL72</f>
        <v>0</v>
      </c>
      <c r="TSA62" s="763">
        <f>'Detailed Budget'!TSM72</f>
        <v>0</v>
      </c>
      <c r="TSB62" s="763">
        <f>'Detailed Budget'!TSN72</f>
        <v>0</v>
      </c>
      <c r="TSC62" s="763">
        <f>'Detailed Budget'!TSO72</f>
        <v>0</v>
      </c>
      <c r="TSD62" s="763">
        <f>'Detailed Budget'!TSP72</f>
        <v>0</v>
      </c>
      <c r="TSE62" s="763">
        <f>'Detailed Budget'!TSQ72</f>
        <v>0</v>
      </c>
      <c r="TSF62" s="763">
        <f>'Detailed Budget'!TSR72</f>
        <v>0</v>
      </c>
      <c r="TSG62" s="763">
        <f>'Detailed Budget'!TSS72</f>
        <v>0</v>
      </c>
      <c r="TSH62" s="763">
        <f>'Detailed Budget'!TST72</f>
        <v>0</v>
      </c>
      <c r="TSI62" s="763">
        <f>'Detailed Budget'!TSU72</f>
        <v>0</v>
      </c>
      <c r="TSJ62" s="763">
        <f>'Detailed Budget'!TSV72</f>
        <v>0</v>
      </c>
      <c r="TSK62" s="763">
        <f>'Detailed Budget'!TSW72</f>
        <v>0</v>
      </c>
      <c r="TSL62" s="763">
        <f>'Detailed Budget'!TSX72</f>
        <v>0</v>
      </c>
      <c r="TSM62" s="763">
        <f>'Detailed Budget'!TSY72</f>
        <v>0</v>
      </c>
      <c r="TSN62" s="763">
        <f>'Detailed Budget'!TSZ72</f>
        <v>0</v>
      </c>
      <c r="TSO62" s="763">
        <f>'Detailed Budget'!TTA72</f>
        <v>0</v>
      </c>
      <c r="TSP62" s="763">
        <f>'Detailed Budget'!TTB72</f>
        <v>0</v>
      </c>
      <c r="TSQ62" s="763">
        <f>'Detailed Budget'!TTC72</f>
        <v>0</v>
      </c>
      <c r="TSR62" s="763">
        <f>'Detailed Budget'!TTD72</f>
        <v>0</v>
      </c>
      <c r="TSS62" s="763">
        <f>'Detailed Budget'!TTE72</f>
        <v>0</v>
      </c>
      <c r="TST62" s="763">
        <f>'Detailed Budget'!TTF72</f>
        <v>0</v>
      </c>
      <c r="TSU62" s="763">
        <f>'Detailed Budget'!TTG72</f>
        <v>0</v>
      </c>
      <c r="TSV62" s="763">
        <f>'Detailed Budget'!TTH72</f>
        <v>0</v>
      </c>
      <c r="TSW62" s="763">
        <f>'Detailed Budget'!TTI72</f>
        <v>0</v>
      </c>
      <c r="TSX62" s="763">
        <f>'Detailed Budget'!TTJ72</f>
        <v>0</v>
      </c>
      <c r="TSY62" s="763">
        <f>'Detailed Budget'!TTK72</f>
        <v>0</v>
      </c>
      <c r="TSZ62" s="763">
        <f>'Detailed Budget'!TTL72</f>
        <v>0</v>
      </c>
      <c r="TTA62" s="763">
        <f>'Detailed Budget'!TTM72</f>
        <v>0</v>
      </c>
      <c r="TTB62" s="763">
        <f>'Detailed Budget'!TTN72</f>
        <v>0</v>
      </c>
      <c r="TTC62" s="763">
        <f>'Detailed Budget'!TTO72</f>
        <v>0</v>
      </c>
      <c r="TTD62" s="763">
        <f>'Detailed Budget'!TTP72</f>
        <v>0</v>
      </c>
      <c r="TTE62" s="763">
        <f>'Detailed Budget'!TTQ72</f>
        <v>0</v>
      </c>
      <c r="TTF62" s="763">
        <f>'Detailed Budget'!TTR72</f>
        <v>0</v>
      </c>
      <c r="TTG62" s="763">
        <f>'Detailed Budget'!TTS72</f>
        <v>0</v>
      </c>
      <c r="TTH62" s="763">
        <f>'Detailed Budget'!TTT72</f>
        <v>0</v>
      </c>
      <c r="TTI62" s="763">
        <f>'Detailed Budget'!TTU72</f>
        <v>0</v>
      </c>
      <c r="TTJ62" s="763">
        <f>'Detailed Budget'!TTV72</f>
        <v>0</v>
      </c>
      <c r="TTK62" s="763">
        <f>'Detailed Budget'!TTW72</f>
        <v>0</v>
      </c>
      <c r="TTL62" s="763">
        <f>'Detailed Budget'!TTX72</f>
        <v>0</v>
      </c>
      <c r="TTM62" s="763">
        <f>'Detailed Budget'!TTY72</f>
        <v>0</v>
      </c>
      <c r="TTN62" s="763">
        <f>'Detailed Budget'!TTZ72</f>
        <v>0</v>
      </c>
      <c r="TTO62" s="763">
        <f>'Detailed Budget'!TUA72</f>
        <v>0</v>
      </c>
      <c r="TTP62" s="763">
        <f>'Detailed Budget'!TUB72</f>
        <v>0</v>
      </c>
      <c r="TTQ62" s="763">
        <f>'Detailed Budget'!TUC72</f>
        <v>0</v>
      </c>
      <c r="TTR62" s="763">
        <f>'Detailed Budget'!TUD72</f>
        <v>0</v>
      </c>
      <c r="TTS62" s="763">
        <f>'Detailed Budget'!TUE72</f>
        <v>0</v>
      </c>
      <c r="TTT62" s="763">
        <f>'Detailed Budget'!TUF72</f>
        <v>0</v>
      </c>
      <c r="TTU62" s="763">
        <f>'Detailed Budget'!TUG72</f>
        <v>0</v>
      </c>
      <c r="TTV62" s="763">
        <f>'Detailed Budget'!TUH72</f>
        <v>0</v>
      </c>
      <c r="TTW62" s="763">
        <f>'Detailed Budget'!TUI72</f>
        <v>0</v>
      </c>
      <c r="TTX62" s="763">
        <f>'Detailed Budget'!TUJ72</f>
        <v>0</v>
      </c>
      <c r="TTY62" s="763">
        <f>'Detailed Budget'!TUK72</f>
        <v>0</v>
      </c>
      <c r="TTZ62" s="763">
        <f>'Detailed Budget'!TUL72</f>
        <v>0</v>
      </c>
      <c r="TUA62" s="763">
        <f>'Detailed Budget'!TUM72</f>
        <v>0</v>
      </c>
      <c r="TUB62" s="763">
        <f>'Detailed Budget'!TUN72</f>
        <v>0</v>
      </c>
      <c r="TUC62" s="763">
        <f>'Detailed Budget'!TUO72</f>
        <v>0</v>
      </c>
      <c r="TUD62" s="763">
        <f>'Detailed Budget'!TUP72</f>
        <v>0</v>
      </c>
      <c r="TUE62" s="763">
        <f>'Detailed Budget'!TUQ72</f>
        <v>0</v>
      </c>
      <c r="TUF62" s="763">
        <f>'Detailed Budget'!TUR72</f>
        <v>0</v>
      </c>
      <c r="TUG62" s="763">
        <f>'Detailed Budget'!TUS72</f>
        <v>0</v>
      </c>
      <c r="TUH62" s="763">
        <f>'Detailed Budget'!TUT72</f>
        <v>0</v>
      </c>
      <c r="TUI62" s="763">
        <f>'Detailed Budget'!TUU72</f>
        <v>0</v>
      </c>
      <c r="TUJ62" s="763">
        <f>'Detailed Budget'!TUV72</f>
        <v>0</v>
      </c>
      <c r="TUK62" s="763">
        <f>'Detailed Budget'!TUW72</f>
        <v>0</v>
      </c>
      <c r="TUL62" s="763">
        <f>'Detailed Budget'!TUX72</f>
        <v>0</v>
      </c>
      <c r="TUM62" s="763">
        <f>'Detailed Budget'!TUY72</f>
        <v>0</v>
      </c>
      <c r="TUN62" s="763">
        <f>'Detailed Budget'!TUZ72</f>
        <v>0</v>
      </c>
      <c r="TUO62" s="763">
        <f>'Detailed Budget'!TVA72</f>
        <v>0</v>
      </c>
      <c r="TUP62" s="763">
        <f>'Detailed Budget'!TVB72</f>
        <v>0</v>
      </c>
      <c r="TUQ62" s="763">
        <f>'Detailed Budget'!TVC72</f>
        <v>0</v>
      </c>
      <c r="TUR62" s="763">
        <f>'Detailed Budget'!TVD72</f>
        <v>0</v>
      </c>
      <c r="TUS62" s="763">
        <f>'Detailed Budget'!TVE72</f>
        <v>0</v>
      </c>
      <c r="TUT62" s="763">
        <f>'Detailed Budget'!TVF72</f>
        <v>0</v>
      </c>
      <c r="TUU62" s="763">
        <f>'Detailed Budget'!TVG72</f>
        <v>0</v>
      </c>
      <c r="TUV62" s="763">
        <f>'Detailed Budget'!TVH72</f>
        <v>0</v>
      </c>
      <c r="TUW62" s="763">
        <f>'Detailed Budget'!TVI72</f>
        <v>0</v>
      </c>
      <c r="TUX62" s="763">
        <f>'Detailed Budget'!TVJ72</f>
        <v>0</v>
      </c>
      <c r="TUY62" s="763">
        <f>'Detailed Budget'!TVK72</f>
        <v>0</v>
      </c>
      <c r="TUZ62" s="763">
        <f>'Detailed Budget'!TVL72</f>
        <v>0</v>
      </c>
      <c r="TVA62" s="763">
        <f>'Detailed Budget'!TVM72</f>
        <v>0</v>
      </c>
      <c r="TVB62" s="763">
        <f>'Detailed Budget'!TVN72</f>
        <v>0</v>
      </c>
      <c r="TVC62" s="763">
        <f>'Detailed Budget'!TVO72</f>
        <v>0</v>
      </c>
      <c r="TVD62" s="763">
        <f>'Detailed Budget'!TVP72</f>
        <v>0</v>
      </c>
      <c r="TVE62" s="763">
        <f>'Detailed Budget'!TVQ72</f>
        <v>0</v>
      </c>
      <c r="TVF62" s="763">
        <f>'Detailed Budget'!TVR72</f>
        <v>0</v>
      </c>
      <c r="TVG62" s="763">
        <f>'Detailed Budget'!TVS72</f>
        <v>0</v>
      </c>
      <c r="TVH62" s="763">
        <f>'Detailed Budget'!TVT72</f>
        <v>0</v>
      </c>
      <c r="TVI62" s="763">
        <f>'Detailed Budget'!TVU72</f>
        <v>0</v>
      </c>
      <c r="TVJ62" s="763">
        <f>'Detailed Budget'!TVV72</f>
        <v>0</v>
      </c>
      <c r="TVK62" s="763">
        <f>'Detailed Budget'!TVW72</f>
        <v>0</v>
      </c>
      <c r="TVL62" s="763">
        <f>'Detailed Budget'!TVX72</f>
        <v>0</v>
      </c>
      <c r="TVM62" s="763">
        <f>'Detailed Budget'!TVY72</f>
        <v>0</v>
      </c>
      <c r="TVN62" s="763">
        <f>'Detailed Budget'!TVZ72</f>
        <v>0</v>
      </c>
      <c r="TVO62" s="763">
        <f>'Detailed Budget'!TWA72</f>
        <v>0</v>
      </c>
      <c r="TVP62" s="763">
        <f>'Detailed Budget'!TWB72</f>
        <v>0</v>
      </c>
      <c r="TVQ62" s="763">
        <f>'Detailed Budget'!TWC72</f>
        <v>0</v>
      </c>
      <c r="TVR62" s="763">
        <f>'Detailed Budget'!TWD72</f>
        <v>0</v>
      </c>
      <c r="TVS62" s="763">
        <f>'Detailed Budget'!TWE72</f>
        <v>0</v>
      </c>
      <c r="TVT62" s="763">
        <f>'Detailed Budget'!TWF72</f>
        <v>0</v>
      </c>
      <c r="TVU62" s="763">
        <f>'Detailed Budget'!TWG72</f>
        <v>0</v>
      </c>
      <c r="TVV62" s="763">
        <f>'Detailed Budget'!TWH72</f>
        <v>0</v>
      </c>
      <c r="TVW62" s="763">
        <f>'Detailed Budget'!TWI72</f>
        <v>0</v>
      </c>
      <c r="TVX62" s="763">
        <f>'Detailed Budget'!TWJ72</f>
        <v>0</v>
      </c>
      <c r="TVY62" s="763">
        <f>'Detailed Budget'!TWK72</f>
        <v>0</v>
      </c>
      <c r="TVZ62" s="763">
        <f>'Detailed Budget'!TWL72</f>
        <v>0</v>
      </c>
      <c r="TWA62" s="763">
        <f>'Detailed Budget'!TWM72</f>
        <v>0</v>
      </c>
      <c r="TWB62" s="763">
        <f>'Detailed Budget'!TWN72</f>
        <v>0</v>
      </c>
      <c r="TWC62" s="763">
        <f>'Detailed Budget'!TWO72</f>
        <v>0</v>
      </c>
      <c r="TWD62" s="763">
        <f>'Detailed Budget'!TWP72</f>
        <v>0</v>
      </c>
      <c r="TWE62" s="763">
        <f>'Detailed Budget'!TWQ72</f>
        <v>0</v>
      </c>
      <c r="TWF62" s="763">
        <f>'Detailed Budget'!TWR72</f>
        <v>0</v>
      </c>
      <c r="TWG62" s="763">
        <f>'Detailed Budget'!TWS72</f>
        <v>0</v>
      </c>
      <c r="TWH62" s="763">
        <f>'Detailed Budget'!TWT72</f>
        <v>0</v>
      </c>
      <c r="TWI62" s="763">
        <f>'Detailed Budget'!TWU72</f>
        <v>0</v>
      </c>
      <c r="TWJ62" s="763">
        <f>'Detailed Budget'!TWV72</f>
        <v>0</v>
      </c>
      <c r="TWK62" s="763">
        <f>'Detailed Budget'!TWW72</f>
        <v>0</v>
      </c>
      <c r="TWL62" s="763">
        <f>'Detailed Budget'!TWX72</f>
        <v>0</v>
      </c>
      <c r="TWM62" s="763">
        <f>'Detailed Budget'!TWY72</f>
        <v>0</v>
      </c>
      <c r="TWN62" s="763">
        <f>'Detailed Budget'!TWZ72</f>
        <v>0</v>
      </c>
      <c r="TWO62" s="763">
        <f>'Detailed Budget'!TXA72</f>
        <v>0</v>
      </c>
      <c r="TWP62" s="763">
        <f>'Detailed Budget'!TXB72</f>
        <v>0</v>
      </c>
      <c r="TWQ62" s="763">
        <f>'Detailed Budget'!TXC72</f>
        <v>0</v>
      </c>
      <c r="TWR62" s="763">
        <f>'Detailed Budget'!TXD72</f>
        <v>0</v>
      </c>
      <c r="TWS62" s="763">
        <f>'Detailed Budget'!TXE72</f>
        <v>0</v>
      </c>
      <c r="TWT62" s="763">
        <f>'Detailed Budget'!TXF72</f>
        <v>0</v>
      </c>
      <c r="TWU62" s="763">
        <f>'Detailed Budget'!TXG72</f>
        <v>0</v>
      </c>
      <c r="TWV62" s="763">
        <f>'Detailed Budget'!TXH72</f>
        <v>0</v>
      </c>
      <c r="TWW62" s="763">
        <f>'Detailed Budget'!TXI72</f>
        <v>0</v>
      </c>
      <c r="TWX62" s="763">
        <f>'Detailed Budget'!TXJ72</f>
        <v>0</v>
      </c>
      <c r="TWY62" s="763">
        <f>'Detailed Budget'!TXK72</f>
        <v>0</v>
      </c>
      <c r="TWZ62" s="763">
        <f>'Detailed Budget'!TXL72</f>
        <v>0</v>
      </c>
      <c r="TXA62" s="763">
        <f>'Detailed Budget'!TXM72</f>
        <v>0</v>
      </c>
      <c r="TXB62" s="763">
        <f>'Detailed Budget'!TXN72</f>
        <v>0</v>
      </c>
      <c r="TXC62" s="763">
        <f>'Detailed Budget'!TXO72</f>
        <v>0</v>
      </c>
      <c r="TXD62" s="763">
        <f>'Detailed Budget'!TXP72</f>
        <v>0</v>
      </c>
      <c r="TXE62" s="763">
        <f>'Detailed Budget'!TXQ72</f>
        <v>0</v>
      </c>
      <c r="TXF62" s="763">
        <f>'Detailed Budget'!TXR72</f>
        <v>0</v>
      </c>
      <c r="TXG62" s="763">
        <f>'Detailed Budget'!TXS72</f>
        <v>0</v>
      </c>
      <c r="TXH62" s="763">
        <f>'Detailed Budget'!TXT72</f>
        <v>0</v>
      </c>
      <c r="TXI62" s="763">
        <f>'Detailed Budget'!TXU72</f>
        <v>0</v>
      </c>
      <c r="TXJ62" s="763">
        <f>'Detailed Budget'!TXV72</f>
        <v>0</v>
      </c>
      <c r="TXK62" s="763">
        <f>'Detailed Budget'!TXW72</f>
        <v>0</v>
      </c>
      <c r="TXL62" s="763">
        <f>'Detailed Budget'!TXX72</f>
        <v>0</v>
      </c>
      <c r="TXM62" s="763">
        <f>'Detailed Budget'!TXY72</f>
        <v>0</v>
      </c>
      <c r="TXN62" s="763">
        <f>'Detailed Budget'!TXZ72</f>
        <v>0</v>
      </c>
      <c r="TXO62" s="763">
        <f>'Detailed Budget'!TYA72</f>
        <v>0</v>
      </c>
      <c r="TXP62" s="763">
        <f>'Detailed Budget'!TYB72</f>
        <v>0</v>
      </c>
      <c r="TXQ62" s="763">
        <f>'Detailed Budget'!TYC72</f>
        <v>0</v>
      </c>
      <c r="TXR62" s="763">
        <f>'Detailed Budget'!TYD72</f>
        <v>0</v>
      </c>
      <c r="TXS62" s="763">
        <f>'Detailed Budget'!TYE72</f>
        <v>0</v>
      </c>
      <c r="TXT62" s="763">
        <f>'Detailed Budget'!TYF72</f>
        <v>0</v>
      </c>
      <c r="TXU62" s="763">
        <f>'Detailed Budget'!TYG72</f>
        <v>0</v>
      </c>
      <c r="TXV62" s="763">
        <f>'Detailed Budget'!TYH72</f>
        <v>0</v>
      </c>
      <c r="TXW62" s="763">
        <f>'Detailed Budget'!TYI72</f>
        <v>0</v>
      </c>
      <c r="TXX62" s="763">
        <f>'Detailed Budget'!TYJ72</f>
        <v>0</v>
      </c>
      <c r="TXY62" s="763">
        <f>'Detailed Budget'!TYK72</f>
        <v>0</v>
      </c>
      <c r="TXZ62" s="763">
        <f>'Detailed Budget'!TYL72</f>
        <v>0</v>
      </c>
      <c r="TYA62" s="763">
        <f>'Detailed Budget'!TYM72</f>
        <v>0</v>
      </c>
      <c r="TYB62" s="763">
        <f>'Detailed Budget'!TYN72</f>
        <v>0</v>
      </c>
      <c r="TYC62" s="763">
        <f>'Detailed Budget'!TYO72</f>
        <v>0</v>
      </c>
      <c r="TYD62" s="763">
        <f>'Detailed Budget'!TYP72</f>
        <v>0</v>
      </c>
      <c r="TYE62" s="763">
        <f>'Detailed Budget'!TYQ72</f>
        <v>0</v>
      </c>
      <c r="TYF62" s="763">
        <f>'Detailed Budget'!TYR72</f>
        <v>0</v>
      </c>
      <c r="TYG62" s="763">
        <f>'Detailed Budget'!TYS72</f>
        <v>0</v>
      </c>
      <c r="TYH62" s="763">
        <f>'Detailed Budget'!TYT72</f>
        <v>0</v>
      </c>
      <c r="TYI62" s="763">
        <f>'Detailed Budget'!TYU72</f>
        <v>0</v>
      </c>
      <c r="TYJ62" s="763">
        <f>'Detailed Budget'!TYV72</f>
        <v>0</v>
      </c>
      <c r="TYK62" s="763">
        <f>'Detailed Budget'!TYW72</f>
        <v>0</v>
      </c>
      <c r="TYL62" s="763">
        <f>'Detailed Budget'!TYX72</f>
        <v>0</v>
      </c>
      <c r="TYM62" s="763">
        <f>'Detailed Budget'!TYY72</f>
        <v>0</v>
      </c>
      <c r="TYN62" s="763">
        <f>'Detailed Budget'!TYZ72</f>
        <v>0</v>
      </c>
      <c r="TYO62" s="763">
        <f>'Detailed Budget'!TZA72</f>
        <v>0</v>
      </c>
      <c r="TYP62" s="763">
        <f>'Detailed Budget'!TZB72</f>
        <v>0</v>
      </c>
      <c r="TYQ62" s="763">
        <f>'Detailed Budget'!TZC72</f>
        <v>0</v>
      </c>
      <c r="TYR62" s="763">
        <f>'Detailed Budget'!TZD72</f>
        <v>0</v>
      </c>
      <c r="TYS62" s="763">
        <f>'Detailed Budget'!TZE72</f>
        <v>0</v>
      </c>
      <c r="TYT62" s="763">
        <f>'Detailed Budget'!TZF72</f>
        <v>0</v>
      </c>
      <c r="TYU62" s="763">
        <f>'Detailed Budget'!TZG72</f>
        <v>0</v>
      </c>
      <c r="TYV62" s="763">
        <f>'Detailed Budget'!TZH72</f>
        <v>0</v>
      </c>
      <c r="TYW62" s="763">
        <f>'Detailed Budget'!TZI72</f>
        <v>0</v>
      </c>
      <c r="TYX62" s="763">
        <f>'Detailed Budget'!TZJ72</f>
        <v>0</v>
      </c>
      <c r="TYY62" s="763">
        <f>'Detailed Budget'!TZK72</f>
        <v>0</v>
      </c>
      <c r="TYZ62" s="763">
        <f>'Detailed Budget'!TZL72</f>
        <v>0</v>
      </c>
      <c r="TZA62" s="763">
        <f>'Detailed Budget'!TZM72</f>
        <v>0</v>
      </c>
      <c r="TZB62" s="763">
        <f>'Detailed Budget'!TZN72</f>
        <v>0</v>
      </c>
      <c r="TZC62" s="763">
        <f>'Detailed Budget'!TZO72</f>
        <v>0</v>
      </c>
      <c r="TZD62" s="763">
        <f>'Detailed Budget'!TZP72</f>
        <v>0</v>
      </c>
      <c r="TZE62" s="763">
        <f>'Detailed Budget'!TZQ72</f>
        <v>0</v>
      </c>
      <c r="TZF62" s="763">
        <f>'Detailed Budget'!TZR72</f>
        <v>0</v>
      </c>
      <c r="TZG62" s="763">
        <f>'Detailed Budget'!TZS72</f>
        <v>0</v>
      </c>
      <c r="TZH62" s="763">
        <f>'Detailed Budget'!TZT72</f>
        <v>0</v>
      </c>
      <c r="TZI62" s="763">
        <f>'Detailed Budget'!TZU72</f>
        <v>0</v>
      </c>
      <c r="TZJ62" s="763">
        <f>'Detailed Budget'!TZV72</f>
        <v>0</v>
      </c>
      <c r="TZK62" s="763">
        <f>'Detailed Budget'!TZW72</f>
        <v>0</v>
      </c>
      <c r="TZL62" s="763">
        <f>'Detailed Budget'!TZX72</f>
        <v>0</v>
      </c>
      <c r="TZM62" s="763">
        <f>'Detailed Budget'!TZY72</f>
        <v>0</v>
      </c>
      <c r="TZN62" s="763">
        <f>'Detailed Budget'!TZZ72</f>
        <v>0</v>
      </c>
      <c r="TZO62" s="763">
        <f>'Detailed Budget'!UAA72</f>
        <v>0</v>
      </c>
      <c r="TZP62" s="763">
        <f>'Detailed Budget'!UAB72</f>
        <v>0</v>
      </c>
      <c r="TZQ62" s="763">
        <f>'Detailed Budget'!UAC72</f>
        <v>0</v>
      </c>
      <c r="TZR62" s="763">
        <f>'Detailed Budget'!UAD72</f>
        <v>0</v>
      </c>
      <c r="TZS62" s="763">
        <f>'Detailed Budget'!UAE72</f>
        <v>0</v>
      </c>
      <c r="TZT62" s="763">
        <f>'Detailed Budget'!UAF72</f>
        <v>0</v>
      </c>
      <c r="TZU62" s="763">
        <f>'Detailed Budget'!UAG72</f>
        <v>0</v>
      </c>
      <c r="TZV62" s="763">
        <f>'Detailed Budget'!UAH72</f>
        <v>0</v>
      </c>
      <c r="TZW62" s="763">
        <f>'Detailed Budget'!UAI72</f>
        <v>0</v>
      </c>
      <c r="TZX62" s="763">
        <f>'Detailed Budget'!UAJ72</f>
        <v>0</v>
      </c>
      <c r="TZY62" s="763">
        <f>'Detailed Budget'!UAK72</f>
        <v>0</v>
      </c>
      <c r="TZZ62" s="763">
        <f>'Detailed Budget'!UAL72</f>
        <v>0</v>
      </c>
      <c r="UAA62" s="763">
        <f>'Detailed Budget'!UAM72</f>
        <v>0</v>
      </c>
      <c r="UAB62" s="763">
        <f>'Detailed Budget'!UAN72</f>
        <v>0</v>
      </c>
      <c r="UAC62" s="763">
        <f>'Detailed Budget'!UAO72</f>
        <v>0</v>
      </c>
      <c r="UAD62" s="763">
        <f>'Detailed Budget'!UAP72</f>
        <v>0</v>
      </c>
      <c r="UAE62" s="763">
        <f>'Detailed Budget'!UAQ72</f>
        <v>0</v>
      </c>
      <c r="UAF62" s="763">
        <f>'Detailed Budget'!UAR72</f>
        <v>0</v>
      </c>
      <c r="UAG62" s="763">
        <f>'Detailed Budget'!UAS72</f>
        <v>0</v>
      </c>
      <c r="UAH62" s="763">
        <f>'Detailed Budget'!UAT72</f>
        <v>0</v>
      </c>
      <c r="UAI62" s="763">
        <f>'Detailed Budget'!UAU72</f>
        <v>0</v>
      </c>
      <c r="UAJ62" s="763">
        <f>'Detailed Budget'!UAV72</f>
        <v>0</v>
      </c>
      <c r="UAK62" s="763">
        <f>'Detailed Budget'!UAW72</f>
        <v>0</v>
      </c>
      <c r="UAL62" s="763">
        <f>'Detailed Budget'!UAX72</f>
        <v>0</v>
      </c>
      <c r="UAM62" s="763">
        <f>'Detailed Budget'!UAY72</f>
        <v>0</v>
      </c>
      <c r="UAN62" s="763">
        <f>'Detailed Budget'!UAZ72</f>
        <v>0</v>
      </c>
      <c r="UAO62" s="763">
        <f>'Detailed Budget'!UBA72</f>
        <v>0</v>
      </c>
      <c r="UAP62" s="763">
        <f>'Detailed Budget'!UBB72</f>
        <v>0</v>
      </c>
      <c r="UAQ62" s="763">
        <f>'Detailed Budget'!UBC72</f>
        <v>0</v>
      </c>
      <c r="UAR62" s="763">
        <f>'Detailed Budget'!UBD72</f>
        <v>0</v>
      </c>
      <c r="UAS62" s="763">
        <f>'Detailed Budget'!UBE72</f>
        <v>0</v>
      </c>
      <c r="UAT62" s="763">
        <f>'Detailed Budget'!UBF72</f>
        <v>0</v>
      </c>
      <c r="UAU62" s="763">
        <f>'Detailed Budget'!UBG72</f>
        <v>0</v>
      </c>
      <c r="UAV62" s="763">
        <f>'Detailed Budget'!UBH72</f>
        <v>0</v>
      </c>
      <c r="UAW62" s="763">
        <f>'Detailed Budget'!UBI72</f>
        <v>0</v>
      </c>
      <c r="UAX62" s="763">
        <f>'Detailed Budget'!UBJ72</f>
        <v>0</v>
      </c>
      <c r="UAY62" s="763">
        <f>'Detailed Budget'!UBK72</f>
        <v>0</v>
      </c>
      <c r="UAZ62" s="763">
        <f>'Detailed Budget'!UBL72</f>
        <v>0</v>
      </c>
      <c r="UBA62" s="763">
        <f>'Detailed Budget'!UBM72</f>
        <v>0</v>
      </c>
      <c r="UBB62" s="763">
        <f>'Detailed Budget'!UBN72</f>
        <v>0</v>
      </c>
      <c r="UBC62" s="763">
        <f>'Detailed Budget'!UBO72</f>
        <v>0</v>
      </c>
      <c r="UBD62" s="763">
        <f>'Detailed Budget'!UBP72</f>
        <v>0</v>
      </c>
      <c r="UBE62" s="763">
        <f>'Detailed Budget'!UBQ72</f>
        <v>0</v>
      </c>
      <c r="UBF62" s="763">
        <f>'Detailed Budget'!UBR72</f>
        <v>0</v>
      </c>
      <c r="UBG62" s="763">
        <f>'Detailed Budget'!UBS72</f>
        <v>0</v>
      </c>
      <c r="UBH62" s="763">
        <f>'Detailed Budget'!UBT72</f>
        <v>0</v>
      </c>
      <c r="UBI62" s="763">
        <f>'Detailed Budget'!UBU72</f>
        <v>0</v>
      </c>
      <c r="UBJ62" s="763">
        <f>'Detailed Budget'!UBV72</f>
        <v>0</v>
      </c>
      <c r="UBK62" s="763">
        <f>'Detailed Budget'!UBW72</f>
        <v>0</v>
      </c>
      <c r="UBL62" s="763">
        <f>'Detailed Budget'!UBX72</f>
        <v>0</v>
      </c>
      <c r="UBM62" s="763">
        <f>'Detailed Budget'!UBY72</f>
        <v>0</v>
      </c>
      <c r="UBN62" s="763">
        <f>'Detailed Budget'!UBZ72</f>
        <v>0</v>
      </c>
      <c r="UBO62" s="763">
        <f>'Detailed Budget'!UCA72</f>
        <v>0</v>
      </c>
      <c r="UBP62" s="763">
        <f>'Detailed Budget'!UCB72</f>
        <v>0</v>
      </c>
      <c r="UBQ62" s="763">
        <f>'Detailed Budget'!UCC72</f>
        <v>0</v>
      </c>
      <c r="UBR62" s="763">
        <f>'Detailed Budget'!UCD72</f>
        <v>0</v>
      </c>
      <c r="UBS62" s="763">
        <f>'Detailed Budget'!UCE72</f>
        <v>0</v>
      </c>
      <c r="UBT62" s="763">
        <f>'Detailed Budget'!UCF72</f>
        <v>0</v>
      </c>
      <c r="UBU62" s="763">
        <f>'Detailed Budget'!UCG72</f>
        <v>0</v>
      </c>
      <c r="UBV62" s="763">
        <f>'Detailed Budget'!UCH72</f>
        <v>0</v>
      </c>
      <c r="UBW62" s="763">
        <f>'Detailed Budget'!UCI72</f>
        <v>0</v>
      </c>
      <c r="UBX62" s="763">
        <f>'Detailed Budget'!UCJ72</f>
        <v>0</v>
      </c>
      <c r="UBY62" s="763">
        <f>'Detailed Budget'!UCK72</f>
        <v>0</v>
      </c>
      <c r="UBZ62" s="763">
        <f>'Detailed Budget'!UCL72</f>
        <v>0</v>
      </c>
      <c r="UCA62" s="763">
        <f>'Detailed Budget'!UCM72</f>
        <v>0</v>
      </c>
      <c r="UCB62" s="763">
        <f>'Detailed Budget'!UCN72</f>
        <v>0</v>
      </c>
      <c r="UCC62" s="763">
        <f>'Detailed Budget'!UCO72</f>
        <v>0</v>
      </c>
      <c r="UCD62" s="763">
        <f>'Detailed Budget'!UCP72</f>
        <v>0</v>
      </c>
      <c r="UCE62" s="763">
        <f>'Detailed Budget'!UCQ72</f>
        <v>0</v>
      </c>
      <c r="UCF62" s="763">
        <f>'Detailed Budget'!UCR72</f>
        <v>0</v>
      </c>
      <c r="UCG62" s="763">
        <f>'Detailed Budget'!UCS72</f>
        <v>0</v>
      </c>
      <c r="UCH62" s="763">
        <f>'Detailed Budget'!UCT72</f>
        <v>0</v>
      </c>
      <c r="UCI62" s="763">
        <f>'Detailed Budget'!UCU72</f>
        <v>0</v>
      </c>
      <c r="UCJ62" s="763">
        <f>'Detailed Budget'!UCV72</f>
        <v>0</v>
      </c>
      <c r="UCK62" s="763">
        <f>'Detailed Budget'!UCW72</f>
        <v>0</v>
      </c>
      <c r="UCL62" s="763">
        <f>'Detailed Budget'!UCX72</f>
        <v>0</v>
      </c>
      <c r="UCM62" s="763">
        <f>'Detailed Budget'!UCY72</f>
        <v>0</v>
      </c>
      <c r="UCN62" s="763">
        <f>'Detailed Budget'!UCZ72</f>
        <v>0</v>
      </c>
      <c r="UCO62" s="763">
        <f>'Detailed Budget'!UDA72</f>
        <v>0</v>
      </c>
      <c r="UCP62" s="763">
        <f>'Detailed Budget'!UDB72</f>
        <v>0</v>
      </c>
      <c r="UCQ62" s="763">
        <f>'Detailed Budget'!UDC72</f>
        <v>0</v>
      </c>
      <c r="UCR62" s="763">
        <f>'Detailed Budget'!UDD72</f>
        <v>0</v>
      </c>
      <c r="UCS62" s="763">
        <f>'Detailed Budget'!UDE72</f>
        <v>0</v>
      </c>
      <c r="UCT62" s="763">
        <f>'Detailed Budget'!UDF72</f>
        <v>0</v>
      </c>
      <c r="UCU62" s="763">
        <f>'Detailed Budget'!UDG72</f>
        <v>0</v>
      </c>
      <c r="UCV62" s="763">
        <f>'Detailed Budget'!UDH72</f>
        <v>0</v>
      </c>
      <c r="UCW62" s="763">
        <f>'Detailed Budget'!UDI72</f>
        <v>0</v>
      </c>
      <c r="UCX62" s="763">
        <f>'Detailed Budget'!UDJ72</f>
        <v>0</v>
      </c>
      <c r="UCY62" s="763">
        <f>'Detailed Budget'!UDK72</f>
        <v>0</v>
      </c>
      <c r="UCZ62" s="763">
        <f>'Detailed Budget'!UDL72</f>
        <v>0</v>
      </c>
      <c r="UDA62" s="763">
        <f>'Detailed Budget'!UDM72</f>
        <v>0</v>
      </c>
      <c r="UDB62" s="763">
        <f>'Detailed Budget'!UDN72</f>
        <v>0</v>
      </c>
      <c r="UDC62" s="763">
        <f>'Detailed Budget'!UDO72</f>
        <v>0</v>
      </c>
      <c r="UDD62" s="763">
        <f>'Detailed Budget'!UDP72</f>
        <v>0</v>
      </c>
      <c r="UDE62" s="763">
        <f>'Detailed Budget'!UDQ72</f>
        <v>0</v>
      </c>
      <c r="UDF62" s="763">
        <f>'Detailed Budget'!UDR72</f>
        <v>0</v>
      </c>
      <c r="UDG62" s="763">
        <f>'Detailed Budget'!UDS72</f>
        <v>0</v>
      </c>
      <c r="UDH62" s="763">
        <f>'Detailed Budget'!UDT72</f>
        <v>0</v>
      </c>
      <c r="UDI62" s="763">
        <f>'Detailed Budget'!UDU72</f>
        <v>0</v>
      </c>
      <c r="UDJ62" s="763">
        <f>'Detailed Budget'!UDV72</f>
        <v>0</v>
      </c>
      <c r="UDK62" s="763">
        <f>'Detailed Budget'!UDW72</f>
        <v>0</v>
      </c>
      <c r="UDL62" s="763">
        <f>'Detailed Budget'!UDX72</f>
        <v>0</v>
      </c>
      <c r="UDM62" s="763">
        <f>'Detailed Budget'!UDY72</f>
        <v>0</v>
      </c>
      <c r="UDN62" s="763">
        <f>'Detailed Budget'!UDZ72</f>
        <v>0</v>
      </c>
      <c r="UDO62" s="763">
        <f>'Detailed Budget'!UEA72</f>
        <v>0</v>
      </c>
      <c r="UDP62" s="763">
        <f>'Detailed Budget'!UEB72</f>
        <v>0</v>
      </c>
      <c r="UDQ62" s="763">
        <f>'Detailed Budget'!UEC72</f>
        <v>0</v>
      </c>
      <c r="UDR62" s="763">
        <f>'Detailed Budget'!UED72</f>
        <v>0</v>
      </c>
      <c r="UDS62" s="763">
        <f>'Detailed Budget'!UEE72</f>
        <v>0</v>
      </c>
      <c r="UDT62" s="763">
        <f>'Detailed Budget'!UEF72</f>
        <v>0</v>
      </c>
      <c r="UDU62" s="763">
        <f>'Detailed Budget'!UEG72</f>
        <v>0</v>
      </c>
      <c r="UDV62" s="763">
        <f>'Detailed Budget'!UEH72</f>
        <v>0</v>
      </c>
      <c r="UDW62" s="763">
        <f>'Detailed Budget'!UEI72</f>
        <v>0</v>
      </c>
      <c r="UDX62" s="763">
        <f>'Detailed Budget'!UEJ72</f>
        <v>0</v>
      </c>
      <c r="UDY62" s="763">
        <f>'Detailed Budget'!UEK72</f>
        <v>0</v>
      </c>
      <c r="UDZ62" s="763">
        <f>'Detailed Budget'!UEL72</f>
        <v>0</v>
      </c>
      <c r="UEA62" s="763">
        <f>'Detailed Budget'!UEM72</f>
        <v>0</v>
      </c>
      <c r="UEB62" s="763">
        <f>'Detailed Budget'!UEN72</f>
        <v>0</v>
      </c>
      <c r="UEC62" s="763">
        <f>'Detailed Budget'!UEO72</f>
        <v>0</v>
      </c>
      <c r="UED62" s="763">
        <f>'Detailed Budget'!UEP72</f>
        <v>0</v>
      </c>
      <c r="UEE62" s="763">
        <f>'Detailed Budget'!UEQ72</f>
        <v>0</v>
      </c>
      <c r="UEF62" s="763">
        <f>'Detailed Budget'!UER72</f>
        <v>0</v>
      </c>
      <c r="UEG62" s="763">
        <f>'Detailed Budget'!UES72</f>
        <v>0</v>
      </c>
      <c r="UEH62" s="763">
        <f>'Detailed Budget'!UET72</f>
        <v>0</v>
      </c>
      <c r="UEI62" s="763">
        <f>'Detailed Budget'!UEU72</f>
        <v>0</v>
      </c>
      <c r="UEJ62" s="763">
        <f>'Detailed Budget'!UEV72</f>
        <v>0</v>
      </c>
      <c r="UEK62" s="763">
        <f>'Detailed Budget'!UEW72</f>
        <v>0</v>
      </c>
      <c r="UEL62" s="763">
        <f>'Detailed Budget'!UEX72</f>
        <v>0</v>
      </c>
      <c r="UEM62" s="763">
        <f>'Detailed Budget'!UEY72</f>
        <v>0</v>
      </c>
      <c r="UEN62" s="763">
        <f>'Detailed Budget'!UEZ72</f>
        <v>0</v>
      </c>
      <c r="UEO62" s="763">
        <f>'Detailed Budget'!UFA72</f>
        <v>0</v>
      </c>
      <c r="UEP62" s="763">
        <f>'Detailed Budget'!UFB72</f>
        <v>0</v>
      </c>
      <c r="UEQ62" s="763">
        <f>'Detailed Budget'!UFC72</f>
        <v>0</v>
      </c>
      <c r="UER62" s="763">
        <f>'Detailed Budget'!UFD72</f>
        <v>0</v>
      </c>
      <c r="UES62" s="763">
        <f>'Detailed Budget'!UFE72</f>
        <v>0</v>
      </c>
      <c r="UET62" s="763">
        <f>'Detailed Budget'!UFF72</f>
        <v>0</v>
      </c>
      <c r="UEU62" s="763">
        <f>'Detailed Budget'!UFG72</f>
        <v>0</v>
      </c>
      <c r="UEV62" s="763">
        <f>'Detailed Budget'!UFH72</f>
        <v>0</v>
      </c>
      <c r="UEW62" s="763">
        <f>'Detailed Budget'!UFI72</f>
        <v>0</v>
      </c>
      <c r="UEX62" s="763">
        <f>'Detailed Budget'!UFJ72</f>
        <v>0</v>
      </c>
      <c r="UEY62" s="763">
        <f>'Detailed Budget'!UFK72</f>
        <v>0</v>
      </c>
      <c r="UEZ62" s="763">
        <f>'Detailed Budget'!UFL72</f>
        <v>0</v>
      </c>
      <c r="UFA62" s="763">
        <f>'Detailed Budget'!UFM72</f>
        <v>0</v>
      </c>
      <c r="UFB62" s="763">
        <f>'Detailed Budget'!UFN72</f>
        <v>0</v>
      </c>
      <c r="UFC62" s="763">
        <f>'Detailed Budget'!UFO72</f>
        <v>0</v>
      </c>
      <c r="UFD62" s="763">
        <f>'Detailed Budget'!UFP72</f>
        <v>0</v>
      </c>
      <c r="UFE62" s="763">
        <f>'Detailed Budget'!UFQ72</f>
        <v>0</v>
      </c>
      <c r="UFF62" s="763">
        <f>'Detailed Budget'!UFR72</f>
        <v>0</v>
      </c>
      <c r="UFG62" s="763">
        <f>'Detailed Budget'!UFS72</f>
        <v>0</v>
      </c>
      <c r="UFH62" s="763">
        <f>'Detailed Budget'!UFT72</f>
        <v>0</v>
      </c>
      <c r="UFI62" s="763">
        <f>'Detailed Budget'!UFU72</f>
        <v>0</v>
      </c>
      <c r="UFJ62" s="763">
        <f>'Detailed Budget'!UFV72</f>
        <v>0</v>
      </c>
      <c r="UFK62" s="763">
        <f>'Detailed Budget'!UFW72</f>
        <v>0</v>
      </c>
      <c r="UFL62" s="763">
        <f>'Detailed Budget'!UFX72</f>
        <v>0</v>
      </c>
      <c r="UFM62" s="763">
        <f>'Detailed Budget'!UFY72</f>
        <v>0</v>
      </c>
      <c r="UFN62" s="763">
        <f>'Detailed Budget'!UFZ72</f>
        <v>0</v>
      </c>
      <c r="UFO62" s="763">
        <f>'Detailed Budget'!UGA72</f>
        <v>0</v>
      </c>
      <c r="UFP62" s="763">
        <f>'Detailed Budget'!UGB72</f>
        <v>0</v>
      </c>
      <c r="UFQ62" s="763">
        <f>'Detailed Budget'!UGC72</f>
        <v>0</v>
      </c>
      <c r="UFR62" s="763">
        <f>'Detailed Budget'!UGD72</f>
        <v>0</v>
      </c>
      <c r="UFS62" s="763">
        <f>'Detailed Budget'!UGE72</f>
        <v>0</v>
      </c>
      <c r="UFT62" s="763">
        <f>'Detailed Budget'!UGF72</f>
        <v>0</v>
      </c>
      <c r="UFU62" s="763">
        <f>'Detailed Budget'!UGG72</f>
        <v>0</v>
      </c>
      <c r="UFV62" s="763">
        <f>'Detailed Budget'!UGH72</f>
        <v>0</v>
      </c>
      <c r="UFW62" s="763">
        <f>'Detailed Budget'!UGI72</f>
        <v>0</v>
      </c>
      <c r="UFX62" s="763">
        <f>'Detailed Budget'!UGJ72</f>
        <v>0</v>
      </c>
      <c r="UFY62" s="763">
        <f>'Detailed Budget'!UGK72</f>
        <v>0</v>
      </c>
      <c r="UFZ62" s="763">
        <f>'Detailed Budget'!UGL72</f>
        <v>0</v>
      </c>
      <c r="UGA62" s="763">
        <f>'Detailed Budget'!UGM72</f>
        <v>0</v>
      </c>
      <c r="UGB62" s="763">
        <f>'Detailed Budget'!UGN72</f>
        <v>0</v>
      </c>
      <c r="UGC62" s="763">
        <f>'Detailed Budget'!UGO72</f>
        <v>0</v>
      </c>
      <c r="UGD62" s="763">
        <f>'Detailed Budget'!UGP72</f>
        <v>0</v>
      </c>
      <c r="UGE62" s="763">
        <f>'Detailed Budget'!UGQ72</f>
        <v>0</v>
      </c>
      <c r="UGF62" s="763">
        <f>'Detailed Budget'!UGR72</f>
        <v>0</v>
      </c>
      <c r="UGG62" s="763">
        <f>'Detailed Budget'!UGS72</f>
        <v>0</v>
      </c>
      <c r="UGH62" s="763">
        <f>'Detailed Budget'!UGT72</f>
        <v>0</v>
      </c>
      <c r="UGI62" s="763">
        <f>'Detailed Budget'!UGU72</f>
        <v>0</v>
      </c>
      <c r="UGJ62" s="763">
        <f>'Detailed Budget'!UGV72</f>
        <v>0</v>
      </c>
      <c r="UGK62" s="763">
        <f>'Detailed Budget'!UGW72</f>
        <v>0</v>
      </c>
      <c r="UGL62" s="763">
        <f>'Detailed Budget'!UGX72</f>
        <v>0</v>
      </c>
      <c r="UGM62" s="763">
        <f>'Detailed Budget'!UGY72</f>
        <v>0</v>
      </c>
      <c r="UGN62" s="763">
        <f>'Detailed Budget'!UGZ72</f>
        <v>0</v>
      </c>
      <c r="UGO62" s="763">
        <f>'Detailed Budget'!UHA72</f>
        <v>0</v>
      </c>
      <c r="UGP62" s="763">
        <f>'Detailed Budget'!UHB72</f>
        <v>0</v>
      </c>
      <c r="UGQ62" s="763">
        <f>'Detailed Budget'!UHC72</f>
        <v>0</v>
      </c>
      <c r="UGR62" s="763">
        <f>'Detailed Budget'!UHD72</f>
        <v>0</v>
      </c>
      <c r="UGS62" s="763">
        <f>'Detailed Budget'!UHE72</f>
        <v>0</v>
      </c>
      <c r="UGT62" s="763">
        <f>'Detailed Budget'!UHF72</f>
        <v>0</v>
      </c>
      <c r="UGU62" s="763">
        <f>'Detailed Budget'!UHG72</f>
        <v>0</v>
      </c>
      <c r="UGV62" s="763">
        <f>'Detailed Budget'!UHH72</f>
        <v>0</v>
      </c>
      <c r="UGW62" s="763">
        <f>'Detailed Budget'!UHI72</f>
        <v>0</v>
      </c>
      <c r="UGX62" s="763">
        <f>'Detailed Budget'!UHJ72</f>
        <v>0</v>
      </c>
      <c r="UGY62" s="763">
        <f>'Detailed Budget'!UHK72</f>
        <v>0</v>
      </c>
      <c r="UGZ62" s="763">
        <f>'Detailed Budget'!UHL72</f>
        <v>0</v>
      </c>
      <c r="UHA62" s="763">
        <f>'Detailed Budget'!UHM72</f>
        <v>0</v>
      </c>
      <c r="UHB62" s="763">
        <f>'Detailed Budget'!UHN72</f>
        <v>0</v>
      </c>
      <c r="UHC62" s="763">
        <f>'Detailed Budget'!UHO72</f>
        <v>0</v>
      </c>
      <c r="UHD62" s="763">
        <f>'Detailed Budget'!UHP72</f>
        <v>0</v>
      </c>
      <c r="UHE62" s="763">
        <f>'Detailed Budget'!UHQ72</f>
        <v>0</v>
      </c>
      <c r="UHF62" s="763">
        <f>'Detailed Budget'!UHR72</f>
        <v>0</v>
      </c>
      <c r="UHG62" s="763">
        <f>'Detailed Budget'!UHS72</f>
        <v>0</v>
      </c>
      <c r="UHH62" s="763">
        <f>'Detailed Budget'!UHT72</f>
        <v>0</v>
      </c>
      <c r="UHI62" s="763">
        <f>'Detailed Budget'!UHU72</f>
        <v>0</v>
      </c>
      <c r="UHJ62" s="763">
        <f>'Detailed Budget'!UHV72</f>
        <v>0</v>
      </c>
      <c r="UHK62" s="763">
        <f>'Detailed Budget'!UHW72</f>
        <v>0</v>
      </c>
      <c r="UHL62" s="763">
        <f>'Detailed Budget'!UHX72</f>
        <v>0</v>
      </c>
      <c r="UHM62" s="763">
        <f>'Detailed Budget'!UHY72</f>
        <v>0</v>
      </c>
      <c r="UHN62" s="763">
        <f>'Detailed Budget'!UHZ72</f>
        <v>0</v>
      </c>
      <c r="UHO62" s="763">
        <f>'Detailed Budget'!UIA72</f>
        <v>0</v>
      </c>
      <c r="UHP62" s="763">
        <f>'Detailed Budget'!UIB72</f>
        <v>0</v>
      </c>
      <c r="UHQ62" s="763">
        <f>'Detailed Budget'!UIC72</f>
        <v>0</v>
      </c>
      <c r="UHR62" s="763">
        <f>'Detailed Budget'!UID72</f>
        <v>0</v>
      </c>
      <c r="UHS62" s="763">
        <f>'Detailed Budget'!UIE72</f>
        <v>0</v>
      </c>
      <c r="UHT62" s="763">
        <f>'Detailed Budget'!UIF72</f>
        <v>0</v>
      </c>
      <c r="UHU62" s="763">
        <f>'Detailed Budget'!UIG72</f>
        <v>0</v>
      </c>
      <c r="UHV62" s="763">
        <f>'Detailed Budget'!UIH72</f>
        <v>0</v>
      </c>
      <c r="UHW62" s="763">
        <f>'Detailed Budget'!UII72</f>
        <v>0</v>
      </c>
      <c r="UHX62" s="763">
        <f>'Detailed Budget'!UIJ72</f>
        <v>0</v>
      </c>
      <c r="UHY62" s="763">
        <f>'Detailed Budget'!UIK72</f>
        <v>0</v>
      </c>
      <c r="UHZ62" s="763">
        <f>'Detailed Budget'!UIL72</f>
        <v>0</v>
      </c>
      <c r="UIA62" s="763">
        <f>'Detailed Budget'!UIM72</f>
        <v>0</v>
      </c>
      <c r="UIB62" s="763">
        <f>'Detailed Budget'!UIN72</f>
        <v>0</v>
      </c>
      <c r="UIC62" s="763">
        <f>'Detailed Budget'!UIO72</f>
        <v>0</v>
      </c>
      <c r="UID62" s="763">
        <f>'Detailed Budget'!UIP72</f>
        <v>0</v>
      </c>
      <c r="UIE62" s="763">
        <f>'Detailed Budget'!UIQ72</f>
        <v>0</v>
      </c>
      <c r="UIF62" s="763">
        <f>'Detailed Budget'!UIR72</f>
        <v>0</v>
      </c>
      <c r="UIG62" s="763">
        <f>'Detailed Budget'!UIS72</f>
        <v>0</v>
      </c>
      <c r="UIH62" s="763">
        <f>'Detailed Budget'!UIT72</f>
        <v>0</v>
      </c>
      <c r="UII62" s="763">
        <f>'Detailed Budget'!UIU72</f>
        <v>0</v>
      </c>
      <c r="UIJ62" s="763">
        <f>'Detailed Budget'!UIV72</f>
        <v>0</v>
      </c>
      <c r="UIK62" s="763">
        <f>'Detailed Budget'!UIW72</f>
        <v>0</v>
      </c>
      <c r="UIL62" s="763">
        <f>'Detailed Budget'!UIX72</f>
        <v>0</v>
      </c>
      <c r="UIM62" s="763">
        <f>'Detailed Budget'!UIY72</f>
        <v>0</v>
      </c>
      <c r="UIN62" s="763">
        <f>'Detailed Budget'!UIZ72</f>
        <v>0</v>
      </c>
      <c r="UIO62" s="763">
        <f>'Detailed Budget'!UJA72</f>
        <v>0</v>
      </c>
      <c r="UIP62" s="763">
        <f>'Detailed Budget'!UJB72</f>
        <v>0</v>
      </c>
      <c r="UIQ62" s="763">
        <f>'Detailed Budget'!UJC72</f>
        <v>0</v>
      </c>
      <c r="UIR62" s="763">
        <f>'Detailed Budget'!UJD72</f>
        <v>0</v>
      </c>
      <c r="UIS62" s="763">
        <f>'Detailed Budget'!UJE72</f>
        <v>0</v>
      </c>
      <c r="UIT62" s="763">
        <f>'Detailed Budget'!UJF72</f>
        <v>0</v>
      </c>
      <c r="UIU62" s="763">
        <f>'Detailed Budget'!UJG72</f>
        <v>0</v>
      </c>
      <c r="UIV62" s="763">
        <f>'Detailed Budget'!UJH72</f>
        <v>0</v>
      </c>
      <c r="UIW62" s="763">
        <f>'Detailed Budget'!UJI72</f>
        <v>0</v>
      </c>
      <c r="UIX62" s="763">
        <f>'Detailed Budget'!UJJ72</f>
        <v>0</v>
      </c>
      <c r="UIY62" s="763">
        <f>'Detailed Budget'!UJK72</f>
        <v>0</v>
      </c>
      <c r="UIZ62" s="763">
        <f>'Detailed Budget'!UJL72</f>
        <v>0</v>
      </c>
      <c r="UJA62" s="763">
        <f>'Detailed Budget'!UJM72</f>
        <v>0</v>
      </c>
      <c r="UJB62" s="763">
        <f>'Detailed Budget'!UJN72</f>
        <v>0</v>
      </c>
      <c r="UJC62" s="763">
        <f>'Detailed Budget'!UJO72</f>
        <v>0</v>
      </c>
      <c r="UJD62" s="763">
        <f>'Detailed Budget'!UJP72</f>
        <v>0</v>
      </c>
      <c r="UJE62" s="763">
        <f>'Detailed Budget'!UJQ72</f>
        <v>0</v>
      </c>
      <c r="UJF62" s="763">
        <f>'Detailed Budget'!UJR72</f>
        <v>0</v>
      </c>
      <c r="UJG62" s="763">
        <f>'Detailed Budget'!UJS72</f>
        <v>0</v>
      </c>
      <c r="UJH62" s="763">
        <f>'Detailed Budget'!UJT72</f>
        <v>0</v>
      </c>
      <c r="UJI62" s="763">
        <f>'Detailed Budget'!UJU72</f>
        <v>0</v>
      </c>
      <c r="UJJ62" s="763">
        <f>'Detailed Budget'!UJV72</f>
        <v>0</v>
      </c>
      <c r="UJK62" s="763">
        <f>'Detailed Budget'!UJW72</f>
        <v>0</v>
      </c>
      <c r="UJL62" s="763">
        <f>'Detailed Budget'!UJX72</f>
        <v>0</v>
      </c>
      <c r="UJM62" s="763">
        <f>'Detailed Budget'!UJY72</f>
        <v>0</v>
      </c>
      <c r="UJN62" s="763">
        <f>'Detailed Budget'!UJZ72</f>
        <v>0</v>
      </c>
      <c r="UJO62" s="763">
        <f>'Detailed Budget'!UKA72</f>
        <v>0</v>
      </c>
      <c r="UJP62" s="763">
        <f>'Detailed Budget'!UKB72</f>
        <v>0</v>
      </c>
      <c r="UJQ62" s="763">
        <f>'Detailed Budget'!UKC72</f>
        <v>0</v>
      </c>
      <c r="UJR62" s="763">
        <f>'Detailed Budget'!UKD72</f>
        <v>0</v>
      </c>
      <c r="UJS62" s="763">
        <f>'Detailed Budget'!UKE72</f>
        <v>0</v>
      </c>
      <c r="UJT62" s="763">
        <f>'Detailed Budget'!UKF72</f>
        <v>0</v>
      </c>
      <c r="UJU62" s="763">
        <f>'Detailed Budget'!UKG72</f>
        <v>0</v>
      </c>
      <c r="UJV62" s="763">
        <f>'Detailed Budget'!UKH72</f>
        <v>0</v>
      </c>
      <c r="UJW62" s="763">
        <f>'Detailed Budget'!UKI72</f>
        <v>0</v>
      </c>
      <c r="UJX62" s="763">
        <f>'Detailed Budget'!UKJ72</f>
        <v>0</v>
      </c>
      <c r="UJY62" s="763">
        <f>'Detailed Budget'!UKK72</f>
        <v>0</v>
      </c>
      <c r="UJZ62" s="763">
        <f>'Detailed Budget'!UKL72</f>
        <v>0</v>
      </c>
      <c r="UKA62" s="763">
        <f>'Detailed Budget'!UKM72</f>
        <v>0</v>
      </c>
      <c r="UKB62" s="763">
        <f>'Detailed Budget'!UKN72</f>
        <v>0</v>
      </c>
      <c r="UKC62" s="763">
        <f>'Detailed Budget'!UKO72</f>
        <v>0</v>
      </c>
      <c r="UKD62" s="763">
        <f>'Detailed Budget'!UKP72</f>
        <v>0</v>
      </c>
      <c r="UKE62" s="763">
        <f>'Detailed Budget'!UKQ72</f>
        <v>0</v>
      </c>
      <c r="UKF62" s="763">
        <f>'Detailed Budget'!UKR72</f>
        <v>0</v>
      </c>
      <c r="UKG62" s="763">
        <f>'Detailed Budget'!UKS72</f>
        <v>0</v>
      </c>
      <c r="UKH62" s="763">
        <f>'Detailed Budget'!UKT72</f>
        <v>0</v>
      </c>
      <c r="UKI62" s="763">
        <f>'Detailed Budget'!UKU72</f>
        <v>0</v>
      </c>
      <c r="UKJ62" s="763">
        <f>'Detailed Budget'!UKV72</f>
        <v>0</v>
      </c>
      <c r="UKK62" s="763">
        <f>'Detailed Budget'!UKW72</f>
        <v>0</v>
      </c>
      <c r="UKL62" s="763">
        <f>'Detailed Budget'!UKX72</f>
        <v>0</v>
      </c>
      <c r="UKM62" s="763">
        <f>'Detailed Budget'!UKY72</f>
        <v>0</v>
      </c>
      <c r="UKN62" s="763">
        <f>'Detailed Budget'!UKZ72</f>
        <v>0</v>
      </c>
      <c r="UKO62" s="763">
        <f>'Detailed Budget'!ULA72</f>
        <v>0</v>
      </c>
      <c r="UKP62" s="763">
        <f>'Detailed Budget'!ULB72</f>
        <v>0</v>
      </c>
      <c r="UKQ62" s="763">
        <f>'Detailed Budget'!ULC72</f>
        <v>0</v>
      </c>
      <c r="UKR62" s="763">
        <f>'Detailed Budget'!ULD72</f>
        <v>0</v>
      </c>
      <c r="UKS62" s="763">
        <f>'Detailed Budget'!ULE72</f>
        <v>0</v>
      </c>
      <c r="UKT62" s="763">
        <f>'Detailed Budget'!ULF72</f>
        <v>0</v>
      </c>
      <c r="UKU62" s="763">
        <f>'Detailed Budget'!ULG72</f>
        <v>0</v>
      </c>
      <c r="UKV62" s="763">
        <f>'Detailed Budget'!ULH72</f>
        <v>0</v>
      </c>
      <c r="UKW62" s="763">
        <f>'Detailed Budget'!ULI72</f>
        <v>0</v>
      </c>
      <c r="UKX62" s="763">
        <f>'Detailed Budget'!ULJ72</f>
        <v>0</v>
      </c>
      <c r="UKY62" s="763">
        <f>'Detailed Budget'!ULK72</f>
        <v>0</v>
      </c>
      <c r="UKZ62" s="763">
        <f>'Detailed Budget'!ULL72</f>
        <v>0</v>
      </c>
      <c r="ULA62" s="763">
        <f>'Detailed Budget'!ULM72</f>
        <v>0</v>
      </c>
      <c r="ULB62" s="763">
        <f>'Detailed Budget'!ULN72</f>
        <v>0</v>
      </c>
      <c r="ULC62" s="763">
        <f>'Detailed Budget'!ULO72</f>
        <v>0</v>
      </c>
      <c r="ULD62" s="763">
        <f>'Detailed Budget'!ULP72</f>
        <v>0</v>
      </c>
      <c r="ULE62" s="763">
        <f>'Detailed Budget'!ULQ72</f>
        <v>0</v>
      </c>
      <c r="ULF62" s="763">
        <f>'Detailed Budget'!ULR72</f>
        <v>0</v>
      </c>
      <c r="ULG62" s="763">
        <f>'Detailed Budget'!ULS72</f>
        <v>0</v>
      </c>
      <c r="ULH62" s="763">
        <f>'Detailed Budget'!ULT72</f>
        <v>0</v>
      </c>
      <c r="ULI62" s="763">
        <f>'Detailed Budget'!ULU72</f>
        <v>0</v>
      </c>
      <c r="ULJ62" s="763">
        <f>'Detailed Budget'!ULV72</f>
        <v>0</v>
      </c>
      <c r="ULK62" s="763">
        <f>'Detailed Budget'!ULW72</f>
        <v>0</v>
      </c>
      <c r="ULL62" s="763">
        <f>'Detailed Budget'!ULX72</f>
        <v>0</v>
      </c>
      <c r="ULM62" s="763">
        <f>'Detailed Budget'!ULY72</f>
        <v>0</v>
      </c>
      <c r="ULN62" s="763">
        <f>'Detailed Budget'!ULZ72</f>
        <v>0</v>
      </c>
      <c r="ULO62" s="763">
        <f>'Detailed Budget'!UMA72</f>
        <v>0</v>
      </c>
      <c r="ULP62" s="763">
        <f>'Detailed Budget'!UMB72</f>
        <v>0</v>
      </c>
      <c r="ULQ62" s="763">
        <f>'Detailed Budget'!UMC72</f>
        <v>0</v>
      </c>
      <c r="ULR62" s="763">
        <f>'Detailed Budget'!UMD72</f>
        <v>0</v>
      </c>
      <c r="ULS62" s="763">
        <f>'Detailed Budget'!UME72</f>
        <v>0</v>
      </c>
      <c r="ULT62" s="763">
        <f>'Detailed Budget'!UMF72</f>
        <v>0</v>
      </c>
      <c r="ULU62" s="763">
        <f>'Detailed Budget'!UMG72</f>
        <v>0</v>
      </c>
      <c r="ULV62" s="763">
        <f>'Detailed Budget'!UMH72</f>
        <v>0</v>
      </c>
      <c r="ULW62" s="763">
        <f>'Detailed Budget'!UMI72</f>
        <v>0</v>
      </c>
      <c r="ULX62" s="763">
        <f>'Detailed Budget'!UMJ72</f>
        <v>0</v>
      </c>
      <c r="ULY62" s="763">
        <f>'Detailed Budget'!UMK72</f>
        <v>0</v>
      </c>
      <c r="ULZ62" s="763">
        <f>'Detailed Budget'!UML72</f>
        <v>0</v>
      </c>
      <c r="UMA62" s="763">
        <f>'Detailed Budget'!UMM72</f>
        <v>0</v>
      </c>
      <c r="UMB62" s="763">
        <f>'Detailed Budget'!UMN72</f>
        <v>0</v>
      </c>
      <c r="UMC62" s="763">
        <f>'Detailed Budget'!UMO72</f>
        <v>0</v>
      </c>
      <c r="UMD62" s="763">
        <f>'Detailed Budget'!UMP72</f>
        <v>0</v>
      </c>
      <c r="UME62" s="763">
        <f>'Detailed Budget'!UMQ72</f>
        <v>0</v>
      </c>
      <c r="UMF62" s="763">
        <f>'Detailed Budget'!UMR72</f>
        <v>0</v>
      </c>
      <c r="UMG62" s="763">
        <f>'Detailed Budget'!UMS72</f>
        <v>0</v>
      </c>
      <c r="UMH62" s="763">
        <f>'Detailed Budget'!UMT72</f>
        <v>0</v>
      </c>
      <c r="UMI62" s="763">
        <f>'Detailed Budget'!UMU72</f>
        <v>0</v>
      </c>
      <c r="UMJ62" s="763">
        <f>'Detailed Budget'!UMV72</f>
        <v>0</v>
      </c>
      <c r="UMK62" s="763">
        <f>'Detailed Budget'!UMW72</f>
        <v>0</v>
      </c>
      <c r="UML62" s="763">
        <f>'Detailed Budget'!UMX72</f>
        <v>0</v>
      </c>
      <c r="UMM62" s="763">
        <f>'Detailed Budget'!UMY72</f>
        <v>0</v>
      </c>
      <c r="UMN62" s="763">
        <f>'Detailed Budget'!UMZ72</f>
        <v>0</v>
      </c>
      <c r="UMO62" s="763">
        <f>'Detailed Budget'!UNA72</f>
        <v>0</v>
      </c>
      <c r="UMP62" s="763">
        <f>'Detailed Budget'!UNB72</f>
        <v>0</v>
      </c>
      <c r="UMQ62" s="763">
        <f>'Detailed Budget'!UNC72</f>
        <v>0</v>
      </c>
      <c r="UMR62" s="763">
        <f>'Detailed Budget'!UND72</f>
        <v>0</v>
      </c>
      <c r="UMS62" s="763">
        <f>'Detailed Budget'!UNE72</f>
        <v>0</v>
      </c>
      <c r="UMT62" s="763">
        <f>'Detailed Budget'!UNF72</f>
        <v>0</v>
      </c>
      <c r="UMU62" s="763">
        <f>'Detailed Budget'!UNG72</f>
        <v>0</v>
      </c>
      <c r="UMV62" s="763">
        <f>'Detailed Budget'!UNH72</f>
        <v>0</v>
      </c>
      <c r="UMW62" s="763">
        <f>'Detailed Budget'!UNI72</f>
        <v>0</v>
      </c>
      <c r="UMX62" s="763">
        <f>'Detailed Budget'!UNJ72</f>
        <v>0</v>
      </c>
      <c r="UMY62" s="763">
        <f>'Detailed Budget'!UNK72</f>
        <v>0</v>
      </c>
      <c r="UMZ62" s="763">
        <f>'Detailed Budget'!UNL72</f>
        <v>0</v>
      </c>
      <c r="UNA62" s="763">
        <f>'Detailed Budget'!UNM72</f>
        <v>0</v>
      </c>
      <c r="UNB62" s="763">
        <f>'Detailed Budget'!UNN72</f>
        <v>0</v>
      </c>
      <c r="UNC62" s="763">
        <f>'Detailed Budget'!UNO72</f>
        <v>0</v>
      </c>
      <c r="UND62" s="763">
        <f>'Detailed Budget'!UNP72</f>
        <v>0</v>
      </c>
      <c r="UNE62" s="763">
        <f>'Detailed Budget'!UNQ72</f>
        <v>0</v>
      </c>
      <c r="UNF62" s="763">
        <f>'Detailed Budget'!UNR72</f>
        <v>0</v>
      </c>
      <c r="UNG62" s="763">
        <f>'Detailed Budget'!UNS72</f>
        <v>0</v>
      </c>
      <c r="UNH62" s="763">
        <f>'Detailed Budget'!UNT72</f>
        <v>0</v>
      </c>
      <c r="UNI62" s="763">
        <f>'Detailed Budget'!UNU72</f>
        <v>0</v>
      </c>
      <c r="UNJ62" s="763">
        <f>'Detailed Budget'!UNV72</f>
        <v>0</v>
      </c>
      <c r="UNK62" s="763">
        <f>'Detailed Budget'!UNW72</f>
        <v>0</v>
      </c>
      <c r="UNL62" s="763">
        <f>'Detailed Budget'!UNX72</f>
        <v>0</v>
      </c>
      <c r="UNM62" s="763">
        <f>'Detailed Budget'!UNY72</f>
        <v>0</v>
      </c>
      <c r="UNN62" s="763">
        <f>'Detailed Budget'!UNZ72</f>
        <v>0</v>
      </c>
      <c r="UNO62" s="763">
        <f>'Detailed Budget'!UOA72</f>
        <v>0</v>
      </c>
      <c r="UNP62" s="763">
        <f>'Detailed Budget'!UOB72</f>
        <v>0</v>
      </c>
      <c r="UNQ62" s="763">
        <f>'Detailed Budget'!UOC72</f>
        <v>0</v>
      </c>
      <c r="UNR62" s="763">
        <f>'Detailed Budget'!UOD72</f>
        <v>0</v>
      </c>
      <c r="UNS62" s="763">
        <f>'Detailed Budget'!UOE72</f>
        <v>0</v>
      </c>
      <c r="UNT62" s="763">
        <f>'Detailed Budget'!UOF72</f>
        <v>0</v>
      </c>
      <c r="UNU62" s="763">
        <f>'Detailed Budget'!UOG72</f>
        <v>0</v>
      </c>
      <c r="UNV62" s="763">
        <f>'Detailed Budget'!UOH72</f>
        <v>0</v>
      </c>
      <c r="UNW62" s="763">
        <f>'Detailed Budget'!UOI72</f>
        <v>0</v>
      </c>
      <c r="UNX62" s="763">
        <f>'Detailed Budget'!UOJ72</f>
        <v>0</v>
      </c>
      <c r="UNY62" s="763">
        <f>'Detailed Budget'!UOK72</f>
        <v>0</v>
      </c>
      <c r="UNZ62" s="763">
        <f>'Detailed Budget'!UOL72</f>
        <v>0</v>
      </c>
      <c r="UOA62" s="763">
        <f>'Detailed Budget'!UOM72</f>
        <v>0</v>
      </c>
      <c r="UOB62" s="763">
        <f>'Detailed Budget'!UON72</f>
        <v>0</v>
      </c>
      <c r="UOC62" s="763">
        <f>'Detailed Budget'!UOO72</f>
        <v>0</v>
      </c>
      <c r="UOD62" s="763">
        <f>'Detailed Budget'!UOP72</f>
        <v>0</v>
      </c>
      <c r="UOE62" s="763">
        <f>'Detailed Budget'!UOQ72</f>
        <v>0</v>
      </c>
      <c r="UOF62" s="763">
        <f>'Detailed Budget'!UOR72</f>
        <v>0</v>
      </c>
      <c r="UOG62" s="763">
        <f>'Detailed Budget'!UOS72</f>
        <v>0</v>
      </c>
      <c r="UOH62" s="763">
        <f>'Detailed Budget'!UOT72</f>
        <v>0</v>
      </c>
      <c r="UOI62" s="763">
        <f>'Detailed Budget'!UOU72</f>
        <v>0</v>
      </c>
      <c r="UOJ62" s="763">
        <f>'Detailed Budget'!UOV72</f>
        <v>0</v>
      </c>
      <c r="UOK62" s="763">
        <f>'Detailed Budget'!UOW72</f>
        <v>0</v>
      </c>
      <c r="UOL62" s="763">
        <f>'Detailed Budget'!UOX72</f>
        <v>0</v>
      </c>
      <c r="UOM62" s="763">
        <f>'Detailed Budget'!UOY72</f>
        <v>0</v>
      </c>
      <c r="UON62" s="763">
        <f>'Detailed Budget'!UOZ72</f>
        <v>0</v>
      </c>
      <c r="UOO62" s="763">
        <f>'Detailed Budget'!UPA72</f>
        <v>0</v>
      </c>
      <c r="UOP62" s="763">
        <f>'Detailed Budget'!UPB72</f>
        <v>0</v>
      </c>
      <c r="UOQ62" s="763">
        <f>'Detailed Budget'!UPC72</f>
        <v>0</v>
      </c>
      <c r="UOR62" s="763">
        <f>'Detailed Budget'!UPD72</f>
        <v>0</v>
      </c>
      <c r="UOS62" s="763">
        <f>'Detailed Budget'!UPE72</f>
        <v>0</v>
      </c>
      <c r="UOT62" s="763">
        <f>'Detailed Budget'!UPF72</f>
        <v>0</v>
      </c>
      <c r="UOU62" s="763">
        <f>'Detailed Budget'!UPG72</f>
        <v>0</v>
      </c>
      <c r="UOV62" s="763">
        <f>'Detailed Budget'!UPH72</f>
        <v>0</v>
      </c>
      <c r="UOW62" s="763">
        <f>'Detailed Budget'!UPI72</f>
        <v>0</v>
      </c>
      <c r="UOX62" s="763">
        <f>'Detailed Budget'!UPJ72</f>
        <v>0</v>
      </c>
      <c r="UOY62" s="763">
        <f>'Detailed Budget'!UPK72</f>
        <v>0</v>
      </c>
      <c r="UOZ62" s="763">
        <f>'Detailed Budget'!UPL72</f>
        <v>0</v>
      </c>
      <c r="UPA62" s="763">
        <f>'Detailed Budget'!UPM72</f>
        <v>0</v>
      </c>
      <c r="UPB62" s="763">
        <f>'Detailed Budget'!UPN72</f>
        <v>0</v>
      </c>
      <c r="UPC62" s="763">
        <f>'Detailed Budget'!UPO72</f>
        <v>0</v>
      </c>
      <c r="UPD62" s="763">
        <f>'Detailed Budget'!UPP72</f>
        <v>0</v>
      </c>
      <c r="UPE62" s="763">
        <f>'Detailed Budget'!UPQ72</f>
        <v>0</v>
      </c>
      <c r="UPF62" s="763">
        <f>'Detailed Budget'!UPR72</f>
        <v>0</v>
      </c>
      <c r="UPG62" s="763">
        <f>'Detailed Budget'!UPS72</f>
        <v>0</v>
      </c>
      <c r="UPH62" s="763">
        <f>'Detailed Budget'!UPT72</f>
        <v>0</v>
      </c>
      <c r="UPI62" s="763">
        <f>'Detailed Budget'!UPU72</f>
        <v>0</v>
      </c>
      <c r="UPJ62" s="763">
        <f>'Detailed Budget'!UPV72</f>
        <v>0</v>
      </c>
      <c r="UPK62" s="763">
        <f>'Detailed Budget'!UPW72</f>
        <v>0</v>
      </c>
      <c r="UPL62" s="763">
        <f>'Detailed Budget'!UPX72</f>
        <v>0</v>
      </c>
      <c r="UPM62" s="763">
        <f>'Detailed Budget'!UPY72</f>
        <v>0</v>
      </c>
      <c r="UPN62" s="763">
        <f>'Detailed Budget'!UPZ72</f>
        <v>0</v>
      </c>
      <c r="UPO62" s="763">
        <f>'Detailed Budget'!UQA72</f>
        <v>0</v>
      </c>
      <c r="UPP62" s="763">
        <f>'Detailed Budget'!UQB72</f>
        <v>0</v>
      </c>
      <c r="UPQ62" s="763">
        <f>'Detailed Budget'!UQC72</f>
        <v>0</v>
      </c>
      <c r="UPR62" s="763">
        <f>'Detailed Budget'!UQD72</f>
        <v>0</v>
      </c>
      <c r="UPS62" s="763">
        <f>'Detailed Budget'!UQE72</f>
        <v>0</v>
      </c>
      <c r="UPT62" s="763">
        <f>'Detailed Budget'!UQF72</f>
        <v>0</v>
      </c>
      <c r="UPU62" s="763">
        <f>'Detailed Budget'!UQG72</f>
        <v>0</v>
      </c>
      <c r="UPV62" s="763">
        <f>'Detailed Budget'!UQH72</f>
        <v>0</v>
      </c>
      <c r="UPW62" s="763">
        <f>'Detailed Budget'!UQI72</f>
        <v>0</v>
      </c>
      <c r="UPX62" s="763">
        <f>'Detailed Budget'!UQJ72</f>
        <v>0</v>
      </c>
      <c r="UPY62" s="763">
        <f>'Detailed Budget'!UQK72</f>
        <v>0</v>
      </c>
      <c r="UPZ62" s="763">
        <f>'Detailed Budget'!UQL72</f>
        <v>0</v>
      </c>
      <c r="UQA62" s="763">
        <f>'Detailed Budget'!UQM72</f>
        <v>0</v>
      </c>
      <c r="UQB62" s="763">
        <f>'Detailed Budget'!UQN72</f>
        <v>0</v>
      </c>
      <c r="UQC62" s="763">
        <f>'Detailed Budget'!UQO72</f>
        <v>0</v>
      </c>
      <c r="UQD62" s="763">
        <f>'Detailed Budget'!UQP72</f>
        <v>0</v>
      </c>
      <c r="UQE62" s="763">
        <f>'Detailed Budget'!UQQ72</f>
        <v>0</v>
      </c>
      <c r="UQF62" s="763">
        <f>'Detailed Budget'!UQR72</f>
        <v>0</v>
      </c>
      <c r="UQG62" s="763">
        <f>'Detailed Budget'!UQS72</f>
        <v>0</v>
      </c>
      <c r="UQH62" s="763">
        <f>'Detailed Budget'!UQT72</f>
        <v>0</v>
      </c>
      <c r="UQI62" s="763">
        <f>'Detailed Budget'!UQU72</f>
        <v>0</v>
      </c>
      <c r="UQJ62" s="763">
        <f>'Detailed Budget'!UQV72</f>
        <v>0</v>
      </c>
      <c r="UQK62" s="763">
        <f>'Detailed Budget'!UQW72</f>
        <v>0</v>
      </c>
      <c r="UQL62" s="763">
        <f>'Detailed Budget'!UQX72</f>
        <v>0</v>
      </c>
      <c r="UQM62" s="763">
        <f>'Detailed Budget'!UQY72</f>
        <v>0</v>
      </c>
      <c r="UQN62" s="763">
        <f>'Detailed Budget'!UQZ72</f>
        <v>0</v>
      </c>
      <c r="UQO62" s="763">
        <f>'Detailed Budget'!URA72</f>
        <v>0</v>
      </c>
      <c r="UQP62" s="763">
        <f>'Detailed Budget'!URB72</f>
        <v>0</v>
      </c>
      <c r="UQQ62" s="763">
        <f>'Detailed Budget'!URC72</f>
        <v>0</v>
      </c>
      <c r="UQR62" s="763">
        <f>'Detailed Budget'!URD72</f>
        <v>0</v>
      </c>
      <c r="UQS62" s="763">
        <f>'Detailed Budget'!URE72</f>
        <v>0</v>
      </c>
      <c r="UQT62" s="763">
        <f>'Detailed Budget'!URF72</f>
        <v>0</v>
      </c>
      <c r="UQU62" s="763">
        <f>'Detailed Budget'!URG72</f>
        <v>0</v>
      </c>
      <c r="UQV62" s="763">
        <f>'Detailed Budget'!URH72</f>
        <v>0</v>
      </c>
      <c r="UQW62" s="763">
        <f>'Detailed Budget'!URI72</f>
        <v>0</v>
      </c>
      <c r="UQX62" s="763">
        <f>'Detailed Budget'!URJ72</f>
        <v>0</v>
      </c>
      <c r="UQY62" s="763">
        <f>'Detailed Budget'!URK72</f>
        <v>0</v>
      </c>
      <c r="UQZ62" s="763">
        <f>'Detailed Budget'!URL72</f>
        <v>0</v>
      </c>
      <c r="URA62" s="763">
        <f>'Detailed Budget'!URM72</f>
        <v>0</v>
      </c>
      <c r="URB62" s="763">
        <f>'Detailed Budget'!URN72</f>
        <v>0</v>
      </c>
      <c r="URC62" s="763">
        <f>'Detailed Budget'!URO72</f>
        <v>0</v>
      </c>
      <c r="URD62" s="763">
        <f>'Detailed Budget'!URP72</f>
        <v>0</v>
      </c>
      <c r="URE62" s="763">
        <f>'Detailed Budget'!URQ72</f>
        <v>0</v>
      </c>
      <c r="URF62" s="763">
        <f>'Detailed Budget'!URR72</f>
        <v>0</v>
      </c>
      <c r="URG62" s="763">
        <f>'Detailed Budget'!URS72</f>
        <v>0</v>
      </c>
      <c r="URH62" s="763">
        <f>'Detailed Budget'!URT72</f>
        <v>0</v>
      </c>
      <c r="URI62" s="763">
        <f>'Detailed Budget'!URU72</f>
        <v>0</v>
      </c>
      <c r="URJ62" s="763">
        <f>'Detailed Budget'!URV72</f>
        <v>0</v>
      </c>
      <c r="URK62" s="763">
        <f>'Detailed Budget'!URW72</f>
        <v>0</v>
      </c>
      <c r="URL62" s="763">
        <f>'Detailed Budget'!URX72</f>
        <v>0</v>
      </c>
      <c r="URM62" s="763">
        <f>'Detailed Budget'!URY72</f>
        <v>0</v>
      </c>
      <c r="URN62" s="763">
        <f>'Detailed Budget'!URZ72</f>
        <v>0</v>
      </c>
      <c r="URO62" s="763">
        <f>'Detailed Budget'!USA72</f>
        <v>0</v>
      </c>
      <c r="URP62" s="763">
        <f>'Detailed Budget'!USB72</f>
        <v>0</v>
      </c>
      <c r="URQ62" s="763">
        <f>'Detailed Budget'!USC72</f>
        <v>0</v>
      </c>
      <c r="URR62" s="763">
        <f>'Detailed Budget'!USD72</f>
        <v>0</v>
      </c>
      <c r="URS62" s="763">
        <f>'Detailed Budget'!USE72</f>
        <v>0</v>
      </c>
      <c r="URT62" s="763">
        <f>'Detailed Budget'!USF72</f>
        <v>0</v>
      </c>
      <c r="URU62" s="763">
        <f>'Detailed Budget'!USG72</f>
        <v>0</v>
      </c>
      <c r="URV62" s="763">
        <f>'Detailed Budget'!USH72</f>
        <v>0</v>
      </c>
      <c r="URW62" s="763">
        <f>'Detailed Budget'!USI72</f>
        <v>0</v>
      </c>
      <c r="URX62" s="763">
        <f>'Detailed Budget'!USJ72</f>
        <v>0</v>
      </c>
      <c r="URY62" s="763">
        <f>'Detailed Budget'!USK72</f>
        <v>0</v>
      </c>
      <c r="URZ62" s="763">
        <f>'Detailed Budget'!USL72</f>
        <v>0</v>
      </c>
      <c r="USA62" s="763">
        <f>'Detailed Budget'!USM72</f>
        <v>0</v>
      </c>
      <c r="USB62" s="763">
        <f>'Detailed Budget'!USN72</f>
        <v>0</v>
      </c>
      <c r="USC62" s="763">
        <f>'Detailed Budget'!USO72</f>
        <v>0</v>
      </c>
      <c r="USD62" s="763">
        <f>'Detailed Budget'!USP72</f>
        <v>0</v>
      </c>
      <c r="USE62" s="763">
        <f>'Detailed Budget'!USQ72</f>
        <v>0</v>
      </c>
      <c r="USF62" s="763">
        <f>'Detailed Budget'!USR72</f>
        <v>0</v>
      </c>
      <c r="USG62" s="763">
        <f>'Detailed Budget'!USS72</f>
        <v>0</v>
      </c>
      <c r="USH62" s="763">
        <f>'Detailed Budget'!UST72</f>
        <v>0</v>
      </c>
      <c r="USI62" s="763">
        <f>'Detailed Budget'!USU72</f>
        <v>0</v>
      </c>
      <c r="USJ62" s="763">
        <f>'Detailed Budget'!USV72</f>
        <v>0</v>
      </c>
      <c r="USK62" s="763">
        <f>'Detailed Budget'!USW72</f>
        <v>0</v>
      </c>
      <c r="USL62" s="763">
        <f>'Detailed Budget'!USX72</f>
        <v>0</v>
      </c>
      <c r="USM62" s="763">
        <f>'Detailed Budget'!USY72</f>
        <v>0</v>
      </c>
      <c r="USN62" s="763">
        <f>'Detailed Budget'!USZ72</f>
        <v>0</v>
      </c>
      <c r="USO62" s="763">
        <f>'Detailed Budget'!UTA72</f>
        <v>0</v>
      </c>
      <c r="USP62" s="763">
        <f>'Detailed Budget'!UTB72</f>
        <v>0</v>
      </c>
      <c r="USQ62" s="763">
        <f>'Detailed Budget'!UTC72</f>
        <v>0</v>
      </c>
      <c r="USR62" s="763">
        <f>'Detailed Budget'!UTD72</f>
        <v>0</v>
      </c>
      <c r="USS62" s="763">
        <f>'Detailed Budget'!UTE72</f>
        <v>0</v>
      </c>
      <c r="UST62" s="763">
        <f>'Detailed Budget'!UTF72</f>
        <v>0</v>
      </c>
      <c r="USU62" s="763">
        <f>'Detailed Budget'!UTG72</f>
        <v>0</v>
      </c>
      <c r="USV62" s="763">
        <f>'Detailed Budget'!UTH72</f>
        <v>0</v>
      </c>
      <c r="USW62" s="763">
        <f>'Detailed Budget'!UTI72</f>
        <v>0</v>
      </c>
      <c r="USX62" s="763">
        <f>'Detailed Budget'!UTJ72</f>
        <v>0</v>
      </c>
      <c r="USY62" s="763">
        <f>'Detailed Budget'!UTK72</f>
        <v>0</v>
      </c>
      <c r="USZ62" s="763">
        <f>'Detailed Budget'!UTL72</f>
        <v>0</v>
      </c>
      <c r="UTA62" s="763">
        <f>'Detailed Budget'!UTM72</f>
        <v>0</v>
      </c>
      <c r="UTB62" s="763">
        <f>'Detailed Budget'!UTN72</f>
        <v>0</v>
      </c>
      <c r="UTC62" s="763">
        <f>'Detailed Budget'!UTO72</f>
        <v>0</v>
      </c>
      <c r="UTD62" s="763">
        <f>'Detailed Budget'!UTP72</f>
        <v>0</v>
      </c>
      <c r="UTE62" s="763">
        <f>'Detailed Budget'!UTQ72</f>
        <v>0</v>
      </c>
      <c r="UTF62" s="763">
        <f>'Detailed Budget'!UTR72</f>
        <v>0</v>
      </c>
      <c r="UTG62" s="763">
        <f>'Detailed Budget'!UTS72</f>
        <v>0</v>
      </c>
      <c r="UTH62" s="763">
        <f>'Detailed Budget'!UTT72</f>
        <v>0</v>
      </c>
      <c r="UTI62" s="763">
        <f>'Detailed Budget'!UTU72</f>
        <v>0</v>
      </c>
      <c r="UTJ62" s="763">
        <f>'Detailed Budget'!UTV72</f>
        <v>0</v>
      </c>
      <c r="UTK62" s="763">
        <f>'Detailed Budget'!UTW72</f>
        <v>0</v>
      </c>
      <c r="UTL62" s="763">
        <f>'Detailed Budget'!UTX72</f>
        <v>0</v>
      </c>
      <c r="UTM62" s="763">
        <f>'Detailed Budget'!UTY72</f>
        <v>0</v>
      </c>
      <c r="UTN62" s="763">
        <f>'Detailed Budget'!UTZ72</f>
        <v>0</v>
      </c>
      <c r="UTO62" s="763">
        <f>'Detailed Budget'!UUA72</f>
        <v>0</v>
      </c>
      <c r="UTP62" s="763">
        <f>'Detailed Budget'!UUB72</f>
        <v>0</v>
      </c>
      <c r="UTQ62" s="763">
        <f>'Detailed Budget'!UUC72</f>
        <v>0</v>
      </c>
      <c r="UTR62" s="763">
        <f>'Detailed Budget'!UUD72</f>
        <v>0</v>
      </c>
      <c r="UTS62" s="763">
        <f>'Detailed Budget'!UUE72</f>
        <v>0</v>
      </c>
      <c r="UTT62" s="763">
        <f>'Detailed Budget'!UUF72</f>
        <v>0</v>
      </c>
      <c r="UTU62" s="763">
        <f>'Detailed Budget'!UUG72</f>
        <v>0</v>
      </c>
      <c r="UTV62" s="763">
        <f>'Detailed Budget'!UUH72</f>
        <v>0</v>
      </c>
      <c r="UTW62" s="763">
        <f>'Detailed Budget'!UUI72</f>
        <v>0</v>
      </c>
      <c r="UTX62" s="763">
        <f>'Detailed Budget'!UUJ72</f>
        <v>0</v>
      </c>
      <c r="UTY62" s="763">
        <f>'Detailed Budget'!UUK72</f>
        <v>0</v>
      </c>
      <c r="UTZ62" s="763">
        <f>'Detailed Budget'!UUL72</f>
        <v>0</v>
      </c>
      <c r="UUA62" s="763">
        <f>'Detailed Budget'!UUM72</f>
        <v>0</v>
      </c>
      <c r="UUB62" s="763">
        <f>'Detailed Budget'!UUN72</f>
        <v>0</v>
      </c>
      <c r="UUC62" s="763">
        <f>'Detailed Budget'!UUO72</f>
        <v>0</v>
      </c>
      <c r="UUD62" s="763">
        <f>'Detailed Budget'!UUP72</f>
        <v>0</v>
      </c>
      <c r="UUE62" s="763">
        <f>'Detailed Budget'!UUQ72</f>
        <v>0</v>
      </c>
      <c r="UUF62" s="763">
        <f>'Detailed Budget'!UUR72</f>
        <v>0</v>
      </c>
      <c r="UUG62" s="763">
        <f>'Detailed Budget'!UUS72</f>
        <v>0</v>
      </c>
      <c r="UUH62" s="763">
        <f>'Detailed Budget'!UUT72</f>
        <v>0</v>
      </c>
      <c r="UUI62" s="763">
        <f>'Detailed Budget'!UUU72</f>
        <v>0</v>
      </c>
      <c r="UUJ62" s="763">
        <f>'Detailed Budget'!UUV72</f>
        <v>0</v>
      </c>
      <c r="UUK62" s="763">
        <f>'Detailed Budget'!UUW72</f>
        <v>0</v>
      </c>
      <c r="UUL62" s="763">
        <f>'Detailed Budget'!UUX72</f>
        <v>0</v>
      </c>
      <c r="UUM62" s="763">
        <f>'Detailed Budget'!UUY72</f>
        <v>0</v>
      </c>
      <c r="UUN62" s="763">
        <f>'Detailed Budget'!UUZ72</f>
        <v>0</v>
      </c>
      <c r="UUO62" s="763">
        <f>'Detailed Budget'!UVA72</f>
        <v>0</v>
      </c>
      <c r="UUP62" s="763">
        <f>'Detailed Budget'!UVB72</f>
        <v>0</v>
      </c>
      <c r="UUQ62" s="763">
        <f>'Detailed Budget'!UVC72</f>
        <v>0</v>
      </c>
      <c r="UUR62" s="763">
        <f>'Detailed Budget'!UVD72</f>
        <v>0</v>
      </c>
      <c r="UUS62" s="763">
        <f>'Detailed Budget'!UVE72</f>
        <v>0</v>
      </c>
      <c r="UUT62" s="763">
        <f>'Detailed Budget'!UVF72</f>
        <v>0</v>
      </c>
      <c r="UUU62" s="763">
        <f>'Detailed Budget'!UVG72</f>
        <v>0</v>
      </c>
      <c r="UUV62" s="763">
        <f>'Detailed Budget'!UVH72</f>
        <v>0</v>
      </c>
      <c r="UUW62" s="763">
        <f>'Detailed Budget'!UVI72</f>
        <v>0</v>
      </c>
      <c r="UUX62" s="763">
        <f>'Detailed Budget'!UVJ72</f>
        <v>0</v>
      </c>
      <c r="UUY62" s="763">
        <f>'Detailed Budget'!UVK72</f>
        <v>0</v>
      </c>
      <c r="UUZ62" s="763">
        <f>'Detailed Budget'!UVL72</f>
        <v>0</v>
      </c>
      <c r="UVA62" s="763">
        <f>'Detailed Budget'!UVM72</f>
        <v>0</v>
      </c>
      <c r="UVB62" s="763">
        <f>'Detailed Budget'!UVN72</f>
        <v>0</v>
      </c>
      <c r="UVC62" s="763">
        <f>'Detailed Budget'!UVO72</f>
        <v>0</v>
      </c>
      <c r="UVD62" s="763">
        <f>'Detailed Budget'!UVP72</f>
        <v>0</v>
      </c>
      <c r="UVE62" s="763">
        <f>'Detailed Budget'!UVQ72</f>
        <v>0</v>
      </c>
      <c r="UVF62" s="763">
        <f>'Detailed Budget'!UVR72</f>
        <v>0</v>
      </c>
      <c r="UVG62" s="763">
        <f>'Detailed Budget'!UVS72</f>
        <v>0</v>
      </c>
      <c r="UVH62" s="763">
        <f>'Detailed Budget'!UVT72</f>
        <v>0</v>
      </c>
      <c r="UVI62" s="763">
        <f>'Detailed Budget'!UVU72</f>
        <v>0</v>
      </c>
      <c r="UVJ62" s="763">
        <f>'Detailed Budget'!UVV72</f>
        <v>0</v>
      </c>
      <c r="UVK62" s="763">
        <f>'Detailed Budget'!UVW72</f>
        <v>0</v>
      </c>
      <c r="UVL62" s="763">
        <f>'Detailed Budget'!UVX72</f>
        <v>0</v>
      </c>
      <c r="UVM62" s="763">
        <f>'Detailed Budget'!UVY72</f>
        <v>0</v>
      </c>
      <c r="UVN62" s="763">
        <f>'Detailed Budget'!UVZ72</f>
        <v>0</v>
      </c>
      <c r="UVO62" s="763">
        <f>'Detailed Budget'!UWA72</f>
        <v>0</v>
      </c>
      <c r="UVP62" s="763">
        <f>'Detailed Budget'!UWB72</f>
        <v>0</v>
      </c>
      <c r="UVQ62" s="763">
        <f>'Detailed Budget'!UWC72</f>
        <v>0</v>
      </c>
      <c r="UVR62" s="763">
        <f>'Detailed Budget'!UWD72</f>
        <v>0</v>
      </c>
      <c r="UVS62" s="763">
        <f>'Detailed Budget'!UWE72</f>
        <v>0</v>
      </c>
      <c r="UVT62" s="763">
        <f>'Detailed Budget'!UWF72</f>
        <v>0</v>
      </c>
      <c r="UVU62" s="763">
        <f>'Detailed Budget'!UWG72</f>
        <v>0</v>
      </c>
      <c r="UVV62" s="763">
        <f>'Detailed Budget'!UWH72</f>
        <v>0</v>
      </c>
      <c r="UVW62" s="763">
        <f>'Detailed Budget'!UWI72</f>
        <v>0</v>
      </c>
      <c r="UVX62" s="763">
        <f>'Detailed Budget'!UWJ72</f>
        <v>0</v>
      </c>
      <c r="UVY62" s="763">
        <f>'Detailed Budget'!UWK72</f>
        <v>0</v>
      </c>
      <c r="UVZ62" s="763">
        <f>'Detailed Budget'!UWL72</f>
        <v>0</v>
      </c>
      <c r="UWA62" s="763">
        <f>'Detailed Budget'!UWM72</f>
        <v>0</v>
      </c>
      <c r="UWB62" s="763">
        <f>'Detailed Budget'!UWN72</f>
        <v>0</v>
      </c>
      <c r="UWC62" s="763">
        <f>'Detailed Budget'!UWO72</f>
        <v>0</v>
      </c>
      <c r="UWD62" s="763">
        <f>'Detailed Budget'!UWP72</f>
        <v>0</v>
      </c>
      <c r="UWE62" s="763">
        <f>'Detailed Budget'!UWQ72</f>
        <v>0</v>
      </c>
      <c r="UWF62" s="763">
        <f>'Detailed Budget'!UWR72</f>
        <v>0</v>
      </c>
      <c r="UWG62" s="763">
        <f>'Detailed Budget'!UWS72</f>
        <v>0</v>
      </c>
      <c r="UWH62" s="763">
        <f>'Detailed Budget'!UWT72</f>
        <v>0</v>
      </c>
      <c r="UWI62" s="763">
        <f>'Detailed Budget'!UWU72</f>
        <v>0</v>
      </c>
      <c r="UWJ62" s="763">
        <f>'Detailed Budget'!UWV72</f>
        <v>0</v>
      </c>
      <c r="UWK62" s="763">
        <f>'Detailed Budget'!UWW72</f>
        <v>0</v>
      </c>
      <c r="UWL62" s="763">
        <f>'Detailed Budget'!UWX72</f>
        <v>0</v>
      </c>
      <c r="UWM62" s="763">
        <f>'Detailed Budget'!UWY72</f>
        <v>0</v>
      </c>
      <c r="UWN62" s="763">
        <f>'Detailed Budget'!UWZ72</f>
        <v>0</v>
      </c>
      <c r="UWO62" s="763">
        <f>'Detailed Budget'!UXA72</f>
        <v>0</v>
      </c>
      <c r="UWP62" s="763">
        <f>'Detailed Budget'!UXB72</f>
        <v>0</v>
      </c>
      <c r="UWQ62" s="763">
        <f>'Detailed Budget'!UXC72</f>
        <v>0</v>
      </c>
      <c r="UWR62" s="763">
        <f>'Detailed Budget'!UXD72</f>
        <v>0</v>
      </c>
      <c r="UWS62" s="763">
        <f>'Detailed Budget'!UXE72</f>
        <v>0</v>
      </c>
      <c r="UWT62" s="763">
        <f>'Detailed Budget'!UXF72</f>
        <v>0</v>
      </c>
      <c r="UWU62" s="763">
        <f>'Detailed Budget'!UXG72</f>
        <v>0</v>
      </c>
      <c r="UWV62" s="763">
        <f>'Detailed Budget'!UXH72</f>
        <v>0</v>
      </c>
      <c r="UWW62" s="763">
        <f>'Detailed Budget'!UXI72</f>
        <v>0</v>
      </c>
      <c r="UWX62" s="763">
        <f>'Detailed Budget'!UXJ72</f>
        <v>0</v>
      </c>
      <c r="UWY62" s="763">
        <f>'Detailed Budget'!UXK72</f>
        <v>0</v>
      </c>
      <c r="UWZ62" s="763">
        <f>'Detailed Budget'!UXL72</f>
        <v>0</v>
      </c>
      <c r="UXA62" s="763">
        <f>'Detailed Budget'!UXM72</f>
        <v>0</v>
      </c>
      <c r="UXB62" s="763">
        <f>'Detailed Budget'!UXN72</f>
        <v>0</v>
      </c>
      <c r="UXC62" s="763">
        <f>'Detailed Budget'!UXO72</f>
        <v>0</v>
      </c>
      <c r="UXD62" s="763">
        <f>'Detailed Budget'!UXP72</f>
        <v>0</v>
      </c>
      <c r="UXE62" s="763">
        <f>'Detailed Budget'!UXQ72</f>
        <v>0</v>
      </c>
      <c r="UXF62" s="763">
        <f>'Detailed Budget'!UXR72</f>
        <v>0</v>
      </c>
      <c r="UXG62" s="763">
        <f>'Detailed Budget'!UXS72</f>
        <v>0</v>
      </c>
      <c r="UXH62" s="763">
        <f>'Detailed Budget'!UXT72</f>
        <v>0</v>
      </c>
      <c r="UXI62" s="763">
        <f>'Detailed Budget'!UXU72</f>
        <v>0</v>
      </c>
      <c r="UXJ62" s="763">
        <f>'Detailed Budget'!UXV72</f>
        <v>0</v>
      </c>
      <c r="UXK62" s="763">
        <f>'Detailed Budget'!UXW72</f>
        <v>0</v>
      </c>
      <c r="UXL62" s="763">
        <f>'Detailed Budget'!UXX72</f>
        <v>0</v>
      </c>
      <c r="UXM62" s="763">
        <f>'Detailed Budget'!UXY72</f>
        <v>0</v>
      </c>
      <c r="UXN62" s="763">
        <f>'Detailed Budget'!UXZ72</f>
        <v>0</v>
      </c>
      <c r="UXO62" s="763">
        <f>'Detailed Budget'!UYA72</f>
        <v>0</v>
      </c>
      <c r="UXP62" s="763">
        <f>'Detailed Budget'!UYB72</f>
        <v>0</v>
      </c>
      <c r="UXQ62" s="763">
        <f>'Detailed Budget'!UYC72</f>
        <v>0</v>
      </c>
      <c r="UXR62" s="763">
        <f>'Detailed Budget'!UYD72</f>
        <v>0</v>
      </c>
      <c r="UXS62" s="763">
        <f>'Detailed Budget'!UYE72</f>
        <v>0</v>
      </c>
      <c r="UXT62" s="763">
        <f>'Detailed Budget'!UYF72</f>
        <v>0</v>
      </c>
      <c r="UXU62" s="763">
        <f>'Detailed Budget'!UYG72</f>
        <v>0</v>
      </c>
      <c r="UXV62" s="763">
        <f>'Detailed Budget'!UYH72</f>
        <v>0</v>
      </c>
      <c r="UXW62" s="763">
        <f>'Detailed Budget'!UYI72</f>
        <v>0</v>
      </c>
      <c r="UXX62" s="763">
        <f>'Detailed Budget'!UYJ72</f>
        <v>0</v>
      </c>
      <c r="UXY62" s="763">
        <f>'Detailed Budget'!UYK72</f>
        <v>0</v>
      </c>
      <c r="UXZ62" s="763">
        <f>'Detailed Budget'!UYL72</f>
        <v>0</v>
      </c>
      <c r="UYA62" s="763">
        <f>'Detailed Budget'!UYM72</f>
        <v>0</v>
      </c>
      <c r="UYB62" s="763">
        <f>'Detailed Budget'!UYN72</f>
        <v>0</v>
      </c>
      <c r="UYC62" s="763">
        <f>'Detailed Budget'!UYO72</f>
        <v>0</v>
      </c>
      <c r="UYD62" s="763">
        <f>'Detailed Budget'!UYP72</f>
        <v>0</v>
      </c>
      <c r="UYE62" s="763">
        <f>'Detailed Budget'!UYQ72</f>
        <v>0</v>
      </c>
      <c r="UYF62" s="763">
        <f>'Detailed Budget'!UYR72</f>
        <v>0</v>
      </c>
      <c r="UYG62" s="763">
        <f>'Detailed Budget'!UYS72</f>
        <v>0</v>
      </c>
      <c r="UYH62" s="763">
        <f>'Detailed Budget'!UYT72</f>
        <v>0</v>
      </c>
      <c r="UYI62" s="763">
        <f>'Detailed Budget'!UYU72</f>
        <v>0</v>
      </c>
      <c r="UYJ62" s="763">
        <f>'Detailed Budget'!UYV72</f>
        <v>0</v>
      </c>
      <c r="UYK62" s="763">
        <f>'Detailed Budget'!UYW72</f>
        <v>0</v>
      </c>
      <c r="UYL62" s="763">
        <f>'Detailed Budget'!UYX72</f>
        <v>0</v>
      </c>
      <c r="UYM62" s="763">
        <f>'Detailed Budget'!UYY72</f>
        <v>0</v>
      </c>
      <c r="UYN62" s="763">
        <f>'Detailed Budget'!UYZ72</f>
        <v>0</v>
      </c>
      <c r="UYO62" s="763">
        <f>'Detailed Budget'!UZA72</f>
        <v>0</v>
      </c>
      <c r="UYP62" s="763">
        <f>'Detailed Budget'!UZB72</f>
        <v>0</v>
      </c>
      <c r="UYQ62" s="763">
        <f>'Detailed Budget'!UZC72</f>
        <v>0</v>
      </c>
      <c r="UYR62" s="763">
        <f>'Detailed Budget'!UZD72</f>
        <v>0</v>
      </c>
      <c r="UYS62" s="763">
        <f>'Detailed Budget'!UZE72</f>
        <v>0</v>
      </c>
      <c r="UYT62" s="763">
        <f>'Detailed Budget'!UZF72</f>
        <v>0</v>
      </c>
      <c r="UYU62" s="763">
        <f>'Detailed Budget'!UZG72</f>
        <v>0</v>
      </c>
      <c r="UYV62" s="763">
        <f>'Detailed Budget'!UZH72</f>
        <v>0</v>
      </c>
      <c r="UYW62" s="763">
        <f>'Detailed Budget'!UZI72</f>
        <v>0</v>
      </c>
      <c r="UYX62" s="763">
        <f>'Detailed Budget'!UZJ72</f>
        <v>0</v>
      </c>
      <c r="UYY62" s="763">
        <f>'Detailed Budget'!UZK72</f>
        <v>0</v>
      </c>
      <c r="UYZ62" s="763">
        <f>'Detailed Budget'!UZL72</f>
        <v>0</v>
      </c>
      <c r="UZA62" s="763">
        <f>'Detailed Budget'!UZM72</f>
        <v>0</v>
      </c>
      <c r="UZB62" s="763">
        <f>'Detailed Budget'!UZN72</f>
        <v>0</v>
      </c>
      <c r="UZC62" s="763">
        <f>'Detailed Budget'!UZO72</f>
        <v>0</v>
      </c>
      <c r="UZD62" s="763">
        <f>'Detailed Budget'!UZP72</f>
        <v>0</v>
      </c>
      <c r="UZE62" s="763">
        <f>'Detailed Budget'!UZQ72</f>
        <v>0</v>
      </c>
      <c r="UZF62" s="763">
        <f>'Detailed Budget'!UZR72</f>
        <v>0</v>
      </c>
      <c r="UZG62" s="763">
        <f>'Detailed Budget'!UZS72</f>
        <v>0</v>
      </c>
      <c r="UZH62" s="763">
        <f>'Detailed Budget'!UZT72</f>
        <v>0</v>
      </c>
      <c r="UZI62" s="763">
        <f>'Detailed Budget'!UZU72</f>
        <v>0</v>
      </c>
      <c r="UZJ62" s="763">
        <f>'Detailed Budget'!UZV72</f>
        <v>0</v>
      </c>
      <c r="UZK62" s="763">
        <f>'Detailed Budget'!UZW72</f>
        <v>0</v>
      </c>
      <c r="UZL62" s="763">
        <f>'Detailed Budget'!UZX72</f>
        <v>0</v>
      </c>
      <c r="UZM62" s="763">
        <f>'Detailed Budget'!UZY72</f>
        <v>0</v>
      </c>
      <c r="UZN62" s="763">
        <f>'Detailed Budget'!UZZ72</f>
        <v>0</v>
      </c>
      <c r="UZO62" s="763">
        <f>'Detailed Budget'!VAA72</f>
        <v>0</v>
      </c>
      <c r="UZP62" s="763">
        <f>'Detailed Budget'!VAB72</f>
        <v>0</v>
      </c>
      <c r="UZQ62" s="763">
        <f>'Detailed Budget'!VAC72</f>
        <v>0</v>
      </c>
      <c r="UZR62" s="763">
        <f>'Detailed Budget'!VAD72</f>
        <v>0</v>
      </c>
      <c r="UZS62" s="763">
        <f>'Detailed Budget'!VAE72</f>
        <v>0</v>
      </c>
      <c r="UZT62" s="763">
        <f>'Detailed Budget'!VAF72</f>
        <v>0</v>
      </c>
      <c r="UZU62" s="763">
        <f>'Detailed Budget'!VAG72</f>
        <v>0</v>
      </c>
      <c r="UZV62" s="763">
        <f>'Detailed Budget'!VAH72</f>
        <v>0</v>
      </c>
      <c r="UZW62" s="763">
        <f>'Detailed Budget'!VAI72</f>
        <v>0</v>
      </c>
      <c r="UZX62" s="763">
        <f>'Detailed Budget'!VAJ72</f>
        <v>0</v>
      </c>
      <c r="UZY62" s="763">
        <f>'Detailed Budget'!VAK72</f>
        <v>0</v>
      </c>
      <c r="UZZ62" s="763">
        <f>'Detailed Budget'!VAL72</f>
        <v>0</v>
      </c>
      <c r="VAA62" s="763">
        <f>'Detailed Budget'!VAM72</f>
        <v>0</v>
      </c>
      <c r="VAB62" s="763">
        <f>'Detailed Budget'!VAN72</f>
        <v>0</v>
      </c>
      <c r="VAC62" s="763">
        <f>'Detailed Budget'!VAO72</f>
        <v>0</v>
      </c>
      <c r="VAD62" s="763">
        <f>'Detailed Budget'!VAP72</f>
        <v>0</v>
      </c>
      <c r="VAE62" s="763">
        <f>'Detailed Budget'!VAQ72</f>
        <v>0</v>
      </c>
      <c r="VAF62" s="763">
        <f>'Detailed Budget'!VAR72</f>
        <v>0</v>
      </c>
      <c r="VAG62" s="763">
        <f>'Detailed Budget'!VAS72</f>
        <v>0</v>
      </c>
      <c r="VAH62" s="763">
        <f>'Detailed Budget'!VAT72</f>
        <v>0</v>
      </c>
      <c r="VAI62" s="763">
        <f>'Detailed Budget'!VAU72</f>
        <v>0</v>
      </c>
      <c r="VAJ62" s="763">
        <f>'Detailed Budget'!VAV72</f>
        <v>0</v>
      </c>
      <c r="VAK62" s="763">
        <f>'Detailed Budget'!VAW72</f>
        <v>0</v>
      </c>
      <c r="VAL62" s="763">
        <f>'Detailed Budget'!VAX72</f>
        <v>0</v>
      </c>
      <c r="VAM62" s="763">
        <f>'Detailed Budget'!VAY72</f>
        <v>0</v>
      </c>
      <c r="VAN62" s="763">
        <f>'Detailed Budget'!VAZ72</f>
        <v>0</v>
      </c>
      <c r="VAO62" s="763">
        <f>'Detailed Budget'!VBA72</f>
        <v>0</v>
      </c>
      <c r="VAP62" s="763">
        <f>'Detailed Budget'!VBB72</f>
        <v>0</v>
      </c>
      <c r="VAQ62" s="763">
        <f>'Detailed Budget'!VBC72</f>
        <v>0</v>
      </c>
      <c r="VAR62" s="763">
        <f>'Detailed Budget'!VBD72</f>
        <v>0</v>
      </c>
      <c r="VAS62" s="763">
        <f>'Detailed Budget'!VBE72</f>
        <v>0</v>
      </c>
      <c r="VAT62" s="763">
        <f>'Detailed Budget'!VBF72</f>
        <v>0</v>
      </c>
      <c r="VAU62" s="763">
        <f>'Detailed Budget'!VBG72</f>
        <v>0</v>
      </c>
      <c r="VAV62" s="763">
        <f>'Detailed Budget'!VBH72</f>
        <v>0</v>
      </c>
      <c r="VAW62" s="763">
        <f>'Detailed Budget'!VBI72</f>
        <v>0</v>
      </c>
      <c r="VAX62" s="763">
        <f>'Detailed Budget'!VBJ72</f>
        <v>0</v>
      </c>
      <c r="VAY62" s="763">
        <f>'Detailed Budget'!VBK72</f>
        <v>0</v>
      </c>
      <c r="VAZ62" s="763">
        <f>'Detailed Budget'!VBL72</f>
        <v>0</v>
      </c>
      <c r="VBA62" s="763">
        <f>'Detailed Budget'!VBM72</f>
        <v>0</v>
      </c>
      <c r="VBB62" s="763">
        <f>'Detailed Budget'!VBN72</f>
        <v>0</v>
      </c>
      <c r="VBC62" s="763">
        <f>'Detailed Budget'!VBO72</f>
        <v>0</v>
      </c>
      <c r="VBD62" s="763">
        <f>'Detailed Budget'!VBP72</f>
        <v>0</v>
      </c>
      <c r="VBE62" s="763">
        <f>'Detailed Budget'!VBQ72</f>
        <v>0</v>
      </c>
      <c r="VBF62" s="763">
        <f>'Detailed Budget'!VBR72</f>
        <v>0</v>
      </c>
      <c r="VBG62" s="763">
        <f>'Detailed Budget'!VBS72</f>
        <v>0</v>
      </c>
      <c r="VBH62" s="763">
        <f>'Detailed Budget'!VBT72</f>
        <v>0</v>
      </c>
      <c r="VBI62" s="763">
        <f>'Detailed Budget'!VBU72</f>
        <v>0</v>
      </c>
      <c r="VBJ62" s="763">
        <f>'Detailed Budget'!VBV72</f>
        <v>0</v>
      </c>
      <c r="VBK62" s="763">
        <f>'Detailed Budget'!VBW72</f>
        <v>0</v>
      </c>
      <c r="VBL62" s="763">
        <f>'Detailed Budget'!VBX72</f>
        <v>0</v>
      </c>
      <c r="VBM62" s="763">
        <f>'Detailed Budget'!VBY72</f>
        <v>0</v>
      </c>
      <c r="VBN62" s="763">
        <f>'Detailed Budget'!VBZ72</f>
        <v>0</v>
      </c>
      <c r="VBO62" s="763">
        <f>'Detailed Budget'!VCA72</f>
        <v>0</v>
      </c>
      <c r="VBP62" s="763">
        <f>'Detailed Budget'!VCB72</f>
        <v>0</v>
      </c>
      <c r="VBQ62" s="763">
        <f>'Detailed Budget'!VCC72</f>
        <v>0</v>
      </c>
      <c r="VBR62" s="763">
        <f>'Detailed Budget'!VCD72</f>
        <v>0</v>
      </c>
      <c r="VBS62" s="763">
        <f>'Detailed Budget'!VCE72</f>
        <v>0</v>
      </c>
      <c r="VBT62" s="763">
        <f>'Detailed Budget'!VCF72</f>
        <v>0</v>
      </c>
      <c r="VBU62" s="763">
        <f>'Detailed Budget'!VCG72</f>
        <v>0</v>
      </c>
      <c r="VBV62" s="763">
        <f>'Detailed Budget'!VCH72</f>
        <v>0</v>
      </c>
      <c r="VBW62" s="763">
        <f>'Detailed Budget'!VCI72</f>
        <v>0</v>
      </c>
      <c r="VBX62" s="763">
        <f>'Detailed Budget'!VCJ72</f>
        <v>0</v>
      </c>
      <c r="VBY62" s="763">
        <f>'Detailed Budget'!VCK72</f>
        <v>0</v>
      </c>
      <c r="VBZ62" s="763">
        <f>'Detailed Budget'!VCL72</f>
        <v>0</v>
      </c>
      <c r="VCA62" s="763">
        <f>'Detailed Budget'!VCM72</f>
        <v>0</v>
      </c>
      <c r="VCB62" s="763">
        <f>'Detailed Budget'!VCN72</f>
        <v>0</v>
      </c>
      <c r="VCC62" s="763">
        <f>'Detailed Budget'!VCO72</f>
        <v>0</v>
      </c>
      <c r="VCD62" s="763">
        <f>'Detailed Budget'!VCP72</f>
        <v>0</v>
      </c>
      <c r="VCE62" s="763">
        <f>'Detailed Budget'!VCQ72</f>
        <v>0</v>
      </c>
      <c r="VCF62" s="763">
        <f>'Detailed Budget'!VCR72</f>
        <v>0</v>
      </c>
      <c r="VCG62" s="763">
        <f>'Detailed Budget'!VCS72</f>
        <v>0</v>
      </c>
      <c r="VCH62" s="763">
        <f>'Detailed Budget'!VCT72</f>
        <v>0</v>
      </c>
      <c r="VCI62" s="763">
        <f>'Detailed Budget'!VCU72</f>
        <v>0</v>
      </c>
      <c r="VCJ62" s="763">
        <f>'Detailed Budget'!VCV72</f>
        <v>0</v>
      </c>
      <c r="VCK62" s="763">
        <f>'Detailed Budget'!VCW72</f>
        <v>0</v>
      </c>
      <c r="VCL62" s="763">
        <f>'Detailed Budget'!VCX72</f>
        <v>0</v>
      </c>
      <c r="VCM62" s="763">
        <f>'Detailed Budget'!VCY72</f>
        <v>0</v>
      </c>
      <c r="VCN62" s="763">
        <f>'Detailed Budget'!VCZ72</f>
        <v>0</v>
      </c>
      <c r="VCO62" s="763">
        <f>'Detailed Budget'!VDA72</f>
        <v>0</v>
      </c>
      <c r="VCP62" s="763">
        <f>'Detailed Budget'!VDB72</f>
        <v>0</v>
      </c>
      <c r="VCQ62" s="763">
        <f>'Detailed Budget'!VDC72</f>
        <v>0</v>
      </c>
      <c r="VCR62" s="763">
        <f>'Detailed Budget'!VDD72</f>
        <v>0</v>
      </c>
      <c r="VCS62" s="763">
        <f>'Detailed Budget'!VDE72</f>
        <v>0</v>
      </c>
      <c r="VCT62" s="763">
        <f>'Detailed Budget'!VDF72</f>
        <v>0</v>
      </c>
      <c r="VCU62" s="763">
        <f>'Detailed Budget'!VDG72</f>
        <v>0</v>
      </c>
      <c r="VCV62" s="763">
        <f>'Detailed Budget'!VDH72</f>
        <v>0</v>
      </c>
      <c r="VCW62" s="763">
        <f>'Detailed Budget'!VDI72</f>
        <v>0</v>
      </c>
      <c r="VCX62" s="763">
        <f>'Detailed Budget'!VDJ72</f>
        <v>0</v>
      </c>
      <c r="VCY62" s="763">
        <f>'Detailed Budget'!VDK72</f>
        <v>0</v>
      </c>
      <c r="VCZ62" s="763">
        <f>'Detailed Budget'!VDL72</f>
        <v>0</v>
      </c>
      <c r="VDA62" s="763">
        <f>'Detailed Budget'!VDM72</f>
        <v>0</v>
      </c>
      <c r="VDB62" s="763">
        <f>'Detailed Budget'!VDN72</f>
        <v>0</v>
      </c>
      <c r="VDC62" s="763">
        <f>'Detailed Budget'!VDO72</f>
        <v>0</v>
      </c>
      <c r="VDD62" s="763">
        <f>'Detailed Budget'!VDP72</f>
        <v>0</v>
      </c>
      <c r="VDE62" s="763">
        <f>'Detailed Budget'!VDQ72</f>
        <v>0</v>
      </c>
      <c r="VDF62" s="763">
        <f>'Detailed Budget'!VDR72</f>
        <v>0</v>
      </c>
      <c r="VDG62" s="763">
        <f>'Detailed Budget'!VDS72</f>
        <v>0</v>
      </c>
      <c r="VDH62" s="763">
        <f>'Detailed Budget'!VDT72</f>
        <v>0</v>
      </c>
      <c r="VDI62" s="763">
        <f>'Detailed Budget'!VDU72</f>
        <v>0</v>
      </c>
      <c r="VDJ62" s="763">
        <f>'Detailed Budget'!VDV72</f>
        <v>0</v>
      </c>
      <c r="VDK62" s="763">
        <f>'Detailed Budget'!VDW72</f>
        <v>0</v>
      </c>
      <c r="VDL62" s="763">
        <f>'Detailed Budget'!VDX72</f>
        <v>0</v>
      </c>
      <c r="VDM62" s="763">
        <f>'Detailed Budget'!VDY72</f>
        <v>0</v>
      </c>
      <c r="VDN62" s="763">
        <f>'Detailed Budget'!VDZ72</f>
        <v>0</v>
      </c>
      <c r="VDO62" s="763">
        <f>'Detailed Budget'!VEA72</f>
        <v>0</v>
      </c>
      <c r="VDP62" s="763">
        <f>'Detailed Budget'!VEB72</f>
        <v>0</v>
      </c>
      <c r="VDQ62" s="763">
        <f>'Detailed Budget'!VEC72</f>
        <v>0</v>
      </c>
      <c r="VDR62" s="763">
        <f>'Detailed Budget'!VED72</f>
        <v>0</v>
      </c>
      <c r="VDS62" s="763">
        <f>'Detailed Budget'!VEE72</f>
        <v>0</v>
      </c>
      <c r="VDT62" s="763">
        <f>'Detailed Budget'!VEF72</f>
        <v>0</v>
      </c>
      <c r="VDU62" s="763">
        <f>'Detailed Budget'!VEG72</f>
        <v>0</v>
      </c>
      <c r="VDV62" s="763">
        <f>'Detailed Budget'!VEH72</f>
        <v>0</v>
      </c>
      <c r="VDW62" s="763">
        <f>'Detailed Budget'!VEI72</f>
        <v>0</v>
      </c>
      <c r="VDX62" s="763">
        <f>'Detailed Budget'!VEJ72</f>
        <v>0</v>
      </c>
      <c r="VDY62" s="763">
        <f>'Detailed Budget'!VEK72</f>
        <v>0</v>
      </c>
      <c r="VDZ62" s="763">
        <f>'Detailed Budget'!VEL72</f>
        <v>0</v>
      </c>
      <c r="VEA62" s="763">
        <f>'Detailed Budget'!VEM72</f>
        <v>0</v>
      </c>
      <c r="VEB62" s="763">
        <f>'Detailed Budget'!VEN72</f>
        <v>0</v>
      </c>
      <c r="VEC62" s="763">
        <f>'Detailed Budget'!VEO72</f>
        <v>0</v>
      </c>
      <c r="VED62" s="763">
        <f>'Detailed Budget'!VEP72</f>
        <v>0</v>
      </c>
      <c r="VEE62" s="763">
        <f>'Detailed Budget'!VEQ72</f>
        <v>0</v>
      </c>
      <c r="VEF62" s="763">
        <f>'Detailed Budget'!VER72</f>
        <v>0</v>
      </c>
      <c r="VEG62" s="763">
        <f>'Detailed Budget'!VES72</f>
        <v>0</v>
      </c>
      <c r="VEH62" s="763">
        <f>'Detailed Budget'!VET72</f>
        <v>0</v>
      </c>
      <c r="VEI62" s="763">
        <f>'Detailed Budget'!VEU72</f>
        <v>0</v>
      </c>
      <c r="VEJ62" s="763">
        <f>'Detailed Budget'!VEV72</f>
        <v>0</v>
      </c>
      <c r="VEK62" s="763">
        <f>'Detailed Budget'!VEW72</f>
        <v>0</v>
      </c>
      <c r="VEL62" s="763">
        <f>'Detailed Budget'!VEX72</f>
        <v>0</v>
      </c>
      <c r="VEM62" s="763">
        <f>'Detailed Budget'!VEY72</f>
        <v>0</v>
      </c>
      <c r="VEN62" s="763">
        <f>'Detailed Budget'!VEZ72</f>
        <v>0</v>
      </c>
      <c r="VEO62" s="763">
        <f>'Detailed Budget'!VFA72</f>
        <v>0</v>
      </c>
      <c r="VEP62" s="763">
        <f>'Detailed Budget'!VFB72</f>
        <v>0</v>
      </c>
      <c r="VEQ62" s="763">
        <f>'Detailed Budget'!VFC72</f>
        <v>0</v>
      </c>
      <c r="VER62" s="763">
        <f>'Detailed Budget'!VFD72</f>
        <v>0</v>
      </c>
      <c r="VES62" s="763">
        <f>'Detailed Budget'!VFE72</f>
        <v>0</v>
      </c>
      <c r="VET62" s="763">
        <f>'Detailed Budget'!VFF72</f>
        <v>0</v>
      </c>
      <c r="VEU62" s="763">
        <f>'Detailed Budget'!VFG72</f>
        <v>0</v>
      </c>
      <c r="VEV62" s="763">
        <f>'Detailed Budget'!VFH72</f>
        <v>0</v>
      </c>
      <c r="VEW62" s="763">
        <f>'Detailed Budget'!VFI72</f>
        <v>0</v>
      </c>
      <c r="VEX62" s="763">
        <f>'Detailed Budget'!VFJ72</f>
        <v>0</v>
      </c>
      <c r="VEY62" s="763">
        <f>'Detailed Budget'!VFK72</f>
        <v>0</v>
      </c>
      <c r="VEZ62" s="763">
        <f>'Detailed Budget'!VFL72</f>
        <v>0</v>
      </c>
      <c r="VFA62" s="763">
        <f>'Detailed Budget'!VFM72</f>
        <v>0</v>
      </c>
      <c r="VFB62" s="763">
        <f>'Detailed Budget'!VFN72</f>
        <v>0</v>
      </c>
      <c r="VFC62" s="763">
        <f>'Detailed Budget'!VFO72</f>
        <v>0</v>
      </c>
      <c r="VFD62" s="763">
        <f>'Detailed Budget'!VFP72</f>
        <v>0</v>
      </c>
      <c r="VFE62" s="763">
        <f>'Detailed Budget'!VFQ72</f>
        <v>0</v>
      </c>
      <c r="VFF62" s="763">
        <f>'Detailed Budget'!VFR72</f>
        <v>0</v>
      </c>
      <c r="VFG62" s="763">
        <f>'Detailed Budget'!VFS72</f>
        <v>0</v>
      </c>
      <c r="VFH62" s="763">
        <f>'Detailed Budget'!VFT72</f>
        <v>0</v>
      </c>
      <c r="VFI62" s="763">
        <f>'Detailed Budget'!VFU72</f>
        <v>0</v>
      </c>
      <c r="VFJ62" s="763">
        <f>'Detailed Budget'!VFV72</f>
        <v>0</v>
      </c>
      <c r="VFK62" s="763">
        <f>'Detailed Budget'!VFW72</f>
        <v>0</v>
      </c>
      <c r="VFL62" s="763">
        <f>'Detailed Budget'!VFX72</f>
        <v>0</v>
      </c>
      <c r="VFM62" s="763">
        <f>'Detailed Budget'!VFY72</f>
        <v>0</v>
      </c>
      <c r="VFN62" s="763">
        <f>'Detailed Budget'!VFZ72</f>
        <v>0</v>
      </c>
      <c r="VFO62" s="763">
        <f>'Detailed Budget'!VGA72</f>
        <v>0</v>
      </c>
      <c r="VFP62" s="763">
        <f>'Detailed Budget'!VGB72</f>
        <v>0</v>
      </c>
      <c r="VFQ62" s="763">
        <f>'Detailed Budget'!VGC72</f>
        <v>0</v>
      </c>
      <c r="VFR62" s="763">
        <f>'Detailed Budget'!VGD72</f>
        <v>0</v>
      </c>
      <c r="VFS62" s="763">
        <f>'Detailed Budget'!VGE72</f>
        <v>0</v>
      </c>
      <c r="VFT62" s="763">
        <f>'Detailed Budget'!VGF72</f>
        <v>0</v>
      </c>
      <c r="VFU62" s="763">
        <f>'Detailed Budget'!VGG72</f>
        <v>0</v>
      </c>
      <c r="VFV62" s="763">
        <f>'Detailed Budget'!VGH72</f>
        <v>0</v>
      </c>
      <c r="VFW62" s="763">
        <f>'Detailed Budget'!VGI72</f>
        <v>0</v>
      </c>
      <c r="VFX62" s="763">
        <f>'Detailed Budget'!VGJ72</f>
        <v>0</v>
      </c>
      <c r="VFY62" s="763">
        <f>'Detailed Budget'!VGK72</f>
        <v>0</v>
      </c>
      <c r="VFZ62" s="763">
        <f>'Detailed Budget'!VGL72</f>
        <v>0</v>
      </c>
      <c r="VGA62" s="763">
        <f>'Detailed Budget'!VGM72</f>
        <v>0</v>
      </c>
      <c r="VGB62" s="763">
        <f>'Detailed Budget'!VGN72</f>
        <v>0</v>
      </c>
      <c r="VGC62" s="763">
        <f>'Detailed Budget'!VGO72</f>
        <v>0</v>
      </c>
      <c r="VGD62" s="763">
        <f>'Detailed Budget'!VGP72</f>
        <v>0</v>
      </c>
      <c r="VGE62" s="763">
        <f>'Detailed Budget'!VGQ72</f>
        <v>0</v>
      </c>
      <c r="VGF62" s="763">
        <f>'Detailed Budget'!VGR72</f>
        <v>0</v>
      </c>
      <c r="VGG62" s="763">
        <f>'Detailed Budget'!VGS72</f>
        <v>0</v>
      </c>
      <c r="VGH62" s="763">
        <f>'Detailed Budget'!VGT72</f>
        <v>0</v>
      </c>
      <c r="VGI62" s="763">
        <f>'Detailed Budget'!VGU72</f>
        <v>0</v>
      </c>
      <c r="VGJ62" s="763">
        <f>'Detailed Budget'!VGV72</f>
        <v>0</v>
      </c>
      <c r="VGK62" s="763">
        <f>'Detailed Budget'!VGW72</f>
        <v>0</v>
      </c>
      <c r="VGL62" s="763">
        <f>'Detailed Budget'!VGX72</f>
        <v>0</v>
      </c>
      <c r="VGM62" s="763">
        <f>'Detailed Budget'!VGY72</f>
        <v>0</v>
      </c>
      <c r="VGN62" s="763">
        <f>'Detailed Budget'!VGZ72</f>
        <v>0</v>
      </c>
      <c r="VGO62" s="763">
        <f>'Detailed Budget'!VHA72</f>
        <v>0</v>
      </c>
      <c r="VGP62" s="763">
        <f>'Detailed Budget'!VHB72</f>
        <v>0</v>
      </c>
      <c r="VGQ62" s="763">
        <f>'Detailed Budget'!VHC72</f>
        <v>0</v>
      </c>
      <c r="VGR62" s="763">
        <f>'Detailed Budget'!VHD72</f>
        <v>0</v>
      </c>
      <c r="VGS62" s="763">
        <f>'Detailed Budget'!VHE72</f>
        <v>0</v>
      </c>
      <c r="VGT62" s="763">
        <f>'Detailed Budget'!VHF72</f>
        <v>0</v>
      </c>
      <c r="VGU62" s="763">
        <f>'Detailed Budget'!VHG72</f>
        <v>0</v>
      </c>
      <c r="VGV62" s="763">
        <f>'Detailed Budget'!VHH72</f>
        <v>0</v>
      </c>
      <c r="VGW62" s="763">
        <f>'Detailed Budget'!VHI72</f>
        <v>0</v>
      </c>
      <c r="VGX62" s="763">
        <f>'Detailed Budget'!VHJ72</f>
        <v>0</v>
      </c>
      <c r="VGY62" s="763">
        <f>'Detailed Budget'!VHK72</f>
        <v>0</v>
      </c>
      <c r="VGZ62" s="763">
        <f>'Detailed Budget'!VHL72</f>
        <v>0</v>
      </c>
      <c r="VHA62" s="763">
        <f>'Detailed Budget'!VHM72</f>
        <v>0</v>
      </c>
      <c r="VHB62" s="763">
        <f>'Detailed Budget'!VHN72</f>
        <v>0</v>
      </c>
      <c r="VHC62" s="763">
        <f>'Detailed Budget'!VHO72</f>
        <v>0</v>
      </c>
      <c r="VHD62" s="763">
        <f>'Detailed Budget'!VHP72</f>
        <v>0</v>
      </c>
      <c r="VHE62" s="763">
        <f>'Detailed Budget'!VHQ72</f>
        <v>0</v>
      </c>
      <c r="VHF62" s="763">
        <f>'Detailed Budget'!VHR72</f>
        <v>0</v>
      </c>
      <c r="VHG62" s="763">
        <f>'Detailed Budget'!VHS72</f>
        <v>0</v>
      </c>
      <c r="VHH62" s="763">
        <f>'Detailed Budget'!VHT72</f>
        <v>0</v>
      </c>
      <c r="VHI62" s="763">
        <f>'Detailed Budget'!VHU72</f>
        <v>0</v>
      </c>
      <c r="VHJ62" s="763">
        <f>'Detailed Budget'!VHV72</f>
        <v>0</v>
      </c>
      <c r="VHK62" s="763">
        <f>'Detailed Budget'!VHW72</f>
        <v>0</v>
      </c>
      <c r="VHL62" s="763">
        <f>'Detailed Budget'!VHX72</f>
        <v>0</v>
      </c>
      <c r="VHM62" s="763">
        <f>'Detailed Budget'!VHY72</f>
        <v>0</v>
      </c>
      <c r="VHN62" s="763">
        <f>'Detailed Budget'!VHZ72</f>
        <v>0</v>
      </c>
      <c r="VHO62" s="763">
        <f>'Detailed Budget'!VIA72</f>
        <v>0</v>
      </c>
      <c r="VHP62" s="763">
        <f>'Detailed Budget'!VIB72</f>
        <v>0</v>
      </c>
      <c r="VHQ62" s="763">
        <f>'Detailed Budget'!VIC72</f>
        <v>0</v>
      </c>
      <c r="VHR62" s="763">
        <f>'Detailed Budget'!VID72</f>
        <v>0</v>
      </c>
      <c r="VHS62" s="763">
        <f>'Detailed Budget'!VIE72</f>
        <v>0</v>
      </c>
      <c r="VHT62" s="763">
        <f>'Detailed Budget'!VIF72</f>
        <v>0</v>
      </c>
      <c r="VHU62" s="763">
        <f>'Detailed Budget'!VIG72</f>
        <v>0</v>
      </c>
      <c r="VHV62" s="763">
        <f>'Detailed Budget'!VIH72</f>
        <v>0</v>
      </c>
      <c r="VHW62" s="763">
        <f>'Detailed Budget'!VII72</f>
        <v>0</v>
      </c>
      <c r="VHX62" s="763">
        <f>'Detailed Budget'!VIJ72</f>
        <v>0</v>
      </c>
      <c r="VHY62" s="763">
        <f>'Detailed Budget'!VIK72</f>
        <v>0</v>
      </c>
      <c r="VHZ62" s="763">
        <f>'Detailed Budget'!VIL72</f>
        <v>0</v>
      </c>
      <c r="VIA62" s="763">
        <f>'Detailed Budget'!VIM72</f>
        <v>0</v>
      </c>
      <c r="VIB62" s="763">
        <f>'Detailed Budget'!VIN72</f>
        <v>0</v>
      </c>
      <c r="VIC62" s="763">
        <f>'Detailed Budget'!VIO72</f>
        <v>0</v>
      </c>
      <c r="VID62" s="763">
        <f>'Detailed Budget'!VIP72</f>
        <v>0</v>
      </c>
      <c r="VIE62" s="763">
        <f>'Detailed Budget'!VIQ72</f>
        <v>0</v>
      </c>
      <c r="VIF62" s="763">
        <f>'Detailed Budget'!VIR72</f>
        <v>0</v>
      </c>
      <c r="VIG62" s="763">
        <f>'Detailed Budget'!VIS72</f>
        <v>0</v>
      </c>
      <c r="VIH62" s="763">
        <f>'Detailed Budget'!VIT72</f>
        <v>0</v>
      </c>
      <c r="VII62" s="763">
        <f>'Detailed Budget'!VIU72</f>
        <v>0</v>
      </c>
      <c r="VIJ62" s="763">
        <f>'Detailed Budget'!VIV72</f>
        <v>0</v>
      </c>
      <c r="VIK62" s="763">
        <f>'Detailed Budget'!VIW72</f>
        <v>0</v>
      </c>
      <c r="VIL62" s="763">
        <f>'Detailed Budget'!VIX72</f>
        <v>0</v>
      </c>
      <c r="VIM62" s="763">
        <f>'Detailed Budget'!VIY72</f>
        <v>0</v>
      </c>
      <c r="VIN62" s="763">
        <f>'Detailed Budget'!VIZ72</f>
        <v>0</v>
      </c>
      <c r="VIO62" s="763">
        <f>'Detailed Budget'!VJA72</f>
        <v>0</v>
      </c>
      <c r="VIP62" s="763">
        <f>'Detailed Budget'!VJB72</f>
        <v>0</v>
      </c>
      <c r="VIQ62" s="763">
        <f>'Detailed Budget'!VJC72</f>
        <v>0</v>
      </c>
      <c r="VIR62" s="763">
        <f>'Detailed Budget'!VJD72</f>
        <v>0</v>
      </c>
      <c r="VIS62" s="763">
        <f>'Detailed Budget'!VJE72</f>
        <v>0</v>
      </c>
      <c r="VIT62" s="763">
        <f>'Detailed Budget'!VJF72</f>
        <v>0</v>
      </c>
      <c r="VIU62" s="763">
        <f>'Detailed Budget'!VJG72</f>
        <v>0</v>
      </c>
      <c r="VIV62" s="763">
        <f>'Detailed Budget'!VJH72</f>
        <v>0</v>
      </c>
      <c r="VIW62" s="763">
        <f>'Detailed Budget'!VJI72</f>
        <v>0</v>
      </c>
      <c r="VIX62" s="763">
        <f>'Detailed Budget'!VJJ72</f>
        <v>0</v>
      </c>
      <c r="VIY62" s="763">
        <f>'Detailed Budget'!VJK72</f>
        <v>0</v>
      </c>
      <c r="VIZ62" s="763">
        <f>'Detailed Budget'!VJL72</f>
        <v>0</v>
      </c>
      <c r="VJA62" s="763">
        <f>'Detailed Budget'!VJM72</f>
        <v>0</v>
      </c>
      <c r="VJB62" s="763">
        <f>'Detailed Budget'!VJN72</f>
        <v>0</v>
      </c>
      <c r="VJC62" s="763">
        <f>'Detailed Budget'!VJO72</f>
        <v>0</v>
      </c>
      <c r="VJD62" s="763">
        <f>'Detailed Budget'!VJP72</f>
        <v>0</v>
      </c>
      <c r="VJE62" s="763">
        <f>'Detailed Budget'!VJQ72</f>
        <v>0</v>
      </c>
      <c r="VJF62" s="763">
        <f>'Detailed Budget'!VJR72</f>
        <v>0</v>
      </c>
      <c r="VJG62" s="763">
        <f>'Detailed Budget'!VJS72</f>
        <v>0</v>
      </c>
      <c r="VJH62" s="763">
        <f>'Detailed Budget'!VJT72</f>
        <v>0</v>
      </c>
      <c r="VJI62" s="763">
        <f>'Detailed Budget'!VJU72</f>
        <v>0</v>
      </c>
      <c r="VJJ62" s="763">
        <f>'Detailed Budget'!VJV72</f>
        <v>0</v>
      </c>
      <c r="VJK62" s="763">
        <f>'Detailed Budget'!VJW72</f>
        <v>0</v>
      </c>
      <c r="VJL62" s="763">
        <f>'Detailed Budget'!VJX72</f>
        <v>0</v>
      </c>
      <c r="VJM62" s="763">
        <f>'Detailed Budget'!VJY72</f>
        <v>0</v>
      </c>
      <c r="VJN62" s="763">
        <f>'Detailed Budget'!VJZ72</f>
        <v>0</v>
      </c>
      <c r="VJO62" s="763">
        <f>'Detailed Budget'!VKA72</f>
        <v>0</v>
      </c>
      <c r="VJP62" s="763">
        <f>'Detailed Budget'!VKB72</f>
        <v>0</v>
      </c>
      <c r="VJQ62" s="763">
        <f>'Detailed Budget'!VKC72</f>
        <v>0</v>
      </c>
      <c r="VJR62" s="763">
        <f>'Detailed Budget'!VKD72</f>
        <v>0</v>
      </c>
      <c r="VJS62" s="763">
        <f>'Detailed Budget'!VKE72</f>
        <v>0</v>
      </c>
      <c r="VJT62" s="763">
        <f>'Detailed Budget'!VKF72</f>
        <v>0</v>
      </c>
      <c r="VJU62" s="763">
        <f>'Detailed Budget'!VKG72</f>
        <v>0</v>
      </c>
      <c r="VJV62" s="763">
        <f>'Detailed Budget'!VKH72</f>
        <v>0</v>
      </c>
      <c r="VJW62" s="763">
        <f>'Detailed Budget'!VKI72</f>
        <v>0</v>
      </c>
      <c r="VJX62" s="763">
        <f>'Detailed Budget'!VKJ72</f>
        <v>0</v>
      </c>
      <c r="VJY62" s="763">
        <f>'Detailed Budget'!VKK72</f>
        <v>0</v>
      </c>
      <c r="VJZ62" s="763">
        <f>'Detailed Budget'!VKL72</f>
        <v>0</v>
      </c>
      <c r="VKA62" s="763">
        <f>'Detailed Budget'!VKM72</f>
        <v>0</v>
      </c>
      <c r="VKB62" s="763">
        <f>'Detailed Budget'!VKN72</f>
        <v>0</v>
      </c>
      <c r="VKC62" s="763">
        <f>'Detailed Budget'!VKO72</f>
        <v>0</v>
      </c>
      <c r="VKD62" s="763">
        <f>'Detailed Budget'!VKP72</f>
        <v>0</v>
      </c>
      <c r="VKE62" s="763">
        <f>'Detailed Budget'!VKQ72</f>
        <v>0</v>
      </c>
      <c r="VKF62" s="763">
        <f>'Detailed Budget'!VKR72</f>
        <v>0</v>
      </c>
      <c r="VKG62" s="763">
        <f>'Detailed Budget'!VKS72</f>
        <v>0</v>
      </c>
      <c r="VKH62" s="763">
        <f>'Detailed Budget'!VKT72</f>
        <v>0</v>
      </c>
      <c r="VKI62" s="763">
        <f>'Detailed Budget'!VKU72</f>
        <v>0</v>
      </c>
      <c r="VKJ62" s="763">
        <f>'Detailed Budget'!VKV72</f>
        <v>0</v>
      </c>
      <c r="VKK62" s="763">
        <f>'Detailed Budget'!VKW72</f>
        <v>0</v>
      </c>
      <c r="VKL62" s="763">
        <f>'Detailed Budget'!VKX72</f>
        <v>0</v>
      </c>
      <c r="VKM62" s="763">
        <f>'Detailed Budget'!VKY72</f>
        <v>0</v>
      </c>
      <c r="VKN62" s="763">
        <f>'Detailed Budget'!VKZ72</f>
        <v>0</v>
      </c>
      <c r="VKO62" s="763">
        <f>'Detailed Budget'!VLA72</f>
        <v>0</v>
      </c>
      <c r="VKP62" s="763">
        <f>'Detailed Budget'!VLB72</f>
        <v>0</v>
      </c>
      <c r="VKQ62" s="763">
        <f>'Detailed Budget'!VLC72</f>
        <v>0</v>
      </c>
      <c r="VKR62" s="763">
        <f>'Detailed Budget'!VLD72</f>
        <v>0</v>
      </c>
      <c r="VKS62" s="763">
        <f>'Detailed Budget'!VLE72</f>
        <v>0</v>
      </c>
      <c r="VKT62" s="763">
        <f>'Detailed Budget'!VLF72</f>
        <v>0</v>
      </c>
      <c r="VKU62" s="763">
        <f>'Detailed Budget'!VLG72</f>
        <v>0</v>
      </c>
      <c r="VKV62" s="763">
        <f>'Detailed Budget'!VLH72</f>
        <v>0</v>
      </c>
      <c r="VKW62" s="763">
        <f>'Detailed Budget'!VLI72</f>
        <v>0</v>
      </c>
      <c r="VKX62" s="763">
        <f>'Detailed Budget'!VLJ72</f>
        <v>0</v>
      </c>
      <c r="VKY62" s="763">
        <f>'Detailed Budget'!VLK72</f>
        <v>0</v>
      </c>
      <c r="VKZ62" s="763">
        <f>'Detailed Budget'!VLL72</f>
        <v>0</v>
      </c>
      <c r="VLA62" s="763">
        <f>'Detailed Budget'!VLM72</f>
        <v>0</v>
      </c>
      <c r="VLB62" s="763">
        <f>'Detailed Budget'!VLN72</f>
        <v>0</v>
      </c>
      <c r="VLC62" s="763">
        <f>'Detailed Budget'!VLO72</f>
        <v>0</v>
      </c>
      <c r="VLD62" s="763">
        <f>'Detailed Budget'!VLP72</f>
        <v>0</v>
      </c>
      <c r="VLE62" s="763">
        <f>'Detailed Budget'!VLQ72</f>
        <v>0</v>
      </c>
      <c r="VLF62" s="763">
        <f>'Detailed Budget'!VLR72</f>
        <v>0</v>
      </c>
      <c r="VLG62" s="763">
        <f>'Detailed Budget'!VLS72</f>
        <v>0</v>
      </c>
      <c r="VLH62" s="763">
        <f>'Detailed Budget'!VLT72</f>
        <v>0</v>
      </c>
      <c r="VLI62" s="763">
        <f>'Detailed Budget'!VLU72</f>
        <v>0</v>
      </c>
      <c r="VLJ62" s="763">
        <f>'Detailed Budget'!VLV72</f>
        <v>0</v>
      </c>
      <c r="VLK62" s="763">
        <f>'Detailed Budget'!VLW72</f>
        <v>0</v>
      </c>
      <c r="VLL62" s="763">
        <f>'Detailed Budget'!VLX72</f>
        <v>0</v>
      </c>
      <c r="VLM62" s="763">
        <f>'Detailed Budget'!VLY72</f>
        <v>0</v>
      </c>
      <c r="VLN62" s="763">
        <f>'Detailed Budget'!VLZ72</f>
        <v>0</v>
      </c>
      <c r="VLO62" s="763">
        <f>'Detailed Budget'!VMA72</f>
        <v>0</v>
      </c>
      <c r="VLP62" s="763">
        <f>'Detailed Budget'!VMB72</f>
        <v>0</v>
      </c>
      <c r="VLQ62" s="763">
        <f>'Detailed Budget'!VMC72</f>
        <v>0</v>
      </c>
      <c r="VLR62" s="763">
        <f>'Detailed Budget'!VMD72</f>
        <v>0</v>
      </c>
      <c r="VLS62" s="763">
        <f>'Detailed Budget'!VME72</f>
        <v>0</v>
      </c>
      <c r="VLT62" s="763">
        <f>'Detailed Budget'!VMF72</f>
        <v>0</v>
      </c>
      <c r="VLU62" s="763">
        <f>'Detailed Budget'!VMG72</f>
        <v>0</v>
      </c>
      <c r="VLV62" s="763">
        <f>'Detailed Budget'!VMH72</f>
        <v>0</v>
      </c>
      <c r="VLW62" s="763">
        <f>'Detailed Budget'!VMI72</f>
        <v>0</v>
      </c>
      <c r="VLX62" s="763">
        <f>'Detailed Budget'!VMJ72</f>
        <v>0</v>
      </c>
      <c r="VLY62" s="763">
        <f>'Detailed Budget'!VMK72</f>
        <v>0</v>
      </c>
      <c r="VLZ62" s="763">
        <f>'Detailed Budget'!VML72</f>
        <v>0</v>
      </c>
      <c r="VMA62" s="763">
        <f>'Detailed Budget'!VMM72</f>
        <v>0</v>
      </c>
      <c r="VMB62" s="763">
        <f>'Detailed Budget'!VMN72</f>
        <v>0</v>
      </c>
      <c r="VMC62" s="763">
        <f>'Detailed Budget'!VMO72</f>
        <v>0</v>
      </c>
      <c r="VMD62" s="763">
        <f>'Detailed Budget'!VMP72</f>
        <v>0</v>
      </c>
      <c r="VME62" s="763">
        <f>'Detailed Budget'!VMQ72</f>
        <v>0</v>
      </c>
      <c r="VMF62" s="763">
        <f>'Detailed Budget'!VMR72</f>
        <v>0</v>
      </c>
      <c r="VMG62" s="763">
        <f>'Detailed Budget'!VMS72</f>
        <v>0</v>
      </c>
      <c r="VMH62" s="763">
        <f>'Detailed Budget'!VMT72</f>
        <v>0</v>
      </c>
      <c r="VMI62" s="763">
        <f>'Detailed Budget'!VMU72</f>
        <v>0</v>
      </c>
      <c r="VMJ62" s="763">
        <f>'Detailed Budget'!VMV72</f>
        <v>0</v>
      </c>
      <c r="VMK62" s="763">
        <f>'Detailed Budget'!VMW72</f>
        <v>0</v>
      </c>
      <c r="VML62" s="763">
        <f>'Detailed Budget'!VMX72</f>
        <v>0</v>
      </c>
      <c r="VMM62" s="763">
        <f>'Detailed Budget'!VMY72</f>
        <v>0</v>
      </c>
      <c r="VMN62" s="763">
        <f>'Detailed Budget'!VMZ72</f>
        <v>0</v>
      </c>
      <c r="VMO62" s="763">
        <f>'Detailed Budget'!VNA72</f>
        <v>0</v>
      </c>
      <c r="VMP62" s="763">
        <f>'Detailed Budget'!VNB72</f>
        <v>0</v>
      </c>
      <c r="VMQ62" s="763">
        <f>'Detailed Budget'!VNC72</f>
        <v>0</v>
      </c>
      <c r="VMR62" s="763">
        <f>'Detailed Budget'!VND72</f>
        <v>0</v>
      </c>
      <c r="VMS62" s="763">
        <f>'Detailed Budget'!VNE72</f>
        <v>0</v>
      </c>
      <c r="VMT62" s="763">
        <f>'Detailed Budget'!VNF72</f>
        <v>0</v>
      </c>
      <c r="VMU62" s="763">
        <f>'Detailed Budget'!VNG72</f>
        <v>0</v>
      </c>
      <c r="VMV62" s="763">
        <f>'Detailed Budget'!VNH72</f>
        <v>0</v>
      </c>
      <c r="VMW62" s="763">
        <f>'Detailed Budget'!VNI72</f>
        <v>0</v>
      </c>
      <c r="VMX62" s="763">
        <f>'Detailed Budget'!VNJ72</f>
        <v>0</v>
      </c>
      <c r="VMY62" s="763">
        <f>'Detailed Budget'!VNK72</f>
        <v>0</v>
      </c>
      <c r="VMZ62" s="763">
        <f>'Detailed Budget'!VNL72</f>
        <v>0</v>
      </c>
      <c r="VNA62" s="763">
        <f>'Detailed Budget'!VNM72</f>
        <v>0</v>
      </c>
      <c r="VNB62" s="763">
        <f>'Detailed Budget'!VNN72</f>
        <v>0</v>
      </c>
      <c r="VNC62" s="763">
        <f>'Detailed Budget'!VNO72</f>
        <v>0</v>
      </c>
      <c r="VND62" s="763">
        <f>'Detailed Budget'!VNP72</f>
        <v>0</v>
      </c>
      <c r="VNE62" s="763">
        <f>'Detailed Budget'!VNQ72</f>
        <v>0</v>
      </c>
      <c r="VNF62" s="763">
        <f>'Detailed Budget'!VNR72</f>
        <v>0</v>
      </c>
      <c r="VNG62" s="763">
        <f>'Detailed Budget'!VNS72</f>
        <v>0</v>
      </c>
      <c r="VNH62" s="763">
        <f>'Detailed Budget'!VNT72</f>
        <v>0</v>
      </c>
      <c r="VNI62" s="763">
        <f>'Detailed Budget'!VNU72</f>
        <v>0</v>
      </c>
      <c r="VNJ62" s="763">
        <f>'Detailed Budget'!VNV72</f>
        <v>0</v>
      </c>
      <c r="VNK62" s="763">
        <f>'Detailed Budget'!VNW72</f>
        <v>0</v>
      </c>
      <c r="VNL62" s="763">
        <f>'Detailed Budget'!VNX72</f>
        <v>0</v>
      </c>
      <c r="VNM62" s="763">
        <f>'Detailed Budget'!VNY72</f>
        <v>0</v>
      </c>
      <c r="VNN62" s="763">
        <f>'Detailed Budget'!VNZ72</f>
        <v>0</v>
      </c>
      <c r="VNO62" s="763">
        <f>'Detailed Budget'!VOA72</f>
        <v>0</v>
      </c>
      <c r="VNP62" s="763">
        <f>'Detailed Budget'!VOB72</f>
        <v>0</v>
      </c>
      <c r="VNQ62" s="763">
        <f>'Detailed Budget'!VOC72</f>
        <v>0</v>
      </c>
      <c r="VNR62" s="763">
        <f>'Detailed Budget'!VOD72</f>
        <v>0</v>
      </c>
      <c r="VNS62" s="763">
        <f>'Detailed Budget'!VOE72</f>
        <v>0</v>
      </c>
      <c r="VNT62" s="763">
        <f>'Detailed Budget'!VOF72</f>
        <v>0</v>
      </c>
      <c r="VNU62" s="763">
        <f>'Detailed Budget'!VOG72</f>
        <v>0</v>
      </c>
      <c r="VNV62" s="763">
        <f>'Detailed Budget'!VOH72</f>
        <v>0</v>
      </c>
      <c r="VNW62" s="763">
        <f>'Detailed Budget'!VOI72</f>
        <v>0</v>
      </c>
      <c r="VNX62" s="763">
        <f>'Detailed Budget'!VOJ72</f>
        <v>0</v>
      </c>
      <c r="VNY62" s="763">
        <f>'Detailed Budget'!VOK72</f>
        <v>0</v>
      </c>
      <c r="VNZ62" s="763">
        <f>'Detailed Budget'!VOL72</f>
        <v>0</v>
      </c>
      <c r="VOA62" s="763">
        <f>'Detailed Budget'!VOM72</f>
        <v>0</v>
      </c>
      <c r="VOB62" s="763">
        <f>'Detailed Budget'!VON72</f>
        <v>0</v>
      </c>
      <c r="VOC62" s="763">
        <f>'Detailed Budget'!VOO72</f>
        <v>0</v>
      </c>
      <c r="VOD62" s="763">
        <f>'Detailed Budget'!VOP72</f>
        <v>0</v>
      </c>
      <c r="VOE62" s="763">
        <f>'Detailed Budget'!VOQ72</f>
        <v>0</v>
      </c>
      <c r="VOF62" s="763">
        <f>'Detailed Budget'!VOR72</f>
        <v>0</v>
      </c>
      <c r="VOG62" s="763">
        <f>'Detailed Budget'!VOS72</f>
        <v>0</v>
      </c>
      <c r="VOH62" s="763">
        <f>'Detailed Budget'!VOT72</f>
        <v>0</v>
      </c>
      <c r="VOI62" s="763">
        <f>'Detailed Budget'!VOU72</f>
        <v>0</v>
      </c>
      <c r="VOJ62" s="763">
        <f>'Detailed Budget'!VOV72</f>
        <v>0</v>
      </c>
      <c r="VOK62" s="763">
        <f>'Detailed Budget'!VOW72</f>
        <v>0</v>
      </c>
      <c r="VOL62" s="763">
        <f>'Detailed Budget'!VOX72</f>
        <v>0</v>
      </c>
      <c r="VOM62" s="763">
        <f>'Detailed Budget'!VOY72</f>
        <v>0</v>
      </c>
      <c r="VON62" s="763">
        <f>'Detailed Budget'!VOZ72</f>
        <v>0</v>
      </c>
      <c r="VOO62" s="763">
        <f>'Detailed Budget'!VPA72</f>
        <v>0</v>
      </c>
      <c r="VOP62" s="763">
        <f>'Detailed Budget'!VPB72</f>
        <v>0</v>
      </c>
      <c r="VOQ62" s="763">
        <f>'Detailed Budget'!VPC72</f>
        <v>0</v>
      </c>
      <c r="VOR62" s="763">
        <f>'Detailed Budget'!VPD72</f>
        <v>0</v>
      </c>
      <c r="VOS62" s="763">
        <f>'Detailed Budget'!VPE72</f>
        <v>0</v>
      </c>
      <c r="VOT62" s="763">
        <f>'Detailed Budget'!VPF72</f>
        <v>0</v>
      </c>
      <c r="VOU62" s="763">
        <f>'Detailed Budget'!VPG72</f>
        <v>0</v>
      </c>
      <c r="VOV62" s="763">
        <f>'Detailed Budget'!VPH72</f>
        <v>0</v>
      </c>
      <c r="VOW62" s="763">
        <f>'Detailed Budget'!VPI72</f>
        <v>0</v>
      </c>
      <c r="VOX62" s="763">
        <f>'Detailed Budget'!VPJ72</f>
        <v>0</v>
      </c>
      <c r="VOY62" s="763">
        <f>'Detailed Budget'!VPK72</f>
        <v>0</v>
      </c>
      <c r="VOZ62" s="763">
        <f>'Detailed Budget'!VPL72</f>
        <v>0</v>
      </c>
      <c r="VPA62" s="763">
        <f>'Detailed Budget'!VPM72</f>
        <v>0</v>
      </c>
      <c r="VPB62" s="763">
        <f>'Detailed Budget'!VPN72</f>
        <v>0</v>
      </c>
      <c r="VPC62" s="763">
        <f>'Detailed Budget'!VPO72</f>
        <v>0</v>
      </c>
      <c r="VPD62" s="763">
        <f>'Detailed Budget'!VPP72</f>
        <v>0</v>
      </c>
      <c r="VPE62" s="763">
        <f>'Detailed Budget'!VPQ72</f>
        <v>0</v>
      </c>
      <c r="VPF62" s="763">
        <f>'Detailed Budget'!VPR72</f>
        <v>0</v>
      </c>
      <c r="VPG62" s="763">
        <f>'Detailed Budget'!VPS72</f>
        <v>0</v>
      </c>
      <c r="VPH62" s="763">
        <f>'Detailed Budget'!VPT72</f>
        <v>0</v>
      </c>
      <c r="VPI62" s="763">
        <f>'Detailed Budget'!VPU72</f>
        <v>0</v>
      </c>
      <c r="VPJ62" s="763">
        <f>'Detailed Budget'!VPV72</f>
        <v>0</v>
      </c>
      <c r="VPK62" s="763">
        <f>'Detailed Budget'!VPW72</f>
        <v>0</v>
      </c>
      <c r="VPL62" s="763">
        <f>'Detailed Budget'!VPX72</f>
        <v>0</v>
      </c>
      <c r="VPM62" s="763">
        <f>'Detailed Budget'!VPY72</f>
        <v>0</v>
      </c>
      <c r="VPN62" s="763">
        <f>'Detailed Budget'!VPZ72</f>
        <v>0</v>
      </c>
      <c r="VPO62" s="763">
        <f>'Detailed Budget'!VQA72</f>
        <v>0</v>
      </c>
      <c r="VPP62" s="763">
        <f>'Detailed Budget'!VQB72</f>
        <v>0</v>
      </c>
      <c r="VPQ62" s="763">
        <f>'Detailed Budget'!VQC72</f>
        <v>0</v>
      </c>
      <c r="VPR62" s="763">
        <f>'Detailed Budget'!VQD72</f>
        <v>0</v>
      </c>
      <c r="VPS62" s="763">
        <f>'Detailed Budget'!VQE72</f>
        <v>0</v>
      </c>
      <c r="VPT62" s="763">
        <f>'Detailed Budget'!VQF72</f>
        <v>0</v>
      </c>
      <c r="VPU62" s="763">
        <f>'Detailed Budget'!VQG72</f>
        <v>0</v>
      </c>
      <c r="VPV62" s="763">
        <f>'Detailed Budget'!VQH72</f>
        <v>0</v>
      </c>
      <c r="VPW62" s="763">
        <f>'Detailed Budget'!VQI72</f>
        <v>0</v>
      </c>
      <c r="VPX62" s="763">
        <f>'Detailed Budget'!VQJ72</f>
        <v>0</v>
      </c>
      <c r="VPY62" s="763">
        <f>'Detailed Budget'!VQK72</f>
        <v>0</v>
      </c>
      <c r="VPZ62" s="763">
        <f>'Detailed Budget'!VQL72</f>
        <v>0</v>
      </c>
      <c r="VQA62" s="763">
        <f>'Detailed Budget'!VQM72</f>
        <v>0</v>
      </c>
      <c r="VQB62" s="763">
        <f>'Detailed Budget'!VQN72</f>
        <v>0</v>
      </c>
      <c r="VQC62" s="763">
        <f>'Detailed Budget'!VQO72</f>
        <v>0</v>
      </c>
      <c r="VQD62" s="763">
        <f>'Detailed Budget'!VQP72</f>
        <v>0</v>
      </c>
      <c r="VQE62" s="763">
        <f>'Detailed Budget'!VQQ72</f>
        <v>0</v>
      </c>
      <c r="VQF62" s="763">
        <f>'Detailed Budget'!VQR72</f>
        <v>0</v>
      </c>
      <c r="VQG62" s="763">
        <f>'Detailed Budget'!VQS72</f>
        <v>0</v>
      </c>
      <c r="VQH62" s="763">
        <f>'Detailed Budget'!VQT72</f>
        <v>0</v>
      </c>
      <c r="VQI62" s="763">
        <f>'Detailed Budget'!VQU72</f>
        <v>0</v>
      </c>
      <c r="VQJ62" s="763">
        <f>'Detailed Budget'!VQV72</f>
        <v>0</v>
      </c>
      <c r="VQK62" s="763">
        <f>'Detailed Budget'!VQW72</f>
        <v>0</v>
      </c>
      <c r="VQL62" s="763">
        <f>'Detailed Budget'!VQX72</f>
        <v>0</v>
      </c>
      <c r="VQM62" s="763">
        <f>'Detailed Budget'!VQY72</f>
        <v>0</v>
      </c>
      <c r="VQN62" s="763">
        <f>'Detailed Budget'!VQZ72</f>
        <v>0</v>
      </c>
      <c r="VQO62" s="763">
        <f>'Detailed Budget'!VRA72</f>
        <v>0</v>
      </c>
      <c r="VQP62" s="763">
        <f>'Detailed Budget'!VRB72</f>
        <v>0</v>
      </c>
      <c r="VQQ62" s="763">
        <f>'Detailed Budget'!VRC72</f>
        <v>0</v>
      </c>
      <c r="VQR62" s="763">
        <f>'Detailed Budget'!VRD72</f>
        <v>0</v>
      </c>
      <c r="VQS62" s="763">
        <f>'Detailed Budget'!VRE72</f>
        <v>0</v>
      </c>
      <c r="VQT62" s="763">
        <f>'Detailed Budget'!VRF72</f>
        <v>0</v>
      </c>
      <c r="VQU62" s="763">
        <f>'Detailed Budget'!VRG72</f>
        <v>0</v>
      </c>
      <c r="VQV62" s="763">
        <f>'Detailed Budget'!VRH72</f>
        <v>0</v>
      </c>
      <c r="VQW62" s="763">
        <f>'Detailed Budget'!VRI72</f>
        <v>0</v>
      </c>
      <c r="VQX62" s="763">
        <f>'Detailed Budget'!VRJ72</f>
        <v>0</v>
      </c>
      <c r="VQY62" s="763">
        <f>'Detailed Budget'!VRK72</f>
        <v>0</v>
      </c>
      <c r="VQZ62" s="763">
        <f>'Detailed Budget'!VRL72</f>
        <v>0</v>
      </c>
      <c r="VRA62" s="763">
        <f>'Detailed Budget'!VRM72</f>
        <v>0</v>
      </c>
      <c r="VRB62" s="763">
        <f>'Detailed Budget'!VRN72</f>
        <v>0</v>
      </c>
      <c r="VRC62" s="763">
        <f>'Detailed Budget'!VRO72</f>
        <v>0</v>
      </c>
      <c r="VRD62" s="763">
        <f>'Detailed Budget'!VRP72</f>
        <v>0</v>
      </c>
      <c r="VRE62" s="763">
        <f>'Detailed Budget'!VRQ72</f>
        <v>0</v>
      </c>
      <c r="VRF62" s="763">
        <f>'Detailed Budget'!VRR72</f>
        <v>0</v>
      </c>
      <c r="VRG62" s="763">
        <f>'Detailed Budget'!VRS72</f>
        <v>0</v>
      </c>
      <c r="VRH62" s="763">
        <f>'Detailed Budget'!VRT72</f>
        <v>0</v>
      </c>
      <c r="VRI62" s="763">
        <f>'Detailed Budget'!VRU72</f>
        <v>0</v>
      </c>
      <c r="VRJ62" s="763">
        <f>'Detailed Budget'!VRV72</f>
        <v>0</v>
      </c>
      <c r="VRK62" s="763">
        <f>'Detailed Budget'!VRW72</f>
        <v>0</v>
      </c>
      <c r="VRL62" s="763">
        <f>'Detailed Budget'!VRX72</f>
        <v>0</v>
      </c>
      <c r="VRM62" s="763">
        <f>'Detailed Budget'!VRY72</f>
        <v>0</v>
      </c>
      <c r="VRN62" s="763">
        <f>'Detailed Budget'!VRZ72</f>
        <v>0</v>
      </c>
      <c r="VRO62" s="763">
        <f>'Detailed Budget'!VSA72</f>
        <v>0</v>
      </c>
      <c r="VRP62" s="763">
        <f>'Detailed Budget'!VSB72</f>
        <v>0</v>
      </c>
      <c r="VRQ62" s="763">
        <f>'Detailed Budget'!VSC72</f>
        <v>0</v>
      </c>
      <c r="VRR62" s="763">
        <f>'Detailed Budget'!VSD72</f>
        <v>0</v>
      </c>
      <c r="VRS62" s="763">
        <f>'Detailed Budget'!VSE72</f>
        <v>0</v>
      </c>
      <c r="VRT62" s="763">
        <f>'Detailed Budget'!VSF72</f>
        <v>0</v>
      </c>
      <c r="VRU62" s="763">
        <f>'Detailed Budget'!VSG72</f>
        <v>0</v>
      </c>
      <c r="VRV62" s="763">
        <f>'Detailed Budget'!VSH72</f>
        <v>0</v>
      </c>
      <c r="VRW62" s="763">
        <f>'Detailed Budget'!VSI72</f>
        <v>0</v>
      </c>
      <c r="VRX62" s="763">
        <f>'Detailed Budget'!VSJ72</f>
        <v>0</v>
      </c>
      <c r="VRY62" s="763">
        <f>'Detailed Budget'!VSK72</f>
        <v>0</v>
      </c>
      <c r="VRZ62" s="763">
        <f>'Detailed Budget'!VSL72</f>
        <v>0</v>
      </c>
      <c r="VSA62" s="763">
        <f>'Detailed Budget'!VSM72</f>
        <v>0</v>
      </c>
      <c r="VSB62" s="763">
        <f>'Detailed Budget'!VSN72</f>
        <v>0</v>
      </c>
      <c r="VSC62" s="763">
        <f>'Detailed Budget'!VSO72</f>
        <v>0</v>
      </c>
      <c r="VSD62" s="763">
        <f>'Detailed Budget'!VSP72</f>
        <v>0</v>
      </c>
      <c r="VSE62" s="763">
        <f>'Detailed Budget'!VSQ72</f>
        <v>0</v>
      </c>
      <c r="VSF62" s="763">
        <f>'Detailed Budget'!VSR72</f>
        <v>0</v>
      </c>
      <c r="VSG62" s="763">
        <f>'Detailed Budget'!VSS72</f>
        <v>0</v>
      </c>
      <c r="VSH62" s="763">
        <f>'Detailed Budget'!VST72</f>
        <v>0</v>
      </c>
      <c r="VSI62" s="763">
        <f>'Detailed Budget'!VSU72</f>
        <v>0</v>
      </c>
      <c r="VSJ62" s="763">
        <f>'Detailed Budget'!VSV72</f>
        <v>0</v>
      </c>
      <c r="VSK62" s="763">
        <f>'Detailed Budget'!VSW72</f>
        <v>0</v>
      </c>
      <c r="VSL62" s="763">
        <f>'Detailed Budget'!VSX72</f>
        <v>0</v>
      </c>
      <c r="VSM62" s="763">
        <f>'Detailed Budget'!VSY72</f>
        <v>0</v>
      </c>
      <c r="VSN62" s="763">
        <f>'Detailed Budget'!VSZ72</f>
        <v>0</v>
      </c>
      <c r="VSO62" s="763">
        <f>'Detailed Budget'!VTA72</f>
        <v>0</v>
      </c>
      <c r="VSP62" s="763">
        <f>'Detailed Budget'!VTB72</f>
        <v>0</v>
      </c>
      <c r="VSQ62" s="763">
        <f>'Detailed Budget'!VTC72</f>
        <v>0</v>
      </c>
      <c r="VSR62" s="763">
        <f>'Detailed Budget'!VTD72</f>
        <v>0</v>
      </c>
      <c r="VSS62" s="763">
        <f>'Detailed Budget'!VTE72</f>
        <v>0</v>
      </c>
      <c r="VST62" s="763">
        <f>'Detailed Budget'!VTF72</f>
        <v>0</v>
      </c>
      <c r="VSU62" s="763">
        <f>'Detailed Budget'!VTG72</f>
        <v>0</v>
      </c>
      <c r="VSV62" s="763">
        <f>'Detailed Budget'!VTH72</f>
        <v>0</v>
      </c>
      <c r="VSW62" s="763">
        <f>'Detailed Budget'!VTI72</f>
        <v>0</v>
      </c>
      <c r="VSX62" s="763">
        <f>'Detailed Budget'!VTJ72</f>
        <v>0</v>
      </c>
      <c r="VSY62" s="763">
        <f>'Detailed Budget'!VTK72</f>
        <v>0</v>
      </c>
      <c r="VSZ62" s="763">
        <f>'Detailed Budget'!VTL72</f>
        <v>0</v>
      </c>
      <c r="VTA62" s="763">
        <f>'Detailed Budget'!VTM72</f>
        <v>0</v>
      </c>
      <c r="VTB62" s="763">
        <f>'Detailed Budget'!VTN72</f>
        <v>0</v>
      </c>
      <c r="VTC62" s="763">
        <f>'Detailed Budget'!VTO72</f>
        <v>0</v>
      </c>
      <c r="VTD62" s="763">
        <f>'Detailed Budget'!VTP72</f>
        <v>0</v>
      </c>
      <c r="VTE62" s="763">
        <f>'Detailed Budget'!VTQ72</f>
        <v>0</v>
      </c>
      <c r="VTF62" s="763">
        <f>'Detailed Budget'!VTR72</f>
        <v>0</v>
      </c>
      <c r="VTG62" s="763">
        <f>'Detailed Budget'!VTS72</f>
        <v>0</v>
      </c>
      <c r="VTH62" s="763">
        <f>'Detailed Budget'!VTT72</f>
        <v>0</v>
      </c>
      <c r="VTI62" s="763">
        <f>'Detailed Budget'!VTU72</f>
        <v>0</v>
      </c>
      <c r="VTJ62" s="763">
        <f>'Detailed Budget'!VTV72</f>
        <v>0</v>
      </c>
      <c r="VTK62" s="763">
        <f>'Detailed Budget'!VTW72</f>
        <v>0</v>
      </c>
      <c r="VTL62" s="763">
        <f>'Detailed Budget'!VTX72</f>
        <v>0</v>
      </c>
      <c r="VTM62" s="763">
        <f>'Detailed Budget'!VTY72</f>
        <v>0</v>
      </c>
      <c r="VTN62" s="763">
        <f>'Detailed Budget'!VTZ72</f>
        <v>0</v>
      </c>
      <c r="VTO62" s="763">
        <f>'Detailed Budget'!VUA72</f>
        <v>0</v>
      </c>
      <c r="VTP62" s="763">
        <f>'Detailed Budget'!VUB72</f>
        <v>0</v>
      </c>
      <c r="VTQ62" s="763">
        <f>'Detailed Budget'!VUC72</f>
        <v>0</v>
      </c>
      <c r="VTR62" s="763">
        <f>'Detailed Budget'!VUD72</f>
        <v>0</v>
      </c>
      <c r="VTS62" s="763">
        <f>'Detailed Budget'!VUE72</f>
        <v>0</v>
      </c>
      <c r="VTT62" s="763">
        <f>'Detailed Budget'!VUF72</f>
        <v>0</v>
      </c>
      <c r="VTU62" s="763">
        <f>'Detailed Budget'!VUG72</f>
        <v>0</v>
      </c>
      <c r="VTV62" s="763">
        <f>'Detailed Budget'!VUH72</f>
        <v>0</v>
      </c>
      <c r="VTW62" s="763">
        <f>'Detailed Budget'!VUI72</f>
        <v>0</v>
      </c>
      <c r="VTX62" s="763">
        <f>'Detailed Budget'!VUJ72</f>
        <v>0</v>
      </c>
      <c r="VTY62" s="763">
        <f>'Detailed Budget'!VUK72</f>
        <v>0</v>
      </c>
      <c r="VTZ62" s="763">
        <f>'Detailed Budget'!VUL72</f>
        <v>0</v>
      </c>
      <c r="VUA62" s="763">
        <f>'Detailed Budget'!VUM72</f>
        <v>0</v>
      </c>
      <c r="VUB62" s="763">
        <f>'Detailed Budget'!VUN72</f>
        <v>0</v>
      </c>
      <c r="VUC62" s="763">
        <f>'Detailed Budget'!VUO72</f>
        <v>0</v>
      </c>
      <c r="VUD62" s="763">
        <f>'Detailed Budget'!VUP72</f>
        <v>0</v>
      </c>
      <c r="VUE62" s="763">
        <f>'Detailed Budget'!VUQ72</f>
        <v>0</v>
      </c>
      <c r="VUF62" s="763">
        <f>'Detailed Budget'!VUR72</f>
        <v>0</v>
      </c>
      <c r="VUG62" s="763">
        <f>'Detailed Budget'!VUS72</f>
        <v>0</v>
      </c>
      <c r="VUH62" s="763">
        <f>'Detailed Budget'!VUT72</f>
        <v>0</v>
      </c>
      <c r="VUI62" s="763">
        <f>'Detailed Budget'!VUU72</f>
        <v>0</v>
      </c>
      <c r="VUJ62" s="763">
        <f>'Detailed Budget'!VUV72</f>
        <v>0</v>
      </c>
      <c r="VUK62" s="763">
        <f>'Detailed Budget'!VUW72</f>
        <v>0</v>
      </c>
      <c r="VUL62" s="763">
        <f>'Detailed Budget'!VUX72</f>
        <v>0</v>
      </c>
      <c r="VUM62" s="763">
        <f>'Detailed Budget'!VUY72</f>
        <v>0</v>
      </c>
      <c r="VUN62" s="763">
        <f>'Detailed Budget'!VUZ72</f>
        <v>0</v>
      </c>
      <c r="VUO62" s="763">
        <f>'Detailed Budget'!VVA72</f>
        <v>0</v>
      </c>
      <c r="VUP62" s="763">
        <f>'Detailed Budget'!VVB72</f>
        <v>0</v>
      </c>
      <c r="VUQ62" s="763">
        <f>'Detailed Budget'!VVC72</f>
        <v>0</v>
      </c>
      <c r="VUR62" s="763">
        <f>'Detailed Budget'!VVD72</f>
        <v>0</v>
      </c>
      <c r="VUS62" s="763">
        <f>'Detailed Budget'!VVE72</f>
        <v>0</v>
      </c>
      <c r="VUT62" s="763">
        <f>'Detailed Budget'!VVF72</f>
        <v>0</v>
      </c>
      <c r="VUU62" s="763">
        <f>'Detailed Budget'!VVG72</f>
        <v>0</v>
      </c>
      <c r="VUV62" s="763">
        <f>'Detailed Budget'!VVH72</f>
        <v>0</v>
      </c>
      <c r="VUW62" s="763">
        <f>'Detailed Budget'!VVI72</f>
        <v>0</v>
      </c>
      <c r="VUX62" s="763">
        <f>'Detailed Budget'!VVJ72</f>
        <v>0</v>
      </c>
      <c r="VUY62" s="763">
        <f>'Detailed Budget'!VVK72</f>
        <v>0</v>
      </c>
      <c r="VUZ62" s="763">
        <f>'Detailed Budget'!VVL72</f>
        <v>0</v>
      </c>
      <c r="VVA62" s="763">
        <f>'Detailed Budget'!VVM72</f>
        <v>0</v>
      </c>
      <c r="VVB62" s="763">
        <f>'Detailed Budget'!VVN72</f>
        <v>0</v>
      </c>
      <c r="VVC62" s="763">
        <f>'Detailed Budget'!VVO72</f>
        <v>0</v>
      </c>
      <c r="VVD62" s="763">
        <f>'Detailed Budget'!VVP72</f>
        <v>0</v>
      </c>
      <c r="VVE62" s="763">
        <f>'Detailed Budget'!VVQ72</f>
        <v>0</v>
      </c>
      <c r="VVF62" s="763">
        <f>'Detailed Budget'!VVR72</f>
        <v>0</v>
      </c>
      <c r="VVG62" s="763">
        <f>'Detailed Budget'!VVS72</f>
        <v>0</v>
      </c>
      <c r="VVH62" s="763">
        <f>'Detailed Budget'!VVT72</f>
        <v>0</v>
      </c>
      <c r="VVI62" s="763">
        <f>'Detailed Budget'!VVU72</f>
        <v>0</v>
      </c>
      <c r="VVJ62" s="763">
        <f>'Detailed Budget'!VVV72</f>
        <v>0</v>
      </c>
      <c r="VVK62" s="763">
        <f>'Detailed Budget'!VVW72</f>
        <v>0</v>
      </c>
      <c r="VVL62" s="763">
        <f>'Detailed Budget'!VVX72</f>
        <v>0</v>
      </c>
      <c r="VVM62" s="763">
        <f>'Detailed Budget'!VVY72</f>
        <v>0</v>
      </c>
      <c r="VVN62" s="763">
        <f>'Detailed Budget'!VVZ72</f>
        <v>0</v>
      </c>
      <c r="VVO62" s="763">
        <f>'Detailed Budget'!VWA72</f>
        <v>0</v>
      </c>
      <c r="VVP62" s="763">
        <f>'Detailed Budget'!VWB72</f>
        <v>0</v>
      </c>
      <c r="VVQ62" s="763">
        <f>'Detailed Budget'!VWC72</f>
        <v>0</v>
      </c>
      <c r="VVR62" s="763">
        <f>'Detailed Budget'!VWD72</f>
        <v>0</v>
      </c>
      <c r="VVS62" s="763">
        <f>'Detailed Budget'!VWE72</f>
        <v>0</v>
      </c>
      <c r="VVT62" s="763">
        <f>'Detailed Budget'!VWF72</f>
        <v>0</v>
      </c>
      <c r="VVU62" s="763">
        <f>'Detailed Budget'!VWG72</f>
        <v>0</v>
      </c>
      <c r="VVV62" s="763">
        <f>'Detailed Budget'!VWH72</f>
        <v>0</v>
      </c>
      <c r="VVW62" s="763">
        <f>'Detailed Budget'!VWI72</f>
        <v>0</v>
      </c>
      <c r="VVX62" s="763">
        <f>'Detailed Budget'!VWJ72</f>
        <v>0</v>
      </c>
      <c r="VVY62" s="763">
        <f>'Detailed Budget'!VWK72</f>
        <v>0</v>
      </c>
      <c r="VVZ62" s="763">
        <f>'Detailed Budget'!VWL72</f>
        <v>0</v>
      </c>
      <c r="VWA62" s="763">
        <f>'Detailed Budget'!VWM72</f>
        <v>0</v>
      </c>
      <c r="VWB62" s="763">
        <f>'Detailed Budget'!VWN72</f>
        <v>0</v>
      </c>
      <c r="VWC62" s="763">
        <f>'Detailed Budget'!VWO72</f>
        <v>0</v>
      </c>
      <c r="VWD62" s="763">
        <f>'Detailed Budget'!VWP72</f>
        <v>0</v>
      </c>
      <c r="VWE62" s="763">
        <f>'Detailed Budget'!VWQ72</f>
        <v>0</v>
      </c>
      <c r="VWF62" s="763">
        <f>'Detailed Budget'!VWR72</f>
        <v>0</v>
      </c>
      <c r="VWG62" s="763">
        <f>'Detailed Budget'!VWS72</f>
        <v>0</v>
      </c>
      <c r="VWH62" s="763">
        <f>'Detailed Budget'!VWT72</f>
        <v>0</v>
      </c>
      <c r="VWI62" s="763">
        <f>'Detailed Budget'!VWU72</f>
        <v>0</v>
      </c>
      <c r="VWJ62" s="763">
        <f>'Detailed Budget'!VWV72</f>
        <v>0</v>
      </c>
      <c r="VWK62" s="763">
        <f>'Detailed Budget'!VWW72</f>
        <v>0</v>
      </c>
      <c r="VWL62" s="763">
        <f>'Detailed Budget'!VWX72</f>
        <v>0</v>
      </c>
      <c r="VWM62" s="763">
        <f>'Detailed Budget'!VWY72</f>
        <v>0</v>
      </c>
      <c r="VWN62" s="763">
        <f>'Detailed Budget'!VWZ72</f>
        <v>0</v>
      </c>
      <c r="VWO62" s="763">
        <f>'Detailed Budget'!VXA72</f>
        <v>0</v>
      </c>
      <c r="VWP62" s="763">
        <f>'Detailed Budget'!VXB72</f>
        <v>0</v>
      </c>
      <c r="VWQ62" s="763">
        <f>'Detailed Budget'!VXC72</f>
        <v>0</v>
      </c>
      <c r="VWR62" s="763">
        <f>'Detailed Budget'!VXD72</f>
        <v>0</v>
      </c>
      <c r="VWS62" s="763">
        <f>'Detailed Budget'!VXE72</f>
        <v>0</v>
      </c>
      <c r="VWT62" s="763">
        <f>'Detailed Budget'!VXF72</f>
        <v>0</v>
      </c>
      <c r="VWU62" s="763">
        <f>'Detailed Budget'!VXG72</f>
        <v>0</v>
      </c>
      <c r="VWV62" s="763">
        <f>'Detailed Budget'!VXH72</f>
        <v>0</v>
      </c>
      <c r="VWW62" s="763">
        <f>'Detailed Budget'!VXI72</f>
        <v>0</v>
      </c>
      <c r="VWX62" s="763">
        <f>'Detailed Budget'!VXJ72</f>
        <v>0</v>
      </c>
      <c r="VWY62" s="763">
        <f>'Detailed Budget'!VXK72</f>
        <v>0</v>
      </c>
      <c r="VWZ62" s="763">
        <f>'Detailed Budget'!VXL72</f>
        <v>0</v>
      </c>
      <c r="VXA62" s="763">
        <f>'Detailed Budget'!VXM72</f>
        <v>0</v>
      </c>
      <c r="VXB62" s="763">
        <f>'Detailed Budget'!VXN72</f>
        <v>0</v>
      </c>
      <c r="VXC62" s="763">
        <f>'Detailed Budget'!VXO72</f>
        <v>0</v>
      </c>
      <c r="VXD62" s="763">
        <f>'Detailed Budget'!VXP72</f>
        <v>0</v>
      </c>
      <c r="VXE62" s="763">
        <f>'Detailed Budget'!VXQ72</f>
        <v>0</v>
      </c>
      <c r="VXF62" s="763">
        <f>'Detailed Budget'!VXR72</f>
        <v>0</v>
      </c>
      <c r="VXG62" s="763">
        <f>'Detailed Budget'!VXS72</f>
        <v>0</v>
      </c>
      <c r="VXH62" s="763">
        <f>'Detailed Budget'!VXT72</f>
        <v>0</v>
      </c>
      <c r="VXI62" s="763">
        <f>'Detailed Budget'!VXU72</f>
        <v>0</v>
      </c>
      <c r="VXJ62" s="763">
        <f>'Detailed Budget'!VXV72</f>
        <v>0</v>
      </c>
      <c r="VXK62" s="763">
        <f>'Detailed Budget'!VXW72</f>
        <v>0</v>
      </c>
      <c r="VXL62" s="763">
        <f>'Detailed Budget'!VXX72</f>
        <v>0</v>
      </c>
      <c r="VXM62" s="763">
        <f>'Detailed Budget'!VXY72</f>
        <v>0</v>
      </c>
      <c r="VXN62" s="763">
        <f>'Detailed Budget'!VXZ72</f>
        <v>0</v>
      </c>
      <c r="VXO62" s="763">
        <f>'Detailed Budget'!VYA72</f>
        <v>0</v>
      </c>
      <c r="VXP62" s="763">
        <f>'Detailed Budget'!VYB72</f>
        <v>0</v>
      </c>
      <c r="VXQ62" s="763">
        <f>'Detailed Budget'!VYC72</f>
        <v>0</v>
      </c>
      <c r="VXR62" s="763">
        <f>'Detailed Budget'!VYD72</f>
        <v>0</v>
      </c>
      <c r="VXS62" s="763">
        <f>'Detailed Budget'!VYE72</f>
        <v>0</v>
      </c>
      <c r="VXT62" s="763">
        <f>'Detailed Budget'!VYF72</f>
        <v>0</v>
      </c>
      <c r="VXU62" s="763">
        <f>'Detailed Budget'!VYG72</f>
        <v>0</v>
      </c>
      <c r="VXV62" s="763">
        <f>'Detailed Budget'!VYH72</f>
        <v>0</v>
      </c>
      <c r="VXW62" s="763">
        <f>'Detailed Budget'!VYI72</f>
        <v>0</v>
      </c>
      <c r="VXX62" s="763">
        <f>'Detailed Budget'!VYJ72</f>
        <v>0</v>
      </c>
      <c r="VXY62" s="763">
        <f>'Detailed Budget'!VYK72</f>
        <v>0</v>
      </c>
      <c r="VXZ62" s="763">
        <f>'Detailed Budget'!VYL72</f>
        <v>0</v>
      </c>
      <c r="VYA62" s="763">
        <f>'Detailed Budget'!VYM72</f>
        <v>0</v>
      </c>
      <c r="VYB62" s="763">
        <f>'Detailed Budget'!VYN72</f>
        <v>0</v>
      </c>
      <c r="VYC62" s="763">
        <f>'Detailed Budget'!VYO72</f>
        <v>0</v>
      </c>
      <c r="VYD62" s="763">
        <f>'Detailed Budget'!VYP72</f>
        <v>0</v>
      </c>
      <c r="VYE62" s="763">
        <f>'Detailed Budget'!VYQ72</f>
        <v>0</v>
      </c>
      <c r="VYF62" s="763">
        <f>'Detailed Budget'!VYR72</f>
        <v>0</v>
      </c>
      <c r="VYG62" s="763">
        <f>'Detailed Budget'!VYS72</f>
        <v>0</v>
      </c>
      <c r="VYH62" s="763">
        <f>'Detailed Budget'!VYT72</f>
        <v>0</v>
      </c>
      <c r="VYI62" s="763">
        <f>'Detailed Budget'!VYU72</f>
        <v>0</v>
      </c>
      <c r="VYJ62" s="763">
        <f>'Detailed Budget'!VYV72</f>
        <v>0</v>
      </c>
      <c r="VYK62" s="763">
        <f>'Detailed Budget'!VYW72</f>
        <v>0</v>
      </c>
      <c r="VYL62" s="763">
        <f>'Detailed Budget'!VYX72</f>
        <v>0</v>
      </c>
      <c r="VYM62" s="763">
        <f>'Detailed Budget'!VYY72</f>
        <v>0</v>
      </c>
      <c r="VYN62" s="763">
        <f>'Detailed Budget'!VYZ72</f>
        <v>0</v>
      </c>
      <c r="VYO62" s="763">
        <f>'Detailed Budget'!VZA72</f>
        <v>0</v>
      </c>
      <c r="VYP62" s="763">
        <f>'Detailed Budget'!VZB72</f>
        <v>0</v>
      </c>
      <c r="VYQ62" s="763">
        <f>'Detailed Budget'!VZC72</f>
        <v>0</v>
      </c>
      <c r="VYR62" s="763">
        <f>'Detailed Budget'!VZD72</f>
        <v>0</v>
      </c>
      <c r="VYS62" s="763">
        <f>'Detailed Budget'!VZE72</f>
        <v>0</v>
      </c>
      <c r="VYT62" s="763">
        <f>'Detailed Budget'!VZF72</f>
        <v>0</v>
      </c>
      <c r="VYU62" s="763">
        <f>'Detailed Budget'!VZG72</f>
        <v>0</v>
      </c>
      <c r="VYV62" s="763">
        <f>'Detailed Budget'!VZH72</f>
        <v>0</v>
      </c>
      <c r="VYW62" s="763">
        <f>'Detailed Budget'!VZI72</f>
        <v>0</v>
      </c>
      <c r="VYX62" s="763">
        <f>'Detailed Budget'!VZJ72</f>
        <v>0</v>
      </c>
      <c r="VYY62" s="763">
        <f>'Detailed Budget'!VZK72</f>
        <v>0</v>
      </c>
      <c r="VYZ62" s="763">
        <f>'Detailed Budget'!VZL72</f>
        <v>0</v>
      </c>
      <c r="VZA62" s="763">
        <f>'Detailed Budget'!VZM72</f>
        <v>0</v>
      </c>
      <c r="VZB62" s="763">
        <f>'Detailed Budget'!VZN72</f>
        <v>0</v>
      </c>
      <c r="VZC62" s="763">
        <f>'Detailed Budget'!VZO72</f>
        <v>0</v>
      </c>
      <c r="VZD62" s="763">
        <f>'Detailed Budget'!VZP72</f>
        <v>0</v>
      </c>
      <c r="VZE62" s="763">
        <f>'Detailed Budget'!VZQ72</f>
        <v>0</v>
      </c>
      <c r="VZF62" s="763">
        <f>'Detailed Budget'!VZR72</f>
        <v>0</v>
      </c>
      <c r="VZG62" s="763">
        <f>'Detailed Budget'!VZS72</f>
        <v>0</v>
      </c>
      <c r="VZH62" s="763">
        <f>'Detailed Budget'!VZT72</f>
        <v>0</v>
      </c>
      <c r="VZI62" s="763">
        <f>'Detailed Budget'!VZU72</f>
        <v>0</v>
      </c>
      <c r="VZJ62" s="763">
        <f>'Detailed Budget'!VZV72</f>
        <v>0</v>
      </c>
      <c r="VZK62" s="763">
        <f>'Detailed Budget'!VZW72</f>
        <v>0</v>
      </c>
      <c r="VZL62" s="763">
        <f>'Detailed Budget'!VZX72</f>
        <v>0</v>
      </c>
      <c r="VZM62" s="763">
        <f>'Detailed Budget'!VZY72</f>
        <v>0</v>
      </c>
      <c r="VZN62" s="763">
        <f>'Detailed Budget'!VZZ72</f>
        <v>0</v>
      </c>
      <c r="VZO62" s="763">
        <f>'Detailed Budget'!WAA72</f>
        <v>0</v>
      </c>
      <c r="VZP62" s="763">
        <f>'Detailed Budget'!WAB72</f>
        <v>0</v>
      </c>
      <c r="VZQ62" s="763">
        <f>'Detailed Budget'!WAC72</f>
        <v>0</v>
      </c>
      <c r="VZR62" s="763">
        <f>'Detailed Budget'!WAD72</f>
        <v>0</v>
      </c>
      <c r="VZS62" s="763">
        <f>'Detailed Budget'!WAE72</f>
        <v>0</v>
      </c>
      <c r="VZT62" s="763">
        <f>'Detailed Budget'!WAF72</f>
        <v>0</v>
      </c>
      <c r="VZU62" s="763">
        <f>'Detailed Budget'!WAG72</f>
        <v>0</v>
      </c>
      <c r="VZV62" s="763">
        <f>'Detailed Budget'!WAH72</f>
        <v>0</v>
      </c>
      <c r="VZW62" s="763">
        <f>'Detailed Budget'!WAI72</f>
        <v>0</v>
      </c>
      <c r="VZX62" s="763">
        <f>'Detailed Budget'!WAJ72</f>
        <v>0</v>
      </c>
      <c r="VZY62" s="763">
        <f>'Detailed Budget'!WAK72</f>
        <v>0</v>
      </c>
      <c r="VZZ62" s="763">
        <f>'Detailed Budget'!WAL72</f>
        <v>0</v>
      </c>
      <c r="WAA62" s="763">
        <f>'Detailed Budget'!WAM72</f>
        <v>0</v>
      </c>
      <c r="WAB62" s="763">
        <f>'Detailed Budget'!WAN72</f>
        <v>0</v>
      </c>
      <c r="WAC62" s="763">
        <f>'Detailed Budget'!WAO72</f>
        <v>0</v>
      </c>
      <c r="WAD62" s="763">
        <f>'Detailed Budget'!WAP72</f>
        <v>0</v>
      </c>
      <c r="WAE62" s="763">
        <f>'Detailed Budget'!WAQ72</f>
        <v>0</v>
      </c>
      <c r="WAF62" s="763">
        <f>'Detailed Budget'!WAR72</f>
        <v>0</v>
      </c>
      <c r="WAG62" s="763">
        <f>'Detailed Budget'!WAS72</f>
        <v>0</v>
      </c>
      <c r="WAH62" s="763">
        <f>'Detailed Budget'!WAT72</f>
        <v>0</v>
      </c>
      <c r="WAI62" s="763">
        <f>'Detailed Budget'!WAU72</f>
        <v>0</v>
      </c>
      <c r="WAJ62" s="763">
        <f>'Detailed Budget'!WAV72</f>
        <v>0</v>
      </c>
      <c r="WAK62" s="763">
        <f>'Detailed Budget'!WAW72</f>
        <v>0</v>
      </c>
      <c r="WAL62" s="763">
        <f>'Detailed Budget'!WAX72</f>
        <v>0</v>
      </c>
      <c r="WAM62" s="763">
        <f>'Detailed Budget'!WAY72</f>
        <v>0</v>
      </c>
      <c r="WAN62" s="763">
        <f>'Detailed Budget'!WAZ72</f>
        <v>0</v>
      </c>
      <c r="WAO62" s="763">
        <f>'Detailed Budget'!WBA72</f>
        <v>0</v>
      </c>
      <c r="WAP62" s="763">
        <f>'Detailed Budget'!WBB72</f>
        <v>0</v>
      </c>
      <c r="WAQ62" s="763">
        <f>'Detailed Budget'!WBC72</f>
        <v>0</v>
      </c>
      <c r="WAR62" s="763">
        <f>'Detailed Budget'!WBD72</f>
        <v>0</v>
      </c>
      <c r="WAS62" s="763">
        <f>'Detailed Budget'!WBE72</f>
        <v>0</v>
      </c>
      <c r="WAT62" s="763">
        <f>'Detailed Budget'!WBF72</f>
        <v>0</v>
      </c>
      <c r="WAU62" s="763">
        <f>'Detailed Budget'!WBG72</f>
        <v>0</v>
      </c>
      <c r="WAV62" s="763">
        <f>'Detailed Budget'!WBH72</f>
        <v>0</v>
      </c>
      <c r="WAW62" s="763">
        <f>'Detailed Budget'!WBI72</f>
        <v>0</v>
      </c>
      <c r="WAX62" s="763">
        <f>'Detailed Budget'!WBJ72</f>
        <v>0</v>
      </c>
      <c r="WAY62" s="763">
        <f>'Detailed Budget'!WBK72</f>
        <v>0</v>
      </c>
      <c r="WAZ62" s="763">
        <f>'Detailed Budget'!WBL72</f>
        <v>0</v>
      </c>
      <c r="WBA62" s="763">
        <f>'Detailed Budget'!WBM72</f>
        <v>0</v>
      </c>
      <c r="WBB62" s="763">
        <f>'Detailed Budget'!WBN72</f>
        <v>0</v>
      </c>
      <c r="WBC62" s="763">
        <f>'Detailed Budget'!WBO72</f>
        <v>0</v>
      </c>
      <c r="WBD62" s="763">
        <f>'Detailed Budget'!WBP72</f>
        <v>0</v>
      </c>
      <c r="WBE62" s="763">
        <f>'Detailed Budget'!WBQ72</f>
        <v>0</v>
      </c>
      <c r="WBF62" s="763">
        <f>'Detailed Budget'!WBR72</f>
        <v>0</v>
      </c>
      <c r="WBG62" s="763">
        <f>'Detailed Budget'!WBS72</f>
        <v>0</v>
      </c>
      <c r="WBH62" s="763">
        <f>'Detailed Budget'!WBT72</f>
        <v>0</v>
      </c>
      <c r="WBI62" s="763">
        <f>'Detailed Budget'!WBU72</f>
        <v>0</v>
      </c>
      <c r="WBJ62" s="763">
        <f>'Detailed Budget'!WBV72</f>
        <v>0</v>
      </c>
      <c r="WBK62" s="763">
        <f>'Detailed Budget'!WBW72</f>
        <v>0</v>
      </c>
      <c r="WBL62" s="763">
        <f>'Detailed Budget'!WBX72</f>
        <v>0</v>
      </c>
      <c r="WBM62" s="763">
        <f>'Detailed Budget'!WBY72</f>
        <v>0</v>
      </c>
      <c r="WBN62" s="763">
        <f>'Detailed Budget'!WBZ72</f>
        <v>0</v>
      </c>
      <c r="WBO62" s="763">
        <f>'Detailed Budget'!WCA72</f>
        <v>0</v>
      </c>
      <c r="WBP62" s="763">
        <f>'Detailed Budget'!WCB72</f>
        <v>0</v>
      </c>
      <c r="WBQ62" s="763">
        <f>'Detailed Budget'!WCC72</f>
        <v>0</v>
      </c>
      <c r="WBR62" s="763">
        <f>'Detailed Budget'!WCD72</f>
        <v>0</v>
      </c>
      <c r="WBS62" s="763">
        <f>'Detailed Budget'!WCE72</f>
        <v>0</v>
      </c>
      <c r="WBT62" s="763">
        <f>'Detailed Budget'!WCF72</f>
        <v>0</v>
      </c>
      <c r="WBU62" s="763">
        <f>'Detailed Budget'!WCG72</f>
        <v>0</v>
      </c>
      <c r="WBV62" s="763">
        <f>'Detailed Budget'!WCH72</f>
        <v>0</v>
      </c>
      <c r="WBW62" s="763">
        <f>'Detailed Budget'!WCI72</f>
        <v>0</v>
      </c>
      <c r="WBX62" s="763">
        <f>'Detailed Budget'!WCJ72</f>
        <v>0</v>
      </c>
      <c r="WBY62" s="763">
        <f>'Detailed Budget'!WCK72</f>
        <v>0</v>
      </c>
      <c r="WBZ62" s="763">
        <f>'Detailed Budget'!WCL72</f>
        <v>0</v>
      </c>
      <c r="WCA62" s="763">
        <f>'Detailed Budget'!WCM72</f>
        <v>0</v>
      </c>
      <c r="WCB62" s="763">
        <f>'Detailed Budget'!WCN72</f>
        <v>0</v>
      </c>
      <c r="WCC62" s="763">
        <f>'Detailed Budget'!WCO72</f>
        <v>0</v>
      </c>
      <c r="WCD62" s="763">
        <f>'Detailed Budget'!WCP72</f>
        <v>0</v>
      </c>
      <c r="WCE62" s="763">
        <f>'Detailed Budget'!WCQ72</f>
        <v>0</v>
      </c>
      <c r="WCF62" s="763">
        <f>'Detailed Budget'!WCR72</f>
        <v>0</v>
      </c>
      <c r="WCG62" s="763">
        <f>'Detailed Budget'!WCS72</f>
        <v>0</v>
      </c>
      <c r="WCH62" s="763">
        <f>'Detailed Budget'!WCT72</f>
        <v>0</v>
      </c>
      <c r="WCI62" s="763">
        <f>'Detailed Budget'!WCU72</f>
        <v>0</v>
      </c>
      <c r="WCJ62" s="763">
        <f>'Detailed Budget'!WCV72</f>
        <v>0</v>
      </c>
      <c r="WCK62" s="763">
        <f>'Detailed Budget'!WCW72</f>
        <v>0</v>
      </c>
      <c r="WCL62" s="763">
        <f>'Detailed Budget'!WCX72</f>
        <v>0</v>
      </c>
      <c r="WCM62" s="763">
        <f>'Detailed Budget'!WCY72</f>
        <v>0</v>
      </c>
      <c r="WCN62" s="763">
        <f>'Detailed Budget'!WCZ72</f>
        <v>0</v>
      </c>
      <c r="WCO62" s="763">
        <f>'Detailed Budget'!WDA72</f>
        <v>0</v>
      </c>
      <c r="WCP62" s="763">
        <f>'Detailed Budget'!WDB72</f>
        <v>0</v>
      </c>
      <c r="WCQ62" s="763">
        <f>'Detailed Budget'!WDC72</f>
        <v>0</v>
      </c>
      <c r="WCR62" s="763">
        <f>'Detailed Budget'!WDD72</f>
        <v>0</v>
      </c>
      <c r="WCS62" s="763">
        <f>'Detailed Budget'!WDE72</f>
        <v>0</v>
      </c>
      <c r="WCT62" s="763">
        <f>'Detailed Budget'!WDF72</f>
        <v>0</v>
      </c>
      <c r="WCU62" s="763">
        <f>'Detailed Budget'!WDG72</f>
        <v>0</v>
      </c>
      <c r="WCV62" s="763">
        <f>'Detailed Budget'!WDH72</f>
        <v>0</v>
      </c>
      <c r="WCW62" s="763">
        <f>'Detailed Budget'!WDI72</f>
        <v>0</v>
      </c>
      <c r="WCX62" s="763">
        <f>'Detailed Budget'!WDJ72</f>
        <v>0</v>
      </c>
      <c r="WCY62" s="763">
        <f>'Detailed Budget'!WDK72</f>
        <v>0</v>
      </c>
      <c r="WCZ62" s="763">
        <f>'Detailed Budget'!WDL72</f>
        <v>0</v>
      </c>
      <c r="WDA62" s="763">
        <f>'Detailed Budget'!WDM72</f>
        <v>0</v>
      </c>
      <c r="WDB62" s="763">
        <f>'Detailed Budget'!WDN72</f>
        <v>0</v>
      </c>
      <c r="WDC62" s="763">
        <f>'Detailed Budget'!WDO72</f>
        <v>0</v>
      </c>
      <c r="WDD62" s="763">
        <f>'Detailed Budget'!WDP72</f>
        <v>0</v>
      </c>
      <c r="WDE62" s="763">
        <f>'Detailed Budget'!WDQ72</f>
        <v>0</v>
      </c>
      <c r="WDF62" s="763">
        <f>'Detailed Budget'!WDR72</f>
        <v>0</v>
      </c>
      <c r="WDG62" s="763">
        <f>'Detailed Budget'!WDS72</f>
        <v>0</v>
      </c>
      <c r="WDH62" s="763">
        <f>'Detailed Budget'!WDT72</f>
        <v>0</v>
      </c>
      <c r="WDI62" s="763">
        <f>'Detailed Budget'!WDU72</f>
        <v>0</v>
      </c>
      <c r="WDJ62" s="763">
        <f>'Detailed Budget'!WDV72</f>
        <v>0</v>
      </c>
      <c r="WDK62" s="763">
        <f>'Detailed Budget'!WDW72</f>
        <v>0</v>
      </c>
      <c r="WDL62" s="763">
        <f>'Detailed Budget'!WDX72</f>
        <v>0</v>
      </c>
      <c r="WDM62" s="763">
        <f>'Detailed Budget'!WDY72</f>
        <v>0</v>
      </c>
      <c r="WDN62" s="763">
        <f>'Detailed Budget'!WDZ72</f>
        <v>0</v>
      </c>
      <c r="WDO62" s="763">
        <f>'Detailed Budget'!WEA72</f>
        <v>0</v>
      </c>
      <c r="WDP62" s="763">
        <f>'Detailed Budget'!WEB72</f>
        <v>0</v>
      </c>
      <c r="WDQ62" s="763">
        <f>'Detailed Budget'!WEC72</f>
        <v>0</v>
      </c>
      <c r="WDR62" s="763">
        <f>'Detailed Budget'!WED72</f>
        <v>0</v>
      </c>
      <c r="WDS62" s="763">
        <f>'Detailed Budget'!WEE72</f>
        <v>0</v>
      </c>
      <c r="WDT62" s="763">
        <f>'Detailed Budget'!WEF72</f>
        <v>0</v>
      </c>
      <c r="WDU62" s="763">
        <f>'Detailed Budget'!WEG72</f>
        <v>0</v>
      </c>
      <c r="WDV62" s="763">
        <f>'Detailed Budget'!WEH72</f>
        <v>0</v>
      </c>
      <c r="WDW62" s="763">
        <f>'Detailed Budget'!WEI72</f>
        <v>0</v>
      </c>
      <c r="WDX62" s="763">
        <f>'Detailed Budget'!WEJ72</f>
        <v>0</v>
      </c>
      <c r="WDY62" s="763">
        <f>'Detailed Budget'!WEK72</f>
        <v>0</v>
      </c>
      <c r="WDZ62" s="763">
        <f>'Detailed Budget'!WEL72</f>
        <v>0</v>
      </c>
      <c r="WEA62" s="763">
        <f>'Detailed Budget'!WEM72</f>
        <v>0</v>
      </c>
      <c r="WEB62" s="763">
        <f>'Detailed Budget'!WEN72</f>
        <v>0</v>
      </c>
      <c r="WEC62" s="763">
        <f>'Detailed Budget'!WEO72</f>
        <v>0</v>
      </c>
      <c r="WED62" s="763">
        <f>'Detailed Budget'!WEP72</f>
        <v>0</v>
      </c>
      <c r="WEE62" s="763">
        <f>'Detailed Budget'!WEQ72</f>
        <v>0</v>
      </c>
      <c r="WEF62" s="763">
        <f>'Detailed Budget'!WER72</f>
        <v>0</v>
      </c>
      <c r="WEG62" s="763">
        <f>'Detailed Budget'!WES72</f>
        <v>0</v>
      </c>
      <c r="WEH62" s="763">
        <f>'Detailed Budget'!WET72</f>
        <v>0</v>
      </c>
      <c r="WEI62" s="763">
        <f>'Detailed Budget'!WEU72</f>
        <v>0</v>
      </c>
      <c r="WEJ62" s="763">
        <f>'Detailed Budget'!WEV72</f>
        <v>0</v>
      </c>
      <c r="WEK62" s="763">
        <f>'Detailed Budget'!WEW72</f>
        <v>0</v>
      </c>
      <c r="WEL62" s="763">
        <f>'Detailed Budget'!WEX72</f>
        <v>0</v>
      </c>
      <c r="WEM62" s="763">
        <f>'Detailed Budget'!WEY72</f>
        <v>0</v>
      </c>
      <c r="WEN62" s="763">
        <f>'Detailed Budget'!WEZ72</f>
        <v>0</v>
      </c>
      <c r="WEO62" s="763">
        <f>'Detailed Budget'!WFA72</f>
        <v>0</v>
      </c>
      <c r="WEP62" s="763">
        <f>'Detailed Budget'!WFB72</f>
        <v>0</v>
      </c>
      <c r="WEQ62" s="763">
        <f>'Detailed Budget'!WFC72</f>
        <v>0</v>
      </c>
      <c r="WER62" s="763">
        <f>'Detailed Budget'!WFD72</f>
        <v>0</v>
      </c>
      <c r="WES62" s="763">
        <f>'Detailed Budget'!WFE72</f>
        <v>0</v>
      </c>
      <c r="WET62" s="763">
        <f>'Detailed Budget'!WFF72</f>
        <v>0</v>
      </c>
      <c r="WEU62" s="763">
        <f>'Detailed Budget'!WFG72</f>
        <v>0</v>
      </c>
      <c r="WEV62" s="763">
        <f>'Detailed Budget'!WFH72</f>
        <v>0</v>
      </c>
      <c r="WEW62" s="763">
        <f>'Detailed Budget'!WFI72</f>
        <v>0</v>
      </c>
      <c r="WEX62" s="763">
        <f>'Detailed Budget'!WFJ72</f>
        <v>0</v>
      </c>
      <c r="WEY62" s="763">
        <f>'Detailed Budget'!WFK72</f>
        <v>0</v>
      </c>
      <c r="WEZ62" s="763">
        <f>'Detailed Budget'!WFL72</f>
        <v>0</v>
      </c>
      <c r="WFA62" s="763">
        <f>'Detailed Budget'!WFM72</f>
        <v>0</v>
      </c>
      <c r="WFB62" s="763">
        <f>'Detailed Budget'!WFN72</f>
        <v>0</v>
      </c>
      <c r="WFC62" s="763">
        <f>'Detailed Budget'!WFO72</f>
        <v>0</v>
      </c>
      <c r="WFD62" s="763">
        <f>'Detailed Budget'!WFP72</f>
        <v>0</v>
      </c>
      <c r="WFE62" s="763">
        <f>'Detailed Budget'!WFQ72</f>
        <v>0</v>
      </c>
      <c r="WFF62" s="763">
        <f>'Detailed Budget'!WFR72</f>
        <v>0</v>
      </c>
      <c r="WFG62" s="763">
        <f>'Detailed Budget'!WFS72</f>
        <v>0</v>
      </c>
      <c r="WFH62" s="763">
        <f>'Detailed Budget'!WFT72</f>
        <v>0</v>
      </c>
      <c r="WFI62" s="763">
        <f>'Detailed Budget'!WFU72</f>
        <v>0</v>
      </c>
      <c r="WFJ62" s="763">
        <f>'Detailed Budget'!WFV72</f>
        <v>0</v>
      </c>
      <c r="WFK62" s="763">
        <f>'Detailed Budget'!WFW72</f>
        <v>0</v>
      </c>
      <c r="WFL62" s="763">
        <f>'Detailed Budget'!WFX72</f>
        <v>0</v>
      </c>
      <c r="WFM62" s="763">
        <f>'Detailed Budget'!WFY72</f>
        <v>0</v>
      </c>
      <c r="WFN62" s="763">
        <f>'Detailed Budget'!WFZ72</f>
        <v>0</v>
      </c>
      <c r="WFO62" s="763">
        <f>'Detailed Budget'!WGA72</f>
        <v>0</v>
      </c>
      <c r="WFP62" s="763">
        <f>'Detailed Budget'!WGB72</f>
        <v>0</v>
      </c>
      <c r="WFQ62" s="763">
        <f>'Detailed Budget'!WGC72</f>
        <v>0</v>
      </c>
      <c r="WFR62" s="763">
        <f>'Detailed Budget'!WGD72</f>
        <v>0</v>
      </c>
      <c r="WFS62" s="763">
        <f>'Detailed Budget'!WGE72</f>
        <v>0</v>
      </c>
      <c r="WFT62" s="763">
        <f>'Detailed Budget'!WGF72</f>
        <v>0</v>
      </c>
      <c r="WFU62" s="763">
        <f>'Detailed Budget'!WGG72</f>
        <v>0</v>
      </c>
      <c r="WFV62" s="763">
        <f>'Detailed Budget'!WGH72</f>
        <v>0</v>
      </c>
      <c r="WFW62" s="763">
        <f>'Detailed Budget'!WGI72</f>
        <v>0</v>
      </c>
      <c r="WFX62" s="763">
        <f>'Detailed Budget'!WGJ72</f>
        <v>0</v>
      </c>
      <c r="WFY62" s="763">
        <f>'Detailed Budget'!WGK72</f>
        <v>0</v>
      </c>
      <c r="WFZ62" s="763">
        <f>'Detailed Budget'!WGL72</f>
        <v>0</v>
      </c>
      <c r="WGA62" s="763">
        <f>'Detailed Budget'!WGM72</f>
        <v>0</v>
      </c>
      <c r="WGB62" s="763">
        <f>'Detailed Budget'!WGN72</f>
        <v>0</v>
      </c>
      <c r="WGC62" s="763">
        <f>'Detailed Budget'!WGO72</f>
        <v>0</v>
      </c>
      <c r="WGD62" s="763">
        <f>'Detailed Budget'!WGP72</f>
        <v>0</v>
      </c>
      <c r="WGE62" s="763">
        <f>'Detailed Budget'!WGQ72</f>
        <v>0</v>
      </c>
      <c r="WGF62" s="763">
        <f>'Detailed Budget'!WGR72</f>
        <v>0</v>
      </c>
      <c r="WGG62" s="763">
        <f>'Detailed Budget'!WGS72</f>
        <v>0</v>
      </c>
      <c r="WGH62" s="763">
        <f>'Detailed Budget'!WGT72</f>
        <v>0</v>
      </c>
      <c r="WGI62" s="763">
        <f>'Detailed Budget'!WGU72</f>
        <v>0</v>
      </c>
      <c r="WGJ62" s="763">
        <f>'Detailed Budget'!WGV72</f>
        <v>0</v>
      </c>
      <c r="WGK62" s="763">
        <f>'Detailed Budget'!WGW72</f>
        <v>0</v>
      </c>
      <c r="WGL62" s="763">
        <f>'Detailed Budget'!WGX72</f>
        <v>0</v>
      </c>
      <c r="WGM62" s="763">
        <f>'Detailed Budget'!WGY72</f>
        <v>0</v>
      </c>
      <c r="WGN62" s="763">
        <f>'Detailed Budget'!WGZ72</f>
        <v>0</v>
      </c>
      <c r="WGO62" s="763">
        <f>'Detailed Budget'!WHA72</f>
        <v>0</v>
      </c>
      <c r="WGP62" s="763">
        <f>'Detailed Budget'!WHB72</f>
        <v>0</v>
      </c>
      <c r="WGQ62" s="763">
        <f>'Detailed Budget'!WHC72</f>
        <v>0</v>
      </c>
      <c r="WGR62" s="763">
        <f>'Detailed Budget'!WHD72</f>
        <v>0</v>
      </c>
      <c r="WGS62" s="763">
        <f>'Detailed Budget'!WHE72</f>
        <v>0</v>
      </c>
      <c r="WGT62" s="763">
        <f>'Detailed Budget'!WHF72</f>
        <v>0</v>
      </c>
      <c r="WGU62" s="763">
        <f>'Detailed Budget'!WHG72</f>
        <v>0</v>
      </c>
      <c r="WGV62" s="763">
        <f>'Detailed Budget'!WHH72</f>
        <v>0</v>
      </c>
      <c r="WGW62" s="763">
        <f>'Detailed Budget'!WHI72</f>
        <v>0</v>
      </c>
      <c r="WGX62" s="763">
        <f>'Detailed Budget'!WHJ72</f>
        <v>0</v>
      </c>
      <c r="WGY62" s="763">
        <f>'Detailed Budget'!WHK72</f>
        <v>0</v>
      </c>
      <c r="WGZ62" s="763">
        <f>'Detailed Budget'!WHL72</f>
        <v>0</v>
      </c>
      <c r="WHA62" s="763">
        <f>'Detailed Budget'!WHM72</f>
        <v>0</v>
      </c>
      <c r="WHB62" s="763">
        <f>'Detailed Budget'!WHN72</f>
        <v>0</v>
      </c>
      <c r="WHC62" s="763">
        <f>'Detailed Budget'!WHO72</f>
        <v>0</v>
      </c>
      <c r="WHD62" s="763">
        <f>'Detailed Budget'!WHP72</f>
        <v>0</v>
      </c>
      <c r="WHE62" s="763">
        <f>'Detailed Budget'!WHQ72</f>
        <v>0</v>
      </c>
      <c r="WHF62" s="763">
        <f>'Detailed Budget'!WHR72</f>
        <v>0</v>
      </c>
      <c r="WHG62" s="763">
        <f>'Detailed Budget'!WHS72</f>
        <v>0</v>
      </c>
      <c r="WHH62" s="763">
        <f>'Detailed Budget'!WHT72</f>
        <v>0</v>
      </c>
      <c r="WHI62" s="763">
        <f>'Detailed Budget'!WHU72</f>
        <v>0</v>
      </c>
      <c r="WHJ62" s="763">
        <f>'Detailed Budget'!WHV72</f>
        <v>0</v>
      </c>
      <c r="WHK62" s="763">
        <f>'Detailed Budget'!WHW72</f>
        <v>0</v>
      </c>
      <c r="WHL62" s="763">
        <f>'Detailed Budget'!WHX72</f>
        <v>0</v>
      </c>
      <c r="WHM62" s="763">
        <f>'Detailed Budget'!WHY72</f>
        <v>0</v>
      </c>
      <c r="WHN62" s="763">
        <f>'Detailed Budget'!WHZ72</f>
        <v>0</v>
      </c>
      <c r="WHO62" s="763">
        <f>'Detailed Budget'!WIA72</f>
        <v>0</v>
      </c>
      <c r="WHP62" s="763">
        <f>'Detailed Budget'!WIB72</f>
        <v>0</v>
      </c>
      <c r="WHQ62" s="763">
        <f>'Detailed Budget'!WIC72</f>
        <v>0</v>
      </c>
      <c r="WHR62" s="763">
        <f>'Detailed Budget'!WID72</f>
        <v>0</v>
      </c>
      <c r="WHS62" s="763">
        <f>'Detailed Budget'!WIE72</f>
        <v>0</v>
      </c>
      <c r="WHT62" s="763">
        <f>'Detailed Budget'!WIF72</f>
        <v>0</v>
      </c>
      <c r="WHU62" s="763">
        <f>'Detailed Budget'!WIG72</f>
        <v>0</v>
      </c>
      <c r="WHV62" s="763">
        <f>'Detailed Budget'!WIH72</f>
        <v>0</v>
      </c>
      <c r="WHW62" s="763">
        <f>'Detailed Budget'!WII72</f>
        <v>0</v>
      </c>
      <c r="WHX62" s="763">
        <f>'Detailed Budget'!WIJ72</f>
        <v>0</v>
      </c>
      <c r="WHY62" s="763">
        <f>'Detailed Budget'!WIK72</f>
        <v>0</v>
      </c>
      <c r="WHZ62" s="763">
        <f>'Detailed Budget'!WIL72</f>
        <v>0</v>
      </c>
      <c r="WIA62" s="763">
        <f>'Detailed Budget'!WIM72</f>
        <v>0</v>
      </c>
      <c r="WIB62" s="763">
        <f>'Detailed Budget'!WIN72</f>
        <v>0</v>
      </c>
      <c r="WIC62" s="763">
        <f>'Detailed Budget'!WIO72</f>
        <v>0</v>
      </c>
      <c r="WID62" s="763">
        <f>'Detailed Budget'!WIP72</f>
        <v>0</v>
      </c>
      <c r="WIE62" s="763">
        <f>'Detailed Budget'!WIQ72</f>
        <v>0</v>
      </c>
      <c r="WIF62" s="763">
        <f>'Detailed Budget'!WIR72</f>
        <v>0</v>
      </c>
      <c r="WIG62" s="763">
        <f>'Detailed Budget'!WIS72</f>
        <v>0</v>
      </c>
      <c r="WIH62" s="763">
        <f>'Detailed Budget'!WIT72</f>
        <v>0</v>
      </c>
      <c r="WII62" s="763">
        <f>'Detailed Budget'!WIU72</f>
        <v>0</v>
      </c>
      <c r="WIJ62" s="763">
        <f>'Detailed Budget'!WIV72</f>
        <v>0</v>
      </c>
      <c r="WIK62" s="763">
        <f>'Detailed Budget'!WIW72</f>
        <v>0</v>
      </c>
      <c r="WIL62" s="763">
        <f>'Detailed Budget'!WIX72</f>
        <v>0</v>
      </c>
      <c r="WIM62" s="763">
        <f>'Detailed Budget'!WIY72</f>
        <v>0</v>
      </c>
      <c r="WIN62" s="763">
        <f>'Detailed Budget'!WIZ72</f>
        <v>0</v>
      </c>
      <c r="WIO62" s="763">
        <f>'Detailed Budget'!WJA72</f>
        <v>0</v>
      </c>
      <c r="WIP62" s="763">
        <f>'Detailed Budget'!WJB72</f>
        <v>0</v>
      </c>
      <c r="WIQ62" s="763">
        <f>'Detailed Budget'!WJC72</f>
        <v>0</v>
      </c>
      <c r="WIR62" s="763">
        <f>'Detailed Budget'!WJD72</f>
        <v>0</v>
      </c>
      <c r="WIS62" s="763">
        <f>'Detailed Budget'!WJE72</f>
        <v>0</v>
      </c>
      <c r="WIT62" s="763">
        <f>'Detailed Budget'!WJF72</f>
        <v>0</v>
      </c>
      <c r="WIU62" s="763">
        <f>'Detailed Budget'!WJG72</f>
        <v>0</v>
      </c>
      <c r="WIV62" s="763">
        <f>'Detailed Budget'!WJH72</f>
        <v>0</v>
      </c>
      <c r="WIW62" s="763">
        <f>'Detailed Budget'!WJI72</f>
        <v>0</v>
      </c>
      <c r="WIX62" s="763">
        <f>'Detailed Budget'!WJJ72</f>
        <v>0</v>
      </c>
      <c r="WIY62" s="763">
        <f>'Detailed Budget'!WJK72</f>
        <v>0</v>
      </c>
      <c r="WIZ62" s="763">
        <f>'Detailed Budget'!WJL72</f>
        <v>0</v>
      </c>
      <c r="WJA62" s="763">
        <f>'Detailed Budget'!WJM72</f>
        <v>0</v>
      </c>
      <c r="WJB62" s="763">
        <f>'Detailed Budget'!WJN72</f>
        <v>0</v>
      </c>
      <c r="WJC62" s="763">
        <f>'Detailed Budget'!WJO72</f>
        <v>0</v>
      </c>
      <c r="WJD62" s="763">
        <f>'Detailed Budget'!WJP72</f>
        <v>0</v>
      </c>
      <c r="WJE62" s="763">
        <f>'Detailed Budget'!WJQ72</f>
        <v>0</v>
      </c>
      <c r="WJF62" s="763">
        <f>'Detailed Budget'!WJR72</f>
        <v>0</v>
      </c>
      <c r="WJG62" s="763">
        <f>'Detailed Budget'!WJS72</f>
        <v>0</v>
      </c>
      <c r="WJH62" s="763">
        <f>'Detailed Budget'!WJT72</f>
        <v>0</v>
      </c>
      <c r="WJI62" s="763">
        <f>'Detailed Budget'!WJU72</f>
        <v>0</v>
      </c>
      <c r="WJJ62" s="763">
        <f>'Detailed Budget'!WJV72</f>
        <v>0</v>
      </c>
      <c r="WJK62" s="763">
        <f>'Detailed Budget'!WJW72</f>
        <v>0</v>
      </c>
      <c r="WJL62" s="763">
        <f>'Detailed Budget'!WJX72</f>
        <v>0</v>
      </c>
      <c r="WJM62" s="763">
        <f>'Detailed Budget'!WJY72</f>
        <v>0</v>
      </c>
      <c r="WJN62" s="763">
        <f>'Detailed Budget'!WJZ72</f>
        <v>0</v>
      </c>
      <c r="WJO62" s="763">
        <f>'Detailed Budget'!WKA72</f>
        <v>0</v>
      </c>
      <c r="WJP62" s="763">
        <f>'Detailed Budget'!WKB72</f>
        <v>0</v>
      </c>
      <c r="WJQ62" s="763">
        <f>'Detailed Budget'!WKC72</f>
        <v>0</v>
      </c>
      <c r="WJR62" s="763">
        <f>'Detailed Budget'!WKD72</f>
        <v>0</v>
      </c>
      <c r="WJS62" s="763">
        <f>'Detailed Budget'!WKE72</f>
        <v>0</v>
      </c>
      <c r="WJT62" s="763">
        <f>'Detailed Budget'!WKF72</f>
        <v>0</v>
      </c>
      <c r="WJU62" s="763">
        <f>'Detailed Budget'!WKG72</f>
        <v>0</v>
      </c>
      <c r="WJV62" s="763">
        <f>'Detailed Budget'!WKH72</f>
        <v>0</v>
      </c>
      <c r="WJW62" s="763">
        <f>'Detailed Budget'!WKI72</f>
        <v>0</v>
      </c>
      <c r="WJX62" s="763">
        <f>'Detailed Budget'!WKJ72</f>
        <v>0</v>
      </c>
      <c r="WJY62" s="763">
        <f>'Detailed Budget'!WKK72</f>
        <v>0</v>
      </c>
      <c r="WJZ62" s="763">
        <f>'Detailed Budget'!WKL72</f>
        <v>0</v>
      </c>
      <c r="WKA62" s="763">
        <f>'Detailed Budget'!WKM72</f>
        <v>0</v>
      </c>
      <c r="WKB62" s="763">
        <f>'Detailed Budget'!WKN72</f>
        <v>0</v>
      </c>
      <c r="WKC62" s="763">
        <f>'Detailed Budget'!WKO72</f>
        <v>0</v>
      </c>
      <c r="WKD62" s="763">
        <f>'Detailed Budget'!WKP72</f>
        <v>0</v>
      </c>
      <c r="WKE62" s="763">
        <f>'Detailed Budget'!WKQ72</f>
        <v>0</v>
      </c>
      <c r="WKF62" s="763">
        <f>'Detailed Budget'!WKR72</f>
        <v>0</v>
      </c>
      <c r="WKG62" s="763">
        <f>'Detailed Budget'!WKS72</f>
        <v>0</v>
      </c>
      <c r="WKH62" s="763">
        <f>'Detailed Budget'!WKT72</f>
        <v>0</v>
      </c>
      <c r="WKI62" s="763">
        <f>'Detailed Budget'!WKU72</f>
        <v>0</v>
      </c>
      <c r="WKJ62" s="763">
        <f>'Detailed Budget'!WKV72</f>
        <v>0</v>
      </c>
      <c r="WKK62" s="763">
        <f>'Detailed Budget'!WKW72</f>
        <v>0</v>
      </c>
      <c r="WKL62" s="763">
        <f>'Detailed Budget'!WKX72</f>
        <v>0</v>
      </c>
      <c r="WKM62" s="763">
        <f>'Detailed Budget'!WKY72</f>
        <v>0</v>
      </c>
      <c r="WKN62" s="763">
        <f>'Detailed Budget'!WKZ72</f>
        <v>0</v>
      </c>
      <c r="WKO62" s="763">
        <f>'Detailed Budget'!WLA72</f>
        <v>0</v>
      </c>
      <c r="WKP62" s="763">
        <f>'Detailed Budget'!WLB72</f>
        <v>0</v>
      </c>
      <c r="WKQ62" s="763">
        <f>'Detailed Budget'!WLC72</f>
        <v>0</v>
      </c>
      <c r="WKR62" s="763">
        <f>'Detailed Budget'!WLD72</f>
        <v>0</v>
      </c>
      <c r="WKS62" s="763">
        <f>'Detailed Budget'!WLE72</f>
        <v>0</v>
      </c>
      <c r="WKT62" s="763">
        <f>'Detailed Budget'!WLF72</f>
        <v>0</v>
      </c>
      <c r="WKU62" s="763">
        <f>'Detailed Budget'!WLG72</f>
        <v>0</v>
      </c>
      <c r="WKV62" s="763">
        <f>'Detailed Budget'!WLH72</f>
        <v>0</v>
      </c>
      <c r="WKW62" s="763">
        <f>'Detailed Budget'!WLI72</f>
        <v>0</v>
      </c>
      <c r="WKX62" s="763">
        <f>'Detailed Budget'!WLJ72</f>
        <v>0</v>
      </c>
      <c r="WKY62" s="763">
        <f>'Detailed Budget'!WLK72</f>
        <v>0</v>
      </c>
      <c r="WKZ62" s="763">
        <f>'Detailed Budget'!WLL72</f>
        <v>0</v>
      </c>
      <c r="WLA62" s="763">
        <f>'Detailed Budget'!WLM72</f>
        <v>0</v>
      </c>
      <c r="WLB62" s="763">
        <f>'Detailed Budget'!WLN72</f>
        <v>0</v>
      </c>
      <c r="WLC62" s="763">
        <f>'Detailed Budget'!WLO72</f>
        <v>0</v>
      </c>
      <c r="WLD62" s="763">
        <f>'Detailed Budget'!WLP72</f>
        <v>0</v>
      </c>
      <c r="WLE62" s="763">
        <f>'Detailed Budget'!WLQ72</f>
        <v>0</v>
      </c>
      <c r="WLF62" s="763">
        <f>'Detailed Budget'!WLR72</f>
        <v>0</v>
      </c>
      <c r="WLG62" s="763">
        <f>'Detailed Budget'!WLS72</f>
        <v>0</v>
      </c>
      <c r="WLH62" s="763">
        <f>'Detailed Budget'!WLT72</f>
        <v>0</v>
      </c>
      <c r="WLI62" s="763">
        <f>'Detailed Budget'!WLU72</f>
        <v>0</v>
      </c>
      <c r="WLJ62" s="763">
        <f>'Detailed Budget'!WLV72</f>
        <v>0</v>
      </c>
      <c r="WLK62" s="763">
        <f>'Detailed Budget'!WLW72</f>
        <v>0</v>
      </c>
      <c r="WLL62" s="763">
        <f>'Detailed Budget'!WLX72</f>
        <v>0</v>
      </c>
      <c r="WLM62" s="763">
        <f>'Detailed Budget'!WLY72</f>
        <v>0</v>
      </c>
      <c r="WLN62" s="763">
        <f>'Detailed Budget'!WLZ72</f>
        <v>0</v>
      </c>
      <c r="WLO62" s="763">
        <f>'Detailed Budget'!WMA72</f>
        <v>0</v>
      </c>
      <c r="WLP62" s="763">
        <f>'Detailed Budget'!WMB72</f>
        <v>0</v>
      </c>
      <c r="WLQ62" s="763">
        <f>'Detailed Budget'!WMC72</f>
        <v>0</v>
      </c>
      <c r="WLR62" s="763">
        <f>'Detailed Budget'!WMD72</f>
        <v>0</v>
      </c>
      <c r="WLS62" s="763">
        <f>'Detailed Budget'!WME72</f>
        <v>0</v>
      </c>
      <c r="WLT62" s="763">
        <f>'Detailed Budget'!WMF72</f>
        <v>0</v>
      </c>
      <c r="WLU62" s="763">
        <f>'Detailed Budget'!WMG72</f>
        <v>0</v>
      </c>
      <c r="WLV62" s="763">
        <f>'Detailed Budget'!WMH72</f>
        <v>0</v>
      </c>
      <c r="WLW62" s="763">
        <f>'Detailed Budget'!WMI72</f>
        <v>0</v>
      </c>
      <c r="WLX62" s="763">
        <f>'Detailed Budget'!WMJ72</f>
        <v>0</v>
      </c>
      <c r="WLY62" s="763">
        <f>'Detailed Budget'!WMK72</f>
        <v>0</v>
      </c>
      <c r="WLZ62" s="763">
        <f>'Detailed Budget'!WML72</f>
        <v>0</v>
      </c>
      <c r="WMA62" s="763">
        <f>'Detailed Budget'!WMM72</f>
        <v>0</v>
      </c>
      <c r="WMB62" s="763">
        <f>'Detailed Budget'!WMN72</f>
        <v>0</v>
      </c>
      <c r="WMC62" s="763">
        <f>'Detailed Budget'!WMO72</f>
        <v>0</v>
      </c>
      <c r="WMD62" s="763">
        <f>'Detailed Budget'!WMP72</f>
        <v>0</v>
      </c>
      <c r="WME62" s="763">
        <f>'Detailed Budget'!WMQ72</f>
        <v>0</v>
      </c>
      <c r="WMF62" s="763">
        <f>'Detailed Budget'!WMR72</f>
        <v>0</v>
      </c>
      <c r="WMG62" s="763">
        <f>'Detailed Budget'!WMS72</f>
        <v>0</v>
      </c>
      <c r="WMH62" s="763">
        <f>'Detailed Budget'!WMT72</f>
        <v>0</v>
      </c>
      <c r="WMI62" s="763">
        <f>'Detailed Budget'!WMU72</f>
        <v>0</v>
      </c>
      <c r="WMJ62" s="763">
        <f>'Detailed Budget'!WMV72</f>
        <v>0</v>
      </c>
      <c r="WMK62" s="763">
        <f>'Detailed Budget'!WMW72</f>
        <v>0</v>
      </c>
      <c r="WML62" s="763">
        <f>'Detailed Budget'!WMX72</f>
        <v>0</v>
      </c>
      <c r="WMM62" s="763">
        <f>'Detailed Budget'!WMY72</f>
        <v>0</v>
      </c>
      <c r="WMN62" s="763">
        <f>'Detailed Budget'!WMZ72</f>
        <v>0</v>
      </c>
      <c r="WMO62" s="763">
        <f>'Detailed Budget'!WNA72</f>
        <v>0</v>
      </c>
      <c r="WMP62" s="763">
        <f>'Detailed Budget'!WNB72</f>
        <v>0</v>
      </c>
      <c r="WMQ62" s="763">
        <f>'Detailed Budget'!WNC72</f>
        <v>0</v>
      </c>
      <c r="WMR62" s="763">
        <f>'Detailed Budget'!WND72</f>
        <v>0</v>
      </c>
      <c r="WMS62" s="763">
        <f>'Detailed Budget'!WNE72</f>
        <v>0</v>
      </c>
      <c r="WMT62" s="763">
        <f>'Detailed Budget'!WNF72</f>
        <v>0</v>
      </c>
      <c r="WMU62" s="763">
        <f>'Detailed Budget'!WNG72</f>
        <v>0</v>
      </c>
      <c r="WMV62" s="763">
        <f>'Detailed Budget'!WNH72</f>
        <v>0</v>
      </c>
      <c r="WMW62" s="763">
        <f>'Detailed Budget'!WNI72</f>
        <v>0</v>
      </c>
      <c r="WMX62" s="763">
        <f>'Detailed Budget'!WNJ72</f>
        <v>0</v>
      </c>
      <c r="WMY62" s="763">
        <f>'Detailed Budget'!WNK72</f>
        <v>0</v>
      </c>
      <c r="WMZ62" s="763">
        <f>'Detailed Budget'!WNL72</f>
        <v>0</v>
      </c>
      <c r="WNA62" s="763">
        <f>'Detailed Budget'!WNM72</f>
        <v>0</v>
      </c>
      <c r="WNB62" s="763">
        <f>'Detailed Budget'!WNN72</f>
        <v>0</v>
      </c>
      <c r="WNC62" s="763">
        <f>'Detailed Budget'!WNO72</f>
        <v>0</v>
      </c>
      <c r="WND62" s="763">
        <f>'Detailed Budget'!WNP72</f>
        <v>0</v>
      </c>
      <c r="WNE62" s="763">
        <f>'Detailed Budget'!WNQ72</f>
        <v>0</v>
      </c>
      <c r="WNF62" s="763">
        <f>'Detailed Budget'!WNR72</f>
        <v>0</v>
      </c>
      <c r="WNG62" s="763">
        <f>'Detailed Budget'!WNS72</f>
        <v>0</v>
      </c>
      <c r="WNH62" s="763">
        <f>'Detailed Budget'!WNT72</f>
        <v>0</v>
      </c>
      <c r="WNI62" s="763">
        <f>'Detailed Budget'!WNU72</f>
        <v>0</v>
      </c>
      <c r="WNJ62" s="763">
        <f>'Detailed Budget'!WNV72</f>
        <v>0</v>
      </c>
      <c r="WNK62" s="763">
        <f>'Detailed Budget'!WNW72</f>
        <v>0</v>
      </c>
      <c r="WNL62" s="763">
        <f>'Detailed Budget'!WNX72</f>
        <v>0</v>
      </c>
      <c r="WNM62" s="763">
        <f>'Detailed Budget'!WNY72</f>
        <v>0</v>
      </c>
      <c r="WNN62" s="763">
        <f>'Detailed Budget'!WNZ72</f>
        <v>0</v>
      </c>
      <c r="WNO62" s="763">
        <f>'Detailed Budget'!WOA72</f>
        <v>0</v>
      </c>
      <c r="WNP62" s="763">
        <f>'Detailed Budget'!WOB72</f>
        <v>0</v>
      </c>
      <c r="WNQ62" s="763">
        <f>'Detailed Budget'!WOC72</f>
        <v>0</v>
      </c>
      <c r="WNR62" s="763">
        <f>'Detailed Budget'!WOD72</f>
        <v>0</v>
      </c>
      <c r="WNS62" s="763">
        <f>'Detailed Budget'!WOE72</f>
        <v>0</v>
      </c>
      <c r="WNT62" s="763">
        <f>'Detailed Budget'!WOF72</f>
        <v>0</v>
      </c>
      <c r="WNU62" s="763">
        <f>'Detailed Budget'!WOG72</f>
        <v>0</v>
      </c>
      <c r="WNV62" s="763">
        <f>'Detailed Budget'!WOH72</f>
        <v>0</v>
      </c>
      <c r="WNW62" s="763">
        <f>'Detailed Budget'!WOI72</f>
        <v>0</v>
      </c>
      <c r="WNX62" s="763">
        <f>'Detailed Budget'!WOJ72</f>
        <v>0</v>
      </c>
      <c r="WNY62" s="763">
        <f>'Detailed Budget'!WOK72</f>
        <v>0</v>
      </c>
      <c r="WNZ62" s="763">
        <f>'Detailed Budget'!WOL72</f>
        <v>0</v>
      </c>
      <c r="WOA62" s="763">
        <f>'Detailed Budget'!WOM72</f>
        <v>0</v>
      </c>
      <c r="WOB62" s="763">
        <f>'Detailed Budget'!WON72</f>
        <v>0</v>
      </c>
      <c r="WOC62" s="763">
        <f>'Detailed Budget'!WOO72</f>
        <v>0</v>
      </c>
      <c r="WOD62" s="763">
        <f>'Detailed Budget'!WOP72</f>
        <v>0</v>
      </c>
      <c r="WOE62" s="763">
        <f>'Detailed Budget'!WOQ72</f>
        <v>0</v>
      </c>
      <c r="WOF62" s="763">
        <f>'Detailed Budget'!WOR72</f>
        <v>0</v>
      </c>
      <c r="WOG62" s="763">
        <f>'Detailed Budget'!WOS72</f>
        <v>0</v>
      </c>
      <c r="WOH62" s="763">
        <f>'Detailed Budget'!WOT72</f>
        <v>0</v>
      </c>
      <c r="WOI62" s="763">
        <f>'Detailed Budget'!WOU72</f>
        <v>0</v>
      </c>
      <c r="WOJ62" s="763">
        <f>'Detailed Budget'!WOV72</f>
        <v>0</v>
      </c>
      <c r="WOK62" s="763">
        <f>'Detailed Budget'!WOW72</f>
        <v>0</v>
      </c>
      <c r="WOL62" s="763">
        <f>'Detailed Budget'!WOX72</f>
        <v>0</v>
      </c>
      <c r="WOM62" s="763">
        <f>'Detailed Budget'!WOY72</f>
        <v>0</v>
      </c>
      <c r="WON62" s="763">
        <f>'Detailed Budget'!WOZ72</f>
        <v>0</v>
      </c>
      <c r="WOO62" s="763">
        <f>'Detailed Budget'!WPA72</f>
        <v>0</v>
      </c>
      <c r="WOP62" s="763">
        <f>'Detailed Budget'!WPB72</f>
        <v>0</v>
      </c>
      <c r="WOQ62" s="763">
        <f>'Detailed Budget'!WPC72</f>
        <v>0</v>
      </c>
      <c r="WOR62" s="763">
        <f>'Detailed Budget'!WPD72</f>
        <v>0</v>
      </c>
      <c r="WOS62" s="763">
        <f>'Detailed Budget'!WPE72</f>
        <v>0</v>
      </c>
      <c r="WOT62" s="763">
        <f>'Detailed Budget'!WPF72</f>
        <v>0</v>
      </c>
      <c r="WOU62" s="763">
        <f>'Detailed Budget'!WPG72</f>
        <v>0</v>
      </c>
      <c r="WOV62" s="763">
        <f>'Detailed Budget'!WPH72</f>
        <v>0</v>
      </c>
      <c r="WOW62" s="763">
        <f>'Detailed Budget'!WPI72</f>
        <v>0</v>
      </c>
      <c r="WOX62" s="763">
        <f>'Detailed Budget'!WPJ72</f>
        <v>0</v>
      </c>
      <c r="WOY62" s="763">
        <f>'Detailed Budget'!WPK72</f>
        <v>0</v>
      </c>
      <c r="WOZ62" s="763">
        <f>'Detailed Budget'!WPL72</f>
        <v>0</v>
      </c>
      <c r="WPA62" s="763">
        <f>'Detailed Budget'!WPM72</f>
        <v>0</v>
      </c>
      <c r="WPB62" s="763">
        <f>'Detailed Budget'!WPN72</f>
        <v>0</v>
      </c>
      <c r="WPC62" s="763">
        <f>'Detailed Budget'!WPO72</f>
        <v>0</v>
      </c>
      <c r="WPD62" s="763">
        <f>'Detailed Budget'!WPP72</f>
        <v>0</v>
      </c>
      <c r="WPE62" s="763">
        <f>'Detailed Budget'!WPQ72</f>
        <v>0</v>
      </c>
      <c r="WPF62" s="763">
        <f>'Detailed Budget'!WPR72</f>
        <v>0</v>
      </c>
      <c r="WPG62" s="763">
        <f>'Detailed Budget'!WPS72</f>
        <v>0</v>
      </c>
      <c r="WPH62" s="763">
        <f>'Detailed Budget'!WPT72</f>
        <v>0</v>
      </c>
      <c r="WPI62" s="763">
        <f>'Detailed Budget'!WPU72</f>
        <v>0</v>
      </c>
      <c r="WPJ62" s="763">
        <f>'Detailed Budget'!WPV72</f>
        <v>0</v>
      </c>
      <c r="WPK62" s="763">
        <f>'Detailed Budget'!WPW72</f>
        <v>0</v>
      </c>
      <c r="WPL62" s="763">
        <f>'Detailed Budget'!WPX72</f>
        <v>0</v>
      </c>
      <c r="WPM62" s="763">
        <f>'Detailed Budget'!WPY72</f>
        <v>0</v>
      </c>
      <c r="WPN62" s="763">
        <f>'Detailed Budget'!WPZ72</f>
        <v>0</v>
      </c>
      <c r="WPO62" s="763">
        <f>'Detailed Budget'!WQA72</f>
        <v>0</v>
      </c>
      <c r="WPP62" s="763">
        <f>'Detailed Budget'!WQB72</f>
        <v>0</v>
      </c>
      <c r="WPQ62" s="763">
        <f>'Detailed Budget'!WQC72</f>
        <v>0</v>
      </c>
      <c r="WPR62" s="763">
        <f>'Detailed Budget'!WQD72</f>
        <v>0</v>
      </c>
      <c r="WPS62" s="763">
        <f>'Detailed Budget'!WQE72</f>
        <v>0</v>
      </c>
      <c r="WPT62" s="763">
        <f>'Detailed Budget'!WQF72</f>
        <v>0</v>
      </c>
      <c r="WPU62" s="763">
        <f>'Detailed Budget'!WQG72</f>
        <v>0</v>
      </c>
      <c r="WPV62" s="763">
        <f>'Detailed Budget'!WQH72</f>
        <v>0</v>
      </c>
      <c r="WPW62" s="763">
        <f>'Detailed Budget'!WQI72</f>
        <v>0</v>
      </c>
      <c r="WPX62" s="763">
        <f>'Detailed Budget'!WQJ72</f>
        <v>0</v>
      </c>
      <c r="WPY62" s="763">
        <f>'Detailed Budget'!WQK72</f>
        <v>0</v>
      </c>
      <c r="WPZ62" s="763">
        <f>'Detailed Budget'!WQL72</f>
        <v>0</v>
      </c>
      <c r="WQA62" s="763">
        <f>'Detailed Budget'!WQM72</f>
        <v>0</v>
      </c>
      <c r="WQB62" s="763">
        <f>'Detailed Budget'!WQN72</f>
        <v>0</v>
      </c>
      <c r="WQC62" s="763">
        <f>'Detailed Budget'!WQO72</f>
        <v>0</v>
      </c>
      <c r="WQD62" s="763">
        <f>'Detailed Budget'!WQP72</f>
        <v>0</v>
      </c>
      <c r="WQE62" s="763">
        <f>'Detailed Budget'!WQQ72</f>
        <v>0</v>
      </c>
      <c r="WQF62" s="763">
        <f>'Detailed Budget'!WQR72</f>
        <v>0</v>
      </c>
      <c r="WQG62" s="763">
        <f>'Detailed Budget'!WQS72</f>
        <v>0</v>
      </c>
      <c r="WQH62" s="763">
        <f>'Detailed Budget'!WQT72</f>
        <v>0</v>
      </c>
      <c r="WQI62" s="763">
        <f>'Detailed Budget'!WQU72</f>
        <v>0</v>
      </c>
      <c r="WQJ62" s="763">
        <f>'Detailed Budget'!WQV72</f>
        <v>0</v>
      </c>
      <c r="WQK62" s="763">
        <f>'Detailed Budget'!WQW72</f>
        <v>0</v>
      </c>
      <c r="WQL62" s="763">
        <f>'Detailed Budget'!WQX72</f>
        <v>0</v>
      </c>
      <c r="WQM62" s="763">
        <f>'Detailed Budget'!WQY72</f>
        <v>0</v>
      </c>
      <c r="WQN62" s="763">
        <f>'Detailed Budget'!WQZ72</f>
        <v>0</v>
      </c>
      <c r="WQO62" s="763">
        <f>'Detailed Budget'!WRA72</f>
        <v>0</v>
      </c>
      <c r="WQP62" s="763">
        <f>'Detailed Budget'!WRB72</f>
        <v>0</v>
      </c>
      <c r="WQQ62" s="763">
        <f>'Detailed Budget'!WRC72</f>
        <v>0</v>
      </c>
      <c r="WQR62" s="763">
        <f>'Detailed Budget'!WRD72</f>
        <v>0</v>
      </c>
      <c r="WQS62" s="763">
        <f>'Detailed Budget'!WRE72</f>
        <v>0</v>
      </c>
      <c r="WQT62" s="763">
        <f>'Detailed Budget'!WRF72</f>
        <v>0</v>
      </c>
      <c r="WQU62" s="763">
        <f>'Detailed Budget'!WRG72</f>
        <v>0</v>
      </c>
      <c r="WQV62" s="763">
        <f>'Detailed Budget'!WRH72</f>
        <v>0</v>
      </c>
      <c r="WQW62" s="763">
        <f>'Detailed Budget'!WRI72</f>
        <v>0</v>
      </c>
      <c r="WQX62" s="763">
        <f>'Detailed Budget'!WRJ72</f>
        <v>0</v>
      </c>
      <c r="WQY62" s="763">
        <f>'Detailed Budget'!WRK72</f>
        <v>0</v>
      </c>
      <c r="WQZ62" s="763">
        <f>'Detailed Budget'!WRL72</f>
        <v>0</v>
      </c>
      <c r="WRA62" s="763">
        <f>'Detailed Budget'!WRM72</f>
        <v>0</v>
      </c>
      <c r="WRB62" s="763">
        <f>'Detailed Budget'!WRN72</f>
        <v>0</v>
      </c>
      <c r="WRC62" s="763">
        <f>'Detailed Budget'!WRO72</f>
        <v>0</v>
      </c>
      <c r="WRD62" s="763">
        <f>'Detailed Budget'!WRP72</f>
        <v>0</v>
      </c>
      <c r="WRE62" s="763">
        <f>'Detailed Budget'!WRQ72</f>
        <v>0</v>
      </c>
      <c r="WRF62" s="763">
        <f>'Detailed Budget'!WRR72</f>
        <v>0</v>
      </c>
      <c r="WRG62" s="763">
        <f>'Detailed Budget'!WRS72</f>
        <v>0</v>
      </c>
      <c r="WRH62" s="763">
        <f>'Detailed Budget'!WRT72</f>
        <v>0</v>
      </c>
      <c r="WRI62" s="763">
        <f>'Detailed Budget'!WRU72</f>
        <v>0</v>
      </c>
      <c r="WRJ62" s="763">
        <f>'Detailed Budget'!WRV72</f>
        <v>0</v>
      </c>
      <c r="WRK62" s="763">
        <f>'Detailed Budget'!WRW72</f>
        <v>0</v>
      </c>
      <c r="WRL62" s="763">
        <f>'Detailed Budget'!WRX72</f>
        <v>0</v>
      </c>
      <c r="WRM62" s="763">
        <f>'Detailed Budget'!WRY72</f>
        <v>0</v>
      </c>
      <c r="WRN62" s="763">
        <f>'Detailed Budget'!WRZ72</f>
        <v>0</v>
      </c>
      <c r="WRO62" s="763">
        <f>'Detailed Budget'!WSA72</f>
        <v>0</v>
      </c>
      <c r="WRP62" s="763">
        <f>'Detailed Budget'!WSB72</f>
        <v>0</v>
      </c>
      <c r="WRQ62" s="763">
        <f>'Detailed Budget'!WSC72</f>
        <v>0</v>
      </c>
      <c r="WRR62" s="763">
        <f>'Detailed Budget'!WSD72</f>
        <v>0</v>
      </c>
      <c r="WRS62" s="763">
        <f>'Detailed Budget'!WSE72</f>
        <v>0</v>
      </c>
      <c r="WRT62" s="763">
        <f>'Detailed Budget'!WSF72</f>
        <v>0</v>
      </c>
      <c r="WRU62" s="763">
        <f>'Detailed Budget'!WSG72</f>
        <v>0</v>
      </c>
      <c r="WRV62" s="763">
        <f>'Detailed Budget'!WSH72</f>
        <v>0</v>
      </c>
      <c r="WRW62" s="763">
        <f>'Detailed Budget'!WSI72</f>
        <v>0</v>
      </c>
      <c r="WRX62" s="763">
        <f>'Detailed Budget'!WSJ72</f>
        <v>0</v>
      </c>
      <c r="WRY62" s="763">
        <f>'Detailed Budget'!WSK72</f>
        <v>0</v>
      </c>
      <c r="WRZ62" s="763">
        <f>'Detailed Budget'!WSL72</f>
        <v>0</v>
      </c>
      <c r="WSA62" s="763">
        <f>'Detailed Budget'!WSM72</f>
        <v>0</v>
      </c>
      <c r="WSB62" s="763">
        <f>'Detailed Budget'!WSN72</f>
        <v>0</v>
      </c>
      <c r="WSC62" s="763">
        <f>'Detailed Budget'!WSO72</f>
        <v>0</v>
      </c>
      <c r="WSD62" s="763">
        <f>'Detailed Budget'!WSP72</f>
        <v>0</v>
      </c>
      <c r="WSE62" s="763">
        <f>'Detailed Budget'!WSQ72</f>
        <v>0</v>
      </c>
      <c r="WSF62" s="763">
        <f>'Detailed Budget'!WSR72</f>
        <v>0</v>
      </c>
      <c r="WSG62" s="763">
        <f>'Detailed Budget'!WSS72</f>
        <v>0</v>
      </c>
      <c r="WSH62" s="763">
        <f>'Detailed Budget'!WST72</f>
        <v>0</v>
      </c>
      <c r="WSI62" s="763">
        <f>'Detailed Budget'!WSU72</f>
        <v>0</v>
      </c>
      <c r="WSJ62" s="763">
        <f>'Detailed Budget'!WSV72</f>
        <v>0</v>
      </c>
      <c r="WSK62" s="763">
        <f>'Detailed Budget'!WSW72</f>
        <v>0</v>
      </c>
      <c r="WSL62" s="763">
        <f>'Detailed Budget'!WSX72</f>
        <v>0</v>
      </c>
      <c r="WSM62" s="763">
        <f>'Detailed Budget'!WSY72</f>
        <v>0</v>
      </c>
      <c r="WSN62" s="763">
        <f>'Detailed Budget'!WSZ72</f>
        <v>0</v>
      </c>
      <c r="WSO62" s="763">
        <f>'Detailed Budget'!WTA72</f>
        <v>0</v>
      </c>
      <c r="WSP62" s="763">
        <f>'Detailed Budget'!WTB72</f>
        <v>0</v>
      </c>
      <c r="WSQ62" s="763">
        <f>'Detailed Budget'!WTC72</f>
        <v>0</v>
      </c>
      <c r="WSR62" s="763">
        <f>'Detailed Budget'!WTD72</f>
        <v>0</v>
      </c>
      <c r="WSS62" s="763">
        <f>'Detailed Budget'!WTE72</f>
        <v>0</v>
      </c>
      <c r="WST62" s="763">
        <f>'Detailed Budget'!WTF72</f>
        <v>0</v>
      </c>
      <c r="WSU62" s="763">
        <f>'Detailed Budget'!WTG72</f>
        <v>0</v>
      </c>
      <c r="WSV62" s="763">
        <f>'Detailed Budget'!WTH72</f>
        <v>0</v>
      </c>
      <c r="WSW62" s="763">
        <f>'Detailed Budget'!WTI72</f>
        <v>0</v>
      </c>
      <c r="WSX62" s="763">
        <f>'Detailed Budget'!WTJ72</f>
        <v>0</v>
      </c>
      <c r="WSY62" s="763">
        <f>'Detailed Budget'!WTK72</f>
        <v>0</v>
      </c>
      <c r="WSZ62" s="763">
        <f>'Detailed Budget'!WTL72</f>
        <v>0</v>
      </c>
      <c r="WTA62" s="763">
        <f>'Detailed Budget'!WTM72</f>
        <v>0</v>
      </c>
      <c r="WTB62" s="763">
        <f>'Detailed Budget'!WTN72</f>
        <v>0</v>
      </c>
      <c r="WTC62" s="763">
        <f>'Detailed Budget'!WTO72</f>
        <v>0</v>
      </c>
      <c r="WTD62" s="763">
        <f>'Detailed Budget'!WTP72</f>
        <v>0</v>
      </c>
      <c r="WTE62" s="763">
        <f>'Detailed Budget'!WTQ72</f>
        <v>0</v>
      </c>
      <c r="WTF62" s="763">
        <f>'Detailed Budget'!WTR72</f>
        <v>0</v>
      </c>
      <c r="WTG62" s="763">
        <f>'Detailed Budget'!WTS72</f>
        <v>0</v>
      </c>
      <c r="WTH62" s="763">
        <f>'Detailed Budget'!WTT72</f>
        <v>0</v>
      </c>
      <c r="WTI62" s="763">
        <f>'Detailed Budget'!WTU72</f>
        <v>0</v>
      </c>
      <c r="WTJ62" s="763">
        <f>'Detailed Budget'!WTV72</f>
        <v>0</v>
      </c>
      <c r="WTK62" s="763">
        <f>'Detailed Budget'!WTW72</f>
        <v>0</v>
      </c>
      <c r="WTL62" s="763">
        <f>'Detailed Budget'!WTX72</f>
        <v>0</v>
      </c>
      <c r="WTM62" s="763">
        <f>'Detailed Budget'!WTY72</f>
        <v>0</v>
      </c>
      <c r="WTN62" s="763">
        <f>'Detailed Budget'!WTZ72</f>
        <v>0</v>
      </c>
      <c r="WTO62" s="763">
        <f>'Detailed Budget'!WUA72</f>
        <v>0</v>
      </c>
      <c r="WTP62" s="763">
        <f>'Detailed Budget'!WUB72</f>
        <v>0</v>
      </c>
      <c r="WTQ62" s="763">
        <f>'Detailed Budget'!WUC72</f>
        <v>0</v>
      </c>
      <c r="WTR62" s="763">
        <f>'Detailed Budget'!WUD72</f>
        <v>0</v>
      </c>
      <c r="WTS62" s="763">
        <f>'Detailed Budget'!WUE72</f>
        <v>0</v>
      </c>
      <c r="WTT62" s="763">
        <f>'Detailed Budget'!WUF72</f>
        <v>0</v>
      </c>
      <c r="WTU62" s="763">
        <f>'Detailed Budget'!WUG72</f>
        <v>0</v>
      </c>
      <c r="WTV62" s="763">
        <f>'Detailed Budget'!WUH72</f>
        <v>0</v>
      </c>
      <c r="WTW62" s="763">
        <f>'Detailed Budget'!WUI72</f>
        <v>0</v>
      </c>
      <c r="WTX62" s="763">
        <f>'Detailed Budget'!WUJ72</f>
        <v>0</v>
      </c>
      <c r="WTY62" s="763">
        <f>'Detailed Budget'!WUK72</f>
        <v>0</v>
      </c>
      <c r="WTZ62" s="763">
        <f>'Detailed Budget'!WUL72</f>
        <v>0</v>
      </c>
      <c r="WUA62" s="763">
        <f>'Detailed Budget'!WUM72</f>
        <v>0</v>
      </c>
      <c r="WUB62" s="763">
        <f>'Detailed Budget'!WUN72</f>
        <v>0</v>
      </c>
      <c r="WUC62" s="763">
        <f>'Detailed Budget'!WUO72</f>
        <v>0</v>
      </c>
      <c r="WUD62" s="763">
        <f>'Detailed Budget'!WUP72</f>
        <v>0</v>
      </c>
      <c r="WUE62" s="763">
        <f>'Detailed Budget'!WUQ72</f>
        <v>0</v>
      </c>
      <c r="WUF62" s="763">
        <f>'Detailed Budget'!WUR72</f>
        <v>0</v>
      </c>
      <c r="WUG62" s="763">
        <f>'Detailed Budget'!WUS72</f>
        <v>0</v>
      </c>
      <c r="WUH62" s="763">
        <f>'Detailed Budget'!WUT72</f>
        <v>0</v>
      </c>
      <c r="WUI62" s="763">
        <f>'Detailed Budget'!WUU72</f>
        <v>0</v>
      </c>
      <c r="WUJ62" s="763">
        <f>'Detailed Budget'!WUV72</f>
        <v>0</v>
      </c>
      <c r="WUK62" s="763">
        <f>'Detailed Budget'!WUW72</f>
        <v>0</v>
      </c>
      <c r="WUL62" s="763">
        <f>'Detailed Budget'!WUX72</f>
        <v>0</v>
      </c>
      <c r="WUM62" s="763">
        <f>'Detailed Budget'!WUY72</f>
        <v>0</v>
      </c>
      <c r="WUN62" s="763">
        <f>'Detailed Budget'!WUZ72</f>
        <v>0</v>
      </c>
      <c r="WUO62" s="763">
        <f>'Detailed Budget'!WVA72</f>
        <v>0</v>
      </c>
      <c r="WUP62" s="763">
        <f>'Detailed Budget'!WVB72</f>
        <v>0</v>
      </c>
      <c r="WUQ62" s="763">
        <f>'Detailed Budget'!WVC72</f>
        <v>0</v>
      </c>
      <c r="WUR62" s="763">
        <f>'Detailed Budget'!WVD72</f>
        <v>0</v>
      </c>
      <c r="WUS62" s="763">
        <f>'Detailed Budget'!WVE72</f>
        <v>0</v>
      </c>
      <c r="WUT62" s="763">
        <f>'Detailed Budget'!WVF72</f>
        <v>0</v>
      </c>
      <c r="WUU62" s="763">
        <f>'Detailed Budget'!WVG72</f>
        <v>0</v>
      </c>
      <c r="WUV62" s="763">
        <f>'Detailed Budget'!WVH72</f>
        <v>0</v>
      </c>
      <c r="WUW62" s="763">
        <f>'Detailed Budget'!WVI72</f>
        <v>0</v>
      </c>
      <c r="WUX62" s="763">
        <f>'Detailed Budget'!WVJ72</f>
        <v>0</v>
      </c>
      <c r="WUY62" s="763">
        <f>'Detailed Budget'!WVK72</f>
        <v>0</v>
      </c>
      <c r="WUZ62" s="763">
        <f>'Detailed Budget'!WVL72</f>
        <v>0</v>
      </c>
      <c r="WVA62" s="763">
        <f>'Detailed Budget'!WVM72</f>
        <v>0</v>
      </c>
      <c r="WVB62" s="763">
        <f>'Detailed Budget'!WVN72</f>
        <v>0</v>
      </c>
      <c r="WVC62" s="763">
        <f>'Detailed Budget'!WVO72</f>
        <v>0</v>
      </c>
      <c r="WVD62" s="763">
        <f>'Detailed Budget'!WVP72</f>
        <v>0</v>
      </c>
      <c r="WVE62" s="763">
        <f>'Detailed Budget'!WVQ72</f>
        <v>0</v>
      </c>
      <c r="WVF62" s="763">
        <f>'Detailed Budget'!WVR72</f>
        <v>0</v>
      </c>
      <c r="WVG62" s="763">
        <f>'Detailed Budget'!WVS72</f>
        <v>0</v>
      </c>
      <c r="WVH62" s="763">
        <f>'Detailed Budget'!WVT72</f>
        <v>0</v>
      </c>
      <c r="WVI62" s="763">
        <f>'Detailed Budget'!WVU72</f>
        <v>0</v>
      </c>
      <c r="WVJ62" s="763">
        <f>'Detailed Budget'!WVV72</f>
        <v>0</v>
      </c>
      <c r="WVK62" s="763">
        <f>'Detailed Budget'!WVW72</f>
        <v>0</v>
      </c>
      <c r="WVL62" s="763">
        <f>'Detailed Budget'!WVX72</f>
        <v>0</v>
      </c>
      <c r="WVM62" s="763">
        <f>'Detailed Budget'!WVY72</f>
        <v>0</v>
      </c>
      <c r="WVN62" s="763">
        <f>'Detailed Budget'!WVZ72</f>
        <v>0</v>
      </c>
      <c r="WVO62" s="763">
        <f>'Detailed Budget'!WWA72</f>
        <v>0</v>
      </c>
      <c r="WVP62" s="763">
        <f>'Detailed Budget'!WWB72</f>
        <v>0</v>
      </c>
      <c r="WVQ62" s="763">
        <f>'Detailed Budget'!WWC72</f>
        <v>0</v>
      </c>
      <c r="WVR62" s="763">
        <f>'Detailed Budget'!WWD72</f>
        <v>0</v>
      </c>
      <c r="WVS62" s="763">
        <f>'Detailed Budget'!WWE72</f>
        <v>0</v>
      </c>
      <c r="WVT62" s="763">
        <f>'Detailed Budget'!WWF72</f>
        <v>0</v>
      </c>
      <c r="WVU62" s="763">
        <f>'Detailed Budget'!WWG72</f>
        <v>0</v>
      </c>
      <c r="WVV62" s="763">
        <f>'Detailed Budget'!WWH72</f>
        <v>0</v>
      </c>
      <c r="WVW62" s="763">
        <f>'Detailed Budget'!WWI72</f>
        <v>0</v>
      </c>
      <c r="WVX62" s="763">
        <f>'Detailed Budget'!WWJ72</f>
        <v>0</v>
      </c>
      <c r="WVY62" s="763">
        <f>'Detailed Budget'!WWK72</f>
        <v>0</v>
      </c>
      <c r="WVZ62" s="763">
        <f>'Detailed Budget'!WWL72</f>
        <v>0</v>
      </c>
      <c r="WWA62" s="763">
        <f>'Detailed Budget'!WWM72</f>
        <v>0</v>
      </c>
      <c r="WWB62" s="763">
        <f>'Detailed Budget'!WWN72</f>
        <v>0</v>
      </c>
      <c r="WWC62" s="763">
        <f>'Detailed Budget'!WWO72</f>
        <v>0</v>
      </c>
      <c r="WWD62" s="763">
        <f>'Detailed Budget'!WWP72</f>
        <v>0</v>
      </c>
      <c r="WWE62" s="763">
        <f>'Detailed Budget'!WWQ72</f>
        <v>0</v>
      </c>
      <c r="WWF62" s="763">
        <f>'Detailed Budget'!WWR72</f>
        <v>0</v>
      </c>
      <c r="WWG62" s="763">
        <f>'Detailed Budget'!WWS72</f>
        <v>0</v>
      </c>
      <c r="WWH62" s="763">
        <f>'Detailed Budget'!WWT72</f>
        <v>0</v>
      </c>
      <c r="WWI62" s="763">
        <f>'Detailed Budget'!WWU72</f>
        <v>0</v>
      </c>
      <c r="WWJ62" s="763">
        <f>'Detailed Budget'!WWV72</f>
        <v>0</v>
      </c>
      <c r="WWK62" s="763">
        <f>'Detailed Budget'!WWW72</f>
        <v>0</v>
      </c>
      <c r="WWL62" s="763">
        <f>'Detailed Budget'!WWX72</f>
        <v>0</v>
      </c>
      <c r="WWM62" s="763">
        <f>'Detailed Budget'!WWY72</f>
        <v>0</v>
      </c>
      <c r="WWN62" s="763">
        <f>'Detailed Budget'!WWZ72</f>
        <v>0</v>
      </c>
      <c r="WWO62" s="763">
        <f>'Detailed Budget'!WXA72</f>
        <v>0</v>
      </c>
      <c r="WWP62" s="763">
        <f>'Detailed Budget'!WXB72</f>
        <v>0</v>
      </c>
      <c r="WWQ62" s="763">
        <f>'Detailed Budget'!WXC72</f>
        <v>0</v>
      </c>
      <c r="WWR62" s="763">
        <f>'Detailed Budget'!WXD72</f>
        <v>0</v>
      </c>
      <c r="WWS62" s="763">
        <f>'Detailed Budget'!WXE72</f>
        <v>0</v>
      </c>
      <c r="WWT62" s="763">
        <f>'Detailed Budget'!WXF72</f>
        <v>0</v>
      </c>
      <c r="WWU62" s="763">
        <f>'Detailed Budget'!WXG72</f>
        <v>0</v>
      </c>
      <c r="WWV62" s="763">
        <f>'Detailed Budget'!WXH72</f>
        <v>0</v>
      </c>
      <c r="WWW62" s="763">
        <f>'Detailed Budget'!WXI72</f>
        <v>0</v>
      </c>
      <c r="WWX62" s="763">
        <f>'Detailed Budget'!WXJ72</f>
        <v>0</v>
      </c>
      <c r="WWY62" s="763">
        <f>'Detailed Budget'!WXK72</f>
        <v>0</v>
      </c>
      <c r="WWZ62" s="763">
        <f>'Detailed Budget'!WXL72</f>
        <v>0</v>
      </c>
      <c r="WXA62" s="763">
        <f>'Detailed Budget'!WXM72</f>
        <v>0</v>
      </c>
      <c r="WXB62" s="763">
        <f>'Detailed Budget'!WXN72</f>
        <v>0</v>
      </c>
      <c r="WXC62" s="763">
        <f>'Detailed Budget'!WXO72</f>
        <v>0</v>
      </c>
      <c r="WXD62" s="763">
        <f>'Detailed Budget'!WXP72</f>
        <v>0</v>
      </c>
      <c r="WXE62" s="763">
        <f>'Detailed Budget'!WXQ72</f>
        <v>0</v>
      </c>
      <c r="WXF62" s="763">
        <f>'Detailed Budget'!WXR72</f>
        <v>0</v>
      </c>
      <c r="WXG62" s="763">
        <f>'Detailed Budget'!WXS72</f>
        <v>0</v>
      </c>
      <c r="WXH62" s="763">
        <f>'Detailed Budget'!WXT72</f>
        <v>0</v>
      </c>
      <c r="WXI62" s="763">
        <f>'Detailed Budget'!WXU72</f>
        <v>0</v>
      </c>
      <c r="WXJ62" s="763">
        <f>'Detailed Budget'!WXV72</f>
        <v>0</v>
      </c>
      <c r="WXK62" s="763">
        <f>'Detailed Budget'!WXW72</f>
        <v>0</v>
      </c>
      <c r="WXL62" s="763">
        <f>'Detailed Budget'!WXX72</f>
        <v>0</v>
      </c>
      <c r="WXM62" s="763">
        <f>'Detailed Budget'!WXY72</f>
        <v>0</v>
      </c>
      <c r="WXN62" s="763">
        <f>'Detailed Budget'!WXZ72</f>
        <v>0</v>
      </c>
      <c r="WXO62" s="763">
        <f>'Detailed Budget'!WYA72</f>
        <v>0</v>
      </c>
      <c r="WXP62" s="763">
        <f>'Detailed Budget'!WYB72</f>
        <v>0</v>
      </c>
      <c r="WXQ62" s="763">
        <f>'Detailed Budget'!WYC72</f>
        <v>0</v>
      </c>
      <c r="WXR62" s="763">
        <f>'Detailed Budget'!WYD72</f>
        <v>0</v>
      </c>
      <c r="WXS62" s="763">
        <f>'Detailed Budget'!WYE72</f>
        <v>0</v>
      </c>
      <c r="WXT62" s="763">
        <f>'Detailed Budget'!WYF72</f>
        <v>0</v>
      </c>
      <c r="WXU62" s="763">
        <f>'Detailed Budget'!WYG72</f>
        <v>0</v>
      </c>
      <c r="WXV62" s="763">
        <f>'Detailed Budget'!WYH72</f>
        <v>0</v>
      </c>
      <c r="WXW62" s="763">
        <f>'Detailed Budget'!WYI72</f>
        <v>0</v>
      </c>
      <c r="WXX62" s="763">
        <f>'Detailed Budget'!WYJ72</f>
        <v>0</v>
      </c>
      <c r="WXY62" s="763">
        <f>'Detailed Budget'!WYK72</f>
        <v>0</v>
      </c>
      <c r="WXZ62" s="763">
        <f>'Detailed Budget'!WYL72</f>
        <v>0</v>
      </c>
      <c r="WYA62" s="763">
        <f>'Detailed Budget'!WYM72</f>
        <v>0</v>
      </c>
      <c r="WYB62" s="763">
        <f>'Detailed Budget'!WYN72</f>
        <v>0</v>
      </c>
      <c r="WYC62" s="763">
        <f>'Detailed Budget'!WYO72</f>
        <v>0</v>
      </c>
      <c r="WYD62" s="763">
        <f>'Detailed Budget'!WYP72</f>
        <v>0</v>
      </c>
      <c r="WYE62" s="763">
        <f>'Detailed Budget'!WYQ72</f>
        <v>0</v>
      </c>
      <c r="WYF62" s="763">
        <f>'Detailed Budget'!WYR72</f>
        <v>0</v>
      </c>
      <c r="WYG62" s="763">
        <f>'Detailed Budget'!WYS72</f>
        <v>0</v>
      </c>
      <c r="WYH62" s="763">
        <f>'Detailed Budget'!WYT72</f>
        <v>0</v>
      </c>
      <c r="WYI62" s="763">
        <f>'Detailed Budget'!WYU72</f>
        <v>0</v>
      </c>
      <c r="WYJ62" s="763">
        <f>'Detailed Budget'!WYV72</f>
        <v>0</v>
      </c>
      <c r="WYK62" s="763">
        <f>'Detailed Budget'!WYW72</f>
        <v>0</v>
      </c>
      <c r="WYL62" s="763">
        <f>'Detailed Budget'!WYX72</f>
        <v>0</v>
      </c>
      <c r="WYM62" s="763">
        <f>'Detailed Budget'!WYY72</f>
        <v>0</v>
      </c>
      <c r="WYN62" s="763">
        <f>'Detailed Budget'!WYZ72</f>
        <v>0</v>
      </c>
      <c r="WYO62" s="763">
        <f>'Detailed Budget'!WZA72</f>
        <v>0</v>
      </c>
      <c r="WYP62" s="763">
        <f>'Detailed Budget'!WZB72</f>
        <v>0</v>
      </c>
      <c r="WYQ62" s="763">
        <f>'Detailed Budget'!WZC72</f>
        <v>0</v>
      </c>
      <c r="WYR62" s="763">
        <f>'Detailed Budget'!WZD72</f>
        <v>0</v>
      </c>
      <c r="WYS62" s="763">
        <f>'Detailed Budget'!WZE72</f>
        <v>0</v>
      </c>
      <c r="WYT62" s="763">
        <f>'Detailed Budget'!WZF72</f>
        <v>0</v>
      </c>
      <c r="WYU62" s="763">
        <f>'Detailed Budget'!WZG72</f>
        <v>0</v>
      </c>
      <c r="WYV62" s="763">
        <f>'Detailed Budget'!WZH72</f>
        <v>0</v>
      </c>
      <c r="WYW62" s="763">
        <f>'Detailed Budget'!WZI72</f>
        <v>0</v>
      </c>
      <c r="WYX62" s="763">
        <f>'Detailed Budget'!WZJ72</f>
        <v>0</v>
      </c>
      <c r="WYY62" s="763">
        <f>'Detailed Budget'!WZK72</f>
        <v>0</v>
      </c>
      <c r="WYZ62" s="763">
        <f>'Detailed Budget'!WZL72</f>
        <v>0</v>
      </c>
      <c r="WZA62" s="763">
        <f>'Detailed Budget'!WZM72</f>
        <v>0</v>
      </c>
      <c r="WZB62" s="763">
        <f>'Detailed Budget'!WZN72</f>
        <v>0</v>
      </c>
      <c r="WZC62" s="763">
        <f>'Detailed Budget'!WZO72</f>
        <v>0</v>
      </c>
      <c r="WZD62" s="763">
        <f>'Detailed Budget'!WZP72</f>
        <v>0</v>
      </c>
      <c r="WZE62" s="763">
        <f>'Detailed Budget'!WZQ72</f>
        <v>0</v>
      </c>
      <c r="WZF62" s="763">
        <f>'Detailed Budget'!WZR72</f>
        <v>0</v>
      </c>
      <c r="WZG62" s="763">
        <f>'Detailed Budget'!WZS72</f>
        <v>0</v>
      </c>
      <c r="WZH62" s="763">
        <f>'Detailed Budget'!WZT72</f>
        <v>0</v>
      </c>
      <c r="WZI62" s="763">
        <f>'Detailed Budget'!WZU72</f>
        <v>0</v>
      </c>
      <c r="WZJ62" s="763">
        <f>'Detailed Budget'!WZV72</f>
        <v>0</v>
      </c>
      <c r="WZK62" s="763">
        <f>'Detailed Budget'!WZW72</f>
        <v>0</v>
      </c>
      <c r="WZL62" s="763">
        <f>'Detailed Budget'!WZX72</f>
        <v>0</v>
      </c>
      <c r="WZM62" s="763">
        <f>'Detailed Budget'!WZY72</f>
        <v>0</v>
      </c>
      <c r="WZN62" s="763">
        <f>'Detailed Budget'!WZZ72</f>
        <v>0</v>
      </c>
      <c r="WZO62" s="763">
        <f>'Detailed Budget'!XAA72</f>
        <v>0</v>
      </c>
      <c r="WZP62" s="763">
        <f>'Detailed Budget'!XAB72</f>
        <v>0</v>
      </c>
      <c r="WZQ62" s="763">
        <f>'Detailed Budget'!XAC72</f>
        <v>0</v>
      </c>
      <c r="WZR62" s="763">
        <f>'Detailed Budget'!XAD72</f>
        <v>0</v>
      </c>
      <c r="WZS62" s="763">
        <f>'Detailed Budget'!XAE72</f>
        <v>0</v>
      </c>
      <c r="WZT62" s="763">
        <f>'Detailed Budget'!XAF72</f>
        <v>0</v>
      </c>
      <c r="WZU62" s="763">
        <f>'Detailed Budget'!XAG72</f>
        <v>0</v>
      </c>
      <c r="WZV62" s="763">
        <f>'Detailed Budget'!XAH72</f>
        <v>0</v>
      </c>
      <c r="WZW62" s="763">
        <f>'Detailed Budget'!XAI72</f>
        <v>0</v>
      </c>
      <c r="WZX62" s="763">
        <f>'Detailed Budget'!XAJ72</f>
        <v>0</v>
      </c>
      <c r="WZY62" s="763">
        <f>'Detailed Budget'!XAK72</f>
        <v>0</v>
      </c>
      <c r="WZZ62" s="763">
        <f>'Detailed Budget'!XAL72</f>
        <v>0</v>
      </c>
      <c r="XAA62" s="763">
        <f>'Detailed Budget'!XAM72</f>
        <v>0</v>
      </c>
      <c r="XAB62" s="763">
        <f>'Detailed Budget'!XAN72</f>
        <v>0</v>
      </c>
      <c r="XAC62" s="763">
        <f>'Detailed Budget'!XAO72</f>
        <v>0</v>
      </c>
      <c r="XAD62" s="763">
        <f>'Detailed Budget'!XAP72</f>
        <v>0</v>
      </c>
      <c r="XAE62" s="763">
        <f>'Detailed Budget'!XAQ72</f>
        <v>0</v>
      </c>
      <c r="XAF62" s="763">
        <f>'Detailed Budget'!XAR72</f>
        <v>0</v>
      </c>
      <c r="XAG62" s="763">
        <f>'Detailed Budget'!XAS72</f>
        <v>0</v>
      </c>
      <c r="XAH62" s="763">
        <f>'Detailed Budget'!XAT72</f>
        <v>0</v>
      </c>
      <c r="XAI62" s="763">
        <f>'Detailed Budget'!XAU72</f>
        <v>0</v>
      </c>
      <c r="XAJ62" s="763">
        <f>'Detailed Budget'!XAV72</f>
        <v>0</v>
      </c>
      <c r="XAK62" s="763">
        <f>'Detailed Budget'!XAW72</f>
        <v>0</v>
      </c>
      <c r="XAL62" s="763">
        <f>'Detailed Budget'!XAX72</f>
        <v>0</v>
      </c>
      <c r="XAM62" s="763">
        <f>'Detailed Budget'!XAY72</f>
        <v>0</v>
      </c>
      <c r="XAN62" s="763">
        <f>'Detailed Budget'!XAZ72</f>
        <v>0</v>
      </c>
      <c r="XAO62" s="763">
        <f>'Detailed Budget'!XBA72</f>
        <v>0</v>
      </c>
      <c r="XAP62" s="763">
        <f>'Detailed Budget'!XBB72</f>
        <v>0</v>
      </c>
      <c r="XAQ62" s="763">
        <f>'Detailed Budget'!XBC72</f>
        <v>0</v>
      </c>
      <c r="XAR62" s="763">
        <f>'Detailed Budget'!XBD72</f>
        <v>0</v>
      </c>
      <c r="XAS62" s="763">
        <f>'Detailed Budget'!XBE72</f>
        <v>0</v>
      </c>
      <c r="XAT62" s="763">
        <f>'Detailed Budget'!XBF72</f>
        <v>0</v>
      </c>
      <c r="XAU62" s="763">
        <f>'Detailed Budget'!XBG72</f>
        <v>0</v>
      </c>
      <c r="XAV62" s="763">
        <f>'Detailed Budget'!XBH72</f>
        <v>0</v>
      </c>
      <c r="XAW62" s="763">
        <f>'Detailed Budget'!XBI72</f>
        <v>0</v>
      </c>
      <c r="XAX62" s="763">
        <f>'Detailed Budget'!XBJ72</f>
        <v>0</v>
      </c>
      <c r="XAY62" s="763">
        <f>'Detailed Budget'!XBK72</f>
        <v>0</v>
      </c>
      <c r="XAZ62" s="763">
        <f>'Detailed Budget'!XBL72</f>
        <v>0</v>
      </c>
      <c r="XBA62" s="763">
        <f>'Detailed Budget'!XBM72</f>
        <v>0</v>
      </c>
      <c r="XBB62" s="763">
        <f>'Detailed Budget'!XBN72</f>
        <v>0</v>
      </c>
      <c r="XBC62" s="763">
        <f>'Detailed Budget'!XBO72</f>
        <v>0</v>
      </c>
      <c r="XBD62" s="763">
        <f>'Detailed Budget'!XBP72</f>
        <v>0</v>
      </c>
      <c r="XBE62" s="763">
        <f>'Detailed Budget'!XBQ72</f>
        <v>0</v>
      </c>
      <c r="XBF62" s="763">
        <f>'Detailed Budget'!XBR72</f>
        <v>0</v>
      </c>
      <c r="XBG62" s="763">
        <f>'Detailed Budget'!XBS72</f>
        <v>0</v>
      </c>
      <c r="XBH62" s="763">
        <f>'Detailed Budget'!XBT72</f>
        <v>0</v>
      </c>
      <c r="XBI62" s="763">
        <f>'Detailed Budget'!XBU72</f>
        <v>0</v>
      </c>
      <c r="XBJ62" s="763">
        <f>'Detailed Budget'!XBV72</f>
        <v>0</v>
      </c>
      <c r="XBK62" s="763">
        <f>'Detailed Budget'!XBW72</f>
        <v>0</v>
      </c>
      <c r="XBL62" s="763">
        <f>'Detailed Budget'!XBX72</f>
        <v>0</v>
      </c>
      <c r="XBM62" s="763">
        <f>'Detailed Budget'!XBY72</f>
        <v>0</v>
      </c>
      <c r="XBN62" s="763">
        <f>'Detailed Budget'!XBZ72</f>
        <v>0</v>
      </c>
      <c r="XBO62" s="763">
        <f>'Detailed Budget'!XCA72</f>
        <v>0</v>
      </c>
      <c r="XBP62" s="763">
        <f>'Detailed Budget'!XCB72</f>
        <v>0</v>
      </c>
      <c r="XBQ62" s="763">
        <f>'Detailed Budget'!XCC72</f>
        <v>0</v>
      </c>
      <c r="XBR62" s="763">
        <f>'Detailed Budget'!XCD72</f>
        <v>0</v>
      </c>
      <c r="XBS62" s="763">
        <f>'Detailed Budget'!XCE72</f>
        <v>0</v>
      </c>
      <c r="XBT62" s="763">
        <f>'Detailed Budget'!XCF72</f>
        <v>0</v>
      </c>
      <c r="XBU62" s="763">
        <f>'Detailed Budget'!XCG72</f>
        <v>0</v>
      </c>
      <c r="XBV62" s="763">
        <f>'Detailed Budget'!XCH72</f>
        <v>0</v>
      </c>
      <c r="XBW62" s="763">
        <f>'Detailed Budget'!XCI72</f>
        <v>0</v>
      </c>
      <c r="XBX62" s="763">
        <f>'Detailed Budget'!XCJ72</f>
        <v>0</v>
      </c>
      <c r="XBY62" s="763">
        <f>'Detailed Budget'!XCK72</f>
        <v>0</v>
      </c>
      <c r="XBZ62" s="763">
        <f>'Detailed Budget'!XCL72</f>
        <v>0</v>
      </c>
      <c r="XCA62" s="763">
        <f>'Detailed Budget'!XCM72</f>
        <v>0</v>
      </c>
      <c r="XCB62" s="763">
        <f>'Detailed Budget'!XCN72</f>
        <v>0</v>
      </c>
      <c r="XCC62" s="763">
        <f>'Detailed Budget'!XCO72</f>
        <v>0</v>
      </c>
      <c r="XCD62" s="763">
        <f>'Detailed Budget'!XCP72</f>
        <v>0</v>
      </c>
      <c r="XCE62" s="763">
        <f>'Detailed Budget'!XCQ72</f>
        <v>0</v>
      </c>
      <c r="XCF62" s="763">
        <f>'Detailed Budget'!XCR72</f>
        <v>0</v>
      </c>
      <c r="XCG62" s="763">
        <f>'Detailed Budget'!XCS72</f>
        <v>0</v>
      </c>
      <c r="XCH62" s="763">
        <f>'Detailed Budget'!XCT72</f>
        <v>0</v>
      </c>
      <c r="XCI62" s="763">
        <f>'Detailed Budget'!XCU72</f>
        <v>0</v>
      </c>
      <c r="XCJ62" s="763">
        <f>'Detailed Budget'!XCV72</f>
        <v>0</v>
      </c>
      <c r="XCK62" s="763">
        <f>'Detailed Budget'!XCW72</f>
        <v>0</v>
      </c>
      <c r="XCL62" s="763">
        <f>'Detailed Budget'!XCX72</f>
        <v>0</v>
      </c>
      <c r="XCM62" s="763">
        <f>'Detailed Budget'!XCY72</f>
        <v>0</v>
      </c>
      <c r="XCN62" s="763">
        <f>'Detailed Budget'!XCZ72</f>
        <v>0</v>
      </c>
      <c r="XCO62" s="763">
        <f>'Detailed Budget'!XDA72</f>
        <v>0</v>
      </c>
      <c r="XCP62" s="763">
        <f>'Detailed Budget'!XDB72</f>
        <v>0</v>
      </c>
      <c r="XCQ62" s="763">
        <f>'Detailed Budget'!XDC72</f>
        <v>0</v>
      </c>
      <c r="XCR62" s="763">
        <f>'Detailed Budget'!XDD72</f>
        <v>0</v>
      </c>
      <c r="XCS62" s="763">
        <f>'Detailed Budget'!XDE72</f>
        <v>0</v>
      </c>
      <c r="XCT62" s="763">
        <f>'Detailed Budget'!XDF72</f>
        <v>0</v>
      </c>
      <c r="XCU62" s="763">
        <f>'Detailed Budget'!XDG72</f>
        <v>0</v>
      </c>
      <c r="XCV62" s="763">
        <f>'Detailed Budget'!XDH72</f>
        <v>0</v>
      </c>
      <c r="XCW62" s="763">
        <f>'Detailed Budget'!XDI72</f>
        <v>0</v>
      </c>
      <c r="XCX62" s="763">
        <f>'Detailed Budget'!XDJ72</f>
        <v>0</v>
      </c>
      <c r="XCY62" s="763">
        <f>'Detailed Budget'!XDK72</f>
        <v>0</v>
      </c>
      <c r="XCZ62" s="763">
        <f>'Detailed Budget'!XDL72</f>
        <v>0</v>
      </c>
      <c r="XDA62" s="763">
        <f>'Detailed Budget'!XDM72</f>
        <v>0</v>
      </c>
      <c r="XDB62" s="763">
        <f>'Detailed Budget'!XDN72</f>
        <v>0</v>
      </c>
      <c r="XDC62" s="763">
        <f>'Detailed Budget'!XDO72</f>
        <v>0</v>
      </c>
      <c r="XDD62" s="763">
        <f>'Detailed Budget'!XDP72</f>
        <v>0</v>
      </c>
      <c r="XDE62" s="763">
        <f>'Detailed Budget'!XDQ72</f>
        <v>0</v>
      </c>
      <c r="XDF62" s="763">
        <f>'Detailed Budget'!XDR72</f>
        <v>0</v>
      </c>
      <c r="XDG62" s="763">
        <f>'Detailed Budget'!XDS72</f>
        <v>0</v>
      </c>
      <c r="XDH62" s="763">
        <f>'Detailed Budget'!XDT72</f>
        <v>0</v>
      </c>
      <c r="XDI62" s="763">
        <f>'Detailed Budget'!XDU72</f>
        <v>0</v>
      </c>
      <c r="XDJ62" s="763">
        <f>'Detailed Budget'!XDV72</f>
        <v>0</v>
      </c>
      <c r="XDK62" s="763">
        <f>'Detailed Budget'!XDW72</f>
        <v>0</v>
      </c>
      <c r="XDL62" s="763">
        <f>'Detailed Budget'!XDX72</f>
        <v>0</v>
      </c>
      <c r="XDM62" s="763">
        <f>'Detailed Budget'!XDY72</f>
        <v>0</v>
      </c>
      <c r="XDN62" s="763">
        <f>'Detailed Budget'!XDZ72</f>
        <v>0</v>
      </c>
      <c r="XDO62" s="763">
        <f>'Detailed Budget'!XEA72</f>
        <v>0</v>
      </c>
      <c r="XDP62" s="763">
        <f>'Detailed Budget'!XEB72</f>
        <v>0</v>
      </c>
      <c r="XDQ62" s="763">
        <f>'Detailed Budget'!XEC72</f>
        <v>0</v>
      </c>
      <c r="XDR62" s="763">
        <f>'Detailed Budget'!XED72</f>
        <v>0</v>
      </c>
      <c r="XDS62" s="763">
        <f>'Detailed Budget'!XEE72</f>
        <v>0</v>
      </c>
      <c r="XDT62" s="763">
        <f>'Detailed Budget'!XEF72</f>
        <v>0</v>
      </c>
      <c r="XDU62" s="763">
        <f>'Detailed Budget'!XEG72</f>
        <v>0</v>
      </c>
      <c r="XDV62" s="763">
        <f>'Detailed Budget'!XEH72</f>
        <v>0</v>
      </c>
      <c r="XDW62" s="763">
        <f>'Detailed Budget'!XEI72</f>
        <v>0</v>
      </c>
      <c r="XDX62" s="763">
        <f>'Detailed Budget'!XEJ72</f>
        <v>0</v>
      </c>
      <c r="XDY62" s="763">
        <f>'Detailed Budget'!XEK72</f>
        <v>0</v>
      </c>
      <c r="XDZ62" s="763">
        <f>'Detailed Budget'!XEL72</f>
        <v>0</v>
      </c>
      <c r="XEA62" s="763">
        <f>'Detailed Budget'!XEM72</f>
        <v>0</v>
      </c>
      <c r="XEB62" s="763">
        <f>'Detailed Budget'!XEN72</f>
        <v>0</v>
      </c>
      <c r="XEC62" s="763">
        <f>'Detailed Budget'!XEO72</f>
        <v>0</v>
      </c>
      <c r="XED62" s="763">
        <f>'Detailed Budget'!XEP72</f>
        <v>0</v>
      </c>
      <c r="XEE62" s="763">
        <f>'Detailed Budget'!XEQ72</f>
        <v>0</v>
      </c>
      <c r="XEF62" s="763">
        <f>'Detailed Budget'!XER72</f>
        <v>0</v>
      </c>
      <c r="XEG62" s="763">
        <f>'Detailed Budget'!XES72</f>
        <v>0</v>
      </c>
      <c r="XEH62" s="763">
        <f>'Detailed Budget'!XET72</f>
        <v>0</v>
      </c>
    </row>
    <row r="63" spans="1:16362" ht="12.75" hidden="1" thickBot="1">
      <c r="A63" s="707">
        <v>2020</v>
      </c>
      <c r="B63" s="760">
        <f>'Detailed Budget'!S72</f>
        <v>43459326.586391427</v>
      </c>
      <c r="C63" s="761">
        <f>'Detailed Budget'!T72</f>
        <v>34335418.829764955</v>
      </c>
      <c r="D63" s="761">
        <f>'Detailed Budget'!U72</f>
        <v>8363338.7566264747</v>
      </c>
      <c r="E63" s="762">
        <f>'Detailed Budget'!V72</f>
        <v>1195569</v>
      </c>
    </row>
    <row r="64" spans="1:16362" ht="12.75" hidden="1" thickBot="1">
      <c r="A64" s="707">
        <v>2021</v>
      </c>
      <c r="B64" s="760">
        <f>'Detailed Budget'!W72</f>
        <v>47337543.569531143</v>
      </c>
      <c r="C64" s="761">
        <f>'Detailed Budget'!X72</f>
        <v>40129045.617442243</v>
      </c>
      <c r="D64" s="761">
        <f>'Detailed Budget'!Y72</f>
        <v>6161953.9520889036</v>
      </c>
      <c r="E64" s="762">
        <f>'Detailed Budget'!Z72</f>
        <v>1046544</v>
      </c>
    </row>
    <row r="65" spans="1:6" ht="12.75" hidden="1" thickBot="1">
      <c r="A65" s="707">
        <v>2022</v>
      </c>
      <c r="B65" s="760">
        <f>'Detailed Budget'!AA72</f>
        <v>48255503.665908352</v>
      </c>
      <c r="C65" s="761">
        <f>'Detailed Budget'!AB72</f>
        <v>44479683.418753758</v>
      </c>
      <c r="D65" s="761">
        <f>'Detailed Budget'!AC72</f>
        <v>2319999.1659045857</v>
      </c>
      <c r="E65" s="762">
        <f>'Detailed Budget'!AD72</f>
        <v>1455821.08125</v>
      </c>
    </row>
    <row r="66" spans="1:6" hidden="1">
      <c r="A66" s="707" t="s">
        <v>0</v>
      </c>
      <c r="B66" s="738">
        <f>SUM(B62:B65)</f>
        <v>174899163.23807383</v>
      </c>
    </row>
    <row r="67" spans="1:6" hidden="1">
      <c r="A67" s="707" t="s">
        <v>606</v>
      </c>
      <c r="B67" s="738">
        <f>B66/2.5</f>
        <v>69959665.295229524</v>
      </c>
    </row>
    <row r="68" spans="1:6" hidden="1"/>
    <row r="69" spans="1:6" hidden="1">
      <c r="A69" s="707" t="s">
        <v>901</v>
      </c>
    </row>
    <row r="70" spans="1:6" hidden="1">
      <c r="A70" s="707">
        <v>2019</v>
      </c>
      <c r="B70" s="707">
        <v>59060940.174450301</v>
      </c>
      <c r="C70" s="707">
        <v>43882080.3125</v>
      </c>
      <c r="D70" s="707">
        <v>11373699.861950323</v>
      </c>
      <c r="E70" s="707">
        <v>3805160</v>
      </c>
      <c r="F70" s="707">
        <v>6138497.5622251611</v>
      </c>
    </row>
    <row r="71" spans="1:6" hidden="1">
      <c r="A71" s="707">
        <v>2020</v>
      </c>
      <c r="B71" s="707">
        <v>63888869.984772511</v>
      </c>
      <c r="C71" s="707">
        <v>53345321.934404552</v>
      </c>
      <c r="D71" s="707">
        <v>8833003.0503679626</v>
      </c>
      <c r="E71" s="707">
        <v>1710545</v>
      </c>
    </row>
    <row r="72" spans="1:6" hidden="1">
      <c r="A72" s="707">
        <v>2021</v>
      </c>
      <c r="B72" s="707">
        <v>67327971.995999277</v>
      </c>
      <c r="C72" s="707">
        <v>55315228.97640074</v>
      </c>
      <c r="D72" s="707">
        <v>6980223.0195985353</v>
      </c>
      <c r="E72" s="707">
        <v>5032520</v>
      </c>
    </row>
    <row r="73" spans="1:6" hidden="1">
      <c r="A73" s="707">
        <v>2022</v>
      </c>
      <c r="B73" s="707">
        <v>69927347.208375275</v>
      </c>
      <c r="C73" s="707">
        <v>60472740.331817746</v>
      </c>
      <c r="D73" s="707">
        <v>2599473.752149275</v>
      </c>
      <c r="E73" s="707">
        <v>6855133.1244082497</v>
      </c>
    </row>
    <row r="74" spans="1:6" hidden="1"/>
    <row r="75" spans="1:6" hidden="1">
      <c r="A75" s="764" t="s">
        <v>901</v>
      </c>
      <c r="B75" s="764"/>
      <c r="C75" s="764"/>
      <c r="D75" s="764"/>
      <c r="E75" s="764"/>
      <c r="F75" s="764"/>
    </row>
    <row r="76" spans="1:6" hidden="1">
      <c r="A76" s="764">
        <v>2019</v>
      </c>
      <c r="B76" s="765">
        <f>B70-B62</f>
        <v>23214150.758207373</v>
      </c>
      <c r="C76" s="765">
        <f>C70-C62</f>
        <v>19913237.018750001</v>
      </c>
      <c r="D76" s="765">
        <f>D70-D62</f>
        <v>-429286.26054260321</v>
      </c>
      <c r="E76" s="765">
        <f>E70-E62</f>
        <v>3460200</v>
      </c>
      <c r="F76" s="765">
        <f>F70-F62</f>
        <v>-398303.78964630235</v>
      </c>
    </row>
    <row r="77" spans="1:6" hidden="1">
      <c r="A77" s="764">
        <v>2020</v>
      </c>
      <c r="B77" s="765">
        <f t="shared" ref="B77:E79" si="0">B71-B63</f>
        <v>20429543.398381084</v>
      </c>
      <c r="C77" s="765">
        <f t="shared" si="0"/>
        <v>19009903.104639597</v>
      </c>
      <c r="D77" s="765">
        <f t="shared" si="0"/>
        <v>469664.2937414879</v>
      </c>
      <c r="E77" s="765">
        <f t="shared" si="0"/>
        <v>514976</v>
      </c>
      <c r="F77" s="764"/>
    </row>
    <row r="78" spans="1:6" hidden="1">
      <c r="A78" s="764">
        <v>2021</v>
      </c>
      <c r="B78" s="765">
        <f t="shared" si="0"/>
        <v>19990428.426468134</v>
      </c>
      <c r="C78" s="765">
        <f t="shared" si="0"/>
        <v>15186183.358958498</v>
      </c>
      <c r="D78" s="765">
        <f t="shared" si="0"/>
        <v>818269.06750963163</v>
      </c>
      <c r="E78" s="765">
        <f t="shared" si="0"/>
        <v>3985976</v>
      </c>
      <c r="F78" s="764"/>
    </row>
    <row r="79" spans="1:6" hidden="1">
      <c r="A79" s="764">
        <v>2022</v>
      </c>
      <c r="B79" s="765">
        <f t="shared" si="0"/>
        <v>21671843.542466924</v>
      </c>
      <c r="C79" s="765">
        <f t="shared" si="0"/>
        <v>15993056.913063988</v>
      </c>
      <c r="D79" s="765">
        <f t="shared" si="0"/>
        <v>279474.5862446893</v>
      </c>
      <c r="E79" s="765">
        <f t="shared" si="0"/>
        <v>5399312.0431582499</v>
      </c>
      <c r="F79" s="764"/>
    </row>
    <row r="80" spans="1:6" hidden="1"/>
    <row r="81" spans="1:8" hidden="1"/>
    <row r="82" spans="1:8" hidden="1"/>
    <row r="83" spans="1:8" hidden="1"/>
    <row r="84" spans="1:8" hidden="1"/>
    <row r="85" spans="1:8" hidden="1"/>
    <row r="86" spans="1:8" hidden="1"/>
    <row r="87" spans="1:8" hidden="1"/>
    <row r="88" spans="1:8" hidden="1"/>
    <row r="89" spans="1:8" hidden="1"/>
    <row r="92" spans="1:8">
      <c r="A92" s="707">
        <v>56938500</v>
      </c>
      <c r="B92" s="707">
        <v>58745300</v>
      </c>
      <c r="C92" s="707">
        <v>60390400</v>
      </c>
      <c r="D92" s="707">
        <v>61727920</v>
      </c>
      <c r="F92" s="709">
        <v>24237367.823819615</v>
      </c>
      <c r="G92" s="707">
        <v>2.5</v>
      </c>
      <c r="H92" s="709">
        <v>22674974.428334195</v>
      </c>
    </row>
    <row r="93" spans="1:8">
      <c r="F93" s="709">
        <v>23221089.09918667</v>
      </c>
      <c r="H93" s="709">
        <v>24611050.108631659</v>
      </c>
    </row>
    <row r="94" spans="1:8">
      <c r="F94" s="709">
        <v>23047417.086878899</v>
      </c>
      <c r="H94" s="709">
        <v>26143284.619011417</v>
      </c>
    </row>
    <row r="95" spans="1:8">
      <c r="A95" s="707">
        <v>11802986.122492926</v>
      </c>
      <c r="B95" s="707">
        <v>8363338.7566264747</v>
      </c>
      <c r="C95" s="707">
        <v>6161953.9520889036</v>
      </c>
      <c r="D95" s="707">
        <v>2319999.1659045857</v>
      </c>
      <c r="F95" s="709">
        <v>21295117.379899196</v>
      </c>
      <c r="H95" s="709">
        <v>27283563.823192209</v>
      </c>
    </row>
    <row r="98" spans="1:6">
      <c r="A98" s="738">
        <v>44041485.826750144</v>
      </c>
      <c r="B98" s="738">
        <v>46572218.454257213</v>
      </c>
      <c r="C98" s="738">
        <v>47253119.056346118</v>
      </c>
      <c r="D98" s="738">
        <v>46507731.232161812</v>
      </c>
      <c r="F98" s="709">
        <v>1562393.3954854191</v>
      </c>
    </row>
    <row r="99" spans="1:6">
      <c r="F99" s="709">
        <v>-1389961.0094449879</v>
      </c>
    </row>
    <row r="100" spans="1:6">
      <c r="A100" s="707">
        <v>64411485.826750144</v>
      </c>
      <c r="B100" s="707">
        <v>66942218.454257213</v>
      </c>
      <c r="C100" s="707">
        <v>67623119.056346118</v>
      </c>
      <c r="D100" s="707">
        <v>66877731.232161812</v>
      </c>
      <c r="F100" s="709">
        <v>-3095867.5321325185</v>
      </c>
    </row>
    <row r="101" spans="1:6" ht="15">
      <c r="A101" s="514">
        <v>20370000</v>
      </c>
      <c r="B101" s="514">
        <v>20370000</v>
      </c>
      <c r="C101" s="514">
        <v>20370000</v>
      </c>
      <c r="D101" s="514">
        <v>20370000</v>
      </c>
      <c r="F101" s="709">
        <v>-5988446.4432930145</v>
      </c>
    </row>
    <row r="104" spans="1:6">
      <c r="B104" s="707">
        <v>2.5</v>
      </c>
    </row>
    <row r="107" spans="1:6" ht="15">
      <c r="A107" s="707" t="s">
        <v>206</v>
      </c>
      <c r="B107" s="707" t="s">
        <v>1238</v>
      </c>
      <c r="C107" s="707" t="s">
        <v>850</v>
      </c>
      <c r="D107" s="707" t="s">
        <v>1239</v>
      </c>
      <c r="E107"/>
      <c r="F107"/>
    </row>
    <row r="108" spans="1:6" ht="15">
      <c r="A108" s="707">
        <f>A24</f>
        <v>2019</v>
      </c>
      <c r="B108" s="732">
        <f>'2018-2022 (by GARP)_mod'!I78-('2018-2022 (by GARP)_mod'!I25/2.5)</f>
        <v>16271794.330700058</v>
      </c>
      <c r="C108" s="732">
        <f>(E24)/2.5</f>
        <v>14338715.766497171</v>
      </c>
      <c r="D108" s="732">
        <f>Table41[[#This Row],[Total Allocation (from BDD file) - HCV]]-Table41[[#This Row],[NPS Budget]]</f>
        <v>1933078.5642028879</v>
      </c>
      <c r="E108"/>
      <c r="F108"/>
    </row>
    <row r="109" spans="1:6" ht="15">
      <c r="A109" s="707">
        <f>A25</f>
        <v>2020</v>
      </c>
      <c r="B109" s="732">
        <f>'2018-2022 (by GARP)_mod'!K78-('2018-2022 (by GARP)_mod'!I25/2.5)</f>
        <v>17284087.384353478</v>
      </c>
      <c r="C109" s="732">
        <f>(E25)/2.5</f>
        <v>17383730.634556569</v>
      </c>
      <c r="D109" s="732">
        <f>Table41[[#This Row],[Total Allocation (from BDD file) - HCV]]-Table41[[#This Row],[NPS Budget]]</f>
        <v>-99643.250203091651</v>
      </c>
      <c r="E109"/>
      <c r="F109"/>
    </row>
    <row r="110" spans="1:6" ht="15">
      <c r="A110" s="707">
        <f>A26</f>
        <v>2021</v>
      </c>
      <c r="B110" s="732">
        <f>'2018-2022 (by GARP)_mod'!M78-('2018-2022 (by GARP)_mod'!M25/2.5)</f>
        <v>18681247.622538451</v>
      </c>
      <c r="C110" s="732">
        <f>(E26)/2.5</f>
        <v>18935017.427812457</v>
      </c>
      <c r="D110" s="732">
        <f>Table41[[#This Row],[Total Allocation (from BDD file) - HCV]]-Table41[[#This Row],[NPS Budget]]</f>
        <v>-253769.80527400598</v>
      </c>
      <c r="E110"/>
      <c r="F110"/>
    </row>
    <row r="111" spans="1:6" ht="15">
      <c r="A111" s="707">
        <f>A27</f>
        <v>2022</v>
      </c>
      <c r="B111" s="732">
        <f>'2018-2022 (by GARP)_mod'!O78-'2018-2022 (by GARP)_mod'!O25/2.5</f>
        <v>19003092.492864724</v>
      </c>
      <c r="C111" s="732">
        <f>(E27)/2.5</f>
        <v>19302201.466363341</v>
      </c>
      <c r="D111" s="732">
        <f>Table41[[#This Row],[Total Allocation (from BDD file) - HCV]]-Table41[[#This Row],[NPS Budget]]</f>
        <v>-299108.97349861637</v>
      </c>
      <c r="E111"/>
      <c r="F111"/>
    </row>
    <row r="112" spans="1:6" ht="15">
      <c r="D112" s="738">
        <f>SUM(D108:D111)</f>
        <v>1280556.5352271739</v>
      </c>
      <c r="E112"/>
      <c r="F112"/>
    </row>
  </sheetData>
  <mergeCells count="1">
    <mergeCell ref="A1:H1"/>
  </mergeCells>
  <pageMargins left="0.7" right="0.7" top="0.75" bottom="0.75" header="0.3" footer="0.3"/>
  <pageSetup paperSize="9" scale="33" orientation="portrait"/>
  <tableParts count="5">
    <tablePart r:id="rId1"/>
    <tablePart r:id="rId2"/>
    <tablePart r:id="rId3"/>
    <tablePart r:id="rId4"/>
    <tablePart r:id="rId5"/>
  </tablePart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zoomScale="125" zoomScaleNormal="125" zoomScalePageLayoutView="125" workbookViewId="0">
      <selection activeCell="E26" sqref="E26"/>
    </sheetView>
  </sheetViews>
  <sheetFormatPr defaultColWidth="0" defaultRowHeight="12" zeroHeight="1"/>
  <cols>
    <col min="1" max="1" width="3.42578125" style="707" customWidth="1"/>
    <col min="2" max="2" width="20.7109375" style="707" bestFit="1" customWidth="1"/>
    <col min="3" max="3" width="14.28515625" style="707" bestFit="1" customWidth="1"/>
    <col min="4" max="4" width="19.42578125" style="707" bestFit="1" customWidth="1"/>
    <col min="5" max="5" width="17.42578125" style="707" bestFit="1" customWidth="1"/>
    <col min="6" max="6" width="13.42578125" style="707" bestFit="1" customWidth="1"/>
    <col min="7" max="7" width="13.28515625" style="707" bestFit="1" customWidth="1"/>
    <col min="8" max="8" width="5" style="707" customWidth="1"/>
    <col min="9" max="10" width="14.28515625" style="707" hidden="1" customWidth="1"/>
    <col min="11" max="16384" width="11.42578125" style="707" hidden="1"/>
  </cols>
  <sheetData>
    <row r="1" spans="1:10">
      <c r="A1" s="972" t="s">
        <v>1134</v>
      </c>
      <c r="B1" s="973"/>
      <c r="C1" s="973"/>
      <c r="D1" s="973"/>
      <c r="E1" s="973"/>
      <c r="F1" s="973"/>
      <c r="G1" s="973"/>
      <c r="H1" s="974"/>
    </row>
    <row r="2" spans="1:10">
      <c r="B2" s="768" t="s">
        <v>1135</v>
      </c>
      <c r="C2" s="768">
        <v>2.5</v>
      </c>
    </row>
    <row r="3" spans="1:10">
      <c r="B3" s="726" t="s">
        <v>606</v>
      </c>
    </row>
    <row r="4" spans="1:10">
      <c r="B4" s="707" t="s">
        <v>890</v>
      </c>
      <c r="C4" s="707" t="s">
        <v>55</v>
      </c>
      <c r="D4" s="707" t="s">
        <v>846</v>
      </c>
      <c r="E4" s="707" t="s">
        <v>56</v>
      </c>
      <c r="F4" s="707" t="s">
        <v>57</v>
      </c>
      <c r="G4" s="707" t="s">
        <v>58</v>
      </c>
    </row>
    <row r="5" spans="1:10">
      <c r="B5" s="707" t="str">
        <f t="shared" ref="B5:B10" si="0">B16</f>
        <v>Prevention</v>
      </c>
      <c r="C5" s="709">
        <f t="shared" ref="C5:G8" si="1">(C16)/2.5</f>
        <v>3060551.8164971704</v>
      </c>
      <c r="D5" s="709">
        <f t="shared" si="1"/>
        <v>1530275.9082485852</v>
      </c>
      <c r="E5" s="709">
        <f t="shared" si="1"/>
        <v>2654512.60965059</v>
      </c>
      <c r="F5" s="709">
        <f t="shared" si="1"/>
        <v>1903671.6858355615</v>
      </c>
      <c r="G5" s="709">
        <f>(G16)/2.5</f>
        <v>576116.95436183433</v>
      </c>
    </row>
    <row r="6" spans="1:10">
      <c r="B6" s="707" t="str">
        <f t="shared" si="0"/>
        <v>Care and Treatment</v>
      </c>
      <c r="C6" s="709">
        <f t="shared" si="1"/>
        <v>1010793.6324999999</v>
      </c>
      <c r="D6" s="709">
        <f>(D17)/2.5</f>
        <v>646095.63249999995</v>
      </c>
      <c r="E6" s="709">
        <f t="shared" si="1"/>
        <v>330322.89299999998</v>
      </c>
      <c r="F6" s="709">
        <f t="shared" si="1"/>
        <v>223009.89500000002</v>
      </c>
      <c r="G6" s="709">
        <f>(G17)/2.5</f>
        <v>191882.712</v>
      </c>
      <c r="I6" s="738"/>
    </row>
    <row r="7" spans="1:10">
      <c r="B7" s="707" t="str">
        <f t="shared" si="0"/>
        <v>Governance</v>
      </c>
      <c r="C7" s="709">
        <f t="shared" si="1"/>
        <v>329849</v>
      </c>
      <c r="D7" s="709">
        <f t="shared" si="1"/>
        <v>278349</v>
      </c>
      <c r="E7" s="709">
        <f t="shared" si="1"/>
        <v>40500</v>
      </c>
      <c r="F7" s="709">
        <f t="shared" si="1"/>
        <v>18100</v>
      </c>
      <c r="G7" s="709">
        <f t="shared" si="1"/>
        <v>0</v>
      </c>
    </row>
    <row r="8" spans="1:10">
      <c r="B8" s="707" t="str">
        <f t="shared" si="0"/>
        <v>Management</v>
      </c>
      <c r="C8" s="709">
        <f t="shared" si="1"/>
        <v>320000</v>
      </c>
      <c r="D8" s="709">
        <f t="shared" si="1"/>
        <v>160000</v>
      </c>
      <c r="E8" s="709">
        <f t="shared" si="1"/>
        <v>320000</v>
      </c>
      <c r="F8" s="709">
        <f t="shared" si="1"/>
        <v>320000</v>
      </c>
      <c r="G8" s="709">
        <f t="shared" si="1"/>
        <v>160000</v>
      </c>
    </row>
    <row r="9" spans="1:10">
      <c r="B9" s="707">
        <f t="shared" si="0"/>
        <v>0</v>
      </c>
      <c r="C9" s="709">
        <f>C20</f>
        <v>0</v>
      </c>
      <c r="D9" s="709">
        <f>D20</f>
        <v>0</v>
      </c>
      <c r="E9" s="709">
        <f>E20</f>
        <v>0</v>
      </c>
      <c r="F9" s="709">
        <f>F20</f>
        <v>0</v>
      </c>
      <c r="G9" s="709">
        <f>G20</f>
        <v>0</v>
      </c>
    </row>
    <row r="10" spans="1:10">
      <c r="B10" s="707" t="str">
        <f t="shared" si="0"/>
        <v>Total</v>
      </c>
      <c r="C10" s="709">
        <f>SUM(C5:C9)</f>
        <v>4721194.4489971697</v>
      </c>
      <c r="D10" s="709">
        <f>SUM(D5:D9)</f>
        <v>2614720.540748585</v>
      </c>
      <c r="E10" s="709">
        <f>SUM(E5:E9)</f>
        <v>3345335.5026505901</v>
      </c>
      <c r="F10" s="709">
        <f>SUM(F5:F9)</f>
        <v>2464781.5808355613</v>
      </c>
      <c r="G10" s="709">
        <f>SUM(G5:G9)</f>
        <v>927999.66636183439</v>
      </c>
    </row>
    <row r="11" spans="1:10"/>
    <row r="12" spans="1:10">
      <c r="B12" s="707" t="s">
        <v>892</v>
      </c>
      <c r="E12" s="567" t="s">
        <v>1136</v>
      </c>
      <c r="F12" s="756">
        <f>SUM(D10:G10)</f>
        <v>9352837.2905965708</v>
      </c>
      <c r="G12" s="769">
        <f>F13-F12</f>
        <v>-9.0596571564674377E-2</v>
      </c>
    </row>
    <row r="13" spans="1:10">
      <c r="E13" s="567" t="s">
        <v>893</v>
      </c>
      <c r="F13" s="770">
        <f>15588062*0.6</f>
        <v>9352837.1999999993</v>
      </c>
      <c r="G13" s="771">
        <f>F12/F13</f>
        <v>1.0000000096865336</v>
      </c>
      <c r="I13" s="738"/>
    </row>
    <row r="14" spans="1:10">
      <c r="B14" s="726" t="s">
        <v>0</v>
      </c>
      <c r="H14" s="738"/>
    </row>
    <row r="15" spans="1:10">
      <c r="B15" s="707" t="s">
        <v>890</v>
      </c>
      <c r="C15" s="772" t="s">
        <v>55</v>
      </c>
      <c r="D15" s="738" t="s">
        <v>891</v>
      </c>
      <c r="E15" s="773" t="s">
        <v>56</v>
      </c>
      <c r="F15" s="773" t="s">
        <v>57</v>
      </c>
      <c r="G15" s="773" t="s">
        <v>58</v>
      </c>
      <c r="J15" s="738"/>
    </row>
    <row r="16" spans="1:10">
      <c r="B16" s="763" t="s">
        <v>853</v>
      </c>
      <c r="C16" s="732">
        <f>'Detailed Budget'!AE100</f>
        <v>7651379.5412429264</v>
      </c>
      <c r="D16" s="732">
        <f>'Detailed Budget'!AE112</f>
        <v>3825689.7706214632</v>
      </c>
      <c r="E16" s="732">
        <f>'Detailed Budget'!AF112</f>
        <v>6636281.5241264747</v>
      </c>
      <c r="F16" s="732">
        <f>'Detailed Budget'!AG112</f>
        <v>4759179.2145889038</v>
      </c>
      <c r="G16" s="732">
        <f>'Detailed Budget'!AH112</f>
        <v>1440292.3859045857</v>
      </c>
      <c r="J16" s="738"/>
    </row>
    <row r="17" spans="2:10">
      <c r="B17" s="763" t="s">
        <v>854</v>
      </c>
      <c r="C17" s="732">
        <f>'Detailed Budget'!AE101</f>
        <v>2526984.0812499998</v>
      </c>
      <c r="D17" s="732">
        <f>'Detailed Budget'!AE113</f>
        <v>1615239.0812499998</v>
      </c>
      <c r="E17" s="732">
        <f>'Detailed Budget'!AF113</f>
        <v>825807.23249999993</v>
      </c>
      <c r="F17" s="732">
        <f>'Detailed Budget'!AG113</f>
        <v>557524.73750000005</v>
      </c>
      <c r="G17" s="732">
        <f>'Detailed Budget'!AH113</f>
        <v>479706.78</v>
      </c>
      <c r="J17" s="738"/>
    </row>
    <row r="18" spans="2:10">
      <c r="B18" s="763" t="s">
        <v>905</v>
      </c>
      <c r="C18" s="732">
        <f>'Detailed Budget'!AE102</f>
        <v>824622.5</v>
      </c>
      <c r="D18" s="732">
        <f>'Detailed Budget'!AE114</f>
        <v>695872.5</v>
      </c>
      <c r="E18" s="732">
        <f>'Detailed Budget'!AF114</f>
        <v>101250</v>
      </c>
      <c r="F18" s="732">
        <f>'Detailed Budget'!AG114</f>
        <v>45250</v>
      </c>
      <c r="G18" s="732">
        <f>'Detailed Budget'!AH114</f>
        <v>0</v>
      </c>
      <c r="J18" s="738"/>
    </row>
    <row r="19" spans="2:10">
      <c r="B19" s="763" t="s">
        <v>840</v>
      </c>
      <c r="C19" s="732">
        <f>'Detailed Budget'!AE103</f>
        <v>800000</v>
      </c>
      <c r="D19" s="732">
        <f>'Detailed Budget'!AE115</f>
        <v>400000</v>
      </c>
      <c r="E19" s="732">
        <f>'Detailed Budget'!AF115</f>
        <v>800000</v>
      </c>
      <c r="F19" s="732">
        <f>'Detailed Budget'!AG115</f>
        <v>800000</v>
      </c>
      <c r="G19" s="732">
        <f>'Detailed Budget'!AH115</f>
        <v>400000</v>
      </c>
    </row>
    <row r="20" spans="2:10">
      <c r="C20" s="732"/>
      <c r="D20" s="732"/>
      <c r="E20" s="732"/>
      <c r="F20" s="732"/>
      <c r="G20" s="732"/>
    </row>
    <row r="21" spans="2:10">
      <c r="B21" s="707" t="s">
        <v>4</v>
      </c>
      <c r="C21" s="732">
        <f>SUM(C16:C20)</f>
        <v>11802986.122492926</v>
      </c>
      <c r="D21" s="732">
        <f>SUM(D16:D20)</f>
        <v>6536801.3518714625</v>
      </c>
      <c r="E21" s="732">
        <f>SUM(E16:E20)</f>
        <v>8363338.7566264747</v>
      </c>
      <c r="F21" s="732">
        <f>SUM(F16:F20)</f>
        <v>6161953.9520889036</v>
      </c>
      <c r="G21" s="732">
        <f>SUM(G16:G20)</f>
        <v>2319999.1659045857</v>
      </c>
    </row>
    <row r="22" spans="2:10"/>
    <row r="23" spans="2:10">
      <c r="G23" s="738"/>
      <c r="I23" s="738">
        <f>I13*2.5</f>
        <v>0</v>
      </c>
    </row>
    <row r="24" spans="2:10"/>
    <row r="25" spans="2:10"/>
    <row r="26" spans="2:10"/>
    <row r="27" spans="2:10"/>
    <row r="28" spans="2:10"/>
    <row r="29" spans="2:10"/>
    <row r="30" spans="2:10"/>
    <row r="31" spans="2:10"/>
    <row r="32" spans="2:10" hidden="1"/>
    <row r="33" hidden="1"/>
    <row r="34" hidden="1"/>
    <row r="35" hidden="1"/>
    <row r="36" hidden="1"/>
    <row r="37" hidden="1"/>
    <row r="38" hidden="1"/>
    <row r="39" hidden="1"/>
    <row r="40" hidden="1"/>
    <row r="41" hidden="1"/>
    <row r="42" hidden="1"/>
    <row r="43" hidden="1"/>
    <row r="44" hidden="1"/>
  </sheetData>
  <mergeCells count="1">
    <mergeCell ref="A1:H1"/>
  </mergeCells>
  <pageMargins left="0.75" right="0.75" top="1" bottom="1" header="0.5" footer="0.5"/>
  <pageSetup paperSize="9" scale="83" orientation="landscape"/>
  <tableParts count="2">
    <tablePart r:id="rId1"/>
    <tablePart r:id="rId2"/>
  </tablePar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1"/>
  <sheetViews>
    <sheetView zoomScale="125" zoomScaleNormal="125" zoomScalePageLayoutView="125" workbookViewId="0">
      <selection activeCell="E38" sqref="E38"/>
    </sheetView>
  </sheetViews>
  <sheetFormatPr defaultColWidth="11.42578125" defaultRowHeight="12"/>
  <cols>
    <col min="1" max="1" width="11.42578125" style="333"/>
    <col min="2" max="2" width="12.85546875" style="707" customWidth="1"/>
    <col min="3" max="3" width="13.85546875" style="707" bestFit="1" customWidth="1"/>
    <col min="4" max="6" width="13.140625" style="707" bestFit="1" customWidth="1"/>
    <col min="7" max="8" width="11.42578125" style="707"/>
    <col min="9" max="9" width="13.140625" style="707" bestFit="1" customWidth="1"/>
    <col min="10" max="10" width="11.42578125" style="707"/>
    <col min="11" max="11" width="30.42578125" style="707" customWidth="1"/>
    <col min="12" max="14" width="18.7109375" style="707" customWidth="1"/>
    <col min="15" max="15" width="14.28515625" style="707" customWidth="1"/>
    <col min="16" max="16384" width="11.42578125" style="707"/>
  </cols>
  <sheetData>
    <row r="1" spans="1:14">
      <c r="A1" s="726" t="s">
        <v>0</v>
      </c>
      <c r="B1" s="567" t="s">
        <v>941</v>
      </c>
    </row>
    <row r="2" spans="1:14">
      <c r="A2" s="780"/>
    </row>
    <row r="3" spans="1:14">
      <c r="A3" s="780"/>
      <c r="B3" s="567" t="s">
        <v>942</v>
      </c>
      <c r="J3" s="774" t="s">
        <v>938</v>
      </c>
      <c r="K3" s="707" t="s">
        <v>55</v>
      </c>
      <c r="L3" s="707" t="s">
        <v>56</v>
      </c>
      <c r="M3" s="707" t="s">
        <v>57</v>
      </c>
      <c r="N3" s="707" t="s">
        <v>58</v>
      </c>
    </row>
    <row r="4" spans="1:14">
      <c r="A4" s="780"/>
      <c r="B4" s="567"/>
      <c r="J4" s="781" t="str">
        <f>'Detailed Budget'!AJ89</f>
        <v>Prevention</v>
      </c>
      <c r="K4" s="732">
        <f>'Detailed Budget'!AE89</f>
        <v>12781018</v>
      </c>
      <c r="L4" s="732">
        <f>'Detailed Budget'!AF89</f>
        <v>15452502.637264952</v>
      </c>
      <c r="M4" s="732">
        <f>'Detailed Budget'!AG89</f>
        <v>18269335.204942241</v>
      </c>
      <c r="N4" s="732">
        <f>'Detailed Budget'!AH89</f>
        <v>22197050.698753763</v>
      </c>
    </row>
    <row r="5" spans="1:14">
      <c r="A5" s="780">
        <v>1</v>
      </c>
      <c r="B5" s="782" t="s">
        <v>943</v>
      </c>
      <c r="C5" s="783"/>
      <c r="D5" s="783"/>
      <c r="E5" s="783"/>
      <c r="F5" s="783"/>
      <c r="J5" s="784" t="str">
        <f>'Detailed Budget'!AJ90</f>
        <v>Care and Treatment</v>
      </c>
      <c r="K5" s="732">
        <f>'Detailed Budget'!AE90</f>
        <v>11187825.293749999</v>
      </c>
      <c r="L5" s="732">
        <f>'Detailed Budget'!AF90</f>
        <v>18882916.192499999</v>
      </c>
      <c r="M5" s="732">
        <f>'Detailed Budget'!AG90</f>
        <v>21859710.412499998</v>
      </c>
      <c r="N5" s="732">
        <f>'Detailed Budget'!AH90</f>
        <v>22282632.719999999</v>
      </c>
    </row>
    <row r="6" spans="1:14">
      <c r="A6" s="780"/>
      <c r="C6" s="567">
        <v>2019</v>
      </c>
      <c r="D6" s="567">
        <v>2020</v>
      </c>
      <c r="E6" s="567">
        <v>2021</v>
      </c>
      <c r="F6" s="567">
        <v>2022</v>
      </c>
      <c r="J6" s="781" t="str">
        <f>'Detailed Budget'!AJ91</f>
        <v>Governance</v>
      </c>
      <c r="K6" s="732">
        <f>'Detailed Budget'!AE91</f>
        <v>0</v>
      </c>
      <c r="L6" s="732">
        <f>'Detailed Budget'!AF91</f>
        <v>0</v>
      </c>
      <c r="M6" s="732">
        <f>'Detailed Budget'!AG91</f>
        <v>0</v>
      </c>
      <c r="N6" s="732">
        <f>'Detailed Budget'!AH91</f>
        <v>0</v>
      </c>
    </row>
    <row r="7" spans="1:14">
      <c r="A7" s="780"/>
      <c r="B7" s="707" t="s">
        <v>944</v>
      </c>
      <c r="C7" s="732">
        <f>'Detailed Budget'!AE137</f>
        <v>36116789.416242927</v>
      </c>
      <c r="D7" s="732">
        <f>'Detailed Budget'!AF137</f>
        <v>43894326.586391419</v>
      </c>
      <c r="E7" s="732">
        <f>'Detailed Budget'!AG137</f>
        <v>47337543.569531143</v>
      </c>
      <c r="F7" s="732">
        <f>'Detailed Budget'!AH137</f>
        <v>48255503.665908352</v>
      </c>
      <c r="J7" s="784" t="str">
        <f>'Detailed Budget'!AJ92</f>
        <v>Management</v>
      </c>
      <c r="K7" s="732">
        <f>'Detailed Budget'!AE92</f>
        <v>0</v>
      </c>
      <c r="L7" s="732">
        <f>'Detailed Budget'!AF92</f>
        <v>0</v>
      </c>
      <c r="M7" s="732">
        <f>'Detailed Budget'!AG92</f>
        <v>0</v>
      </c>
      <c r="N7" s="732">
        <f>'Detailed Budget'!AH92</f>
        <v>0</v>
      </c>
    </row>
    <row r="8" spans="1:14">
      <c r="A8" s="780"/>
      <c r="B8" s="707" t="s">
        <v>941</v>
      </c>
      <c r="C8" s="732">
        <f>'Detailed Budget'!AE93</f>
        <v>23968843.293749999</v>
      </c>
      <c r="D8" s="732">
        <f>'Detailed Budget'!AF93</f>
        <v>34335418.829764947</v>
      </c>
      <c r="E8" s="732">
        <f>'Detailed Budget'!AG93</f>
        <v>40129045.617442235</v>
      </c>
      <c r="F8" s="732">
        <f>'Detailed Budget'!AH93</f>
        <v>44479683.418753758</v>
      </c>
      <c r="J8" s="785" t="str">
        <f>'Detailed Budget'!AJ93</f>
        <v>Total</v>
      </c>
      <c r="K8" s="770">
        <f>'Detailed Budget'!AE93</f>
        <v>23968843.293749999</v>
      </c>
      <c r="L8" s="770">
        <f>'Detailed Budget'!AF93</f>
        <v>34335418.829764947</v>
      </c>
      <c r="M8" s="770">
        <f>'Detailed Budget'!AG93</f>
        <v>40129045.617442235</v>
      </c>
      <c r="N8" s="770">
        <f>'Detailed Budget'!AH93</f>
        <v>44479683.418753758</v>
      </c>
    </row>
    <row r="9" spans="1:14">
      <c r="A9" s="780"/>
      <c r="B9" s="786" t="s">
        <v>204</v>
      </c>
      <c r="C9" s="787">
        <f>C8/C7</f>
        <v>0.66364822790617184</v>
      </c>
      <c r="D9" s="787">
        <f>D8/D7</f>
        <v>0.78222908289040649</v>
      </c>
      <c r="E9" s="787">
        <f>E8/E7</f>
        <v>0.84772133472661504</v>
      </c>
      <c r="F9" s="787">
        <f>F8/F7</f>
        <v>0.92175358331567592</v>
      </c>
    </row>
    <row r="10" spans="1:14">
      <c r="A10" s="780"/>
    </row>
    <row r="11" spans="1:14">
      <c r="A11" s="780"/>
      <c r="J11" s="707" t="s">
        <v>939</v>
      </c>
    </row>
    <row r="12" spans="1:14">
      <c r="A12" s="780">
        <v>2</v>
      </c>
      <c r="B12" s="782" t="s">
        <v>945</v>
      </c>
      <c r="C12" s="783"/>
      <c r="D12" s="783"/>
      <c r="E12" s="783"/>
      <c r="F12" s="783"/>
    </row>
    <row r="13" spans="1:14">
      <c r="A13" s="780"/>
      <c r="C13" s="567">
        <v>2019</v>
      </c>
      <c r="D13" s="567">
        <v>2020</v>
      </c>
      <c r="E13" s="567">
        <v>2021</v>
      </c>
      <c r="F13" s="567">
        <v>2022</v>
      </c>
    </row>
    <row r="14" spans="1:14">
      <c r="A14" s="780"/>
      <c r="B14" s="567" t="s">
        <v>946</v>
      </c>
      <c r="C14" s="738">
        <f>C7-H14</f>
        <v>-8532010.5837570727</v>
      </c>
      <c r="D14" s="738">
        <f>D8-C8</f>
        <v>10366575.536014948</v>
      </c>
      <c r="E14" s="738">
        <f>E8-D8</f>
        <v>5793626.7876772881</v>
      </c>
      <c r="F14" s="738">
        <f>F8-E8</f>
        <v>4350637.8013115227</v>
      </c>
      <c r="H14" s="788">
        <v>44648800</v>
      </c>
      <c r="I14" s="707" t="s">
        <v>947</v>
      </c>
    </row>
    <row r="15" spans="1:14">
      <c r="A15" s="780"/>
      <c r="B15" s="567" t="s">
        <v>948</v>
      </c>
      <c r="C15" s="737">
        <f>C14/H14</f>
        <v>-0.19109159896250455</v>
      </c>
      <c r="D15" s="737">
        <f>D14/C8</f>
        <v>0.43250211989654447</v>
      </c>
      <c r="E15" s="737">
        <f>E14/D8</f>
        <v>0.16873616181593989</v>
      </c>
      <c r="F15" s="737">
        <f>F14/E8</f>
        <v>0.10841617921310598</v>
      </c>
    </row>
    <row r="16" spans="1:14">
      <c r="A16" s="780"/>
    </row>
    <row r="17" spans="1:6">
      <c r="A17" s="780"/>
    </row>
    <row r="18" spans="1:6">
      <c r="A18" s="780">
        <v>3</v>
      </c>
      <c r="B18" s="782" t="s">
        <v>955</v>
      </c>
      <c r="C18" s="783"/>
      <c r="D18" s="783"/>
      <c r="E18" s="783"/>
      <c r="F18" s="783"/>
    </row>
    <row r="19" spans="1:6">
      <c r="C19" s="567">
        <v>2019</v>
      </c>
      <c r="D19" s="567">
        <v>2020</v>
      </c>
      <c r="E19" s="567">
        <v>2021</v>
      </c>
      <c r="F19" s="567">
        <v>2022</v>
      </c>
    </row>
    <row r="20" spans="1:6">
      <c r="B20" s="789" t="s">
        <v>949</v>
      </c>
      <c r="C20" s="790">
        <f>SUM(C21:C23)</f>
        <v>22771626.916242927</v>
      </c>
      <c r="D20" s="790">
        <f>SUM(D21:D23)</f>
        <v>29722151.586391427</v>
      </c>
      <c r="E20" s="790">
        <f>SUM(E21:E23)</f>
        <v>32547893.569531139</v>
      </c>
      <c r="F20" s="790">
        <f>SUM(F21:F23)</f>
        <v>33060053.665908352</v>
      </c>
    </row>
    <row r="21" spans="1:6">
      <c r="B21" s="707" t="s">
        <v>937</v>
      </c>
      <c r="C21" s="738">
        <f>'Detailed Budget'!AE153</f>
        <v>12635553.293749999</v>
      </c>
      <c r="D21" s="738">
        <f>'Detailed Budget'!AF153</f>
        <v>22142338.829764951</v>
      </c>
      <c r="E21" s="738">
        <f>'Detailed Budget'!AG153</f>
        <v>27113465.617442235</v>
      </c>
      <c r="F21" s="738">
        <f>'Detailed Budget'!AH153</f>
        <v>30752803.418753766</v>
      </c>
    </row>
    <row r="22" spans="1:6">
      <c r="B22" s="707" t="s">
        <v>522</v>
      </c>
      <c r="C22" s="738">
        <f>'Detailed Budget'!AE161</f>
        <v>10106073.622492926</v>
      </c>
      <c r="D22" s="738">
        <f>'Detailed Budget'!AF161</f>
        <v>7462088.7566264747</v>
      </c>
      <c r="E22" s="738">
        <f>'Detailed Budget'!AG161</f>
        <v>5316703.9520889036</v>
      </c>
      <c r="F22" s="738">
        <f>'Detailed Budget'!AH161</f>
        <v>1919999.1659045857</v>
      </c>
    </row>
    <row r="23" spans="1:6">
      <c r="B23" s="707" t="s">
        <v>845</v>
      </c>
      <c r="C23" s="738">
        <f>'Detailed Budget'!AE170</f>
        <v>30000</v>
      </c>
      <c r="D23" s="738">
        <f>'Detailed Budget'!AF170</f>
        <v>117724</v>
      </c>
      <c r="E23" s="738">
        <f>'Detailed Budget'!AG170</f>
        <v>117724</v>
      </c>
      <c r="F23" s="738">
        <f>'Detailed Budget'!AH170</f>
        <v>387251.08124999999</v>
      </c>
    </row>
    <row r="25" spans="1:6">
      <c r="B25" s="789" t="s">
        <v>950</v>
      </c>
    </row>
    <row r="26" spans="1:6">
      <c r="B26" s="707" t="s">
        <v>951</v>
      </c>
      <c r="C26" s="737">
        <f>C20/C7</f>
        <v>0.63049975604979347</v>
      </c>
      <c r="D26" s="737">
        <f>D20/D7</f>
        <v>0.67712968617694202</v>
      </c>
      <c r="E26" s="737">
        <f>E20/E7</f>
        <v>0.68757039582595969</v>
      </c>
      <c r="F26" s="737">
        <f>F20/F7</f>
        <v>0.68510431255253246</v>
      </c>
    </row>
    <row r="27" spans="1:6">
      <c r="B27" s="707" t="s">
        <v>952</v>
      </c>
    </row>
    <row r="29" spans="1:6">
      <c r="B29" s="782" t="s">
        <v>205</v>
      </c>
      <c r="C29" s="783"/>
      <c r="D29" s="783"/>
      <c r="E29" s="783"/>
      <c r="F29" s="783"/>
    </row>
    <row r="30" spans="1:6">
      <c r="D30" s="737">
        <v>1.35</v>
      </c>
      <c r="E30" s="737">
        <v>1.1000000000000001</v>
      </c>
      <c r="F30" s="737">
        <v>1.1000000000000001</v>
      </c>
    </row>
    <row r="31" spans="1:6">
      <c r="B31" s="567" t="s">
        <v>953</v>
      </c>
      <c r="C31" s="567">
        <v>2019</v>
      </c>
      <c r="D31" s="567">
        <v>2020</v>
      </c>
      <c r="E31" s="567">
        <v>2021</v>
      </c>
      <c r="F31" s="567">
        <v>2022</v>
      </c>
    </row>
    <row r="32" spans="1:6">
      <c r="B32" s="791"/>
      <c r="C32" s="792"/>
      <c r="D32" s="792"/>
      <c r="E32" s="792"/>
      <c r="F32" s="792"/>
    </row>
    <row r="33" spans="1:15">
      <c r="A33" s="372"/>
      <c r="B33" s="793" t="s">
        <v>853</v>
      </c>
      <c r="C33" s="794">
        <f>'Transition (2019)'!D9+'Transition (2019)'!D10+'Transition (2019)'!D19</f>
        <v>2558000</v>
      </c>
      <c r="D33" s="794">
        <f>'[15]2018-2022 (by GARP)_mod'!$K$15+'[15]2018-2022 (by GARP)_mod'!$K$20</f>
        <v>5020400</v>
      </c>
      <c r="E33" s="794">
        <f>'[15]2018-2022 (by GARP)_mod'!$K$15+'[15]2018-2022 (by GARP)_mod'!$K$20</f>
        <v>5020400</v>
      </c>
      <c r="F33" s="794">
        <f>'[15]2018-2022 (by GARP)_mod'!$K$15+'[15]2018-2022 (by GARP)_mod'!$K$20</f>
        <v>5020400</v>
      </c>
    </row>
    <row r="34" spans="1:15">
      <c r="A34" s="372"/>
      <c r="B34" s="793" t="s">
        <v>954</v>
      </c>
      <c r="C34" s="794">
        <f>'Transition (2019)'!D18+'Transition (2019)'!D17+'Transition (2019)'!D16+'Transition (2019)'!D11</f>
        <v>10077000</v>
      </c>
      <c r="D34" s="794">
        <f>'[15]2018-2022 (by GARP)_mod'!$K$27</f>
        <v>13256400</v>
      </c>
      <c r="E34" s="794">
        <f>'[15]2018-2022 (by GARP)_mod'!$K$27</f>
        <v>13256400</v>
      </c>
      <c r="F34" s="794">
        <f>'[15]2018-2022 (by GARP)_mod'!$K$27</f>
        <v>13256400</v>
      </c>
    </row>
    <row r="35" spans="1:15">
      <c r="A35" s="372"/>
      <c r="B35" s="792" t="s">
        <v>4</v>
      </c>
      <c r="C35" s="795">
        <f>SUM(C33:C34)</f>
        <v>12635000</v>
      </c>
      <c r="D35" s="795">
        <f>SUM(D33:D34)</f>
        <v>18276800</v>
      </c>
      <c r="E35" s="795">
        <f>SUM(E33:E34)</f>
        <v>18276800</v>
      </c>
      <c r="F35" s="795">
        <f>SUM(F33:F34)</f>
        <v>18276800</v>
      </c>
    </row>
    <row r="36" spans="1:15" ht="15">
      <c r="A36" s="707"/>
      <c r="B36"/>
      <c r="C36"/>
      <c r="D36"/>
      <c r="E36"/>
      <c r="F36"/>
    </row>
    <row r="37" spans="1:15">
      <c r="B37" s="791" t="s">
        <v>1236</v>
      </c>
      <c r="C37" s="796">
        <f>C35-C21</f>
        <v>-553.29374999925494</v>
      </c>
      <c r="D37" s="796">
        <f>D35-D21</f>
        <v>-3865538.829764951</v>
      </c>
      <c r="E37" s="796">
        <f>E35-E21</f>
        <v>-8836665.6174422354</v>
      </c>
      <c r="F37" s="796">
        <f>F35-F21</f>
        <v>-12476003.418753766</v>
      </c>
    </row>
    <row r="38" spans="1:15">
      <c r="B38" s="791" t="s">
        <v>204</v>
      </c>
      <c r="C38" s="797">
        <f>C37/C35</f>
        <v>-4.3790561931084678E-5</v>
      </c>
      <c r="D38" s="797">
        <f>D37/D35</f>
        <v>-0.21149976088620279</v>
      </c>
      <c r="E38" s="797">
        <f>E37/E35</f>
        <v>-0.48349085274458525</v>
      </c>
      <c r="F38" s="797">
        <f>F37/F35</f>
        <v>-0.68261421139114975</v>
      </c>
    </row>
    <row r="39" spans="1:15" ht="15">
      <c r="A39" s="372"/>
      <c r="B39"/>
      <c r="C39"/>
      <c r="D39"/>
      <c r="E39"/>
      <c r="F39"/>
    </row>
    <row r="43" spans="1:15" ht="15">
      <c r="B43"/>
      <c r="C43"/>
      <c r="D43"/>
      <c r="E43"/>
      <c r="F43"/>
    </row>
    <row r="44" spans="1:15" ht="15">
      <c r="B44"/>
      <c r="C44"/>
      <c r="D44"/>
      <c r="E44"/>
      <c r="F44"/>
    </row>
    <row r="47" spans="1:15">
      <c r="B47" s="782" t="s">
        <v>956</v>
      </c>
      <c r="C47" s="782"/>
      <c r="D47" s="782"/>
      <c r="E47" s="782"/>
      <c r="F47" s="782"/>
      <c r="K47" s="782" t="s">
        <v>956</v>
      </c>
      <c r="L47" s="782">
        <v>2019</v>
      </c>
      <c r="M47" s="782">
        <v>2020</v>
      </c>
      <c r="N47" s="782">
        <v>2021</v>
      </c>
      <c r="O47" s="782">
        <v>2022</v>
      </c>
    </row>
    <row r="48" spans="1:15">
      <c r="C48" s="798">
        <v>2019</v>
      </c>
      <c r="D48" s="798">
        <v>2020</v>
      </c>
      <c r="E48" s="798">
        <v>2021</v>
      </c>
      <c r="F48" s="798">
        <v>2022</v>
      </c>
      <c r="K48" s="782"/>
      <c r="L48" s="783"/>
      <c r="M48" s="783"/>
      <c r="N48" s="783"/>
      <c r="O48" s="783"/>
    </row>
    <row r="49" spans="1:16">
      <c r="A49" s="333">
        <v>1</v>
      </c>
      <c r="B49" s="707" t="s">
        <v>963</v>
      </c>
      <c r="C49" s="738">
        <f>L94</f>
        <v>2264488.2937499993</v>
      </c>
      <c r="D49" s="738">
        <f>M94</f>
        <v>6869637.8987499997</v>
      </c>
      <c r="E49" s="738">
        <f>N94</f>
        <v>2458013.7200000025</v>
      </c>
      <c r="F49" s="738">
        <f>O94</f>
        <v>443377.30749999732</v>
      </c>
      <c r="K49" s="799" t="str">
        <f>'Detailed Budget'!E10</f>
        <v>[HIV Prevention and Detection]</v>
      </c>
      <c r="L49" s="800">
        <f>'Detailed Budget'!O10</f>
        <v>12781018</v>
      </c>
      <c r="M49" s="800">
        <f>'Detailed Budget'!T10</f>
        <v>15452502.637264952</v>
      </c>
      <c r="N49" s="800">
        <f>'Detailed Budget'!X10</f>
        <v>18269335.204942241</v>
      </c>
      <c r="O49" s="800">
        <f>'Detailed Budget'!AB10</f>
        <v>22197050.698753763</v>
      </c>
    </row>
    <row r="50" spans="1:16">
      <c r="A50" s="333">
        <v>2</v>
      </c>
      <c r="B50" s="707" t="s">
        <v>960</v>
      </c>
      <c r="C50" s="738">
        <f>L98</f>
        <v>413355</v>
      </c>
      <c r="D50" s="738">
        <f>M98</f>
        <v>2479102.6372649521</v>
      </c>
      <c r="E50" s="738">
        <f>N98</f>
        <v>0</v>
      </c>
      <c r="F50" s="738">
        <f>O98</f>
        <v>123675</v>
      </c>
      <c r="K50" s="801" t="str">
        <f>'Detailed Budget'!E11</f>
        <v>Prevent HIV transmission, detect HIV, and ensure timely progression to care and treatment among the key affected populations</v>
      </c>
      <c r="L50" s="802">
        <f>'Detailed Budget'!O11</f>
        <v>9373705</v>
      </c>
      <c r="M50" s="802">
        <f>'Detailed Budget'!T11</f>
        <v>11594242.637264952</v>
      </c>
      <c r="N50" s="802">
        <f>'Detailed Budget'!X11</f>
        <v>14506945.704942239</v>
      </c>
      <c r="O50" s="802">
        <f>'Detailed Budget'!AB11</f>
        <v>18380201.198753763</v>
      </c>
    </row>
    <row r="51" spans="1:16">
      <c r="A51" s="333">
        <v>3</v>
      </c>
      <c r="B51" s="707" t="s">
        <v>964</v>
      </c>
      <c r="C51" s="764">
        <v>0</v>
      </c>
      <c r="D51" s="738">
        <f>M99</f>
        <v>643690</v>
      </c>
      <c r="E51" s="738">
        <f>N99</f>
        <v>5419605.7049422376</v>
      </c>
      <c r="F51" s="738">
        <f>O99</f>
        <v>8708191.1987537649</v>
      </c>
      <c r="K51" s="707" t="str">
        <f>'Detailed Budget'!E12</f>
        <v>Prevention and detection of HIV among PWID</v>
      </c>
      <c r="L51" s="738">
        <f>'Detailed Budget'!O12</f>
        <v>0</v>
      </c>
      <c r="M51" s="803">
        <f>'Detailed Budget'!T12</f>
        <v>1001407.2747516185</v>
      </c>
      <c r="N51" s="804">
        <f>'Detailed Budget'!X12</f>
        <v>2562151.1945822379</v>
      </c>
      <c r="O51" s="804">
        <f>'Detailed Budget'!AB12</f>
        <v>4444887.932460431</v>
      </c>
      <c r="P51" s="707" t="s">
        <v>958</v>
      </c>
    </row>
    <row r="52" spans="1:16">
      <c r="B52" s="567" t="s">
        <v>4</v>
      </c>
      <c r="C52" s="756">
        <f>SUM(C49:C51)</f>
        <v>2677843.2937499993</v>
      </c>
      <c r="D52" s="756">
        <f>SUM(D49:D51)</f>
        <v>9992430.5360149518</v>
      </c>
      <c r="E52" s="756">
        <f>SUM(E49:E51)</f>
        <v>7877619.4249422401</v>
      </c>
      <c r="F52" s="756">
        <f>SUM(F49:F51)</f>
        <v>9275243.5062537622</v>
      </c>
      <c r="K52" s="788" t="str">
        <f>'Detailed Budget'!E13</f>
        <v>Opioid Substitution Treatment (OST) and other forms of treatment and rehabilitation</v>
      </c>
      <c r="L52" s="805"/>
      <c r="M52" s="805"/>
      <c r="N52" s="805"/>
      <c r="O52" s="805"/>
    </row>
    <row r="53" spans="1:16">
      <c r="K53" s="707" t="str">
        <f>'Detailed Budget'!E14</f>
        <v>Prevention and detection of HIV among MSM</v>
      </c>
      <c r="L53" s="738">
        <f>'Detailed Budget'!O14</f>
        <v>0</v>
      </c>
      <c r="M53" s="803">
        <f>'Detailed Budget'!T14</f>
        <v>174665.36101333337</v>
      </c>
      <c r="N53" s="804">
        <f>'Detailed Budget'!X14</f>
        <v>550779.04136000003</v>
      </c>
      <c r="O53" s="804">
        <f>'Detailed Budget'!AB14</f>
        <v>1482004.1102933334</v>
      </c>
      <c r="P53" s="707" t="s">
        <v>958</v>
      </c>
    </row>
    <row r="54" spans="1:16">
      <c r="B54" s="806" t="s">
        <v>965</v>
      </c>
      <c r="C54" s="806"/>
      <c r="D54" s="806"/>
      <c r="E54" s="806"/>
      <c r="F54" s="806"/>
      <c r="K54" s="707" t="str">
        <f>'Detailed Budget'!E15</f>
        <v>HIV Prevention and detection among FSW</v>
      </c>
      <c r="L54" s="738">
        <f>'Detailed Budget'!O15</f>
        <v>0</v>
      </c>
      <c r="M54" s="803">
        <f>'Detailed Budget'!T15</f>
        <v>87540.001500000013</v>
      </c>
      <c r="N54" s="804">
        <f>'Detailed Budget'!X15</f>
        <v>274745.46900000004</v>
      </c>
      <c r="O54" s="804">
        <f>'Detailed Budget'!AB15</f>
        <v>764989.15599999996</v>
      </c>
      <c r="P54" s="707" t="s">
        <v>958</v>
      </c>
    </row>
    <row r="55" spans="1:16" ht="15">
      <c r="B55"/>
      <c r="C55"/>
      <c r="D55"/>
      <c r="E55"/>
      <c r="F55"/>
      <c r="K55" s="707" t="str">
        <f>'Detailed Budget'!E16</f>
        <v>HIV Prevention and Detection among Prisoners</v>
      </c>
      <c r="L55" s="738">
        <f>'Detailed Budget'!O16</f>
        <v>0</v>
      </c>
      <c r="M55" s="803">
        <f>'Detailed Budget'!T16</f>
        <v>200000</v>
      </c>
      <c r="N55" s="804">
        <f>'Detailed Budget'!X16</f>
        <v>200000</v>
      </c>
      <c r="O55" s="804">
        <f>'Detailed Budget'!AB16</f>
        <v>200000</v>
      </c>
      <c r="P55" s="707" t="s">
        <v>958</v>
      </c>
    </row>
    <row r="56" spans="1:16">
      <c r="A56" s="707"/>
      <c r="K56" s="788" t="str">
        <f>'Detailed Budget'!E17</f>
        <v>Hepatitis B Prevention and vaccination among KAPs</v>
      </c>
    </row>
    <row r="57" spans="1:16">
      <c r="A57" s="707"/>
      <c r="K57" s="707" t="str">
        <f>'Detailed Budget'!E18</f>
        <v>Special Programs for adolescents and young people who inject drugs</v>
      </c>
      <c r="L57" s="738">
        <f>'Detailed Budget'!O18</f>
        <v>0</v>
      </c>
      <c r="M57" s="738">
        <f>'Detailed Budget'!T18</f>
        <v>0</v>
      </c>
      <c r="N57" s="738">
        <f>'Detailed Budget'!X18</f>
        <v>0</v>
      </c>
      <c r="O57" s="803">
        <f>'Detailed Budget'!AB18</f>
        <v>0</v>
      </c>
      <c r="P57" s="707" t="s">
        <v>958</v>
      </c>
    </row>
    <row r="58" spans="1:16">
      <c r="A58" s="707">
        <v>1</v>
      </c>
      <c r="B58" s="567" t="s">
        <v>1020</v>
      </c>
      <c r="C58" s="807">
        <v>1.2</v>
      </c>
      <c r="F58" s="807">
        <v>1.35</v>
      </c>
      <c r="K58" s="707" t="str">
        <f>'Detailed Budget'!E19</f>
        <v>PrEP</v>
      </c>
      <c r="L58" s="803">
        <f>'Detailed Budget'!O19</f>
        <v>67705</v>
      </c>
      <c r="M58" s="804">
        <f>'Detailed Budget'!T19</f>
        <v>194630</v>
      </c>
      <c r="N58" s="804">
        <f>'Detailed Budget'!X19</f>
        <v>333270</v>
      </c>
      <c r="O58" s="804">
        <f>'Detailed Budget'!AB19</f>
        <v>382320</v>
      </c>
      <c r="P58" s="707" t="s">
        <v>958</v>
      </c>
    </row>
    <row r="59" spans="1:16">
      <c r="A59" s="707"/>
      <c r="B59" s="793" t="s">
        <v>853</v>
      </c>
      <c r="C59" s="738">
        <f>C33*C58</f>
        <v>3069600</v>
      </c>
      <c r="D59" s="738">
        <f t="shared" ref="D59:F60" si="0">C59*$F$58</f>
        <v>4143960.0000000005</v>
      </c>
      <c r="E59" s="738">
        <f t="shared" si="0"/>
        <v>5594346.0000000009</v>
      </c>
      <c r="F59" s="738">
        <f t="shared" si="0"/>
        <v>7552367.1000000015</v>
      </c>
      <c r="K59" s="707" t="str">
        <f>'Detailed Budget'!E20</f>
        <v>Mental health services for all KAPs</v>
      </c>
      <c r="L59" s="738">
        <f>'Detailed Budget'!O20</f>
        <v>0</v>
      </c>
      <c r="M59" s="738">
        <f>'Detailed Budget'!T20</f>
        <v>0</v>
      </c>
      <c r="N59" s="738">
        <f>'Detailed Budget'!X20</f>
        <v>0</v>
      </c>
      <c r="O59" s="803">
        <f>'Detailed Budget'!AB20</f>
        <v>0</v>
      </c>
      <c r="P59" s="707" t="s">
        <v>958</v>
      </c>
    </row>
    <row r="60" spans="1:16">
      <c r="A60" s="707"/>
      <c r="B60" s="793" t="s">
        <v>954</v>
      </c>
      <c r="C60" s="738">
        <f>C34*C58</f>
        <v>12092400</v>
      </c>
      <c r="D60" s="738">
        <f t="shared" si="0"/>
        <v>16324740.000000002</v>
      </c>
      <c r="E60" s="738">
        <f t="shared" si="0"/>
        <v>22038399.000000004</v>
      </c>
      <c r="F60" s="738">
        <f t="shared" si="0"/>
        <v>29751838.650000006</v>
      </c>
      <c r="K60" s="707" t="str">
        <f>'Detailed Budget'!E21</f>
        <v>Improve access to SRH services for all KAPs</v>
      </c>
      <c r="L60" s="738">
        <f>'Detailed Budget'!O21</f>
        <v>0</v>
      </c>
      <c r="M60" s="738">
        <f>'Detailed Budget'!T21</f>
        <v>0</v>
      </c>
      <c r="N60" s="738">
        <f>'Detailed Budget'!X21</f>
        <v>0</v>
      </c>
      <c r="O60" s="803">
        <f>'Detailed Budget'!AB21</f>
        <v>0</v>
      </c>
      <c r="P60" s="707" t="s">
        <v>958</v>
      </c>
    </row>
    <row r="61" spans="1:16">
      <c r="A61" s="707"/>
      <c r="B61" s="792" t="s">
        <v>4</v>
      </c>
      <c r="C61" s="738">
        <f>SUM(C59:C60)</f>
        <v>15162000</v>
      </c>
      <c r="D61" s="738">
        <f>SUM(D59:D60)</f>
        <v>20468700.000000004</v>
      </c>
      <c r="E61" s="738">
        <f>SUM(E59:E60)</f>
        <v>27632745.000000004</v>
      </c>
      <c r="F61" s="738">
        <f>SUM(F59:F60)</f>
        <v>37304205.750000007</v>
      </c>
      <c r="K61" s="707" t="str">
        <f>'Detailed Budget'!E22</f>
        <v>Introduction and expansion of HIVST among KAPs and other vulnerable groups</v>
      </c>
      <c r="L61" s="738">
        <f>'Detailed Budget'!O22</f>
        <v>0</v>
      </c>
      <c r="M61" s="738">
        <f>'Detailed Budget'!T22</f>
        <v>0</v>
      </c>
      <c r="N61" s="738">
        <f>'Detailed Budget'!X22</f>
        <v>0</v>
      </c>
      <c r="O61" s="803">
        <f>'Detailed Budget'!AB22</f>
        <v>0</v>
      </c>
      <c r="P61" s="707" t="s">
        <v>958</v>
      </c>
    </row>
    <row r="62" spans="1:16">
      <c r="A62" s="707"/>
      <c r="K62" s="801" t="str">
        <f>'Detailed Budget'!E23</f>
        <v>Prevention and detection of HIV in healthcare settings</v>
      </c>
      <c r="L62" s="802">
        <f>'Detailed Budget'!O23</f>
        <v>3407313</v>
      </c>
      <c r="M62" s="802">
        <f>'Detailed Budget'!T23</f>
        <v>3858260</v>
      </c>
      <c r="N62" s="802">
        <f>'Detailed Budget'!X23</f>
        <v>3762389.5</v>
      </c>
      <c r="O62" s="802">
        <f>'Detailed Budget'!AB23</f>
        <v>3816849.5</v>
      </c>
    </row>
    <row r="63" spans="1:16">
      <c r="A63" s="707"/>
      <c r="C63" s="738">
        <f>C61-C21</f>
        <v>2526446.7062500007</v>
      </c>
      <c r="D63" s="738">
        <f>D61-D21</f>
        <v>-1673638.8297649473</v>
      </c>
      <c r="E63" s="738">
        <f>E61-E21</f>
        <v>519279.38255776837</v>
      </c>
      <c r="F63" s="738">
        <f>F61-F21</f>
        <v>6551402.3312462419</v>
      </c>
      <c r="K63" s="707" t="str">
        <f>'Detailed Budget'!E24</f>
        <v>Enhancing Provider Initiated Testing (PIT) for HIV, including HIV confirmation</v>
      </c>
      <c r="L63" s="808">
        <f>'Detailed Budget'!O24</f>
        <v>1178953</v>
      </c>
      <c r="M63" s="808">
        <f>'Detailed Budget'!T24</f>
        <v>1441280</v>
      </c>
      <c r="N63" s="808">
        <f>'Detailed Budget'!X24</f>
        <v>1221789.5</v>
      </c>
      <c r="O63" s="808">
        <f>'Detailed Budget'!AB24</f>
        <v>1208269.5</v>
      </c>
      <c r="P63" s="707" t="s">
        <v>959</v>
      </c>
    </row>
    <row r="64" spans="1:16">
      <c r="A64" s="707"/>
      <c r="K64" s="707" t="str">
        <f>'Detailed Budget'!E25</f>
        <v>Provider initiated testing at primary care setting</v>
      </c>
      <c r="L64" s="803">
        <f>'Detailed Budget'!O25</f>
        <v>270000</v>
      </c>
      <c r="M64" s="804">
        <f>'Detailed Budget'!T25</f>
        <v>300000</v>
      </c>
      <c r="N64" s="804">
        <f>'Detailed Budget'!X25</f>
        <v>250000</v>
      </c>
      <c r="O64" s="804">
        <f>'Detailed Budget'!AB25</f>
        <v>125000</v>
      </c>
      <c r="P64" s="707" t="s">
        <v>958</v>
      </c>
    </row>
    <row r="65" spans="1:16">
      <c r="K65" s="707" t="str">
        <f>'Detailed Budget'!E26</f>
        <v>Provider initiated HIV testing in hospitalized persons</v>
      </c>
      <c r="L65" s="738">
        <f>'Detailed Budget'!O26</f>
        <v>0</v>
      </c>
      <c r="M65" s="738">
        <f>'Detailed Budget'!P26</f>
        <v>0</v>
      </c>
      <c r="N65" s="738">
        <f>'Detailed Budget'!X26</f>
        <v>0</v>
      </c>
      <c r="O65" s="738">
        <f>'Detailed Budget'!AB26</f>
        <v>0</v>
      </c>
    </row>
    <row r="66" spans="1:16">
      <c r="K66" s="788" t="str">
        <f>'Detailed Budget'!E27</f>
        <v>Ensuring safety of donor blood</v>
      </c>
      <c r="L66" s="805"/>
      <c r="M66" s="805"/>
      <c r="N66" s="805"/>
      <c r="O66" s="805"/>
    </row>
    <row r="67" spans="1:16">
      <c r="A67" s="766">
        <v>2</v>
      </c>
      <c r="B67" s="567" t="s">
        <v>1024</v>
      </c>
      <c r="K67" s="707" t="str">
        <f>'Detailed Budget'!E28</f>
        <v>Post-exposure prophylaxis of HIV infection (PEP)</v>
      </c>
      <c r="L67" s="803">
        <f>'Detailed Budget'!O28</f>
        <v>3360</v>
      </c>
      <c r="M67" s="804">
        <f>'Detailed Budget'!T28</f>
        <v>4480</v>
      </c>
      <c r="N67" s="804">
        <f>'Detailed Budget'!X28</f>
        <v>5600</v>
      </c>
      <c r="O67" s="804">
        <f>'Detailed Budget'!AB28</f>
        <v>7280</v>
      </c>
      <c r="P67" s="707" t="s">
        <v>958</v>
      </c>
    </row>
    <row r="68" spans="1:16">
      <c r="B68" s="567" t="s">
        <v>206</v>
      </c>
      <c r="C68" s="707" t="s">
        <v>1140</v>
      </c>
      <c r="D68" s="707" t="s">
        <v>1141</v>
      </c>
      <c r="K68" s="788" t="str">
        <f>'Detailed Budget'!E29</f>
        <v>Prevention of Mother to Child Transmission of HIV (PMTCT)</v>
      </c>
      <c r="L68" s="805"/>
      <c r="M68" s="805"/>
      <c r="N68" s="805"/>
      <c r="O68" s="805"/>
    </row>
    <row r="69" spans="1:16">
      <c r="B69" s="707">
        <v>2008</v>
      </c>
      <c r="C69" s="707">
        <v>1000000</v>
      </c>
      <c r="D69" s="737"/>
      <c r="K69" s="799" t="str">
        <f>'Detailed Budget'!E30</f>
        <v>[HIV Care and Treatment]</v>
      </c>
      <c r="L69" s="799">
        <f>'Detailed Budget'!O30</f>
        <v>11187825.293749999</v>
      </c>
      <c r="M69" s="799">
        <f>'Detailed Budget'!T30</f>
        <v>18882916.192499999</v>
      </c>
      <c r="N69" s="799">
        <f>'Detailed Budget'!X30</f>
        <v>21859710.412499998</v>
      </c>
      <c r="O69" s="799">
        <f>'Detailed Budget'!AB30</f>
        <v>22282632.719999999</v>
      </c>
    </row>
    <row r="70" spans="1:16">
      <c r="B70" s="707">
        <v>2009</v>
      </c>
      <c r="C70" s="707">
        <v>2000000</v>
      </c>
      <c r="D70" s="737">
        <f>(C70-C69)/C69</f>
        <v>1</v>
      </c>
      <c r="K70" s="801" t="str">
        <f>'Detailed Budget'!E31</f>
        <v>Ensure uninterrupted delivery of high quality treatment and care</v>
      </c>
      <c r="L70" s="801">
        <f>'Detailed Budget'!O31</f>
        <v>11115535.293749999</v>
      </c>
      <c r="M70" s="801">
        <f>'Detailed Budget'!T31</f>
        <v>18738336.192499999</v>
      </c>
      <c r="N70" s="801">
        <f>'Detailed Budget'!X31</f>
        <v>21498830.412499998</v>
      </c>
      <c r="O70" s="801">
        <f>'Detailed Budget'!AB31</f>
        <v>22014377.719999999</v>
      </c>
    </row>
    <row r="71" spans="1:16">
      <c r="B71" s="707">
        <v>2010</v>
      </c>
      <c r="C71" s="707">
        <v>2500000</v>
      </c>
      <c r="D71" s="737">
        <f t="shared" ref="D71:D83" si="1">(C71-C70)/C70</f>
        <v>0.25</v>
      </c>
      <c r="K71" s="707" t="str">
        <f>'Detailed Budget'!E32</f>
        <v>Delivery of essential clinical care services to all people living with HIV (PLHIV)</v>
      </c>
      <c r="L71" s="738">
        <f>'Detailed Budget'!O32</f>
        <v>11115535.293749999</v>
      </c>
      <c r="M71" s="738">
        <f>'Detailed Budget'!T32</f>
        <v>17988526.192499999</v>
      </c>
      <c r="N71" s="738">
        <f>'Detailed Budget'!X32</f>
        <v>20666030.412499998</v>
      </c>
      <c r="O71" s="738">
        <f>'Detailed Budget'!AB32</f>
        <v>21122927.719999999</v>
      </c>
    </row>
    <row r="72" spans="1:16">
      <c r="B72" s="707">
        <v>2011</v>
      </c>
      <c r="C72" s="707">
        <v>3150000</v>
      </c>
      <c r="D72" s="737">
        <f t="shared" si="1"/>
        <v>0.26</v>
      </c>
      <c r="K72" s="707" t="str">
        <f>'Detailed Budget'!E33</f>
        <v>Out-patient treatment</v>
      </c>
      <c r="L72" s="808">
        <f>'Detailed Budget'!O33</f>
        <v>3746081.1</v>
      </c>
      <c r="M72" s="808">
        <f>'Detailed Budget'!T33</f>
        <v>6632650</v>
      </c>
      <c r="N72" s="808">
        <f>'Detailed Budget'!X33</f>
        <v>7985850</v>
      </c>
      <c r="O72" s="808">
        <f>'Detailed Budget'!AB33</f>
        <v>7985850</v>
      </c>
      <c r="P72" s="707" t="s">
        <v>959</v>
      </c>
    </row>
    <row r="73" spans="1:16">
      <c r="B73" s="707">
        <v>2012</v>
      </c>
      <c r="C73" s="707">
        <v>3112000</v>
      </c>
      <c r="D73" s="737">
        <f t="shared" si="1"/>
        <v>-1.2063492063492064E-2</v>
      </c>
      <c r="K73" s="707" t="str">
        <f>'Detailed Budget'!E34</f>
        <v>In-patient treatment</v>
      </c>
      <c r="L73" s="808">
        <f>'Detailed Budget'!O34</f>
        <v>2580685</v>
      </c>
      <c r="M73" s="808">
        <f>'Detailed Budget'!T34</f>
        <v>3185900</v>
      </c>
      <c r="N73" s="808">
        <f>'Detailed Budget'!X34</f>
        <v>3241000</v>
      </c>
      <c r="O73" s="808">
        <f>'Detailed Budget'!AB34</f>
        <v>3241000</v>
      </c>
      <c r="P73" s="707" t="s">
        <v>959</v>
      </c>
    </row>
    <row r="74" spans="1:16">
      <c r="B74" s="707">
        <v>2013</v>
      </c>
      <c r="C74" s="707">
        <v>3461000</v>
      </c>
      <c r="D74" s="737">
        <f t="shared" si="1"/>
        <v>0.112146529562982</v>
      </c>
      <c r="K74" s="707" t="str">
        <f>'Detailed Budget'!E35</f>
        <v>Adherence Support</v>
      </c>
      <c r="L74" s="738">
        <f>'Detailed Budget'!O35</f>
        <v>0</v>
      </c>
      <c r="M74" s="803">
        <f>'Detailed Budget'!T35</f>
        <v>265680</v>
      </c>
      <c r="N74" s="796">
        <f>'Detailed Budget'!X35</f>
        <v>265680</v>
      </c>
      <c r="O74" s="804">
        <f>'Detailed Budget'!AB35</f>
        <v>265680</v>
      </c>
      <c r="P74" s="707" t="s">
        <v>958</v>
      </c>
    </row>
    <row r="75" spans="1:16">
      <c r="B75" s="707">
        <v>2014</v>
      </c>
      <c r="C75" s="707">
        <v>4079600</v>
      </c>
      <c r="D75" s="737">
        <f t="shared" si="1"/>
        <v>0.17873446980641433</v>
      </c>
      <c r="K75" s="707" t="str">
        <f>'Detailed Budget'!E36</f>
        <v>Procurement of Lab-supplies</v>
      </c>
      <c r="L75" s="808">
        <f>'Detailed Budget'!O36</f>
        <v>2375791.4</v>
      </c>
      <c r="M75" s="808">
        <f>'Detailed Budget'!T36</f>
        <v>4305406</v>
      </c>
      <c r="N75" s="808">
        <f>'Detailed Budget'!X36</f>
        <v>4961415</v>
      </c>
      <c r="O75" s="808">
        <f>'Detailed Budget'!AB36</f>
        <v>4961415</v>
      </c>
      <c r="P75" s="707" t="s">
        <v>959</v>
      </c>
    </row>
    <row r="76" spans="1:16">
      <c r="B76" s="707">
        <v>2015</v>
      </c>
      <c r="C76" s="707">
        <v>5892700</v>
      </c>
      <c r="D76" s="737">
        <f t="shared" si="1"/>
        <v>0.44443082655162269</v>
      </c>
      <c r="K76" s="707" t="str">
        <f>'Detailed Budget'!E37</f>
        <v>1st line ARV</v>
      </c>
      <c r="L76" s="808">
        <f>'Detailed Budget'!O37</f>
        <v>1240900.6499999999</v>
      </c>
      <c r="M76" s="808">
        <f>'Detailed Budget'!T37</f>
        <v>1867405.1000000003</v>
      </c>
      <c r="N76" s="808">
        <f>'Detailed Budget'!X37</f>
        <v>2196762.7750000004</v>
      </c>
      <c r="O76" s="808">
        <f>'Detailed Budget'!AB37</f>
        <v>2283459.75</v>
      </c>
      <c r="P76" s="707" t="s">
        <v>959</v>
      </c>
    </row>
    <row r="77" spans="1:16">
      <c r="B77" s="707">
        <v>2016</v>
      </c>
      <c r="C77" s="707">
        <v>8424000</v>
      </c>
      <c r="D77" s="737">
        <f t="shared" si="1"/>
        <v>0.42956539447112529</v>
      </c>
      <c r="K77" s="707" t="str">
        <f>'Detailed Budget'!E38</f>
        <v>2nd line ARV</v>
      </c>
      <c r="L77" s="808">
        <f>'Detailed Budget'!O38</f>
        <v>1172077.1437499998</v>
      </c>
      <c r="M77" s="808">
        <f>'Detailed Budget'!T38</f>
        <v>1731485.0924999998</v>
      </c>
      <c r="N77" s="808">
        <f>'Detailed Budget'!X38</f>
        <v>2015322.6375</v>
      </c>
      <c r="O77" s="808">
        <f>'Detailed Budget'!AB38</f>
        <v>2385522.9700000002</v>
      </c>
      <c r="P77" s="707" t="s">
        <v>959</v>
      </c>
    </row>
    <row r="78" spans="1:16">
      <c r="B78" s="707">
        <v>2017</v>
      </c>
      <c r="C78" s="707">
        <v>8600000</v>
      </c>
      <c r="D78" s="737">
        <f t="shared" si="1"/>
        <v>2.0892687559354226E-2</v>
      </c>
      <c r="K78" s="707" t="str">
        <f>'Detailed Budget'!E39</f>
        <v>Provision of ART to all PLHIV in need in accordance with existing guidelines, including in the region of Abkhazia</v>
      </c>
      <c r="L78" s="738">
        <f>'Detailed Budget'!O39</f>
        <v>0</v>
      </c>
      <c r="M78" s="803">
        <f>'Detailed Budget'!T39</f>
        <v>82990</v>
      </c>
      <c r="N78" s="796">
        <f>'Detailed Budget'!X39</f>
        <v>165980</v>
      </c>
      <c r="O78" s="796">
        <f>'Detailed Budget'!AB39</f>
        <v>165980</v>
      </c>
      <c r="P78" s="707" t="s">
        <v>958</v>
      </c>
    </row>
    <row r="79" spans="1:16">
      <c r="B79" s="707">
        <v>2018</v>
      </c>
      <c r="C79" s="707">
        <v>10030000</v>
      </c>
      <c r="D79" s="737">
        <f t="shared" si="1"/>
        <v>0.16627906976744186</v>
      </c>
      <c r="K79" s="707" t="str">
        <f>'Detailed Budget'!E40</f>
        <v>Effective programme administration and quality of service delivery</v>
      </c>
      <c r="L79" s="738">
        <f>'Detailed Budget'!O40</f>
        <v>0</v>
      </c>
      <c r="M79" s="803">
        <f>'Detailed Budget'!T40</f>
        <v>666820</v>
      </c>
      <c r="N79" s="796">
        <f>'Detailed Budget'!X40</f>
        <v>666820</v>
      </c>
      <c r="O79" s="796">
        <f>'Detailed Budget'!AB40</f>
        <v>725470</v>
      </c>
      <c r="P79" s="707" t="s">
        <v>958</v>
      </c>
    </row>
    <row r="80" spans="1:16">
      <c r="B80" s="707">
        <v>2019</v>
      </c>
      <c r="C80" s="707">
        <v>12635000</v>
      </c>
      <c r="D80" s="737">
        <f t="shared" si="1"/>
        <v>0.25972083748753738</v>
      </c>
      <c r="E80" s="707" t="s">
        <v>1027</v>
      </c>
      <c r="F80" s="809">
        <f>AVERAGE(D70:D80)</f>
        <v>0.28270057483118055</v>
      </c>
      <c r="K80" s="801" t="str">
        <f>'Detailed Budget'!E41</f>
        <v>Reduce morbidity and mortality due to TB and HCV co-infections and injecting drug use</v>
      </c>
      <c r="L80" s="801">
        <f>'Detailed Budget'!O41</f>
        <v>0</v>
      </c>
      <c r="M80" s="801">
        <f>'Detailed Budget'!T41</f>
        <v>0</v>
      </c>
      <c r="N80" s="801">
        <f>'Detailed Budget'!X41</f>
        <v>0</v>
      </c>
      <c r="O80" s="801">
        <f>'Detailed Budget'!AB41</f>
        <v>0</v>
      </c>
    </row>
    <row r="81" spans="2:16">
      <c r="B81" s="707">
        <v>2022</v>
      </c>
      <c r="C81" s="707">
        <f>C80*1.35</f>
        <v>17057250</v>
      </c>
      <c r="D81" s="737">
        <f t="shared" si="1"/>
        <v>0.35</v>
      </c>
      <c r="K81" s="788" t="str">
        <f>'Detailed Budget'!E42</f>
        <v>Intensify HIV/TB collaborative activities (funded from the TB program)</v>
      </c>
      <c r="L81" s="805">
        <f>'Detailed Budget'!O42</f>
        <v>0</v>
      </c>
      <c r="M81" s="805">
        <f>'Detailed Budget'!T42</f>
        <v>0</v>
      </c>
      <c r="N81" s="805">
        <f>'Detailed Budget'!X42</f>
        <v>0</v>
      </c>
      <c r="O81" s="805">
        <f>'Detailed Budget'!AB42</f>
        <v>0</v>
      </c>
    </row>
    <row r="82" spans="2:16">
      <c r="B82" s="707">
        <v>2021</v>
      </c>
      <c r="C82" s="707">
        <f>C81*1.35</f>
        <v>23027287.5</v>
      </c>
      <c r="D82" s="737">
        <f t="shared" si="1"/>
        <v>0.35</v>
      </c>
      <c r="K82" s="788" t="str">
        <f>'Detailed Budget'!E43</f>
        <v>Provide treatment and care for viral hepatitis  (funded from the HVC program)</v>
      </c>
      <c r="L82" s="805"/>
      <c r="M82" s="805"/>
      <c r="N82" s="805"/>
      <c r="O82" s="805"/>
    </row>
    <row r="83" spans="2:16">
      <c r="B83" s="707">
        <v>2022</v>
      </c>
      <c r="C83" s="707">
        <f>C82*1.35</f>
        <v>31086838.125000004</v>
      </c>
      <c r="D83" s="737">
        <f t="shared" si="1"/>
        <v>0.35000000000000014</v>
      </c>
      <c r="K83" s="801" t="str">
        <f>'Detailed Budget'!E44</f>
        <v>Ensure provision of care and support services for PLHIV</v>
      </c>
      <c r="L83" s="801">
        <f>'Detailed Budget'!O44</f>
        <v>72290</v>
      </c>
      <c r="M83" s="801">
        <f>'Detailed Budget'!T44</f>
        <v>144580</v>
      </c>
      <c r="N83" s="801">
        <f>'Detailed Budget'!X44</f>
        <v>360880</v>
      </c>
      <c r="O83" s="801">
        <f>'Detailed Budget'!AB44</f>
        <v>268255</v>
      </c>
    </row>
    <row r="84" spans="2:16">
      <c r="K84" s="707" t="str">
        <f>'Detailed Budget'!E45</f>
        <v>Ensure operation of peer-support services</v>
      </c>
      <c r="L84" s="738">
        <f>'Detailed Budget'!O45</f>
        <v>0</v>
      </c>
      <c r="M84" s="738">
        <f>'Detailed Budget'!T45</f>
        <v>0</v>
      </c>
      <c r="N84" s="738">
        <f>'Detailed Budget'!X45</f>
        <v>185500</v>
      </c>
      <c r="O84" s="803">
        <f>'Detailed Budget'!AB45</f>
        <v>92875</v>
      </c>
      <c r="P84" s="707" t="s">
        <v>958</v>
      </c>
    </row>
    <row r="85" spans="2:16">
      <c r="K85" s="707" t="str">
        <f>'Detailed Budget'!E46</f>
        <v>Provide palliative care for chronically ill patients</v>
      </c>
      <c r="L85" s="803">
        <f>'Detailed Budget'!O46</f>
        <v>72290</v>
      </c>
      <c r="M85" s="796">
        <f>'Detailed Budget'!T46</f>
        <v>144580</v>
      </c>
      <c r="N85" s="796">
        <f>'Detailed Budget'!X46</f>
        <v>144580</v>
      </c>
      <c r="O85" s="796">
        <f>'Detailed Budget'!AB46</f>
        <v>144580</v>
      </c>
      <c r="P85" s="707" t="s">
        <v>958</v>
      </c>
    </row>
    <row r="86" spans="2:16">
      <c r="K86" s="707" t="str">
        <f>'Detailed Budget'!E47</f>
        <v>Support effective linkage of PLHIV to HIV and other medical care, as well as supportive services (case-manager)</v>
      </c>
      <c r="L86" s="738">
        <f>'Detailed Budget'!O47</f>
        <v>0</v>
      </c>
      <c r="M86" s="738">
        <f>'Detailed Budget'!T47</f>
        <v>0</v>
      </c>
      <c r="N86" s="738">
        <f>'Detailed Budget'!X47</f>
        <v>30800</v>
      </c>
      <c r="O86" s="803">
        <f>'Detailed Budget'!AB47</f>
        <v>30800</v>
      </c>
      <c r="P86" s="707" t="s">
        <v>958</v>
      </c>
    </row>
    <row r="93" spans="2:16">
      <c r="K93" s="567" t="s">
        <v>961</v>
      </c>
      <c r="L93" s="738">
        <f>SUM(L77+L76+L75+L73+L72+L63)</f>
        <v>12294488.293749999</v>
      </c>
      <c r="M93" s="738">
        <f>SUM(M77+M76+M75+M73+M72+M63)</f>
        <v>19164126.192499999</v>
      </c>
      <c r="N93" s="738">
        <f>SUM(N77+N76+N75+N73+N72+N63)</f>
        <v>21622139.912500001</v>
      </c>
      <c r="O93" s="738">
        <f>SUM(O77+O76+O75+O73+O72+O63)</f>
        <v>22065517.219999999</v>
      </c>
    </row>
    <row r="94" spans="2:16">
      <c r="K94" s="810" t="s">
        <v>962</v>
      </c>
      <c r="L94" s="811">
        <f>L93-I95</f>
        <v>2264488.2937499993</v>
      </c>
      <c r="M94" s="811">
        <f>M93-L93</f>
        <v>6869637.8987499997</v>
      </c>
      <c r="N94" s="811">
        <f>N93-M93</f>
        <v>2458013.7200000025</v>
      </c>
      <c r="O94" s="811">
        <f>O93-N93</f>
        <v>443377.30749999732</v>
      </c>
    </row>
    <row r="95" spans="2:16">
      <c r="I95" s="738">
        <v>10030000</v>
      </c>
    </row>
    <row r="98" spans="11:15">
      <c r="K98" s="567" t="s">
        <v>960</v>
      </c>
      <c r="L98" s="738">
        <f>SUM(L85,L67,L64,L58)</f>
        <v>413355</v>
      </c>
      <c r="M98" s="738">
        <f>M79+M55+M54+M53+M51+M78+M74</f>
        <v>2479102.6372649521</v>
      </c>
      <c r="N98" s="738"/>
      <c r="O98" s="738">
        <f>O86+O84+O61+O60+O59+O57</f>
        <v>123675</v>
      </c>
    </row>
    <row r="99" spans="11:15">
      <c r="K99" s="810" t="s">
        <v>962</v>
      </c>
      <c r="L99" s="811"/>
      <c r="M99" s="811">
        <f>M85+M67+M64+M58</f>
        <v>643690</v>
      </c>
      <c r="N99" s="811">
        <f>N85+N79+N67+N64+N58+N55+N54+N53+N51+N78+N74</f>
        <v>5419605.7049422376</v>
      </c>
      <c r="O99" s="811">
        <f>O85+O79+O67+O64+O58+O55+O54+O53+O51+O78+O74</f>
        <v>8708191.1987537649</v>
      </c>
    </row>
    <row r="101" spans="11:15">
      <c r="L101" s="738"/>
      <c r="M101" s="738">
        <f>SUM(M98:M100)</f>
        <v>3122792.6372649521</v>
      </c>
      <c r="N101" s="738">
        <f>SUM(N98:N100)</f>
        <v>5419605.7049422376</v>
      </c>
      <c r="O101" s="738">
        <f>SUM(O98:O100)</f>
        <v>8831866.1987537649</v>
      </c>
    </row>
    <row r="103" spans="11:15">
      <c r="N103" s="738">
        <f>AVERAGE(M98:O98)</f>
        <v>1301388.818632476</v>
      </c>
    </row>
    <row r="104" spans="11:15">
      <c r="M104" s="738">
        <f>SUM(M101:O101)</f>
        <v>17374264.540960953</v>
      </c>
    </row>
    <row r="107" spans="11:15">
      <c r="M107" s="732">
        <f>3.5*2.5*1000000</f>
        <v>8750000</v>
      </c>
    </row>
    <row r="110" spans="11:15">
      <c r="M110" s="738">
        <f>M107*3</f>
        <v>26250000</v>
      </c>
    </row>
    <row r="111" spans="11:15">
      <c r="M111" s="738">
        <f>M110/2.5</f>
        <v>10500000</v>
      </c>
    </row>
    <row r="114" spans="11:15">
      <c r="K114" s="567" t="s">
        <v>987</v>
      </c>
    </row>
    <row r="115" spans="11:15">
      <c r="K115" s="812" t="s">
        <v>988</v>
      </c>
      <c r="L115" s="813">
        <f>L58+L63</f>
        <v>1246658</v>
      </c>
      <c r="M115" s="813">
        <f>M58+M63</f>
        <v>1635910</v>
      </c>
      <c r="N115" s="813">
        <f>N58+N63</f>
        <v>1555059.5</v>
      </c>
      <c r="O115" s="813">
        <f>O58+O63</f>
        <v>1590589.5</v>
      </c>
    </row>
    <row r="116" spans="11:15">
      <c r="K116" s="812"/>
      <c r="L116" s="812"/>
      <c r="M116" s="813">
        <f>M55+M54+M53+M51</f>
        <v>1463612.6372649518</v>
      </c>
      <c r="N116" s="813">
        <f>N55+N54+N53+N51</f>
        <v>3587675.7049422381</v>
      </c>
      <c r="O116" s="813">
        <f>O55+O54+O53+O51+O84+O86</f>
        <v>7015556.1987537649</v>
      </c>
    </row>
    <row r="117" spans="11:15">
      <c r="K117" s="812"/>
      <c r="L117" s="813">
        <f>SUM(L115:L116)</f>
        <v>1246658</v>
      </c>
      <c r="M117" s="813">
        <f>SUM(M115:M116)</f>
        <v>3099522.6372649521</v>
      </c>
      <c r="N117" s="813">
        <f>SUM(N115:N116)</f>
        <v>5142735.2049422376</v>
      </c>
      <c r="O117" s="813">
        <f>SUM(O115:O116)</f>
        <v>8606145.6987537649</v>
      </c>
    </row>
    <row r="118" spans="11:15">
      <c r="N118" s="810" t="s">
        <v>996</v>
      </c>
      <c r="O118" s="813">
        <f>SUM(L115:O116)-600000*4</f>
        <v>15695061.540960953</v>
      </c>
    </row>
    <row r="120" spans="11:15">
      <c r="K120" s="814" t="s">
        <v>994</v>
      </c>
      <c r="L120" s="814"/>
      <c r="M120" s="814"/>
      <c r="N120" s="814"/>
      <c r="O120" s="815">
        <f>'Detailed Budget'!AF13</f>
        <v>40934000</v>
      </c>
    </row>
    <row r="121" spans="11:15">
      <c r="K121" s="707" t="s">
        <v>995</v>
      </c>
      <c r="O121" s="816">
        <v>29520000</v>
      </c>
    </row>
    <row r="123" spans="11:15">
      <c r="K123" s="567" t="s">
        <v>989</v>
      </c>
    </row>
    <row r="124" spans="11:15">
      <c r="K124" s="707" t="s">
        <v>990</v>
      </c>
      <c r="L124" s="732">
        <v>41431319.697598711</v>
      </c>
      <c r="M124" s="732">
        <v>41431319.697598711</v>
      </c>
      <c r="N124" s="732">
        <v>42849919.697598711</v>
      </c>
      <c r="O124" s="732">
        <v>42849919.697598711</v>
      </c>
    </row>
    <row r="125" spans="11:15">
      <c r="O125" s="815">
        <f>SUM(L124:O124)</f>
        <v>168562478.79039484</v>
      </c>
    </row>
    <row r="127" spans="11:15">
      <c r="K127" s="707" t="s">
        <v>991</v>
      </c>
      <c r="L127" s="737">
        <f>(O118+O120)/O125</f>
        <v>0.33595294722367264</v>
      </c>
    </row>
    <row r="128" spans="11:15">
      <c r="K128" s="707" t="s">
        <v>993</v>
      </c>
      <c r="L128" s="737">
        <f>(O118+O121)/O125</f>
        <v>0.26823918267828317</v>
      </c>
    </row>
    <row r="129" spans="11:12">
      <c r="K129" s="707" t="s">
        <v>992</v>
      </c>
      <c r="L129" s="737">
        <f>O118/O125</f>
        <v>9.311124073156013E-2</v>
      </c>
    </row>
    <row r="131" spans="11:12">
      <c r="K131" s="707" t="s">
        <v>845</v>
      </c>
      <c r="L131" s="738">
        <f>'Detailed Budget'!AH10+'Detailed Budget'!AH44+'Detailed Budget'!AH47</f>
        <v>712699.08125000005</v>
      </c>
    </row>
  </sheetData>
  <pageMargins left="0.75" right="0.75" top="1" bottom="1" header="0.5" footer="0.5"/>
  <pageSetup paperSize="9" orientation="portrait" horizontalDpi="4294967292" verticalDpi="4294967292"/>
  <drawing r:id="rId1"/>
  <tableParts count="2">
    <tablePart r:id="rId2"/>
    <tablePart r:id="rId3"/>
  </tablePart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C1" zoomScale="90" zoomScaleNormal="90" zoomScalePageLayoutView="90" workbookViewId="0">
      <selection activeCell="F11" sqref="F11"/>
    </sheetView>
  </sheetViews>
  <sheetFormatPr defaultColWidth="10.85546875" defaultRowHeight="15"/>
  <cols>
    <col min="1" max="2" width="0" style="677" hidden="1" customWidth="1"/>
    <col min="3" max="3" width="55" style="677" customWidth="1"/>
    <col min="4" max="4" width="13.28515625" style="677" bestFit="1" customWidth="1"/>
    <col min="5" max="8" width="13.140625" style="677" bestFit="1" customWidth="1"/>
    <col min="10" max="10" width="24.140625" customWidth="1"/>
    <col min="11" max="11" width="11.7109375" bestFit="1" customWidth="1"/>
    <col min="12" max="16384" width="10.85546875" style="677"/>
  </cols>
  <sheetData>
    <row r="1" spans="1:11">
      <c r="C1" s="975" t="s">
        <v>1137</v>
      </c>
      <c r="D1" s="976"/>
      <c r="E1" s="976"/>
      <c r="F1" s="976"/>
      <c r="G1" s="976"/>
      <c r="H1" s="976"/>
      <c r="I1" s="676"/>
      <c r="J1" s="676"/>
      <c r="K1" s="676"/>
    </row>
    <row r="2" spans="1:11">
      <c r="C2" s="775" t="s">
        <v>1138</v>
      </c>
      <c r="I2" s="676"/>
      <c r="J2" s="676"/>
      <c r="K2" s="676"/>
    </row>
    <row r="3" spans="1:11">
      <c r="C3" s="775" t="s">
        <v>1139</v>
      </c>
      <c r="I3" s="676"/>
      <c r="J3" s="676"/>
      <c r="K3" s="676"/>
    </row>
    <row r="4" spans="1:11">
      <c r="C4" s="678">
        <v>2019</v>
      </c>
    </row>
    <row r="5" spans="1:11" ht="15.75" thickBot="1"/>
    <row r="6" spans="1:11" s="570" customFormat="1" ht="15.75" thickBot="1">
      <c r="A6" s="567" t="s">
        <v>856</v>
      </c>
      <c r="B6" s="567" t="s">
        <v>864</v>
      </c>
      <c r="C6" s="568" t="s">
        <v>870</v>
      </c>
      <c r="D6" s="569" t="s">
        <v>1100</v>
      </c>
      <c r="E6" s="569" t="s">
        <v>863</v>
      </c>
      <c r="F6" s="569" t="s">
        <v>888</v>
      </c>
      <c r="G6"/>
      <c r="H6"/>
      <c r="I6"/>
      <c r="J6"/>
    </row>
    <row r="7" spans="1:11" ht="15.75" thickBot="1">
      <c r="C7" s="679" t="s">
        <v>694</v>
      </c>
      <c r="D7" s="680">
        <f>SUBTOTAL(9,D8:D19)</f>
        <v>12635000</v>
      </c>
      <c r="E7" s="680">
        <f>SUBTOTAL(9,E8:E19)</f>
        <v>12635553.293749999</v>
      </c>
      <c r="F7" s="680">
        <f>Table1922[[#This Row],[დაგეგმილი  (ცვლილებებით)*]]-Table1922[[#This Row],[NSP]]</f>
        <v>-553.29374999925494</v>
      </c>
      <c r="G7"/>
      <c r="H7"/>
      <c r="K7" s="677"/>
    </row>
    <row r="8" spans="1:11" ht="63.75">
      <c r="A8" s="677" t="s">
        <v>305</v>
      </c>
      <c r="C8" s="681" t="s">
        <v>306</v>
      </c>
      <c r="D8" s="682">
        <f>SUBTOTAL(9,D9:D11)</f>
        <v>3830000</v>
      </c>
      <c r="E8" s="682">
        <f>SUBTOTAL(9,E9:E11)</f>
        <v>3554744.4</v>
      </c>
      <c r="F8" s="682">
        <f>Table1922[[#This Row],[დაგეგმილი  (ცვლილებებით)*]]-Table1922[[#This Row],[NSP]]</f>
        <v>275255.60000000009</v>
      </c>
      <c r="G8"/>
      <c r="H8"/>
      <c r="K8" s="677"/>
    </row>
    <row r="9" spans="1:11" ht="25.5">
      <c r="B9" s="677" t="s">
        <v>853</v>
      </c>
      <c r="C9" s="683" t="s">
        <v>871</v>
      </c>
      <c r="D9" s="684">
        <v>2235000</v>
      </c>
      <c r="E9" s="684">
        <f>'Detailed Budget'!O24</f>
        <v>1178953</v>
      </c>
      <c r="F9" s="684">
        <f>Table1922[[#This Row],[დაგეგმილი  (ცვლილებებით)*]]-Table1922[[#This Row],[NSP]]</f>
        <v>1056047</v>
      </c>
      <c r="G9"/>
      <c r="H9"/>
      <c r="K9" s="677"/>
    </row>
    <row r="10" spans="1:11">
      <c r="A10" s="685" t="s">
        <v>879</v>
      </c>
      <c r="B10" s="677" t="s">
        <v>853</v>
      </c>
      <c r="C10" s="686" t="s">
        <v>876</v>
      </c>
      <c r="D10" s="684">
        <v>218000</v>
      </c>
      <c r="E10" s="684"/>
      <c r="F10" s="684"/>
      <c r="G10"/>
      <c r="H10"/>
      <c r="K10" s="677"/>
    </row>
    <row r="11" spans="1:11">
      <c r="A11" s="685" t="s">
        <v>880</v>
      </c>
      <c r="B11" s="677" t="s">
        <v>854</v>
      </c>
      <c r="C11" s="683" t="s">
        <v>869</v>
      </c>
      <c r="D11" s="687">
        <v>1377000</v>
      </c>
      <c r="E11" s="684">
        <f>'Detailed Budget'!O36</f>
        <v>2375791.4</v>
      </c>
      <c r="F11" s="684">
        <f>Table1922[[#This Row],[დაგეგმილი  (ცვლილებებით)*]]-Table1922[[#This Row],[NSP]]</f>
        <v>-998791.39999999991</v>
      </c>
      <c r="G11"/>
      <c r="H11"/>
      <c r="K11" s="677"/>
    </row>
    <row r="12" spans="1:11">
      <c r="B12" s="677" t="s">
        <v>853</v>
      </c>
      <c r="C12" s="776" t="s">
        <v>110</v>
      </c>
      <c r="D12" s="777"/>
      <c r="E12" s="777">
        <f>'Detailed Budget'!O19</f>
        <v>67705</v>
      </c>
      <c r="F12" s="777"/>
      <c r="G12"/>
      <c r="H12"/>
      <c r="K12" s="677"/>
    </row>
    <row r="13" spans="1:11">
      <c r="B13" s="677" t="s">
        <v>853</v>
      </c>
      <c r="C13" s="776" t="s">
        <v>568</v>
      </c>
      <c r="D13" s="777"/>
      <c r="E13" s="777">
        <f>'Detailed Budget'!O28</f>
        <v>3360</v>
      </c>
      <c r="F13" s="777"/>
      <c r="G13"/>
      <c r="H13"/>
      <c r="K13" s="677"/>
    </row>
    <row r="14" spans="1:11" ht="38.25">
      <c r="B14" s="677" t="s">
        <v>853</v>
      </c>
      <c r="C14" s="778" t="s">
        <v>872</v>
      </c>
      <c r="D14" s="779"/>
      <c r="E14" s="779">
        <f>'Detailed Budget'!$O$25</f>
        <v>270000</v>
      </c>
      <c r="F14" s="779">
        <f>Table1922[[#This Row],[დაგეგმილი  (ცვლილებებით)*]]-Table1922[[#This Row],[NSP]]</f>
        <v>-270000</v>
      </c>
      <c r="G14"/>
      <c r="H14"/>
      <c r="K14" s="677"/>
    </row>
    <row r="15" spans="1:11" ht="38.25">
      <c r="B15" s="677" t="s">
        <v>853</v>
      </c>
      <c r="C15" s="778" t="s">
        <v>873</v>
      </c>
      <c r="D15" s="779"/>
      <c r="E15" s="779"/>
      <c r="F15" s="779"/>
      <c r="G15"/>
      <c r="H15"/>
      <c r="K15" s="677"/>
    </row>
    <row r="16" spans="1:11" ht="25.5">
      <c r="A16" s="677" t="s">
        <v>307</v>
      </c>
      <c r="B16" s="677" t="s">
        <v>854</v>
      </c>
      <c r="C16" s="688" t="s">
        <v>308</v>
      </c>
      <c r="D16" s="684">
        <v>3550000</v>
      </c>
      <c r="E16" s="684">
        <f>'Detailed Budget'!O33</f>
        <v>3746081.1</v>
      </c>
      <c r="F16" s="682">
        <f>Table1922[[#This Row],[დაგეგმილი  (ცვლილებებით)*]]-Table1922[[#This Row],[NSP]]</f>
        <v>-196081.10000000009</v>
      </c>
      <c r="G16"/>
      <c r="H16"/>
      <c r="K16" s="677"/>
    </row>
    <row r="17" spans="1:11" ht="25.5">
      <c r="A17" s="677" t="s">
        <v>309</v>
      </c>
      <c r="B17" s="677" t="s">
        <v>854</v>
      </c>
      <c r="C17" s="688" t="s">
        <v>310</v>
      </c>
      <c r="D17" s="684">
        <v>2450000</v>
      </c>
      <c r="E17" s="684">
        <f>'Detailed Budget'!O34</f>
        <v>2580685</v>
      </c>
      <c r="F17" s="682">
        <f>Table1922[[#This Row],[დაგეგმილი  (ცვლილებებით)*]]-Table1922[[#This Row],[NSP]]</f>
        <v>-130685</v>
      </c>
      <c r="G17"/>
      <c r="H17"/>
      <c r="K17" s="677"/>
    </row>
    <row r="18" spans="1:11" ht="38.25">
      <c r="A18" s="677" t="s">
        <v>311</v>
      </c>
      <c r="B18" s="677" t="s">
        <v>854</v>
      </c>
      <c r="C18" s="688" t="s">
        <v>312</v>
      </c>
      <c r="D18" s="684">
        <v>2700000</v>
      </c>
      <c r="E18" s="684">
        <f>'Detailed Budget'!O37+'Detailed Budget'!O38</f>
        <v>2412977.7937499997</v>
      </c>
      <c r="F18" s="682">
        <f>Table1922[[#This Row],[დაგეგმილი  (ცვლილებებით)*]]-Table1922[[#This Row],[NSP]]</f>
        <v>287022.20625000028</v>
      </c>
      <c r="G18"/>
      <c r="H18"/>
      <c r="K18" s="677"/>
    </row>
    <row r="19" spans="1:11" ht="15.75" thickBot="1">
      <c r="A19" s="685" t="s">
        <v>878</v>
      </c>
      <c r="B19" s="689"/>
      <c r="C19" s="690" t="s">
        <v>877</v>
      </c>
      <c r="D19" s="691">
        <v>105000</v>
      </c>
      <c r="E19" s="691"/>
      <c r="F19" s="691"/>
      <c r="G19"/>
      <c r="H19"/>
      <c r="K19" s="677"/>
    </row>
    <row r="21" spans="1:11">
      <c r="C21" s="677" t="s">
        <v>1101</v>
      </c>
    </row>
    <row r="23" spans="1:11">
      <c r="C23" s="677" t="s">
        <v>875</v>
      </c>
      <c r="D23" s="692">
        <v>764</v>
      </c>
    </row>
    <row r="24" spans="1:11" ht="38.25">
      <c r="C24" s="693" t="s">
        <v>320</v>
      </c>
      <c r="D24" s="694">
        <v>380</v>
      </c>
    </row>
  </sheetData>
  <mergeCells count="1">
    <mergeCell ref="C1:H1"/>
  </mergeCells>
  <pageMargins left="0.75" right="0.75" top="1" bottom="1" header="0.5" footer="0.5"/>
  <pageSetup paperSize="9" orientation="portrait" horizontalDpi="4294967292" verticalDpi="4294967292"/>
  <tableParts count="1">
    <tablePart r:id="rId1"/>
  </tablePart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workbookViewId="0">
      <selection activeCell="E21" sqref="E21"/>
    </sheetView>
  </sheetViews>
  <sheetFormatPr defaultColWidth="8.85546875" defaultRowHeight="15"/>
  <cols>
    <col min="1" max="1" width="5.140625" style="29" bestFit="1" customWidth="1"/>
    <col min="2" max="2" width="54.42578125" style="29" customWidth="1"/>
    <col min="3" max="3" width="8.85546875" style="436" bestFit="1" customWidth="1"/>
    <col min="4" max="5" width="9.85546875" style="436" customWidth="1"/>
    <col min="6" max="7" width="10.140625" style="436" customWidth="1"/>
    <col min="8" max="11" width="8.85546875" style="436"/>
    <col min="12" max="256" width="8.85546875" style="29"/>
    <col min="257" max="257" width="8.28515625" style="29" customWidth="1"/>
    <col min="258" max="258" width="44" style="29" customWidth="1"/>
    <col min="259" max="259" width="16.7109375" style="29" customWidth="1"/>
    <col min="260" max="261" width="9.85546875" style="29" customWidth="1"/>
    <col min="262" max="263" width="10.140625" style="29" customWidth="1"/>
    <col min="264" max="512" width="8.85546875" style="29"/>
    <col min="513" max="513" width="8.28515625" style="29" customWidth="1"/>
    <col min="514" max="514" width="44" style="29" customWidth="1"/>
    <col min="515" max="515" width="16.7109375" style="29" customWidth="1"/>
    <col min="516" max="517" width="9.85546875" style="29" customWidth="1"/>
    <col min="518" max="519" width="10.140625" style="29" customWidth="1"/>
    <col min="520" max="768" width="8.85546875" style="29"/>
    <col min="769" max="769" width="8.28515625" style="29" customWidth="1"/>
    <col min="770" max="770" width="44" style="29" customWidth="1"/>
    <col min="771" max="771" width="16.7109375" style="29" customWidth="1"/>
    <col min="772" max="773" width="9.85546875" style="29" customWidth="1"/>
    <col min="774" max="775" width="10.140625" style="29" customWidth="1"/>
    <col min="776" max="1024" width="8.85546875" style="29"/>
    <col min="1025" max="1025" width="8.28515625" style="29" customWidth="1"/>
    <col min="1026" max="1026" width="44" style="29" customWidth="1"/>
    <col min="1027" max="1027" width="16.7109375" style="29" customWidth="1"/>
    <col min="1028" max="1029" width="9.85546875" style="29" customWidth="1"/>
    <col min="1030" max="1031" width="10.140625" style="29" customWidth="1"/>
    <col min="1032" max="1280" width="8.85546875" style="29"/>
    <col min="1281" max="1281" width="8.28515625" style="29" customWidth="1"/>
    <col min="1282" max="1282" width="44" style="29" customWidth="1"/>
    <col min="1283" max="1283" width="16.7109375" style="29" customWidth="1"/>
    <col min="1284" max="1285" width="9.85546875" style="29" customWidth="1"/>
    <col min="1286" max="1287" width="10.140625" style="29" customWidth="1"/>
    <col min="1288" max="1536" width="8.85546875" style="29"/>
    <col min="1537" max="1537" width="8.28515625" style="29" customWidth="1"/>
    <col min="1538" max="1538" width="44" style="29" customWidth="1"/>
    <col min="1539" max="1539" width="16.7109375" style="29" customWidth="1"/>
    <col min="1540" max="1541" width="9.85546875" style="29" customWidth="1"/>
    <col min="1542" max="1543" width="10.140625" style="29" customWidth="1"/>
    <col min="1544" max="1792" width="8.85546875" style="29"/>
    <col min="1793" max="1793" width="8.28515625" style="29" customWidth="1"/>
    <col min="1794" max="1794" width="44" style="29" customWidth="1"/>
    <col min="1795" max="1795" width="16.7109375" style="29" customWidth="1"/>
    <col min="1796" max="1797" width="9.85546875" style="29" customWidth="1"/>
    <col min="1798" max="1799" width="10.140625" style="29" customWidth="1"/>
    <col min="1800" max="2048" width="8.85546875" style="29"/>
    <col min="2049" max="2049" width="8.28515625" style="29" customWidth="1"/>
    <col min="2050" max="2050" width="44" style="29" customWidth="1"/>
    <col min="2051" max="2051" width="16.7109375" style="29" customWidth="1"/>
    <col min="2052" max="2053" width="9.85546875" style="29" customWidth="1"/>
    <col min="2054" max="2055" width="10.140625" style="29" customWidth="1"/>
    <col min="2056" max="2304" width="8.85546875" style="29"/>
    <col min="2305" max="2305" width="8.28515625" style="29" customWidth="1"/>
    <col min="2306" max="2306" width="44" style="29" customWidth="1"/>
    <col min="2307" max="2307" width="16.7109375" style="29" customWidth="1"/>
    <col min="2308" max="2309" width="9.85546875" style="29" customWidth="1"/>
    <col min="2310" max="2311" width="10.140625" style="29" customWidth="1"/>
    <col min="2312" max="2560" width="8.85546875" style="29"/>
    <col min="2561" max="2561" width="8.28515625" style="29" customWidth="1"/>
    <col min="2562" max="2562" width="44" style="29" customWidth="1"/>
    <col min="2563" max="2563" width="16.7109375" style="29" customWidth="1"/>
    <col min="2564" max="2565" width="9.85546875" style="29" customWidth="1"/>
    <col min="2566" max="2567" width="10.140625" style="29" customWidth="1"/>
    <col min="2568" max="2816" width="8.85546875" style="29"/>
    <col min="2817" max="2817" width="8.28515625" style="29" customWidth="1"/>
    <col min="2818" max="2818" width="44" style="29" customWidth="1"/>
    <col min="2819" max="2819" width="16.7109375" style="29" customWidth="1"/>
    <col min="2820" max="2821" width="9.85546875" style="29" customWidth="1"/>
    <col min="2822" max="2823" width="10.140625" style="29" customWidth="1"/>
    <col min="2824" max="3072" width="8.85546875" style="29"/>
    <col min="3073" max="3073" width="8.28515625" style="29" customWidth="1"/>
    <col min="3074" max="3074" width="44" style="29" customWidth="1"/>
    <col min="3075" max="3075" width="16.7109375" style="29" customWidth="1"/>
    <col min="3076" max="3077" width="9.85546875" style="29" customWidth="1"/>
    <col min="3078" max="3079" width="10.140625" style="29" customWidth="1"/>
    <col min="3080" max="3328" width="8.85546875" style="29"/>
    <col min="3329" max="3329" width="8.28515625" style="29" customWidth="1"/>
    <col min="3330" max="3330" width="44" style="29" customWidth="1"/>
    <col min="3331" max="3331" width="16.7109375" style="29" customWidth="1"/>
    <col min="3332" max="3333" width="9.85546875" style="29" customWidth="1"/>
    <col min="3334" max="3335" width="10.140625" style="29" customWidth="1"/>
    <col min="3336" max="3584" width="8.85546875" style="29"/>
    <col min="3585" max="3585" width="8.28515625" style="29" customWidth="1"/>
    <col min="3586" max="3586" width="44" style="29" customWidth="1"/>
    <col min="3587" max="3587" width="16.7109375" style="29" customWidth="1"/>
    <col min="3588" max="3589" width="9.85546875" style="29" customWidth="1"/>
    <col min="3590" max="3591" width="10.140625" style="29" customWidth="1"/>
    <col min="3592" max="3840" width="8.85546875" style="29"/>
    <col min="3841" max="3841" width="8.28515625" style="29" customWidth="1"/>
    <col min="3842" max="3842" width="44" style="29" customWidth="1"/>
    <col min="3843" max="3843" width="16.7109375" style="29" customWidth="1"/>
    <col min="3844" max="3845" width="9.85546875" style="29" customWidth="1"/>
    <col min="3846" max="3847" width="10.140625" style="29" customWidth="1"/>
    <col min="3848" max="4096" width="8.85546875" style="29"/>
    <col min="4097" max="4097" width="8.28515625" style="29" customWidth="1"/>
    <col min="4098" max="4098" width="44" style="29" customWidth="1"/>
    <col min="4099" max="4099" width="16.7109375" style="29" customWidth="1"/>
    <col min="4100" max="4101" width="9.85546875" style="29" customWidth="1"/>
    <col min="4102" max="4103" width="10.140625" style="29" customWidth="1"/>
    <col min="4104" max="4352" width="8.85546875" style="29"/>
    <col min="4353" max="4353" width="8.28515625" style="29" customWidth="1"/>
    <col min="4354" max="4354" width="44" style="29" customWidth="1"/>
    <col min="4355" max="4355" width="16.7109375" style="29" customWidth="1"/>
    <col min="4356" max="4357" width="9.85546875" style="29" customWidth="1"/>
    <col min="4358" max="4359" width="10.140625" style="29" customWidth="1"/>
    <col min="4360" max="4608" width="8.85546875" style="29"/>
    <col min="4609" max="4609" width="8.28515625" style="29" customWidth="1"/>
    <col min="4610" max="4610" width="44" style="29" customWidth="1"/>
    <col min="4611" max="4611" width="16.7109375" style="29" customWidth="1"/>
    <col min="4612" max="4613" width="9.85546875" style="29" customWidth="1"/>
    <col min="4614" max="4615" width="10.140625" style="29" customWidth="1"/>
    <col min="4616" max="4864" width="8.85546875" style="29"/>
    <col min="4865" max="4865" width="8.28515625" style="29" customWidth="1"/>
    <col min="4866" max="4866" width="44" style="29" customWidth="1"/>
    <col min="4867" max="4867" width="16.7109375" style="29" customWidth="1"/>
    <col min="4868" max="4869" width="9.85546875" style="29" customWidth="1"/>
    <col min="4870" max="4871" width="10.140625" style="29" customWidth="1"/>
    <col min="4872" max="5120" width="8.85546875" style="29"/>
    <col min="5121" max="5121" width="8.28515625" style="29" customWidth="1"/>
    <col min="5122" max="5122" width="44" style="29" customWidth="1"/>
    <col min="5123" max="5123" width="16.7109375" style="29" customWidth="1"/>
    <col min="5124" max="5125" width="9.85546875" style="29" customWidth="1"/>
    <col min="5126" max="5127" width="10.140625" style="29" customWidth="1"/>
    <col min="5128" max="5376" width="8.85546875" style="29"/>
    <col min="5377" max="5377" width="8.28515625" style="29" customWidth="1"/>
    <col min="5378" max="5378" width="44" style="29" customWidth="1"/>
    <col min="5379" max="5379" width="16.7109375" style="29" customWidth="1"/>
    <col min="5380" max="5381" width="9.85546875" style="29" customWidth="1"/>
    <col min="5382" max="5383" width="10.140625" style="29" customWidth="1"/>
    <col min="5384" max="5632" width="8.85546875" style="29"/>
    <col min="5633" max="5633" width="8.28515625" style="29" customWidth="1"/>
    <col min="5634" max="5634" width="44" style="29" customWidth="1"/>
    <col min="5635" max="5635" width="16.7109375" style="29" customWidth="1"/>
    <col min="5636" max="5637" width="9.85546875" style="29" customWidth="1"/>
    <col min="5638" max="5639" width="10.140625" style="29" customWidth="1"/>
    <col min="5640" max="5888" width="8.85546875" style="29"/>
    <col min="5889" max="5889" width="8.28515625" style="29" customWidth="1"/>
    <col min="5890" max="5890" width="44" style="29" customWidth="1"/>
    <col min="5891" max="5891" width="16.7109375" style="29" customWidth="1"/>
    <col min="5892" max="5893" width="9.85546875" style="29" customWidth="1"/>
    <col min="5894" max="5895" width="10.140625" style="29" customWidth="1"/>
    <col min="5896" max="6144" width="8.85546875" style="29"/>
    <col min="6145" max="6145" width="8.28515625" style="29" customWidth="1"/>
    <col min="6146" max="6146" width="44" style="29" customWidth="1"/>
    <col min="6147" max="6147" width="16.7109375" style="29" customWidth="1"/>
    <col min="6148" max="6149" width="9.85546875" style="29" customWidth="1"/>
    <col min="6150" max="6151" width="10.140625" style="29" customWidth="1"/>
    <col min="6152" max="6400" width="8.85546875" style="29"/>
    <col min="6401" max="6401" width="8.28515625" style="29" customWidth="1"/>
    <col min="6402" max="6402" width="44" style="29" customWidth="1"/>
    <col min="6403" max="6403" width="16.7109375" style="29" customWidth="1"/>
    <col min="6404" max="6405" width="9.85546875" style="29" customWidth="1"/>
    <col min="6406" max="6407" width="10.140625" style="29" customWidth="1"/>
    <col min="6408" max="6656" width="8.85546875" style="29"/>
    <col min="6657" max="6657" width="8.28515625" style="29" customWidth="1"/>
    <col min="6658" max="6658" width="44" style="29" customWidth="1"/>
    <col min="6659" max="6659" width="16.7109375" style="29" customWidth="1"/>
    <col min="6660" max="6661" width="9.85546875" style="29" customWidth="1"/>
    <col min="6662" max="6663" width="10.140625" style="29" customWidth="1"/>
    <col min="6664" max="6912" width="8.85546875" style="29"/>
    <col min="6913" max="6913" width="8.28515625" style="29" customWidth="1"/>
    <col min="6914" max="6914" width="44" style="29" customWidth="1"/>
    <col min="6915" max="6915" width="16.7109375" style="29" customWidth="1"/>
    <col min="6916" max="6917" width="9.85546875" style="29" customWidth="1"/>
    <col min="6918" max="6919" width="10.140625" style="29" customWidth="1"/>
    <col min="6920" max="7168" width="8.85546875" style="29"/>
    <col min="7169" max="7169" width="8.28515625" style="29" customWidth="1"/>
    <col min="7170" max="7170" width="44" style="29" customWidth="1"/>
    <col min="7171" max="7171" width="16.7109375" style="29" customWidth="1"/>
    <col min="7172" max="7173" width="9.85546875" style="29" customWidth="1"/>
    <col min="7174" max="7175" width="10.140625" style="29" customWidth="1"/>
    <col min="7176" max="7424" width="8.85546875" style="29"/>
    <col min="7425" max="7425" width="8.28515625" style="29" customWidth="1"/>
    <col min="7426" max="7426" width="44" style="29" customWidth="1"/>
    <col min="7427" max="7427" width="16.7109375" style="29" customWidth="1"/>
    <col min="7428" max="7429" width="9.85546875" style="29" customWidth="1"/>
    <col min="7430" max="7431" width="10.140625" style="29" customWidth="1"/>
    <col min="7432" max="7680" width="8.85546875" style="29"/>
    <col min="7681" max="7681" width="8.28515625" style="29" customWidth="1"/>
    <col min="7682" max="7682" width="44" style="29" customWidth="1"/>
    <col min="7683" max="7683" width="16.7109375" style="29" customWidth="1"/>
    <col min="7684" max="7685" width="9.85546875" style="29" customWidth="1"/>
    <col min="7686" max="7687" width="10.140625" style="29" customWidth="1"/>
    <col min="7688" max="7936" width="8.85546875" style="29"/>
    <col min="7937" max="7937" width="8.28515625" style="29" customWidth="1"/>
    <col min="7938" max="7938" width="44" style="29" customWidth="1"/>
    <col min="7939" max="7939" width="16.7109375" style="29" customWidth="1"/>
    <col min="7940" max="7941" width="9.85546875" style="29" customWidth="1"/>
    <col min="7942" max="7943" width="10.140625" style="29" customWidth="1"/>
    <col min="7944" max="8192" width="8.85546875" style="29"/>
    <col min="8193" max="8193" width="8.28515625" style="29" customWidth="1"/>
    <col min="8194" max="8194" width="44" style="29" customWidth="1"/>
    <col min="8195" max="8195" width="16.7109375" style="29" customWidth="1"/>
    <col min="8196" max="8197" width="9.85546875" style="29" customWidth="1"/>
    <col min="8198" max="8199" width="10.140625" style="29" customWidth="1"/>
    <col min="8200" max="8448" width="8.85546875" style="29"/>
    <col min="8449" max="8449" width="8.28515625" style="29" customWidth="1"/>
    <col min="8450" max="8450" width="44" style="29" customWidth="1"/>
    <col min="8451" max="8451" width="16.7109375" style="29" customWidth="1"/>
    <col min="8452" max="8453" width="9.85546875" style="29" customWidth="1"/>
    <col min="8454" max="8455" width="10.140625" style="29" customWidth="1"/>
    <col min="8456" max="8704" width="8.85546875" style="29"/>
    <col min="8705" max="8705" width="8.28515625" style="29" customWidth="1"/>
    <col min="8706" max="8706" width="44" style="29" customWidth="1"/>
    <col min="8707" max="8707" width="16.7109375" style="29" customWidth="1"/>
    <col min="8708" max="8709" width="9.85546875" style="29" customWidth="1"/>
    <col min="8710" max="8711" width="10.140625" style="29" customWidth="1"/>
    <col min="8712" max="8960" width="8.85546875" style="29"/>
    <col min="8961" max="8961" width="8.28515625" style="29" customWidth="1"/>
    <col min="8962" max="8962" width="44" style="29" customWidth="1"/>
    <col min="8963" max="8963" width="16.7109375" style="29" customWidth="1"/>
    <col min="8964" max="8965" width="9.85546875" style="29" customWidth="1"/>
    <col min="8966" max="8967" width="10.140625" style="29" customWidth="1"/>
    <col min="8968" max="9216" width="8.85546875" style="29"/>
    <col min="9217" max="9217" width="8.28515625" style="29" customWidth="1"/>
    <col min="9218" max="9218" width="44" style="29" customWidth="1"/>
    <col min="9219" max="9219" width="16.7109375" style="29" customWidth="1"/>
    <col min="9220" max="9221" width="9.85546875" style="29" customWidth="1"/>
    <col min="9222" max="9223" width="10.140625" style="29" customWidth="1"/>
    <col min="9224" max="9472" width="8.85546875" style="29"/>
    <col min="9473" max="9473" width="8.28515625" style="29" customWidth="1"/>
    <col min="9474" max="9474" width="44" style="29" customWidth="1"/>
    <col min="9475" max="9475" width="16.7109375" style="29" customWidth="1"/>
    <col min="9476" max="9477" width="9.85546875" style="29" customWidth="1"/>
    <col min="9478" max="9479" width="10.140625" style="29" customWidth="1"/>
    <col min="9480" max="9728" width="8.85546875" style="29"/>
    <col min="9729" max="9729" width="8.28515625" style="29" customWidth="1"/>
    <col min="9730" max="9730" width="44" style="29" customWidth="1"/>
    <col min="9731" max="9731" width="16.7109375" style="29" customWidth="1"/>
    <col min="9732" max="9733" width="9.85546875" style="29" customWidth="1"/>
    <col min="9734" max="9735" width="10.140625" style="29" customWidth="1"/>
    <col min="9736" max="9984" width="8.85546875" style="29"/>
    <col min="9985" max="9985" width="8.28515625" style="29" customWidth="1"/>
    <col min="9986" max="9986" width="44" style="29" customWidth="1"/>
    <col min="9987" max="9987" width="16.7109375" style="29" customWidth="1"/>
    <col min="9988" max="9989" width="9.85546875" style="29" customWidth="1"/>
    <col min="9990" max="9991" width="10.140625" style="29" customWidth="1"/>
    <col min="9992" max="10240" width="8.85546875" style="29"/>
    <col min="10241" max="10241" width="8.28515625" style="29" customWidth="1"/>
    <col min="10242" max="10242" width="44" style="29" customWidth="1"/>
    <col min="10243" max="10243" width="16.7109375" style="29" customWidth="1"/>
    <col min="10244" max="10245" width="9.85546875" style="29" customWidth="1"/>
    <col min="10246" max="10247" width="10.140625" style="29" customWidth="1"/>
    <col min="10248" max="10496" width="8.85546875" style="29"/>
    <col min="10497" max="10497" width="8.28515625" style="29" customWidth="1"/>
    <col min="10498" max="10498" width="44" style="29" customWidth="1"/>
    <col min="10499" max="10499" width="16.7109375" style="29" customWidth="1"/>
    <col min="10500" max="10501" width="9.85546875" style="29" customWidth="1"/>
    <col min="10502" max="10503" width="10.140625" style="29" customWidth="1"/>
    <col min="10504" max="10752" width="8.85546875" style="29"/>
    <col min="10753" max="10753" width="8.28515625" style="29" customWidth="1"/>
    <col min="10754" max="10754" width="44" style="29" customWidth="1"/>
    <col min="10755" max="10755" width="16.7109375" style="29" customWidth="1"/>
    <col min="10756" max="10757" width="9.85546875" style="29" customWidth="1"/>
    <col min="10758" max="10759" width="10.140625" style="29" customWidth="1"/>
    <col min="10760" max="11008" width="8.85546875" style="29"/>
    <col min="11009" max="11009" width="8.28515625" style="29" customWidth="1"/>
    <col min="11010" max="11010" width="44" style="29" customWidth="1"/>
    <col min="11011" max="11011" width="16.7109375" style="29" customWidth="1"/>
    <col min="11012" max="11013" width="9.85546875" style="29" customWidth="1"/>
    <col min="11014" max="11015" width="10.140625" style="29" customWidth="1"/>
    <col min="11016" max="11264" width="8.85546875" style="29"/>
    <col min="11265" max="11265" width="8.28515625" style="29" customWidth="1"/>
    <col min="11266" max="11266" width="44" style="29" customWidth="1"/>
    <col min="11267" max="11267" width="16.7109375" style="29" customWidth="1"/>
    <col min="11268" max="11269" width="9.85546875" style="29" customWidth="1"/>
    <col min="11270" max="11271" width="10.140625" style="29" customWidth="1"/>
    <col min="11272" max="11520" width="8.85546875" style="29"/>
    <col min="11521" max="11521" width="8.28515625" style="29" customWidth="1"/>
    <col min="11522" max="11522" width="44" style="29" customWidth="1"/>
    <col min="11523" max="11523" width="16.7109375" style="29" customWidth="1"/>
    <col min="11524" max="11525" width="9.85546875" style="29" customWidth="1"/>
    <col min="11526" max="11527" width="10.140625" style="29" customWidth="1"/>
    <col min="11528" max="11776" width="8.85546875" style="29"/>
    <col min="11777" max="11777" width="8.28515625" style="29" customWidth="1"/>
    <col min="11778" max="11778" width="44" style="29" customWidth="1"/>
    <col min="11779" max="11779" width="16.7109375" style="29" customWidth="1"/>
    <col min="11780" max="11781" width="9.85546875" style="29" customWidth="1"/>
    <col min="11782" max="11783" width="10.140625" style="29" customWidth="1"/>
    <col min="11784" max="12032" width="8.85546875" style="29"/>
    <col min="12033" max="12033" width="8.28515625" style="29" customWidth="1"/>
    <col min="12034" max="12034" width="44" style="29" customWidth="1"/>
    <col min="12035" max="12035" width="16.7109375" style="29" customWidth="1"/>
    <col min="12036" max="12037" width="9.85546875" style="29" customWidth="1"/>
    <col min="12038" max="12039" width="10.140625" style="29" customWidth="1"/>
    <col min="12040" max="12288" width="8.85546875" style="29"/>
    <col min="12289" max="12289" width="8.28515625" style="29" customWidth="1"/>
    <col min="12290" max="12290" width="44" style="29" customWidth="1"/>
    <col min="12291" max="12291" width="16.7109375" style="29" customWidth="1"/>
    <col min="12292" max="12293" width="9.85546875" style="29" customWidth="1"/>
    <col min="12294" max="12295" width="10.140625" style="29" customWidth="1"/>
    <col min="12296" max="12544" width="8.85546875" style="29"/>
    <col min="12545" max="12545" width="8.28515625" style="29" customWidth="1"/>
    <col min="12546" max="12546" width="44" style="29" customWidth="1"/>
    <col min="12547" max="12547" width="16.7109375" style="29" customWidth="1"/>
    <col min="12548" max="12549" width="9.85546875" style="29" customWidth="1"/>
    <col min="12550" max="12551" width="10.140625" style="29" customWidth="1"/>
    <col min="12552" max="12800" width="8.85546875" style="29"/>
    <col min="12801" max="12801" width="8.28515625" style="29" customWidth="1"/>
    <col min="12802" max="12802" width="44" style="29" customWidth="1"/>
    <col min="12803" max="12803" width="16.7109375" style="29" customWidth="1"/>
    <col min="12804" max="12805" width="9.85546875" style="29" customWidth="1"/>
    <col min="12806" max="12807" width="10.140625" style="29" customWidth="1"/>
    <col min="12808" max="13056" width="8.85546875" style="29"/>
    <col min="13057" max="13057" width="8.28515625" style="29" customWidth="1"/>
    <col min="13058" max="13058" width="44" style="29" customWidth="1"/>
    <col min="13059" max="13059" width="16.7109375" style="29" customWidth="1"/>
    <col min="13060" max="13061" width="9.85546875" style="29" customWidth="1"/>
    <col min="13062" max="13063" width="10.140625" style="29" customWidth="1"/>
    <col min="13064" max="13312" width="8.85546875" style="29"/>
    <col min="13313" max="13313" width="8.28515625" style="29" customWidth="1"/>
    <col min="13314" max="13314" width="44" style="29" customWidth="1"/>
    <col min="13315" max="13315" width="16.7109375" style="29" customWidth="1"/>
    <col min="13316" max="13317" width="9.85546875" style="29" customWidth="1"/>
    <col min="13318" max="13319" width="10.140625" style="29" customWidth="1"/>
    <col min="13320" max="13568" width="8.85546875" style="29"/>
    <col min="13569" max="13569" width="8.28515625" style="29" customWidth="1"/>
    <col min="13570" max="13570" width="44" style="29" customWidth="1"/>
    <col min="13571" max="13571" width="16.7109375" style="29" customWidth="1"/>
    <col min="13572" max="13573" width="9.85546875" style="29" customWidth="1"/>
    <col min="13574" max="13575" width="10.140625" style="29" customWidth="1"/>
    <col min="13576" max="13824" width="8.85546875" style="29"/>
    <col min="13825" max="13825" width="8.28515625" style="29" customWidth="1"/>
    <col min="13826" max="13826" width="44" style="29" customWidth="1"/>
    <col min="13827" max="13827" width="16.7109375" style="29" customWidth="1"/>
    <col min="13828" max="13829" width="9.85546875" style="29" customWidth="1"/>
    <col min="13830" max="13831" width="10.140625" style="29" customWidth="1"/>
    <col min="13832" max="14080" width="8.85546875" style="29"/>
    <col min="14081" max="14081" width="8.28515625" style="29" customWidth="1"/>
    <col min="14082" max="14082" width="44" style="29" customWidth="1"/>
    <col min="14083" max="14083" width="16.7109375" style="29" customWidth="1"/>
    <col min="14084" max="14085" width="9.85546875" style="29" customWidth="1"/>
    <col min="14086" max="14087" width="10.140625" style="29" customWidth="1"/>
    <col min="14088" max="14336" width="8.85546875" style="29"/>
    <col min="14337" max="14337" width="8.28515625" style="29" customWidth="1"/>
    <col min="14338" max="14338" width="44" style="29" customWidth="1"/>
    <col min="14339" max="14339" width="16.7109375" style="29" customWidth="1"/>
    <col min="14340" max="14341" width="9.85546875" style="29" customWidth="1"/>
    <col min="14342" max="14343" width="10.140625" style="29" customWidth="1"/>
    <col min="14344" max="14592" width="8.85546875" style="29"/>
    <col min="14593" max="14593" width="8.28515625" style="29" customWidth="1"/>
    <col min="14594" max="14594" width="44" style="29" customWidth="1"/>
    <col min="14595" max="14595" width="16.7109375" style="29" customWidth="1"/>
    <col min="14596" max="14597" width="9.85546875" style="29" customWidth="1"/>
    <col min="14598" max="14599" width="10.140625" style="29" customWidth="1"/>
    <col min="14600" max="14848" width="8.85546875" style="29"/>
    <col min="14849" max="14849" width="8.28515625" style="29" customWidth="1"/>
    <col min="14850" max="14850" width="44" style="29" customWidth="1"/>
    <col min="14851" max="14851" width="16.7109375" style="29" customWidth="1"/>
    <col min="14852" max="14853" width="9.85546875" style="29" customWidth="1"/>
    <col min="14854" max="14855" width="10.140625" style="29" customWidth="1"/>
    <col min="14856" max="15104" width="8.85546875" style="29"/>
    <col min="15105" max="15105" width="8.28515625" style="29" customWidth="1"/>
    <col min="15106" max="15106" width="44" style="29" customWidth="1"/>
    <col min="15107" max="15107" width="16.7109375" style="29" customWidth="1"/>
    <col min="15108" max="15109" width="9.85546875" style="29" customWidth="1"/>
    <col min="15110" max="15111" width="10.140625" style="29" customWidth="1"/>
    <col min="15112" max="15360" width="8.85546875" style="29"/>
    <col min="15361" max="15361" width="8.28515625" style="29" customWidth="1"/>
    <col min="15362" max="15362" width="44" style="29" customWidth="1"/>
    <col min="15363" max="15363" width="16.7109375" style="29" customWidth="1"/>
    <col min="15364" max="15365" width="9.85546875" style="29" customWidth="1"/>
    <col min="15366" max="15367" width="10.140625" style="29" customWidth="1"/>
    <col min="15368" max="15616" width="8.85546875" style="29"/>
    <col min="15617" max="15617" width="8.28515625" style="29" customWidth="1"/>
    <col min="15618" max="15618" width="44" style="29" customWidth="1"/>
    <col min="15619" max="15619" width="16.7109375" style="29" customWidth="1"/>
    <col min="15620" max="15621" width="9.85546875" style="29" customWidth="1"/>
    <col min="15622" max="15623" width="10.140625" style="29" customWidth="1"/>
    <col min="15624" max="15872" width="8.85546875" style="29"/>
    <col min="15873" max="15873" width="8.28515625" style="29" customWidth="1"/>
    <col min="15874" max="15874" width="44" style="29" customWidth="1"/>
    <col min="15875" max="15875" width="16.7109375" style="29" customWidth="1"/>
    <col min="15876" max="15877" width="9.85546875" style="29" customWidth="1"/>
    <col min="15878" max="15879" width="10.140625" style="29" customWidth="1"/>
    <col min="15880" max="16128" width="8.85546875" style="29"/>
    <col min="16129" max="16129" width="8.28515625" style="29" customWidth="1"/>
    <col min="16130" max="16130" width="44" style="29" customWidth="1"/>
    <col min="16131" max="16131" width="16.7109375" style="29" customWidth="1"/>
    <col min="16132" max="16133" width="9.85546875" style="29" customWidth="1"/>
    <col min="16134" max="16135" width="10.140625" style="29" customWidth="1"/>
    <col min="16136" max="16384" width="8.85546875" style="29"/>
  </cols>
  <sheetData>
    <row r="1" spans="1:12">
      <c r="A1" s="432" t="s">
        <v>0</v>
      </c>
      <c r="B1" s="433"/>
      <c r="C1" s="434"/>
      <c r="D1" s="435"/>
      <c r="E1" s="435"/>
      <c r="F1" s="435"/>
      <c r="G1" s="435"/>
    </row>
    <row r="2" spans="1:12">
      <c r="C2" s="437"/>
      <c r="D2" s="999">
        <v>2019</v>
      </c>
      <c r="E2" s="1000"/>
      <c r="F2" s="999">
        <v>2020</v>
      </c>
      <c r="G2" s="1000"/>
      <c r="H2" s="999">
        <v>2021</v>
      </c>
      <c r="I2" s="1000"/>
      <c r="J2" s="999">
        <v>2022</v>
      </c>
      <c r="K2" s="1000"/>
    </row>
    <row r="3" spans="1:12" ht="56.25" customHeight="1">
      <c r="A3" s="438">
        <v>1</v>
      </c>
      <c r="B3" s="439" t="s">
        <v>711</v>
      </c>
      <c r="C3" s="437" t="s">
        <v>712</v>
      </c>
      <c r="D3" s="437" t="s">
        <v>3</v>
      </c>
      <c r="E3" s="437" t="s">
        <v>713</v>
      </c>
      <c r="F3" s="437" t="s">
        <v>3</v>
      </c>
      <c r="G3" s="437" t="s">
        <v>713</v>
      </c>
      <c r="H3" s="437" t="s">
        <v>3</v>
      </c>
      <c r="I3" s="437" t="s">
        <v>713</v>
      </c>
      <c r="J3" s="437" t="s">
        <v>3</v>
      </c>
      <c r="K3" s="437" t="s">
        <v>713</v>
      </c>
      <c r="L3" s="29" t="s">
        <v>714</v>
      </c>
    </row>
    <row r="4" spans="1:12" ht="21.75" customHeight="1">
      <c r="A4" s="440">
        <v>1.1000000000000001</v>
      </c>
      <c r="B4" s="441" t="s">
        <v>715</v>
      </c>
      <c r="C4" s="442">
        <v>20</v>
      </c>
      <c r="D4" s="443">
        <v>17450</v>
      </c>
      <c r="E4" s="443">
        <f>C4*D4</f>
        <v>349000</v>
      </c>
      <c r="F4" s="443">
        <v>20400</v>
      </c>
      <c r="G4" s="443">
        <f>F4*C4</f>
        <v>408000</v>
      </c>
      <c r="H4" s="443">
        <v>21000</v>
      </c>
      <c r="I4" s="443">
        <f>H4*C4</f>
        <v>420000</v>
      </c>
      <c r="J4" s="443">
        <v>21000</v>
      </c>
      <c r="K4" s="444">
        <f>J4*C4</f>
        <v>420000</v>
      </c>
    </row>
    <row r="5" spans="1:12">
      <c r="A5" s="440">
        <v>1.2</v>
      </c>
      <c r="B5" s="441" t="s">
        <v>716</v>
      </c>
      <c r="C5" s="442">
        <v>20</v>
      </c>
      <c r="D5" s="443">
        <v>15000</v>
      </c>
      <c r="E5" s="443">
        <f t="shared" ref="E5:E10" si="0">C5*D5</f>
        <v>300000</v>
      </c>
      <c r="F5" s="443">
        <v>15000</v>
      </c>
      <c r="G5" s="443">
        <f t="shared" ref="G5:G10" si="1">F5*C5</f>
        <v>300000</v>
      </c>
      <c r="H5" s="443">
        <v>15000</v>
      </c>
      <c r="I5" s="443">
        <f>H5*C5</f>
        <v>300000</v>
      </c>
      <c r="J5" s="443">
        <v>15000</v>
      </c>
      <c r="K5" s="443">
        <f t="shared" ref="K5:K10" si="2">J5*C5</f>
        <v>300000</v>
      </c>
    </row>
    <row r="6" spans="1:12">
      <c r="A6" s="440">
        <v>1.3</v>
      </c>
      <c r="B6" s="441" t="s">
        <v>717</v>
      </c>
      <c r="C6" s="442">
        <v>36.5</v>
      </c>
      <c r="D6" s="443">
        <v>800</v>
      </c>
      <c r="E6" s="443">
        <f t="shared" si="0"/>
        <v>29200</v>
      </c>
      <c r="F6" s="443">
        <v>1000</v>
      </c>
      <c r="G6" s="443">
        <f t="shared" si="1"/>
        <v>36500</v>
      </c>
      <c r="H6" s="443">
        <v>1000</v>
      </c>
      <c r="I6" s="443">
        <f>H6*C6</f>
        <v>36500</v>
      </c>
      <c r="J6" s="443">
        <v>1000</v>
      </c>
      <c r="K6" s="443">
        <f t="shared" si="2"/>
        <v>36500</v>
      </c>
    </row>
    <row r="7" spans="1:12">
      <c r="A7" s="440">
        <v>1.4</v>
      </c>
      <c r="B7" s="441" t="s">
        <v>718</v>
      </c>
      <c r="C7" s="442">
        <v>20</v>
      </c>
      <c r="D7" s="443">
        <v>10000</v>
      </c>
      <c r="E7" s="443">
        <f t="shared" si="0"/>
        <v>200000</v>
      </c>
      <c r="F7" s="443">
        <v>15000</v>
      </c>
      <c r="G7" s="443">
        <f t="shared" si="1"/>
        <v>300000</v>
      </c>
      <c r="H7" s="443">
        <v>15000</v>
      </c>
      <c r="I7" s="443">
        <f>H7*C7</f>
        <v>300000</v>
      </c>
      <c r="J7" s="443">
        <v>15000</v>
      </c>
      <c r="K7" s="443">
        <f t="shared" si="2"/>
        <v>300000</v>
      </c>
    </row>
    <row r="8" spans="1:12">
      <c r="A8" s="440">
        <v>1.5</v>
      </c>
      <c r="B8" s="441" t="s">
        <v>719</v>
      </c>
      <c r="C8" s="442">
        <v>2.5</v>
      </c>
      <c r="D8" s="443">
        <v>43250</v>
      </c>
      <c r="E8" s="443">
        <f t="shared" si="0"/>
        <v>108125</v>
      </c>
      <c r="F8" s="443">
        <v>51400</v>
      </c>
      <c r="G8" s="443">
        <f t="shared" si="1"/>
        <v>128500</v>
      </c>
      <c r="H8" s="443">
        <v>52000</v>
      </c>
      <c r="I8" s="443">
        <f>H8*C8</f>
        <v>130000</v>
      </c>
      <c r="J8" s="443">
        <v>52000</v>
      </c>
      <c r="K8" s="443">
        <f t="shared" si="2"/>
        <v>130000</v>
      </c>
    </row>
    <row r="9" spans="1:12">
      <c r="A9" s="999" t="s">
        <v>720</v>
      </c>
      <c r="B9" s="1000"/>
      <c r="C9" s="442"/>
      <c r="D9" s="445">
        <f>SUM(D4:D7)</f>
        <v>43250</v>
      </c>
      <c r="E9" s="445">
        <f>SUM(E4:E8)</f>
        <v>986325</v>
      </c>
      <c r="F9" s="445">
        <f>SUM(F4:F7)</f>
        <v>51400</v>
      </c>
      <c r="G9" s="445">
        <f>SUM(G4:G8)</f>
        <v>1173000</v>
      </c>
      <c r="H9" s="445">
        <f>SUM(H4:H7)</f>
        <v>52000</v>
      </c>
      <c r="I9" s="445">
        <f>SUM(I4:I8)</f>
        <v>1186500</v>
      </c>
      <c r="J9" s="445">
        <f>SUM(J4:J7)</f>
        <v>52000</v>
      </c>
      <c r="K9" s="445">
        <f>SUM(K4:K8)</f>
        <v>1186500</v>
      </c>
    </row>
    <row r="10" spans="1:12">
      <c r="A10" s="440">
        <v>1.6</v>
      </c>
      <c r="B10" s="441" t="s">
        <v>721</v>
      </c>
      <c r="C10" s="442">
        <v>15</v>
      </c>
      <c r="D10" s="443">
        <v>120</v>
      </c>
      <c r="E10" s="443">
        <f t="shared" si="0"/>
        <v>1800</v>
      </c>
      <c r="F10" s="443">
        <v>100</v>
      </c>
      <c r="G10" s="443">
        <f t="shared" si="1"/>
        <v>1500</v>
      </c>
      <c r="H10" s="443">
        <v>80</v>
      </c>
      <c r="I10" s="443">
        <f>H10*C10</f>
        <v>1200</v>
      </c>
      <c r="J10" s="443">
        <v>80</v>
      </c>
      <c r="K10" s="443">
        <f t="shared" si="2"/>
        <v>1200</v>
      </c>
    </row>
    <row r="11" spans="1:12" ht="15.75" customHeight="1">
      <c r="A11" s="999" t="s">
        <v>720</v>
      </c>
      <c r="B11" s="1000"/>
      <c r="C11" s="437"/>
      <c r="D11" s="446">
        <f>D10</f>
        <v>120</v>
      </c>
      <c r="E11" s="446">
        <f t="shared" ref="E11:K11" si="3">E10</f>
        <v>1800</v>
      </c>
      <c r="F11" s="446">
        <f t="shared" si="3"/>
        <v>100</v>
      </c>
      <c r="G11" s="446">
        <f t="shared" si="3"/>
        <v>1500</v>
      </c>
      <c r="H11" s="446">
        <f t="shared" si="3"/>
        <v>80</v>
      </c>
      <c r="I11" s="446">
        <f t="shared" si="3"/>
        <v>1200</v>
      </c>
      <c r="J11" s="446">
        <f t="shared" si="3"/>
        <v>80</v>
      </c>
      <c r="K11" s="446">
        <f t="shared" si="3"/>
        <v>1200</v>
      </c>
    </row>
    <row r="12" spans="1:12">
      <c r="A12" s="440">
        <v>1.7</v>
      </c>
      <c r="B12" s="441" t="s">
        <v>722</v>
      </c>
      <c r="C12" s="442"/>
      <c r="D12" s="443"/>
      <c r="E12" s="443"/>
      <c r="F12" s="443"/>
      <c r="G12" s="443"/>
      <c r="H12" s="443"/>
      <c r="I12" s="443"/>
      <c r="J12" s="443"/>
      <c r="K12" s="447"/>
    </row>
    <row r="13" spans="1:12">
      <c r="A13" s="440" t="s">
        <v>723</v>
      </c>
      <c r="B13" s="441" t="s">
        <v>724</v>
      </c>
      <c r="C13" s="442">
        <v>7.5</v>
      </c>
      <c r="D13" s="443">
        <v>1800</v>
      </c>
      <c r="E13" s="443">
        <f t="shared" ref="E13:E18" si="4">C13*D13</f>
        <v>13500</v>
      </c>
      <c r="F13" s="443">
        <v>2500</v>
      </c>
      <c r="G13" s="443">
        <f t="shared" ref="G13:G18" si="5">F13*C13</f>
        <v>18750</v>
      </c>
      <c r="H13" s="443">
        <v>300</v>
      </c>
      <c r="I13" s="443">
        <f t="shared" ref="I13:I18" si="6">H13*C13</f>
        <v>2250</v>
      </c>
      <c r="J13" s="443">
        <v>200</v>
      </c>
      <c r="K13" s="443">
        <f t="shared" ref="K13:K18" si="7">J13*C13</f>
        <v>1500</v>
      </c>
    </row>
    <row r="14" spans="1:12">
      <c r="A14" s="440" t="s">
        <v>725</v>
      </c>
      <c r="B14" s="441" t="s">
        <v>726</v>
      </c>
      <c r="C14" s="442">
        <v>8.1999999999999993</v>
      </c>
      <c r="D14" s="448">
        <v>1800</v>
      </c>
      <c r="E14" s="448">
        <f t="shared" si="4"/>
        <v>14759.999999999998</v>
      </c>
      <c r="F14" s="448">
        <v>2500</v>
      </c>
      <c r="G14" s="448">
        <f t="shared" si="5"/>
        <v>20500</v>
      </c>
      <c r="H14" s="448">
        <v>300</v>
      </c>
      <c r="I14" s="448">
        <f t="shared" si="6"/>
        <v>2460</v>
      </c>
      <c r="J14" s="448">
        <v>200</v>
      </c>
      <c r="K14" s="448">
        <f t="shared" si="7"/>
        <v>1639.9999999999998</v>
      </c>
    </row>
    <row r="15" spans="1:12">
      <c r="A15" s="440" t="s">
        <v>727</v>
      </c>
      <c r="B15" s="441" t="s">
        <v>728</v>
      </c>
      <c r="C15" s="442">
        <v>7.5</v>
      </c>
      <c r="D15" s="448">
        <v>500</v>
      </c>
      <c r="E15" s="448">
        <f t="shared" si="4"/>
        <v>3750</v>
      </c>
      <c r="F15" s="448">
        <v>1000</v>
      </c>
      <c r="G15" s="448">
        <f t="shared" si="5"/>
        <v>7500</v>
      </c>
      <c r="H15" s="448">
        <v>150</v>
      </c>
      <c r="I15" s="448">
        <f t="shared" si="6"/>
        <v>1125</v>
      </c>
      <c r="J15" s="448">
        <v>50</v>
      </c>
      <c r="K15" s="448">
        <f t="shared" si="7"/>
        <v>375</v>
      </c>
    </row>
    <row r="16" spans="1:12">
      <c r="A16" s="440" t="s">
        <v>729</v>
      </c>
      <c r="B16" s="441" t="s">
        <v>730</v>
      </c>
      <c r="C16" s="442">
        <v>3.97</v>
      </c>
      <c r="D16" s="448">
        <v>500</v>
      </c>
      <c r="E16" s="448">
        <f t="shared" si="4"/>
        <v>1985</v>
      </c>
      <c r="F16" s="448">
        <v>1000</v>
      </c>
      <c r="G16" s="448">
        <f t="shared" si="5"/>
        <v>3970</v>
      </c>
      <c r="H16" s="448">
        <v>150</v>
      </c>
      <c r="I16" s="448">
        <f t="shared" si="6"/>
        <v>595.5</v>
      </c>
      <c r="J16" s="448">
        <v>50</v>
      </c>
      <c r="K16" s="448">
        <f t="shared" si="7"/>
        <v>198.5</v>
      </c>
    </row>
    <row r="17" spans="1:13">
      <c r="A17" s="440" t="s">
        <v>731</v>
      </c>
      <c r="B17" s="441" t="s">
        <v>732</v>
      </c>
      <c r="C17" s="442">
        <v>95</v>
      </c>
      <c r="D17" s="448">
        <v>1500</v>
      </c>
      <c r="E17" s="448">
        <f t="shared" si="4"/>
        <v>142500</v>
      </c>
      <c r="F17" s="448">
        <v>2000</v>
      </c>
      <c r="G17" s="448">
        <f t="shared" si="5"/>
        <v>190000</v>
      </c>
      <c r="H17" s="448">
        <v>250</v>
      </c>
      <c r="I17" s="448">
        <f t="shared" si="6"/>
        <v>23750</v>
      </c>
      <c r="J17" s="448">
        <v>150</v>
      </c>
      <c r="K17" s="448">
        <f t="shared" si="7"/>
        <v>14250</v>
      </c>
    </row>
    <row r="18" spans="1:13">
      <c r="A18" s="440">
        <v>1.8</v>
      </c>
      <c r="B18" s="441" t="s">
        <v>733</v>
      </c>
      <c r="C18" s="442">
        <v>130.30000000000001</v>
      </c>
      <c r="D18" s="448">
        <v>110</v>
      </c>
      <c r="E18" s="448">
        <f t="shared" si="4"/>
        <v>14333.000000000002</v>
      </c>
      <c r="F18" s="448">
        <v>200</v>
      </c>
      <c r="G18" s="448">
        <f t="shared" si="5"/>
        <v>26060.000000000004</v>
      </c>
      <c r="H18" s="448">
        <v>30</v>
      </c>
      <c r="I18" s="448">
        <f t="shared" si="6"/>
        <v>3909.0000000000005</v>
      </c>
      <c r="J18" s="448">
        <v>20</v>
      </c>
      <c r="K18" s="448">
        <f t="shared" si="7"/>
        <v>2606</v>
      </c>
    </row>
    <row r="19" spans="1:13" ht="15" customHeight="1">
      <c r="A19" s="999" t="s">
        <v>720</v>
      </c>
      <c r="B19" s="1000"/>
      <c r="C19" s="442"/>
      <c r="D19" s="446">
        <f>SUM(D13:D18)</f>
        <v>6210</v>
      </c>
      <c r="E19" s="446">
        <f t="shared" ref="E19:K19" si="8">SUM(E13:E18)</f>
        <v>190828</v>
      </c>
      <c r="F19" s="446">
        <f t="shared" si="8"/>
        <v>9200</v>
      </c>
      <c r="G19" s="446">
        <f t="shared" si="8"/>
        <v>266780</v>
      </c>
      <c r="H19" s="446">
        <f t="shared" si="8"/>
        <v>1180</v>
      </c>
      <c r="I19" s="446">
        <f t="shared" si="8"/>
        <v>34089.5</v>
      </c>
      <c r="J19" s="446">
        <f t="shared" si="8"/>
        <v>670</v>
      </c>
      <c r="K19" s="446">
        <f t="shared" si="8"/>
        <v>20569.5</v>
      </c>
    </row>
    <row r="20" spans="1:13">
      <c r="A20" s="998" t="s">
        <v>23</v>
      </c>
      <c r="B20" s="998"/>
      <c r="C20" s="449"/>
      <c r="D20" s="445"/>
      <c r="E20" s="445">
        <f>E9+E11+E19</f>
        <v>1178953</v>
      </c>
      <c r="F20" s="445"/>
      <c r="G20" s="445">
        <f>G9+G11+G19</f>
        <v>1441280</v>
      </c>
      <c r="H20" s="445"/>
      <c r="I20" s="445">
        <f>I9+I11+I19</f>
        <v>1221789.5</v>
      </c>
      <c r="J20" s="445"/>
      <c r="K20" s="445">
        <f>K9+K11+K19</f>
        <v>1208269.5</v>
      </c>
    </row>
    <row r="21" spans="1:13">
      <c r="D21" s="450"/>
      <c r="E21" s="450"/>
      <c r="F21" s="450"/>
      <c r="G21" s="450"/>
      <c r="H21" s="450"/>
      <c r="I21" s="450"/>
      <c r="J21" s="450"/>
    </row>
    <row r="22" spans="1:13">
      <c r="D22" s="450"/>
      <c r="E22" s="450"/>
      <c r="F22" s="450"/>
      <c r="G22" s="450"/>
      <c r="H22" s="450"/>
      <c r="I22" s="450"/>
      <c r="J22" s="450"/>
    </row>
    <row r="23" spans="1:13">
      <c r="A23" s="438">
        <v>2</v>
      </c>
      <c r="B23" s="439" t="s">
        <v>734</v>
      </c>
      <c r="C23" s="451"/>
      <c r="D23" s="998">
        <v>2019</v>
      </c>
      <c r="E23" s="998"/>
      <c r="F23" s="998">
        <v>2020</v>
      </c>
      <c r="G23" s="998"/>
      <c r="H23" s="998">
        <v>2021</v>
      </c>
      <c r="I23" s="998"/>
      <c r="J23" s="998">
        <v>2022</v>
      </c>
      <c r="K23" s="998"/>
    </row>
    <row r="24" spans="1:13">
      <c r="A24" s="438"/>
      <c r="B24" s="439"/>
      <c r="C24" s="437" t="s">
        <v>712</v>
      </c>
      <c r="D24" s="437" t="s">
        <v>3</v>
      </c>
      <c r="E24" s="437" t="s">
        <v>713</v>
      </c>
      <c r="F24" s="437" t="s">
        <v>3</v>
      </c>
      <c r="G24" s="437" t="s">
        <v>713</v>
      </c>
      <c r="H24" s="437" t="s">
        <v>3</v>
      </c>
      <c r="I24" s="437" t="s">
        <v>713</v>
      </c>
      <c r="J24" s="437" t="s">
        <v>3</v>
      </c>
      <c r="K24" s="437" t="s">
        <v>713</v>
      </c>
      <c r="L24" s="29" t="s">
        <v>735</v>
      </c>
    </row>
    <row r="25" spans="1:13">
      <c r="A25" s="440">
        <v>2.1</v>
      </c>
      <c r="B25" s="452" t="s">
        <v>40</v>
      </c>
      <c r="C25" s="443">
        <v>2000</v>
      </c>
      <c r="D25" s="443">
        <v>1</v>
      </c>
      <c r="E25" s="443">
        <f>D25*$C$25</f>
        <v>2000</v>
      </c>
      <c r="F25" s="448">
        <v>1</v>
      </c>
      <c r="G25" s="443">
        <f>F25*$C$25</f>
        <v>2000</v>
      </c>
      <c r="H25" s="448">
        <v>1</v>
      </c>
      <c r="I25" s="443">
        <f>H25*$C$25</f>
        <v>2000</v>
      </c>
      <c r="J25" s="448">
        <v>1</v>
      </c>
      <c r="K25" s="443">
        <f>J25*$C$25</f>
        <v>2000</v>
      </c>
    </row>
    <row r="26" spans="1:13">
      <c r="A26" s="451">
        <v>2.2000000000000002</v>
      </c>
      <c r="B26" s="453" t="s">
        <v>736</v>
      </c>
      <c r="C26" s="443">
        <v>1500</v>
      </c>
      <c r="D26" s="443">
        <v>1</v>
      </c>
      <c r="E26" s="443">
        <v>1500</v>
      </c>
      <c r="F26" s="443">
        <v>1</v>
      </c>
      <c r="G26" s="443">
        <v>1500</v>
      </c>
      <c r="H26" s="443">
        <v>1</v>
      </c>
      <c r="I26" s="443">
        <v>1500</v>
      </c>
      <c r="J26" s="443">
        <v>1</v>
      </c>
      <c r="K26" s="443">
        <v>1500</v>
      </c>
    </row>
    <row r="27" spans="1:13">
      <c r="A27" s="451">
        <v>2.2999999999999998</v>
      </c>
      <c r="B27" s="453" t="s">
        <v>737</v>
      </c>
      <c r="C27" s="443">
        <v>1000</v>
      </c>
      <c r="D27" s="443">
        <v>1</v>
      </c>
      <c r="E27" s="443">
        <v>1000</v>
      </c>
      <c r="F27" s="443">
        <v>1</v>
      </c>
      <c r="G27" s="443">
        <v>1000</v>
      </c>
      <c r="H27" s="443">
        <v>1</v>
      </c>
      <c r="I27" s="443">
        <v>1000</v>
      </c>
      <c r="J27" s="443">
        <v>1</v>
      </c>
      <c r="K27" s="443">
        <v>1000</v>
      </c>
    </row>
    <row r="28" spans="1:13">
      <c r="A28" s="451">
        <v>2.4</v>
      </c>
      <c r="B28" s="453" t="s">
        <v>738</v>
      </c>
      <c r="C28" s="443">
        <v>750</v>
      </c>
      <c r="D28" s="443">
        <v>20</v>
      </c>
      <c r="E28" s="443">
        <f>C28*D28</f>
        <v>15000</v>
      </c>
      <c r="F28" s="443">
        <v>30</v>
      </c>
      <c r="G28" s="443">
        <f>C28*F28</f>
        <v>22500</v>
      </c>
      <c r="H28" s="443">
        <v>40</v>
      </c>
      <c r="I28" s="443">
        <f>H28*C28</f>
        <v>30000</v>
      </c>
      <c r="J28" s="443">
        <v>40</v>
      </c>
      <c r="K28" s="443">
        <f>J28*C28</f>
        <v>30000</v>
      </c>
    </row>
    <row r="29" spans="1:13">
      <c r="A29" s="451">
        <v>2.5</v>
      </c>
      <c r="B29" s="453" t="s">
        <v>739</v>
      </c>
      <c r="C29" s="443">
        <v>300</v>
      </c>
      <c r="D29" s="443">
        <v>15</v>
      </c>
      <c r="E29" s="443">
        <f>C29*D29</f>
        <v>4500</v>
      </c>
      <c r="F29" s="443">
        <v>15</v>
      </c>
      <c r="G29" s="443">
        <f>F29*C29</f>
        <v>4500</v>
      </c>
      <c r="H29" s="443">
        <v>10</v>
      </c>
      <c r="I29" s="443">
        <f>H29*C29</f>
        <v>3000</v>
      </c>
      <c r="J29" s="443"/>
      <c r="K29" s="443"/>
    </row>
    <row r="30" spans="1:13">
      <c r="A30" s="451">
        <v>2.6</v>
      </c>
      <c r="B30" s="453" t="s">
        <v>740</v>
      </c>
      <c r="C30" s="454">
        <v>6.5</v>
      </c>
      <c r="D30" s="443">
        <v>120000</v>
      </c>
      <c r="E30" s="443">
        <f>C30*D30</f>
        <v>780000</v>
      </c>
      <c r="F30" s="443">
        <v>150000</v>
      </c>
      <c r="G30" s="443">
        <f>C30*F30</f>
        <v>975000</v>
      </c>
      <c r="H30" s="443">
        <v>175000</v>
      </c>
      <c r="I30" s="443">
        <f>H30*C30</f>
        <v>1137500</v>
      </c>
      <c r="J30" s="443">
        <v>200000</v>
      </c>
      <c r="K30" s="443">
        <f>J30*C30</f>
        <v>1300000</v>
      </c>
      <c r="M30" s="29">
        <f>E33/D30</f>
        <v>9.2100000000000009</v>
      </c>
    </row>
    <row r="31" spans="1:13">
      <c r="A31" s="451">
        <v>2.7</v>
      </c>
      <c r="B31" s="453" t="s">
        <v>741</v>
      </c>
      <c r="C31" s="454">
        <v>2.5</v>
      </c>
      <c r="D31" s="443">
        <f>D30</f>
        <v>120000</v>
      </c>
      <c r="E31" s="443">
        <f>C31*D31</f>
        <v>300000</v>
      </c>
      <c r="F31" s="443">
        <f>F30</f>
        <v>150000</v>
      </c>
      <c r="G31" s="443">
        <f>C31*F31</f>
        <v>375000</v>
      </c>
      <c r="H31" s="443">
        <f>H30</f>
        <v>175000</v>
      </c>
      <c r="I31" s="443">
        <f>H31*C31</f>
        <v>437500</v>
      </c>
      <c r="J31" s="443">
        <f>J30</f>
        <v>200000</v>
      </c>
      <c r="K31" s="443">
        <f>J31*C31</f>
        <v>500000</v>
      </c>
      <c r="M31" s="29">
        <f>D31*C31</f>
        <v>300000</v>
      </c>
    </row>
    <row r="32" spans="1:13">
      <c r="A32" s="29">
        <v>2.8</v>
      </c>
      <c r="B32" s="455" t="s">
        <v>742</v>
      </c>
      <c r="C32" s="443">
        <v>400</v>
      </c>
      <c r="D32" s="443">
        <v>3</v>
      </c>
      <c r="E32" s="443">
        <v>1200</v>
      </c>
      <c r="F32" s="443">
        <v>3</v>
      </c>
      <c r="G32" s="443">
        <v>1200</v>
      </c>
      <c r="H32" s="443">
        <v>3</v>
      </c>
      <c r="I32" s="443">
        <v>1200</v>
      </c>
      <c r="J32" s="443"/>
      <c r="K32" s="443"/>
    </row>
    <row r="33" spans="1:12">
      <c r="A33" s="456"/>
      <c r="B33" s="456" t="s">
        <v>18</v>
      </c>
      <c r="C33" s="445"/>
      <c r="D33" s="445"/>
      <c r="E33" s="445">
        <f>SUM(E25:E32)</f>
        <v>1105200</v>
      </c>
      <c r="F33" s="445"/>
      <c r="G33" s="445">
        <f>SUM(G25:G32)</f>
        <v>1382700</v>
      </c>
      <c r="H33" s="445"/>
      <c r="I33" s="445">
        <f>SUM(I25:I32)</f>
        <v>1613700</v>
      </c>
      <c r="J33" s="445"/>
      <c r="K33" s="445">
        <f>SUM(K25:K32)</f>
        <v>1834500</v>
      </c>
    </row>
    <row r="34" spans="1:12">
      <c r="B34" s="455"/>
    </row>
    <row r="36" spans="1:12">
      <c r="A36" s="438">
        <v>3</v>
      </c>
      <c r="B36" s="439" t="s">
        <v>743</v>
      </c>
      <c r="C36" s="437"/>
      <c r="D36" s="998">
        <v>2019</v>
      </c>
      <c r="E36" s="998"/>
      <c r="F36" s="998">
        <v>2020</v>
      </c>
      <c r="G36" s="998"/>
      <c r="H36" s="998">
        <v>2021</v>
      </c>
      <c r="I36" s="998"/>
      <c r="J36" s="998">
        <v>2022</v>
      </c>
      <c r="K36" s="998"/>
      <c r="L36" s="29" t="s">
        <v>714</v>
      </c>
    </row>
    <row r="37" spans="1:12">
      <c r="A37" s="438"/>
      <c r="B37" s="439"/>
      <c r="C37" s="437" t="s">
        <v>712</v>
      </c>
      <c r="D37" s="437" t="s">
        <v>3</v>
      </c>
      <c r="E37" s="437" t="s">
        <v>713</v>
      </c>
      <c r="F37" s="437" t="s">
        <v>3</v>
      </c>
      <c r="G37" s="437" t="s">
        <v>713</v>
      </c>
      <c r="H37" s="437" t="s">
        <v>3</v>
      </c>
      <c r="I37" s="437" t="s">
        <v>713</v>
      </c>
      <c r="J37" s="437" t="s">
        <v>3</v>
      </c>
      <c r="K37" s="437" t="s">
        <v>713</v>
      </c>
    </row>
    <row r="38" spans="1:12">
      <c r="A38" s="451">
        <v>3.1</v>
      </c>
      <c r="B38" s="453" t="s">
        <v>740</v>
      </c>
      <c r="C38" s="444">
        <v>6.5</v>
      </c>
      <c r="D38" s="443">
        <v>300000</v>
      </c>
      <c r="E38" s="443">
        <f>C38*D38</f>
        <v>1950000</v>
      </c>
      <c r="F38" s="443">
        <v>300000</v>
      </c>
      <c r="G38" s="443">
        <f>C38*F38</f>
        <v>1950000</v>
      </c>
      <c r="H38" s="443">
        <v>300000</v>
      </c>
      <c r="I38" s="443">
        <f>H38*C38</f>
        <v>1950000</v>
      </c>
      <c r="J38" s="443">
        <v>300000</v>
      </c>
      <c r="K38" s="443">
        <f>J38*C38</f>
        <v>1950000</v>
      </c>
    </row>
    <row r="39" spans="1:12">
      <c r="A39" s="451">
        <v>3.2</v>
      </c>
      <c r="B39" s="453" t="s">
        <v>741</v>
      </c>
      <c r="C39" s="444">
        <v>2.5</v>
      </c>
      <c r="D39" s="443">
        <f>D38</f>
        <v>300000</v>
      </c>
      <c r="E39" s="443">
        <f>C39*D39</f>
        <v>750000</v>
      </c>
      <c r="F39" s="443">
        <f>F38</f>
        <v>300000</v>
      </c>
      <c r="G39" s="443">
        <f>C39*F39</f>
        <v>750000</v>
      </c>
      <c r="H39" s="443">
        <f>H38</f>
        <v>300000</v>
      </c>
      <c r="I39" s="443">
        <f>H39*C39</f>
        <v>750000</v>
      </c>
      <c r="J39" s="443">
        <f>J38</f>
        <v>300000</v>
      </c>
      <c r="K39" s="443">
        <f>J39*C39</f>
        <v>750000</v>
      </c>
    </row>
    <row r="40" spans="1:12">
      <c r="A40" s="456"/>
      <c r="B40" s="456" t="s">
        <v>18</v>
      </c>
      <c r="C40" s="449"/>
      <c r="D40" s="445"/>
      <c r="E40" s="445">
        <f>SUM(E38:E39)</f>
        <v>2700000</v>
      </c>
      <c r="F40" s="445"/>
      <c r="G40" s="445">
        <f>SUM(G38:G39)</f>
        <v>2700000</v>
      </c>
      <c r="H40" s="445"/>
      <c r="I40" s="445">
        <f>SUM(I38:I39)</f>
        <v>2700000</v>
      </c>
      <c r="J40" s="445"/>
      <c r="K40" s="445">
        <f>SUM(K38:K39)</f>
        <v>2700000</v>
      </c>
    </row>
  </sheetData>
  <mergeCells count="16">
    <mergeCell ref="A11:B11"/>
    <mergeCell ref="D2:E2"/>
    <mergeCell ref="F2:G2"/>
    <mergeCell ref="H2:I2"/>
    <mergeCell ref="J2:K2"/>
    <mergeCell ref="A9:B9"/>
    <mergeCell ref="D36:E36"/>
    <mergeCell ref="F36:G36"/>
    <mergeCell ref="H36:I36"/>
    <mergeCell ref="J36:K36"/>
    <mergeCell ref="A19:B19"/>
    <mergeCell ref="A20:B20"/>
    <mergeCell ref="D23:E23"/>
    <mergeCell ref="F23:G23"/>
    <mergeCell ref="H23:I23"/>
    <mergeCell ref="J23:K23"/>
  </mergeCell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4"/>
  <sheetViews>
    <sheetView workbookViewId="0">
      <selection activeCell="M16" sqref="M16"/>
    </sheetView>
  </sheetViews>
  <sheetFormatPr defaultColWidth="8.85546875" defaultRowHeight="15"/>
  <cols>
    <col min="1" max="1" width="9.140625" customWidth="1"/>
    <col min="2" max="2" width="21.7109375" customWidth="1"/>
    <col min="3" max="3" width="16" customWidth="1"/>
    <col min="4" max="4" width="13.28515625" customWidth="1"/>
    <col min="5" max="5" width="14.5703125" customWidth="1"/>
    <col min="6" max="6" width="16" customWidth="1"/>
    <col min="7" max="7" width="14.7109375" customWidth="1"/>
    <col min="8" max="8" width="15.140625" customWidth="1"/>
    <col min="11" max="11" width="11" customWidth="1"/>
    <col min="12" max="12" width="18.85546875" style="676" customWidth="1"/>
    <col min="13" max="13" width="14.85546875" customWidth="1"/>
    <col min="14" max="14" width="15" customWidth="1"/>
    <col min="15" max="15" width="13" customWidth="1"/>
    <col min="16" max="16" width="14.7109375" customWidth="1"/>
  </cols>
  <sheetData>
    <row r="2" spans="1:9">
      <c r="A2" t="s">
        <v>1206</v>
      </c>
    </row>
    <row r="3" spans="1:9">
      <c r="A3" t="s">
        <v>1207</v>
      </c>
    </row>
    <row r="4" spans="1:9">
      <c r="A4" t="s">
        <v>1208</v>
      </c>
    </row>
    <row r="5" spans="1:9" s="676" customFormat="1"/>
    <row r="6" spans="1:9" s="676" customFormat="1">
      <c r="A6" s="1007" t="s">
        <v>841</v>
      </c>
      <c r="B6" s="1007"/>
      <c r="C6" s="1007"/>
      <c r="D6" s="1007"/>
      <c r="E6" s="1007"/>
      <c r="F6" s="1007"/>
      <c r="G6" s="1007"/>
      <c r="H6" s="1007"/>
      <c r="I6" s="1007"/>
    </row>
    <row r="7" spans="1:9" s="676" customFormat="1" ht="16.5" thickBot="1">
      <c r="A7" s="1002" t="s">
        <v>1217</v>
      </c>
      <c r="B7" s="1005" t="s">
        <v>1218</v>
      </c>
      <c r="C7" s="841">
        <v>2015</v>
      </c>
      <c r="D7" s="841" t="s">
        <v>1219</v>
      </c>
      <c r="E7" s="842">
        <v>0.5</v>
      </c>
      <c r="F7" s="841"/>
      <c r="G7" s="842">
        <v>0.6</v>
      </c>
      <c r="H7" s="843"/>
      <c r="I7" s="844" t="s">
        <v>1220</v>
      </c>
    </row>
    <row r="8" spans="1:9" s="676" customFormat="1" ht="15.75" thickBot="1">
      <c r="A8" s="1003"/>
      <c r="B8" s="1006"/>
      <c r="C8" s="841">
        <v>2017</v>
      </c>
      <c r="D8" s="841" t="s">
        <v>1221</v>
      </c>
      <c r="E8" s="842">
        <v>0.4</v>
      </c>
      <c r="F8" s="842">
        <v>0.5</v>
      </c>
      <c r="G8" s="842">
        <v>0.55000000000000004</v>
      </c>
      <c r="H8" s="845">
        <v>0.6</v>
      </c>
      <c r="I8" s="841" t="s">
        <v>1221</v>
      </c>
    </row>
    <row r="9" spans="1:9" s="676" customFormat="1" ht="15.75" thickBot="1">
      <c r="A9" s="846"/>
      <c r="B9" s="847"/>
      <c r="C9" s="851">
        <v>17000</v>
      </c>
      <c r="D9" s="848"/>
      <c r="E9" s="849">
        <f>$C$9*E8</f>
        <v>6800</v>
      </c>
      <c r="F9" s="849">
        <f>$C$9*F8</f>
        <v>8500</v>
      </c>
      <c r="G9" s="849">
        <f>$C$9*G8</f>
        <v>9350</v>
      </c>
      <c r="H9" s="849">
        <f>$C$9*H8</f>
        <v>10200</v>
      </c>
      <c r="I9" s="848"/>
    </row>
    <row r="10" spans="1:9" s="676" customFormat="1" ht="15.75" thickBot="1">
      <c r="A10" s="1001" t="s">
        <v>1222</v>
      </c>
      <c r="B10" s="1004" t="s">
        <v>1223</v>
      </c>
      <c r="C10" s="841">
        <v>2015</v>
      </c>
      <c r="D10" s="841" t="s">
        <v>1220</v>
      </c>
      <c r="E10" s="842">
        <v>0.45</v>
      </c>
      <c r="F10" s="841"/>
      <c r="G10" s="842">
        <v>0.6</v>
      </c>
      <c r="H10" s="841"/>
      <c r="I10" s="841" t="s">
        <v>1220</v>
      </c>
    </row>
    <row r="11" spans="1:9" s="676" customFormat="1" ht="15.75" thickBot="1">
      <c r="A11" s="1003"/>
      <c r="B11" s="1006"/>
      <c r="C11" s="841">
        <v>2017</v>
      </c>
      <c r="D11" s="841" t="s">
        <v>1221</v>
      </c>
      <c r="E11" s="842">
        <v>0.3</v>
      </c>
      <c r="F11" s="842">
        <v>0.4</v>
      </c>
      <c r="G11" s="842">
        <v>0.45</v>
      </c>
      <c r="H11" s="842">
        <v>0.5</v>
      </c>
      <c r="I11" s="841" t="s">
        <v>1221</v>
      </c>
    </row>
    <row r="12" spans="1:9" s="676" customFormat="1">
      <c r="A12" s="265"/>
      <c r="B12" s="265"/>
      <c r="C12" s="850">
        <v>17000</v>
      </c>
      <c r="D12" s="265"/>
      <c r="E12" s="265">
        <f>$C$12*E11</f>
        <v>5100</v>
      </c>
      <c r="F12" s="265">
        <f>$C$12*F11</f>
        <v>6800</v>
      </c>
      <c r="G12" s="265">
        <f>$C$12*G11</f>
        <v>7650</v>
      </c>
      <c r="H12" s="265">
        <f>$C$12*H11</f>
        <v>8500</v>
      </c>
      <c r="I12" s="265"/>
    </row>
    <row r="13" spans="1:9" s="676" customFormat="1"/>
    <row r="14" spans="1:9" s="676" customFormat="1"/>
    <row r="15" spans="1:9" s="676" customFormat="1" ht="15.75" thickBot="1">
      <c r="A15" s="1002" t="s">
        <v>1224</v>
      </c>
      <c r="B15" s="1005" t="s">
        <v>1225</v>
      </c>
      <c r="C15" s="841">
        <v>2017</v>
      </c>
      <c r="D15" s="841" t="s">
        <v>1220</v>
      </c>
      <c r="E15" s="841"/>
      <c r="F15" s="842">
        <v>0.7</v>
      </c>
      <c r="G15" s="841"/>
      <c r="H15" s="841"/>
      <c r="I15" s="841" t="s">
        <v>1220</v>
      </c>
    </row>
    <row r="16" spans="1:9" s="676" customFormat="1" ht="15.75" thickBot="1">
      <c r="A16" s="1002"/>
      <c r="B16" s="1005"/>
      <c r="C16" s="841">
        <v>2017</v>
      </c>
      <c r="D16" s="841" t="s">
        <v>1220</v>
      </c>
      <c r="E16" s="841"/>
      <c r="F16" s="842">
        <v>0.8</v>
      </c>
      <c r="G16" s="841"/>
      <c r="H16" s="841"/>
      <c r="I16" s="841" t="s">
        <v>1220</v>
      </c>
    </row>
    <row r="17" spans="1:11" s="676" customFormat="1" ht="15.75" thickBot="1">
      <c r="A17" s="1003"/>
      <c r="B17" s="1006"/>
      <c r="C17" s="841">
        <v>2017</v>
      </c>
      <c r="D17" s="841" t="s">
        <v>1221</v>
      </c>
      <c r="E17" s="842">
        <v>0.55000000000000004</v>
      </c>
      <c r="F17" s="842">
        <v>0.6</v>
      </c>
      <c r="G17" s="842">
        <v>0.6</v>
      </c>
      <c r="H17" s="842">
        <v>0.6</v>
      </c>
      <c r="I17" s="841" t="s">
        <v>1221</v>
      </c>
    </row>
    <row r="18" spans="1:11" ht="15.75" thickBot="1">
      <c r="A18" s="265"/>
      <c r="B18" s="265"/>
      <c r="C18" s="265">
        <v>6500</v>
      </c>
      <c r="D18" s="265"/>
      <c r="E18" s="265">
        <f>$C$18*E17</f>
        <v>3575.0000000000005</v>
      </c>
      <c r="F18" s="265">
        <f>$C$18*F17</f>
        <v>3900</v>
      </c>
      <c r="G18" s="265">
        <f>$C$18*G17</f>
        <v>3900</v>
      </c>
      <c r="H18" s="265">
        <f>$C$18*H17</f>
        <v>3900</v>
      </c>
      <c r="I18" s="265"/>
    </row>
    <row r="19" spans="1:11" s="676" customFormat="1" ht="15.75" thickBot="1">
      <c r="A19" s="1001" t="s">
        <v>1226</v>
      </c>
      <c r="B19" s="1004" t="s">
        <v>1227</v>
      </c>
      <c r="C19" s="841">
        <v>2017</v>
      </c>
      <c r="D19" s="841" t="s">
        <v>1220</v>
      </c>
      <c r="E19" s="852"/>
      <c r="F19" s="853">
        <v>0.5</v>
      </c>
      <c r="G19" s="852"/>
      <c r="H19" s="852"/>
      <c r="I19" s="841" t="s">
        <v>1220</v>
      </c>
    </row>
    <row r="20" spans="1:11" s="676" customFormat="1" ht="15.75" thickBot="1">
      <c r="A20" s="1002"/>
      <c r="B20" s="1005"/>
      <c r="C20" s="841">
        <v>2017</v>
      </c>
      <c r="D20" s="841" t="s">
        <v>1220</v>
      </c>
      <c r="E20" s="852"/>
      <c r="F20" s="853">
        <v>0.6</v>
      </c>
      <c r="G20" s="852"/>
      <c r="H20" s="852"/>
      <c r="I20" s="841" t="s">
        <v>1220</v>
      </c>
    </row>
    <row r="21" spans="1:11" s="676" customFormat="1" ht="15.75" thickBot="1">
      <c r="A21" s="1003"/>
      <c r="B21" s="1006"/>
      <c r="C21" s="841">
        <v>2017</v>
      </c>
      <c r="D21" s="841" t="s">
        <v>1221</v>
      </c>
      <c r="E21" s="842">
        <v>0.45</v>
      </c>
      <c r="F21" s="842">
        <v>0.5</v>
      </c>
      <c r="G21" s="842">
        <v>0.55000000000000004</v>
      </c>
      <c r="H21" s="842">
        <v>0.6</v>
      </c>
      <c r="I21" s="841" t="s">
        <v>1221</v>
      </c>
    </row>
    <row r="22" spans="1:11" s="676" customFormat="1">
      <c r="A22" s="265"/>
      <c r="B22" s="265"/>
      <c r="C22" s="265">
        <v>6500</v>
      </c>
      <c r="D22" s="265"/>
      <c r="E22" s="265">
        <f>$C$22*E21</f>
        <v>2925</v>
      </c>
      <c r="F22" s="265">
        <f>$C$22*F21</f>
        <v>3250</v>
      </c>
      <c r="G22" s="265">
        <f>$C$22*G21</f>
        <v>3575.0000000000005</v>
      </c>
      <c r="H22" s="265">
        <f>$C$22*H21</f>
        <v>3900</v>
      </c>
      <c r="I22" s="265"/>
    </row>
    <row r="23" spans="1:11" s="676" customFormat="1"/>
    <row r="24" spans="1:11" s="676" customFormat="1">
      <c r="A24" s="1007" t="s">
        <v>1230</v>
      </c>
      <c r="B24" s="1007"/>
      <c r="C24" s="1007"/>
      <c r="D24" s="1007"/>
      <c r="E24" s="1007"/>
      <c r="F24" s="1007"/>
      <c r="G24" s="1007"/>
      <c r="H24" s="1007"/>
      <c r="I24" s="1007"/>
    </row>
    <row r="25" spans="1:11" s="676" customFormat="1">
      <c r="A25" s="676" t="s">
        <v>917</v>
      </c>
      <c r="B25" s="676" t="s">
        <v>1228</v>
      </c>
      <c r="C25" s="676">
        <v>8.6</v>
      </c>
      <c r="E25" s="676">
        <f>E9*$C$25</f>
        <v>58480</v>
      </c>
      <c r="F25" s="676">
        <f>F9*$C$25</f>
        <v>73100</v>
      </c>
      <c r="G25" s="676">
        <f>G9*$C$25</f>
        <v>80410</v>
      </c>
      <c r="H25" s="676">
        <f>H9*$C$25</f>
        <v>87720</v>
      </c>
    </row>
    <row r="26" spans="1:11" s="676" customFormat="1">
      <c r="B26" s="676" t="s">
        <v>1229</v>
      </c>
      <c r="C26" s="676">
        <v>10.9</v>
      </c>
      <c r="E26" s="676">
        <f>$C$26*E12</f>
        <v>55590</v>
      </c>
      <c r="F26" s="676">
        <f>$C$26*F12</f>
        <v>74120</v>
      </c>
      <c r="G26" s="676">
        <f>$C$26*G12</f>
        <v>83385</v>
      </c>
      <c r="H26" s="676">
        <f>$C$26*H12</f>
        <v>92650</v>
      </c>
    </row>
    <row r="27" spans="1:11" s="676" customFormat="1">
      <c r="B27" s="855" t="s">
        <v>18</v>
      </c>
      <c r="C27" s="855"/>
      <c r="D27" s="855"/>
      <c r="E27" s="858">
        <f>SUM(E25:E26)</f>
        <v>114070</v>
      </c>
      <c r="F27" s="858">
        <f>SUM(F25:F26)</f>
        <v>147220</v>
      </c>
      <c r="G27" s="858">
        <f>SUM(G25:G26)</f>
        <v>163795</v>
      </c>
      <c r="H27" s="858">
        <f>SUM(H25:H26)</f>
        <v>180370</v>
      </c>
    </row>
    <row r="28" spans="1:11" s="676" customFormat="1"/>
    <row r="29" spans="1:11" s="676" customFormat="1">
      <c r="A29" s="676" t="s">
        <v>777</v>
      </c>
      <c r="B29" s="676" t="s">
        <v>1228</v>
      </c>
      <c r="C29" s="676">
        <v>17</v>
      </c>
      <c r="E29" s="676">
        <f>$C$29*E18</f>
        <v>60775.000000000007</v>
      </c>
      <c r="F29" s="676">
        <f>$C$29*F18</f>
        <v>66300</v>
      </c>
      <c r="G29" s="676">
        <f>$C$29*G18</f>
        <v>66300</v>
      </c>
      <c r="H29" s="676">
        <f>$C$29*H18</f>
        <v>66300</v>
      </c>
    </row>
    <row r="30" spans="1:11" s="676" customFormat="1">
      <c r="B30" s="676" t="s">
        <v>1229</v>
      </c>
      <c r="C30" s="676">
        <v>11.1</v>
      </c>
      <c r="E30" s="676">
        <f>$C$30*E22</f>
        <v>32467.5</v>
      </c>
      <c r="F30" s="676">
        <f>$C$30*F22</f>
        <v>36075</v>
      </c>
      <c r="G30" s="676">
        <f>$C$30*G22</f>
        <v>39682.500000000007</v>
      </c>
      <c r="H30" s="676">
        <f>$C$30*H22</f>
        <v>43290</v>
      </c>
    </row>
    <row r="31" spans="1:11" s="676" customFormat="1">
      <c r="B31" s="855" t="s">
        <v>18</v>
      </c>
      <c r="C31" s="855"/>
      <c r="D31" s="855"/>
      <c r="E31" s="855">
        <f>SUM(E29:E30)</f>
        <v>93242.5</v>
      </c>
      <c r="F31" s="855">
        <f>SUM(F29:F30)</f>
        <v>102375</v>
      </c>
      <c r="G31" s="855">
        <f>SUM(G29:G30)</f>
        <v>105982.5</v>
      </c>
      <c r="H31" s="855">
        <f>SUM(H29:H30)</f>
        <v>109590</v>
      </c>
      <c r="K31" s="36" t="s">
        <v>903</v>
      </c>
    </row>
    <row r="32" spans="1:11" s="676" customFormat="1"/>
    <row r="33" spans="1:16" s="676" customFormat="1">
      <c r="A33" s="676" t="s">
        <v>1231</v>
      </c>
      <c r="K33" s="36" t="s">
        <v>938</v>
      </c>
      <c r="L33" s="36" t="s">
        <v>1293</v>
      </c>
      <c r="M33" s="36" t="s">
        <v>55</v>
      </c>
      <c r="N33" s="36" t="s">
        <v>56</v>
      </c>
      <c r="O33" s="36" t="s">
        <v>57</v>
      </c>
      <c r="P33" s="36" t="s">
        <v>58</v>
      </c>
    </row>
    <row r="34" spans="1:16" s="676" customFormat="1">
      <c r="A34" s="1008" t="s">
        <v>1232</v>
      </c>
      <c r="B34" s="1008"/>
      <c r="C34" s="1008"/>
      <c r="D34" s="1008"/>
      <c r="E34" s="1008"/>
      <c r="F34" s="1008"/>
      <c r="G34" s="1008"/>
      <c r="H34" s="1008"/>
      <c r="I34" s="1008"/>
      <c r="K34" s="855" t="s">
        <v>1033</v>
      </c>
      <c r="L34" s="855"/>
      <c r="M34" s="937"/>
      <c r="N34" s="937"/>
      <c r="O34" s="937"/>
      <c r="P34" s="937"/>
    </row>
    <row r="35" spans="1:16" s="676" customFormat="1">
      <c r="A35" s="676" t="s">
        <v>917</v>
      </c>
      <c r="B35" s="676" t="s">
        <v>1233</v>
      </c>
      <c r="C35" s="854">
        <f>B46</f>
        <v>613391.25466666673</v>
      </c>
      <c r="K35" s="676" t="s">
        <v>1233</v>
      </c>
      <c r="L35" s="938">
        <v>613391.25466666673</v>
      </c>
      <c r="M35" s="514">
        <f>Table47[[#This Row],[Base/Unit cost]]</f>
        <v>613391.25466666673</v>
      </c>
      <c r="N35" s="514">
        <f>Table47[[#This Row],[Base/Unit cost]]*1.1</f>
        <v>674730.3801333335</v>
      </c>
      <c r="O35" s="514">
        <f>Table47[[#This Row],[Base/Unit cost]]*1.15</f>
        <v>705399.94286666671</v>
      </c>
      <c r="P35" s="514">
        <f>Table47[[#This Row],[Base/Unit cost]]*1.15</f>
        <v>705399.94286666671</v>
      </c>
    </row>
    <row r="36" spans="1:16" s="676" customFormat="1">
      <c r="B36" s="676" t="s">
        <v>1234</v>
      </c>
      <c r="C36" s="854">
        <f>B52</f>
        <v>840639.29999999993</v>
      </c>
      <c r="K36" s="676" t="s">
        <v>1234</v>
      </c>
      <c r="L36" s="938">
        <v>840639.29999999993</v>
      </c>
      <c r="M36" s="514">
        <f>Table47[[#This Row],[Base/Unit cost]]</f>
        <v>840639.29999999993</v>
      </c>
      <c r="N36" s="514">
        <f>Table47[[#This Row],[Base/Unit cost]]*1.1</f>
        <v>924703.23</v>
      </c>
      <c r="O36" s="514">
        <f>Table47[[#This Row],[Base/Unit cost]]*1.15</f>
        <v>966735.19499999983</v>
      </c>
      <c r="P36" s="514">
        <f>Table47[[#This Row],[Base/Unit cost]]*1.15</f>
        <v>966735.19499999983</v>
      </c>
    </row>
    <row r="37" spans="1:16" s="676" customFormat="1">
      <c r="B37" s="855" t="s">
        <v>18</v>
      </c>
      <c r="C37" s="856">
        <f>SUM(C35:C36)</f>
        <v>1454030.5546666668</v>
      </c>
      <c r="D37" s="855"/>
      <c r="E37" s="857">
        <f>$C$37+E27</f>
        <v>1568100.5546666668</v>
      </c>
      <c r="F37" s="857">
        <f>$C$37*1.1+F27</f>
        <v>1746653.6101333336</v>
      </c>
      <c r="G37" s="857">
        <f>$C$37*1.15+G27</f>
        <v>1835930.1378666668</v>
      </c>
      <c r="H37" s="857">
        <f>$C$37*1.15+H27</f>
        <v>1852505.1378666668</v>
      </c>
      <c r="K37" s="855" t="s">
        <v>1292</v>
      </c>
      <c r="L37" s="855"/>
      <c r="M37" s="938"/>
      <c r="N37" s="938"/>
      <c r="O37" s="938"/>
      <c r="P37" s="938"/>
    </row>
    <row r="38" spans="1:16" s="676" customFormat="1">
      <c r="K38" s="676" t="s">
        <v>1228</v>
      </c>
      <c r="L38" s="937">
        <v>8.6</v>
      </c>
      <c r="M38" s="514">
        <v>58480</v>
      </c>
      <c r="N38" s="514">
        <v>73100</v>
      </c>
      <c r="O38" s="514">
        <v>80410</v>
      </c>
      <c r="P38" s="514">
        <v>87720</v>
      </c>
    </row>
    <row r="39" spans="1:16" s="676" customFormat="1">
      <c r="A39" s="676" t="s">
        <v>777</v>
      </c>
      <c r="B39" s="855" t="s">
        <v>1234</v>
      </c>
      <c r="C39" s="856">
        <f>B53</f>
        <v>736214.3</v>
      </c>
      <c r="D39" s="855"/>
      <c r="E39" s="857">
        <f>$C$39+E31</f>
        <v>829456.8</v>
      </c>
      <c r="F39" s="857">
        <f>$C$39*1.05+F31</f>
        <v>875400.01500000013</v>
      </c>
      <c r="G39" s="857">
        <f>$C$39*1.1+G31</f>
        <v>915818.2300000001</v>
      </c>
      <c r="H39" s="857">
        <f>$C$39*1.15+H31</f>
        <v>956236.44499999995</v>
      </c>
      <c r="K39" s="676" t="s">
        <v>1229</v>
      </c>
      <c r="L39" s="937">
        <v>10.9</v>
      </c>
      <c r="M39" s="514">
        <v>55590</v>
      </c>
      <c r="N39" s="514">
        <v>74120</v>
      </c>
      <c r="O39" s="514">
        <v>83385</v>
      </c>
      <c r="P39" s="514">
        <v>92650</v>
      </c>
    </row>
    <row r="40" spans="1:16">
      <c r="M40" s="514"/>
      <c r="N40" s="514"/>
      <c r="O40" s="514"/>
      <c r="P40" s="514"/>
    </row>
    <row r="41" spans="1:16">
      <c r="A41" s="36" t="s">
        <v>1209</v>
      </c>
      <c r="K41" s="36" t="s">
        <v>4</v>
      </c>
      <c r="L41" s="36"/>
      <c r="M41" s="514">
        <f>SUM(M35:M39)</f>
        <v>1568100.5546666668</v>
      </c>
      <c r="N41" s="514">
        <f t="shared" ref="N41:P41" si="0">SUM(N35:N39)</f>
        <v>1746653.6101333336</v>
      </c>
      <c r="O41" s="514">
        <f t="shared" si="0"/>
        <v>1835930.1378666665</v>
      </c>
      <c r="P41" s="514">
        <f t="shared" si="0"/>
        <v>1852505.1378666665</v>
      </c>
    </row>
    <row r="42" spans="1:16">
      <c r="M42" s="830">
        <f>M41-E37</f>
        <v>0</v>
      </c>
      <c r="N42" s="830">
        <f t="shared" ref="N42:P42" si="1">N41-F37</f>
        <v>0</v>
      </c>
      <c r="O42" s="830">
        <f t="shared" si="1"/>
        <v>0</v>
      </c>
      <c r="P42" s="830">
        <f t="shared" si="1"/>
        <v>0</v>
      </c>
    </row>
    <row r="43" spans="1:16">
      <c r="A43" s="832" t="s">
        <v>1210</v>
      </c>
      <c r="B43" s="833">
        <v>528031.25466666673</v>
      </c>
    </row>
    <row r="44" spans="1:16">
      <c r="A44" s="832" t="s">
        <v>1211</v>
      </c>
      <c r="B44" s="833">
        <v>73600</v>
      </c>
    </row>
    <row r="45" spans="1:16">
      <c r="A45" s="834" t="s">
        <v>1212</v>
      </c>
      <c r="B45" s="833">
        <v>11760</v>
      </c>
    </row>
    <row r="46" spans="1:16">
      <c r="A46" s="835"/>
      <c r="B46" s="833">
        <v>613391.25466666673</v>
      </c>
    </row>
    <row r="50" spans="1:4">
      <c r="A50" s="36" t="s">
        <v>1213</v>
      </c>
    </row>
    <row r="52" spans="1:4">
      <c r="A52" t="s">
        <v>917</v>
      </c>
      <c r="B52" s="833">
        <v>840639.29999999993</v>
      </c>
    </row>
    <row r="53" spans="1:4">
      <c r="A53" t="s">
        <v>777</v>
      </c>
      <c r="B53" s="833">
        <v>736214.3</v>
      </c>
      <c r="D53" s="676"/>
    </row>
    <row r="54" spans="1:4">
      <c r="A54" t="s">
        <v>1023</v>
      </c>
      <c r="B54" s="833">
        <v>143210</v>
      </c>
      <c r="D54" s="676"/>
    </row>
  </sheetData>
  <mergeCells count="11">
    <mergeCell ref="A19:A21"/>
    <mergeCell ref="B19:B21"/>
    <mergeCell ref="A6:I6"/>
    <mergeCell ref="A24:I24"/>
    <mergeCell ref="A34:I34"/>
    <mergeCell ref="A7:A8"/>
    <mergeCell ref="B7:B8"/>
    <mergeCell ref="A10:A11"/>
    <mergeCell ref="B10:B11"/>
    <mergeCell ref="A15:A17"/>
    <mergeCell ref="B15:B17"/>
  </mergeCells>
  <pageMargins left="0.7" right="0.7" top="0.75" bottom="0.75" header="0.3" footer="0.3"/>
  <pageSetup paperSize="9" orientation="portrait" horizontalDpi="4294967292" verticalDpi="4294967292"/>
  <tableParts count="1">
    <tablePart r:id="rId1"/>
  </tablePart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PX132"/>
  <sheetViews>
    <sheetView topLeftCell="A111" workbookViewId="0">
      <selection activeCell="C11" sqref="C11:C13"/>
    </sheetView>
  </sheetViews>
  <sheetFormatPr defaultColWidth="8.85546875" defaultRowHeight="15"/>
  <cols>
    <col min="1" max="1" width="28.28515625" style="4" customWidth="1"/>
    <col min="2" max="2" width="12" style="3" customWidth="1"/>
    <col min="3" max="4" width="11.85546875" style="3" customWidth="1"/>
    <col min="5" max="5" width="12.28515625" style="3" customWidth="1"/>
    <col min="6" max="6" width="9.85546875" style="3" customWidth="1"/>
    <col min="7" max="7" width="9.140625" style="4" customWidth="1"/>
    <col min="8" max="8" width="22.42578125" style="3" customWidth="1"/>
    <col min="9" max="9" width="9.140625" style="4" customWidth="1"/>
    <col min="10" max="10" width="12.140625" style="3" bestFit="1" customWidth="1"/>
    <col min="11" max="11" width="9.140625" style="4" customWidth="1"/>
    <col min="12" max="12" width="10.7109375" style="4" customWidth="1"/>
    <col min="13" max="13" width="8.85546875" style="4"/>
    <col min="14" max="14" width="10.85546875" style="4" bestFit="1" customWidth="1"/>
    <col min="15" max="596" width="9.140625" style="4" customWidth="1"/>
    <col min="597" max="15310" width="8.85546875" style="4" customWidth="1"/>
    <col min="15311" max="16384" width="8.85546875" style="4"/>
  </cols>
  <sheetData>
    <row r="1" spans="1:16" s="1" customFormat="1" ht="20.100000000000001" customHeight="1" thickBot="1">
      <c r="A1" s="35" t="s">
        <v>608</v>
      </c>
      <c r="B1" s="35"/>
      <c r="C1" s="35"/>
      <c r="D1" s="35"/>
      <c r="E1" s="35"/>
      <c r="F1" s="35"/>
      <c r="G1" s="35"/>
      <c r="H1" s="35"/>
      <c r="I1" s="35"/>
      <c r="J1" s="35"/>
      <c r="K1" s="35"/>
      <c r="L1" s="35"/>
      <c r="M1" s="35"/>
    </row>
    <row r="2" spans="1:16" s="1" customFormat="1" ht="15.75" thickTop="1"/>
    <row r="3" spans="1:16" s="1" customFormat="1">
      <c r="A3" s="1" t="s">
        <v>29</v>
      </c>
      <c r="B3" s="1" t="s">
        <v>30</v>
      </c>
    </row>
    <row r="4" spans="1:16" s="1" customFormat="1">
      <c r="A4" s="1" t="s">
        <v>31</v>
      </c>
      <c r="B4" s="1" t="s">
        <v>606</v>
      </c>
    </row>
    <row r="5" spans="1:16" s="1" customFormat="1">
      <c r="A5" s="1" t="s">
        <v>609</v>
      </c>
      <c r="B5" s="1">
        <v>2.5</v>
      </c>
    </row>
    <row r="6" spans="1:16" s="1" customFormat="1"/>
    <row r="7" spans="1:16" s="1" customFormat="1" ht="18" thickBot="1">
      <c r="A7" s="34" t="s">
        <v>613</v>
      </c>
      <c r="B7" s="1" t="s">
        <v>55</v>
      </c>
      <c r="C7" s="1" t="s">
        <v>56</v>
      </c>
      <c r="D7" s="1" t="s">
        <v>57</v>
      </c>
      <c r="E7" s="1" t="s">
        <v>58</v>
      </c>
      <c r="I7" s="1">
        <v>2019</v>
      </c>
      <c r="K7" s="1">
        <v>2020</v>
      </c>
      <c r="M7" s="1">
        <v>2021</v>
      </c>
      <c r="O7" s="1">
        <v>2022</v>
      </c>
    </row>
    <row r="8" spans="1:16" s="1" customFormat="1" ht="15.75" thickTop="1">
      <c r="A8" s="1" t="s">
        <v>610</v>
      </c>
      <c r="B8" s="288">
        <f>(J9)*2.5</f>
        <v>1216106.8999999999</v>
      </c>
      <c r="C8" s="288">
        <f>L9*2.5</f>
        <v>1812805.1000000003</v>
      </c>
      <c r="D8" s="288">
        <f>N9*2.5</f>
        <v>2106537.7750000004</v>
      </c>
      <c r="E8" s="288">
        <f>P9*2.5</f>
        <v>2157609.75</v>
      </c>
      <c r="H8" s="1" t="s">
        <v>865</v>
      </c>
      <c r="I8" s="1" t="s">
        <v>1214</v>
      </c>
      <c r="J8" s="1" t="s">
        <v>562</v>
      </c>
      <c r="K8" s="1" t="s">
        <v>866</v>
      </c>
      <c r="L8" s="1" t="s">
        <v>562</v>
      </c>
      <c r="M8" s="1" t="s">
        <v>866</v>
      </c>
      <c r="N8" s="1" t="s">
        <v>562</v>
      </c>
      <c r="O8" s="1" t="s">
        <v>866</v>
      </c>
      <c r="P8" s="1" t="s">
        <v>562</v>
      </c>
    </row>
    <row r="9" spans="1:16" s="1" customFormat="1">
      <c r="A9" s="233" t="s">
        <v>611</v>
      </c>
      <c r="B9" s="288">
        <f>(J10)*2.5</f>
        <v>1562769.5249999999</v>
      </c>
      <c r="C9" s="288">
        <f>L10*2.5</f>
        <v>1923872.3249999997</v>
      </c>
      <c r="D9" s="288">
        <f>N10*2.5</f>
        <v>2239247.375</v>
      </c>
      <c r="E9" s="288">
        <f>P10*2.5</f>
        <v>2592959.75</v>
      </c>
      <c r="H9" s="1" t="s">
        <v>895</v>
      </c>
      <c r="I9" s="1">
        <v>5990</v>
      </c>
      <c r="J9" s="288">
        <v>486442.76</v>
      </c>
      <c r="K9" s="1">
        <v>8090</v>
      </c>
      <c r="L9" s="288">
        <v>725122.04000000015</v>
      </c>
      <c r="M9" s="1">
        <v>8090</v>
      </c>
      <c r="N9" s="288">
        <v>842615.1100000001</v>
      </c>
      <c r="O9" s="829">
        <v>8090</v>
      </c>
      <c r="P9" s="1">
        <v>863043.89999999991</v>
      </c>
    </row>
    <row r="10" spans="1:16" s="1" customFormat="1">
      <c r="A10" s="233" t="s">
        <v>571</v>
      </c>
      <c r="B10" s="1">
        <v>331.25</v>
      </c>
      <c r="C10" s="1">
        <v>331.25</v>
      </c>
      <c r="D10" s="1">
        <v>331.25</v>
      </c>
      <c r="E10" s="1">
        <v>331.25</v>
      </c>
      <c r="H10" s="1" t="s">
        <v>867</v>
      </c>
      <c r="I10" s="1">
        <v>1210</v>
      </c>
      <c r="J10" s="288">
        <v>625107.80999999994</v>
      </c>
      <c r="K10" s="1">
        <v>1410</v>
      </c>
      <c r="L10" s="288">
        <v>769548.92999999993</v>
      </c>
      <c r="M10" s="1">
        <v>1610</v>
      </c>
      <c r="N10" s="288">
        <v>895698.95</v>
      </c>
      <c r="O10" s="829">
        <v>1810</v>
      </c>
      <c r="P10" s="1">
        <v>1037183.9</v>
      </c>
    </row>
    <row r="11" spans="1:16" s="1" customFormat="1">
      <c r="A11" s="538" t="s">
        <v>612</v>
      </c>
      <c r="B11" s="537">
        <f>SUM(B8:B10)</f>
        <v>2779207.6749999998</v>
      </c>
      <c r="C11" s="537">
        <f>SUM(C8:C10)</f>
        <v>3737008.6749999998</v>
      </c>
      <c r="D11" s="537">
        <f>SUM(D8:D10)</f>
        <v>4346116.4000000004</v>
      </c>
      <c r="E11" s="537">
        <f>SUM(E8:E10)</f>
        <v>4750900.75</v>
      </c>
      <c r="H11" s="1" t="s">
        <v>868</v>
      </c>
      <c r="I11" s="1">
        <v>50</v>
      </c>
      <c r="J11" s="288">
        <v>132.5</v>
      </c>
      <c r="K11" s="1">
        <v>50</v>
      </c>
      <c r="L11" s="1">
        <v>132.5</v>
      </c>
      <c r="M11" s="1">
        <v>50</v>
      </c>
      <c r="N11" s="1">
        <v>132.5</v>
      </c>
      <c r="O11" s="1">
        <v>50</v>
      </c>
      <c r="P11" s="1">
        <v>132.5</v>
      </c>
    </row>
    <row r="12" spans="1:16" s="1" customFormat="1">
      <c r="A12" s="233"/>
      <c r="B12"/>
      <c r="C12"/>
      <c r="D12"/>
      <c r="E12"/>
      <c r="H12" s="1" t="s">
        <v>18</v>
      </c>
      <c r="J12" s="288">
        <v>1036045.03</v>
      </c>
      <c r="L12" s="1">
        <v>1329985.33</v>
      </c>
      <c r="N12" s="1">
        <v>1676392.83</v>
      </c>
      <c r="P12" s="1">
        <v>2008374.27</v>
      </c>
    </row>
    <row r="13" spans="1:16" s="1" customFormat="1">
      <c r="A13" s="233" t="s">
        <v>110</v>
      </c>
      <c r="B13" s="839">
        <f>'PrEP_AIDS Center'!B19</f>
        <v>24462.5</v>
      </c>
      <c r="C13" s="839">
        <f>'PrEP_AIDS Center'!C19</f>
        <v>54268.75</v>
      </c>
      <c r="D13" s="839">
        <f>'PrEP_AIDS Center'!D19</f>
        <v>89893.75</v>
      </c>
      <c r="E13" s="839">
        <f>'PrEP_AIDS Center'!E19</f>
        <v>125518.75</v>
      </c>
      <c r="J13" s="288"/>
    </row>
    <row r="14" spans="1:16" s="1" customFormat="1">
      <c r="A14" s="233"/>
      <c r="B14" s="676"/>
      <c r="C14" s="676"/>
      <c r="D14" s="676"/>
      <c r="E14" s="676"/>
      <c r="J14" s="288"/>
    </row>
    <row r="15" spans="1:16" s="1" customFormat="1">
      <c r="B15" s="840"/>
    </row>
    <row r="16" spans="1:16" s="1" customFormat="1" ht="18" thickBot="1">
      <c r="A16" s="34" t="s">
        <v>1216</v>
      </c>
      <c r="B16" s="1" t="s">
        <v>55</v>
      </c>
      <c r="C16" s="1" t="s">
        <v>56</v>
      </c>
      <c r="D16" s="1" t="s">
        <v>57</v>
      </c>
      <c r="E16" s="1" t="s">
        <v>58</v>
      </c>
      <c r="H16" s="1" t="s">
        <v>1215</v>
      </c>
    </row>
    <row r="17" spans="1:16" s="1" customFormat="1" ht="15.75" thickTop="1">
      <c r="A17" s="1" t="s">
        <v>610</v>
      </c>
      <c r="B17" s="288">
        <v>1026330.2749999999</v>
      </c>
      <c r="C17" s="288">
        <v>1304887.3999999999</v>
      </c>
      <c r="D17" s="288">
        <v>1643656.9000000004</v>
      </c>
      <c r="E17" s="288">
        <v>1933945.6500000004</v>
      </c>
    </row>
    <row r="18" spans="1:16" s="1" customFormat="1">
      <c r="A18" s="233" t="s">
        <v>611</v>
      </c>
      <c r="B18" s="288">
        <v>1563451.05</v>
      </c>
      <c r="C18" s="288">
        <v>2019744.675</v>
      </c>
      <c r="D18" s="288">
        <v>2546993.9250000003</v>
      </c>
      <c r="E18" s="288">
        <v>3086658.7749999999</v>
      </c>
      <c r="J18" s="1">
        <v>2.5</v>
      </c>
    </row>
    <row r="19" spans="1:16" s="1" customFormat="1">
      <c r="A19" s="233" t="s">
        <v>571</v>
      </c>
      <c r="B19" s="837">
        <v>331.25</v>
      </c>
      <c r="C19" s="837">
        <v>331.25</v>
      </c>
      <c r="D19" s="837">
        <v>331.25</v>
      </c>
      <c r="E19" s="837">
        <v>331.25</v>
      </c>
    </row>
    <row r="20" spans="1:16" s="1" customFormat="1">
      <c r="A20" s="836" t="s">
        <v>612</v>
      </c>
      <c r="B20" s="838">
        <v>2590112.5750000002</v>
      </c>
      <c r="C20" s="838">
        <v>3324963.3250000002</v>
      </c>
      <c r="D20" s="838">
        <v>4190982.0750000007</v>
      </c>
      <c r="E20" s="838">
        <v>5020935.6750000007</v>
      </c>
      <c r="H20" s="1" t="s">
        <v>895</v>
      </c>
      <c r="I20" s="1">
        <v>4490</v>
      </c>
      <c r="J20" s="1">
        <v>1026330.2749999999</v>
      </c>
      <c r="K20" s="1">
        <v>5790</v>
      </c>
      <c r="L20" s="1">
        <v>521954.95999999996</v>
      </c>
      <c r="M20" s="1">
        <v>6760</v>
      </c>
      <c r="N20" s="1">
        <v>657462.76000000013</v>
      </c>
      <c r="O20" s="1">
        <v>7590</v>
      </c>
      <c r="P20" s="1">
        <v>773578.26000000013</v>
      </c>
    </row>
    <row r="21" spans="1:16" s="1" customFormat="1">
      <c r="A21" s="233"/>
      <c r="B21" s="58">
        <f>B20-B11</f>
        <v>-189095.09999999963</v>
      </c>
      <c r="C21" s="58">
        <f>C20-C11</f>
        <v>-412045.34999999963</v>
      </c>
      <c r="D21" s="58">
        <f>D20-D11</f>
        <v>-155134.32499999972</v>
      </c>
      <c r="E21" s="58">
        <f>E20-E11</f>
        <v>270034.92500000075</v>
      </c>
      <c r="H21" s="1" t="s">
        <v>867</v>
      </c>
      <c r="I21" s="1">
        <v>1110</v>
      </c>
      <c r="J21" s="1">
        <v>1563451.05</v>
      </c>
      <c r="K21" s="1">
        <v>1410</v>
      </c>
      <c r="L21" s="1">
        <v>807897.87</v>
      </c>
      <c r="M21" s="1">
        <v>1740</v>
      </c>
      <c r="N21" s="1">
        <v>1018797.5700000001</v>
      </c>
      <c r="O21" s="1">
        <v>2110</v>
      </c>
      <c r="P21" s="1">
        <v>1234663.51</v>
      </c>
    </row>
    <row r="22" spans="1:16">
      <c r="A22" s="2" t="s">
        <v>606</v>
      </c>
      <c r="H22" s="1" t="s">
        <v>868</v>
      </c>
      <c r="I22" s="1">
        <v>50</v>
      </c>
      <c r="J22" s="1">
        <v>331.25</v>
      </c>
      <c r="K22" s="1">
        <v>50</v>
      </c>
      <c r="L22" s="1">
        <v>132.5</v>
      </c>
      <c r="M22" s="1">
        <v>50</v>
      </c>
      <c r="N22" s="1">
        <v>132.5</v>
      </c>
      <c r="O22" s="1">
        <v>50</v>
      </c>
      <c r="P22" s="1">
        <v>132.5</v>
      </c>
    </row>
    <row r="24" spans="1:16">
      <c r="A24" s="2" t="s">
        <v>605</v>
      </c>
      <c r="B24" s="299"/>
    </row>
    <row r="25" spans="1:16">
      <c r="A25" s="2"/>
      <c r="B25" s="299"/>
    </row>
    <row r="26" spans="1:16">
      <c r="A26" s="317" t="s">
        <v>604</v>
      </c>
      <c r="B26" s="324">
        <v>2019</v>
      </c>
      <c r="C26" s="324">
        <v>2020</v>
      </c>
      <c r="D26" s="324">
        <v>2021</v>
      </c>
      <c r="E26" s="324">
        <v>2022</v>
      </c>
    </row>
    <row r="27" spans="1:16">
      <c r="A27" s="317" t="s">
        <v>603</v>
      </c>
      <c r="B27" s="302"/>
      <c r="C27" s="302"/>
      <c r="D27" s="302"/>
      <c r="E27" s="302"/>
    </row>
    <row r="28" spans="1:16">
      <c r="A28" s="313" t="s">
        <v>598</v>
      </c>
      <c r="B28" s="302"/>
      <c r="C28" s="302"/>
      <c r="D28" s="302"/>
      <c r="E28" s="302"/>
      <c r="K28" s="323"/>
      <c r="L28" s="323"/>
    </row>
    <row r="29" spans="1:16">
      <c r="A29" s="313" t="s">
        <v>602</v>
      </c>
      <c r="B29" s="302"/>
      <c r="C29" s="302"/>
      <c r="D29" s="302"/>
      <c r="E29" s="302"/>
    </row>
    <row r="30" spans="1:16">
      <c r="A30" s="313" t="s">
        <v>588</v>
      </c>
      <c r="B30" s="302"/>
      <c r="C30" s="302"/>
      <c r="D30" s="302"/>
      <c r="E30" s="302"/>
    </row>
    <row r="31" spans="1:16">
      <c r="A31" s="313" t="s">
        <v>600</v>
      </c>
      <c r="B31" s="302"/>
      <c r="C31" s="302"/>
      <c r="D31" s="302"/>
      <c r="E31" s="302"/>
    </row>
    <row r="32" spans="1:16">
      <c r="A32" s="313" t="s">
        <v>599</v>
      </c>
      <c r="B32" s="302"/>
      <c r="C32" s="302"/>
      <c r="D32" s="302"/>
      <c r="E32" s="302"/>
      <c r="K32" s="322"/>
      <c r="L32" s="322"/>
    </row>
    <row r="33" spans="1:15312">
      <c r="A33" s="313" t="s">
        <v>597</v>
      </c>
      <c r="B33" s="302"/>
      <c r="C33" s="302"/>
      <c r="D33" s="302"/>
      <c r="E33" s="302"/>
    </row>
    <row r="34" spans="1:15312">
      <c r="A34" s="313" t="s">
        <v>581</v>
      </c>
      <c r="B34" s="302"/>
      <c r="C34" s="302"/>
      <c r="D34" s="302"/>
      <c r="E34" s="302"/>
      <c r="K34" s="318"/>
      <c r="L34" s="318"/>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1"/>
      <c r="BJ34" s="321"/>
      <c r="BK34" s="321"/>
      <c r="BL34" s="321"/>
      <c r="BM34" s="321"/>
      <c r="BN34" s="321"/>
      <c r="BO34" s="321"/>
      <c r="BP34" s="321"/>
      <c r="BQ34" s="321"/>
      <c r="BR34" s="321"/>
      <c r="BS34" s="321"/>
      <c r="BT34" s="321"/>
      <c r="BU34" s="321"/>
      <c r="BV34" s="321"/>
      <c r="BW34" s="321"/>
      <c r="BX34" s="321"/>
      <c r="BY34" s="321"/>
      <c r="BZ34" s="321"/>
      <c r="CA34" s="321"/>
      <c r="CB34" s="321"/>
      <c r="CC34" s="321"/>
      <c r="CD34" s="321"/>
      <c r="CE34" s="321"/>
      <c r="CF34" s="321"/>
      <c r="CG34" s="321"/>
      <c r="CH34" s="321"/>
      <c r="CI34" s="321"/>
      <c r="CJ34" s="321"/>
      <c r="CK34" s="321"/>
      <c r="CL34" s="321"/>
      <c r="CM34" s="321"/>
      <c r="CN34" s="321"/>
      <c r="CO34" s="321"/>
      <c r="CP34" s="321"/>
      <c r="CQ34" s="321"/>
      <c r="CR34" s="321"/>
      <c r="CS34" s="321"/>
      <c r="CT34" s="321"/>
      <c r="CU34" s="321"/>
      <c r="CV34" s="321"/>
      <c r="CW34" s="321"/>
      <c r="CX34" s="321"/>
      <c r="CY34" s="321"/>
      <c r="CZ34" s="321"/>
      <c r="DA34" s="321"/>
      <c r="DB34" s="321"/>
      <c r="DC34" s="321"/>
      <c r="DD34" s="321"/>
      <c r="DE34" s="321"/>
      <c r="DF34" s="321"/>
      <c r="DG34" s="321"/>
      <c r="DH34" s="321"/>
      <c r="DI34" s="321"/>
      <c r="DJ34" s="321"/>
      <c r="DK34" s="321"/>
      <c r="DL34" s="321"/>
      <c r="DM34" s="321"/>
      <c r="DN34" s="321"/>
      <c r="DO34" s="321"/>
      <c r="DP34" s="321"/>
      <c r="DQ34" s="321"/>
      <c r="DR34" s="321"/>
      <c r="DS34" s="321"/>
      <c r="DT34" s="321"/>
      <c r="DU34" s="321"/>
      <c r="DV34" s="321"/>
      <c r="DW34" s="321"/>
      <c r="DX34" s="321"/>
      <c r="DY34" s="321"/>
      <c r="DZ34" s="321"/>
      <c r="EA34" s="321"/>
      <c r="EB34" s="321"/>
      <c r="EC34" s="321"/>
      <c r="ED34" s="321"/>
      <c r="EE34" s="321"/>
      <c r="EF34" s="321"/>
      <c r="EG34" s="321"/>
      <c r="EH34" s="321"/>
      <c r="EI34" s="321"/>
      <c r="EJ34" s="321"/>
      <c r="EK34" s="321"/>
      <c r="EL34" s="321"/>
      <c r="EM34" s="321"/>
      <c r="EN34" s="321"/>
      <c r="EO34" s="321"/>
      <c r="EP34" s="321"/>
      <c r="EQ34" s="321"/>
      <c r="ER34" s="321"/>
      <c r="ES34" s="321"/>
      <c r="ET34" s="321"/>
      <c r="EU34" s="321"/>
      <c r="EV34" s="321"/>
      <c r="EW34" s="321"/>
      <c r="EX34" s="321"/>
      <c r="EY34" s="321"/>
      <c r="EZ34" s="321"/>
      <c r="FA34" s="321"/>
      <c r="FB34" s="321"/>
      <c r="FC34" s="321"/>
      <c r="FD34" s="321"/>
      <c r="FE34" s="321"/>
      <c r="FF34" s="321"/>
      <c r="FG34" s="321"/>
      <c r="FH34" s="321"/>
      <c r="FI34" s="321"/>
      <c r="FJ34" s="321"/>
      <c r="FK34" s="321"/>
      <c r="FL34" s="321"/>
      <c r="FM34" s="321"/>
      <c r="FN34" s="321"/>
      <c r="FO34" s="321"/>
      <c r="FP34" s="321"/>
      <c r="FQ34" s="321"/>
      <c r="FR34" s="321"/>
      <c r="FS34" s="321"/>
      <c r="FT34" s="321"/>
      <c r="FU34" s="321"/>
      <c r="FV34" s="321"/>
      <c r="FW34" s="321"/>
      <c r="FX34" s="321"/>
      <c r="FY34" s="321"/>
      <c r="FZ34" s="321"/>
      <c r="GA34" s="321"/>
      <c r="GB34" s="321"/>
      <c r="GC34" s="321"/>
      <c r="GD34" s="321"/>
      <c r="GE34" s="321"/>
      <c r="GF34" s="321"/>
      <c r="GG34" s="321"/>
      <c r="GH34" s="321"/>
      <c r="GI34" s="321"/>
      <c r="GJ34" s="321"/>
      <c r="GK34" s="321"/>
      <c r="GL34" s="321"/>
      <c r="GM34" s="321"/>
      <c r="GN34" s="321"/>
      <c r="GO34" s="321"/>
      <c r="GP34" s="321"/>
      <c r="GQ34" s="321"/>
      <c r="GR34" s="321"/>
      <c r="GS34" s="321"/>
      <c r="GT34" s="321"/>
      <c r="GU34" s="321"/>
      <c r="GV34" s="321"/>
      <c r="GW34" s="321"/>
      <c r="GX34" s="321"/>
      <c r="GY34" s="321"/>
      <c r="GZ34" s="321"/>
      <c r="HA34" s="321"/>
      <c r="HB34" s="321"/>
      <c r="HC34" s="321"/>
      <c r="HD34" s="321"/>
      <c r="HE34" s="321"/>
      <c r="HF34" s="321"/>
      <c r="HG34" s="321"/>
      <c r="HH34" s="321"/>
      <c r="HI34" s="321"/>
      <c r="HJ34" s="321"/>
      <c r="HK34" s="321"/>
      <c r="HL34" s="321"/>
      <c r="HM34" s="321"/>
      <c r="HN34" s="321"/>
      <c r="HO34" s="321"/>
      <c r="HP34" s="321"/>
      <c r="HQ34" s="321"/>
      <c r="HR34" s="321"/>
      <c r="HS34" s="321"/>
      <c r="HT34" s="321"/>
      <c r="HU34" s="321"/>
      <c r="HV34" s="321"/>
      <c r="HW34" s="321"/>
      <c r="HX34" s="321"/>
      <c r="HY34" s="321"/>
      <c r="HZ34" s="321"/>
      <c r="IA34" s="321"/>
      <c r="IB34" s="321"/>
      <c r="IC34" s="321"/>
      <c r="ID34" s="321"/>
      <c r="IE34" s="321"/>
      <c r="IF34" s="321"/>
      <c r="IG34" s="321"/>
      <c r="IH34" s="321"/>
      <c r="II34" s="321"/>
      <c r="IJ34" s="321"/>
      <c r="IK34" s="321"/>
      <c r="IL34" s="321"/>
      <c r="IM34" s="321"/>
      <c r="IN34" s="321"/>
      <c r="IO34" s="321"/>
      <c r="IP34" s="321"/>
      <c r="IQ34" s="321"/>
      <c r="IR34" s="321"/>
      <c r="IS34" s="321"/>
      <c r="IT34" s="321"/>
      <c r="IU34" s="321"/>
      <c r="IV34" s="321"/>
      <c r="IW34" s="321"/>
      <c r="IX34" s="321"/>
      <c r="IY34" s="321"/>
      <c r="IZ34" s="321"/>
      <c r="JA34" s="321"/>
      <c r="JB34" s="321"/>
      <c r="JC34" s="321"/>
      <c r="JD34" s="321"/>
      <c r="JE34" s="321"/>
      <c r="JF34" s="321"/>
      <c r="JG34" s="321"/>
      <c r="JH34" s="321"/>
      <c r="JI34" s="321"/>
      <c r="JJ34" s="321"/>
      <c r="JK34" s="321"/>
      <c r="JL34" s="321"/>
      <c r="JM34" s="321"/>
      <c r="JN34" s="321"/>
      <c r="JO34" s="321"/>
      <c r="JP34" s="321"/>
      <c r="JQ34" s="321"/>
      <c r="JR34" s="321"/>
      <c r="JS34" s="321"/>
      <c r="JT34" s="321"/>
      <c r="JU34" s="321"/>
      <c r="JV34" s="321"/>
      <c r="JW34" s="321"/>
      <c r="JX34" s="321"/>
      <c r="JY34" s="321"/>
      <c r="JZ34" s="321"/>
      <c r="KA34" s="321"/>
      <c r="KB34" s="321"/>
      <c r="KC34" s="321"/>
      <c r="KD34" s="321"/>
      <c r="KE34" s="321"/>
      <c r="KF34" s="321"/>
      <c r="KG34" s="321"/>
      <c r="KH34" s="321"/>
      <c r="KI34" s="321"/>
      <c r="KJ34" s="321"/>
      <c r="KK34" s="321"/>
      <c r="KL34" s="321"/>
      <c r="KM34" s="321"/>
      <c r="KN34" s="321"/>
      <c r="KO34" s="321"/>
      <c r="KP34" s="321"/>
      <c r="KQ34" s="321"/>
      <c r="KR34" s="321"/>
      <c r="KS34" s="321"/>
      <c r="KT34" s="321"/>
      <c r="KU34" s="321"/>
      <c r="KV34" s="321"/>
      <c r="KW34" s="321"/>
      <c r="KX34" s="321"/>
      <c r="KY34" s="321"/>
      <c r="KZ34" s="321"/>
      <c r="LA34" s="321"/>
      <c r="LB34" s="321"/>
      <c r="LC34" s="321"/>
      <c r="LD34" s="321"/>
      <c r="LE34" s="321"/>
      <c r="LF34" s="321"/>
      <c r="LG34" s="321"/>
      <c r="LH34" s="321"/>
      <c r="LI34" s="321"/>
      <c r="LJ34" s="321"/>
      <c r="LK34" s="321"/>
      <c r="LL34" s="321"/>
      <c r="LM34" s="321"/>
      <c r="LN34" s="321"/>
      <c r="LO34" s="321"/>
      <c r="LP34" s="321"/>
      <c r="LQ34" s="321"/>
      <c r="LR34" s="321"/>
      <c r="LS34" s="321"/>
      <c r="LT34" s="321"/>
      <c r="LU34" s="321"/>
      <c r="LV34" s="321"/>
      <c r="LW34" s="321"/>
      <c r="LX34" s="321"/>
      <c r="LY34" s="321"/>
      <c r="LZ34" s="321"/>
      <c r="MA34" s="321"/>
      <c r="MB34" s="321"/>
      <c r="MC34" s="321"/>
      <c r="MD34" s="321"/>
      <c r="ME34" s="321"/>
      <c r="MF34" s="321"/>
      <c r="MG34" s="321"/>
      <c r="MH34" s="321"/>
      <c r="MI34" s="321"/>
      <c r="MJ34" s="321"/>
      <c r="MK34" s="321"/>
      <c r="ML34" s="321"/>
      <c r="MM34" s="321"/>
      <c r="MN34" s="321"/>
      <c r="MO34" s="321"/>
      <c r="MP34" s="321"/>
      <c r="MQ34" s="321"/>
      <c r="MR34" s="321"/>
      <c r="MS34" s="321"/>
      <c r="MT34" s="321"/>
      <c r="MU34" s="321"/>
      <c r="MV34" s="321"/>
      <c r="MW34" s="321"/>
      <c r="MX34" s="321"/>
      <c r="MY34" s="321"/>
      <c r="MZ34" s="321"/>
      <c r="NA34" s="321"/>
      <c r="NB34" s="321"/>
      <c r="NC34" s="321"/>
      <c r="ND34" s="321"/>
      <c r="NE34" s="321"/>
      <c r="NF34" s="321"/>
      <c r="NG34" s="321"/>
      <c r="NH34" s="321"/>
      <c r="NI34" s="321"/>
      <c r="NJ34" s="321"/>
      <c r="NK34" s="321"/>
      <c r="NL34" s="321"/>
      <c r="NM34" s="321"/>
      <c r="NN34" s="321"/>
      <c r="NO34" s="321"/>
      <c r="NP34" s="321"/>
      <c r="NQ34" s="321"/>
      <c r="NR34" s="321"/>
      <c r="NS34" s="321"/>
      <c r="NT34" s="321"/>
      <c r="NU34" s="321"/>
      <c r="NV34" s="321"/>
      <c r="NW34" s="321"/>
      <c r="NX34" s="321"/>
      <c r="NY34" s="321"/>
      <c r="NZ34" s="321"/>
      <c r="OA34" s="321"/>
      <c r="OB34" s="321"/>
      <c r="OC34" s="321"/>
      <c r="OD34" s="321"/>
      <c r="OE34" s="321"/>
      <c r="OF34" s="321"/>
      <c r="OG34" s="321"/>
      <c r="OH34" s="321"/>
      <c r="OI34" s="321"/>
      <c r="OJ34" s="321"/>
      <c r="OK34" s="321"/>
      <c r="OL34" s="321"/>
      <c r="OM34" s="321"/>
      <c r="ON34" s="321"/>
      <c r="OO34" s="321"/>
      <c r="OP34" s="321"/>
      <c r="OQ34" s="321"/>
      <c r="OR34" s="321"/>
      <c r="OS34" s="321"/>
      <c r="OT34" s="321"/>
      <c r="OU34" s="321"/>
      <c r="OV34" s="321"/>
      <c r="OW34" s="321"/>
      <c r="OX34" s="321"/>
      <c r="OY34" s="321"/>
      <c r="OZ34" s="321"/>
      <c r="PA34" s="321"/>
      <c r="PB34" s="321"/>
      <c r="PC34" s="321"/>
      <c r="PD34" s="321"/>
      <c r="PE34" s="321"/>
      <c r="PF34" s="321"/>
      <c r="PG34" s="321"/>
      <c r="PH34" s="321"/>
      <c r="PI34" s="321"/>
      <c r="PJ34" s="321"/>
      <c r="PK34" s="321"/>
      <c r="PL34" s="321"/>
      <c r="PM34" s="321"/>
      <c r="PN34" s="321"/>
      <c r="PO34" s="321"/>
      <c r="PP34" s="321"/>
      <c r="PQ34" s="321"/>
      <c r="PR34" s="321"/>
      <c r="PS34" s="321"/>
      <c r="PT34" s="321"/>
      <c r="PU34" s="321"/>
      <c r="PV34" s="321"/>
      <c r="PW34" s="321"/>
      <c r="PX34" s="321"/>
      <c r="PY34" s="321"/>
      <c r="PZ34" s="321"/>
      <c r="QA34" s="321"/>
      <c r="QB34" s="321"/>
      <c r="QC34" s="321"/>
      <c r="QD34" s="321"/>
      <c r="QE34" s="321"/>
      <c r="QF34" s="321"/>
      <c r="QG34" s="321"/>
      <c r="QH34" s="321"/>
      <c r="QI34" s="321"/>
      <c r="QJ34" s="321"/>
      <c r="QK34" s="321"/>
      <c r="QL34" s="321"/>
      <c r="QM34" s="321"/>
      <c r="QN34" s="321"/>
      <c r="QO34" s="321"/>
      <c r="QP34" s="321"/>
      <c r="QQ34" s="321"/>
      <c r="QR34" s="321"/>
      <c r="QS34" s="321"/>
      <c r="QT34" s="321"/>
      <c r="QU34" s="321"/>
      <c r="QV34" s="321"/>
      <c r="QW34" s="321"/>
      <c r="QX34" s="321"/>
      <c r="QY34" s="321"/>
      <c r="QZ34" s="321"/>
      <c r="RA34" s="321"/>
      <c r="RB34" s="321"/>
      <c r="RC34" s="321"/>
      <c r="RD34" s="321"/>
      <c r="RE34" s="321"/>
      <c r="RF34" s="321"/>
      <c r="RG34" s="321"/>
      <c r="RH34" s="321"/>
      <c r="RI34" s="321"/>
      <c r="RJ34" s="321"/>
      <c r="RK34" s="321"/>
      <c r="RL34" s="321"/>
      <c r="RM34" s="321"/>
      <c r="RN34" s="321"/>
      <c r="RO34" s="321"/>
      <c r="RP34" s="321"/>
      <c r="RQ34" s="321"/>
      <c r="RR34" s="321"/>
      <c r="RS34" s="321"/>
      <c r="RT34" s="321"/>
      <c r="RU34" s="321"/>
      <c r="RV34" s="321"/>
      <c r="RW34" s="321"/>
      <c r="RX34" s="321"/>
      <c r="RY34" s="321"/>
      <c r="RZ34" s="321"/>
      <c r="SA34" s="321"/>
      <c r="SB34" s="321"/>
      <c r="SC34" s="321"/>
      <c r="SD34" s="321"/>
      <c r="SE34" s="321"/>
      <c r="SF34" s="321"/>
      <c r="SG34" s="321"/>
      <c r="SH34" s="321"/>
      <c r="SI34" s="321"/>
      <c r="SJ34" s="321"/>
      <c r="SK34" s="321"/>
      <c r="SL34" s="321"/>
      <c r="SM34" s="321"/>
      <c r="SN34" s="321"/>
      <c r="SO34" s="321"/>
      <c r="SP34" s="321"/>
      <c r="SQ34" s="321"/>
      <c r="SR34" s="321"/>
      <c r="SS34" s="321"/>
      <c r="ST34" s="321"/>
      <c r="SU34" s="321"/>
      <c r="SV34" s="321"/>
      <c r="SW34" s="321"/>
      <c r="SX34" s="321"/>
      <c r="SY34" s="321"/>
      <c r="SZ34" s="321"/>
      <c r="TA34" s="321"/>
      <c r="TB34" s="321"/>
      <c r="TC34" s="321"/>
      <c r="TD34" s="321"/>
      <c r="TE34" s="321"/>
      <c r="TF34" s="321"/>
      <c r="TG34" s="321"/>
      <c r="TH34" s="321"/>
      <c r="TI34" s="321"/>
      <c r="TJ34" s="321"/>
      <c r="TK34" s="321"/>
      <c r="TL34" s="321"/>
      <c r="TM34" s="321"/>
      <c r="TN34" s="321"/>
      <c r="TO34" s="321"/>
      <c r="TP34" s="321"/>
      <c r="TQ34" s="321"/>
      <c r="TR34" s="321"/>
      <c r="TS34" s="321"/>
      <c r="TT34" s="321"/>
      <c r="TU34" s="321"/>
      <c r="TV34" s="321"/>
      <c r="TW34" s="321"/>
      <c r="TX34" s="321"/>
      <c r="TY34" s="321"/>
      <c r="TZ34" s="321"/>
      <c r="UA34" s="321"/>
      <c r="UB34" s="321"/>
      <c r="UC34" s="321"/>
      <c r="UD34" s="321"/>
      <c r="UE34" s="321"/>
      <c r="UF34" s="321"/>
      <c r="UG34" s="321"/>
      <c r="UH34" s="321"/>
      <c r="UI34" s="321"/>
      <c r="UJ34" s="321"/>
      <c r="UK34" s="321"/>
      <c r="UL34" s="321"/>
      <c r="UM34" s="321"/>
      <c r="UN34" s="321"/>
      <c r="UO34" s="321"/>
      <c r="UP34" s="321"/>
      <c r="UQ34" s="321"/>
      <c r="UR34" s="321"/>
      <c r="US34" s="321"/>
      <c r="UT34" s="321"/>
      <c r="UU34" s="321"/>
      <c r="UV34" s="321"/>
      <c r="UW34" s="321"/>
      <c r="UX34" s="321"/>
      <c r="UY34" s="321"/>
      <c r="UZ34" s="321"/>
      <c r="VA34" s="321"/>
      <c r="VB34" s="321"/>
      <c r="VC34" s="321"/>
      <c r="VD34" s="321"/>
      <c r="VE34" s="321"/>
      <c r="VF34" s="321"/>
      <c r="VG34" s="321"/>
      <c r="VH34" s="321"/>
      <c r="VI34" s="321"/>
      <c r="VJ34" s="321"/>
      <c r="VK34" s="321"/>
      <c r="VL34" s="321"/>
      <c r="VM34" s="321"/>
      <c r="VN34" s="321"/>
      <c r="VO34" s="321"/>
      <c r="VP34" s="321"/>
      <c r="VQ34" s="321"/>
      <c r="VR34" s="321"/>
      <c r="VS34" s="321"/>
      <c r="VT34" s="321"/>
      <c r="VU34" s="321"/>
      <c r="VV34" s="321"/>
      <c r="VW34" s="321"/>
      <c r="VX34" s="321"/>
      <c r="VY34" s="321"/>
      <c r="VZ34" s="321"/>
      <c r="WA34" s="321"/>
      <c r="WB34" s="321"/>
      <c r="WC34" s="321"/>
      <c r="WD34" s="321"/>
      <c r="WE34" s="321"/>
      <c r="WF34" s="321"/>
      <c r="WG34" s="321"/>
      <c r="WH34" s="321"/>
      <c r="WI34" s="321"/>
      <c r="WJ34" s="321"/>
      <c r="WK34" s="321"/>
      <c r="WL34" s="321"/>
      <c r="WM34" s="321"/>
      <c r="WN34" s="321"/>
      <c r="WO34" s="321"/>
      <c r="WP34" s="321"/>
      <c r="WQ34" s="321"/>
      <c r="WR34" s="321"/>
      <c r="WS34" s="321"/>
      <c r="WT34" s="321"/>
      <c r="WU34" s="321"/>
      <c r="WV34" s="321"/>
      <c r="WW34" s="321"/>
      <c r="WX34" s="321"/>
      <c r="WY34" s="321"/>
      <c r="WZ34" s="321"/>
      <c r="XA34" s="321"/>
      <c r="XB34" s="321"/>
      <c r="XC34" s="321"/>
      <c r="XD34" s="321"/>
      <c r="XE34" s="321"/>
      <c r="XF34" s="321"/>
      <c r="XG34" s="321"/>
      <c r="XH34" s="321"/>
      <c r="XI34" s="321"/>
      <c r="XJ34" s="321"/>
      <c r="XK34" s="321"/>
      <c r="XL34" s="321"/>
      <c r="XM34" s="321"/>
      <c r="XN34" s="321"/>
      <c r="XO34" s="321"/>
      <c r="XP34" s="321"/>
      <c r="XQ34" s="321"/>
      <c r="XR34" s="321"/>
      <c r="XS34" s="321"/>
      <c r="XT34" s="321"/>
      <c r="XU34" s="321"/>
      <c r="XV34" s="321"/>
      <c r="XW34" s="321"/>
      <c r="XX34" s="321"/>
      <c r="XY34" s="321"/>
      <c r="XZ34" s="321"/>
      <c r="YA34" s="321"/>
      <c r="YB34" s="321"/>
      <c r="YC34" s="321"/>
      <c r="YD34" s="321"/>
      <c r="YE34" s="321"/>
      <c r="YF34" s="321"/>
      <c r="YG34" s="321"/>
      <c r="YH34" s="321"/>
      <c r="YI34" s="321"/>
      <c r="YJ34" s="321"/>
      <c r="YK34" s="321"/>
      <c r="YL34" s="321"/>
      <c r="YM34" s="321"/>
      <c r="YN34" s="321"/>
      <c r="YO34" s="321"/>
      <c r="YP34" s="321"/>
      <c r="YQ34" s="321"/>
      <c r="YR34" s="321"/>
      <c r="YS34" s="321"/>
      <c r="YT34" s="321"/>
      <c r="YU34" s="321"/>
      <c r="YV34" s="321"/>
      <c r="YW34" s="321"/>
      <c r="YX34" s="321"/>
      <c r="YY34" s="321"/>
      <c r="YZ34" s="321"/>
      <c r="ZA34" s="321"/>
      <c r="ZB34" s="321"/>
      <c r="ZC34" s="321"/>
      <c r="ZD34" s="321"/>
      <c r="ZE34" s="321"/>
      <c r="ZF34" s="321"/>
      <c r="ZG34" s="321"/>
      <c r="ZH34" s="321"/>
      <c r="ZI34" s="321"/>
      <c r="ZJ34" s="321"/>
      <c r="ZK34" s="321"/>
      <c r="ZL34" s="321"/>
      <c r="ZM34" s="321"/>
      <c r="ZN34" s="321"/>
      <c r="ZO34" s="321"/>
      <c r="ZP34" s="321"/>
      <c r="ZQ34" s="321"/>
      <c r="ZR34" s="321"/>
      <c r="ZS34" s="321"/>
      <c r="ZT34" s="321"/>
      <c r="ZU34" s="321"/>
      <c r="ZV34" s="321"/>
      <c r="ZW34" s="321"/>
      <c r="ZX34" s="321"/>
      <c r="ZY34" s="321"/>
      <c r="ZZ34" s="321"/>
      <c r="AAA34" s="321"/>
      <c r="AAB34" s="321"/>
      <c r="AAC34" s="321"/>
      <c r="AAD34" s="321"/>
      <c r="AAE34" s="321"/>
      <c r="AAF34" s="321"/>
      <c r="AAG34" s="321"/>
      <c r="AAH34" s="321"/>
      <c r="AAI34" s="321"/>
      <c r="AAJ34" s="321"/>
      <c r="AAK34" s="321"/>
      <c r="AAL34" s="321"/>
      <c r="AAM34" s="321"/>
      <c r="AAN34" s="321"/>
      <c r="AAO34" s="321"/>
      <c r="AAP34" s="321"/>
      <c r="AAQ34" s="321"/>
      <c r="AAR34" s="321"/>
      <c r="AAS34" s="321"/>
      <c r="AAT34" s="321"/>
      <c r="AAU34" s="321"/>
      <c r="AAV34" s="321"/>
      <c r="AAW34" s="321"/>
      <c r="AAX34" s="321"/>
      <c r="AAY34" s="321"/>
      <c r="AAZ34" s="321"/>
      <c r="ABA34" s="321"/>
      <c r="ABB34" s="321"/>
      <c r="ABC34" s="321"/>
      <c r="ABD34" s="321"/>
      <c r="ABE34" s="321"/>
      <c r="ABF34" s="321"/>
      <c r="ABG34" s="321"/>
      <c r="ABH34" s="321"/>
      <c r="ABI34" s="321"/>
      <c r="ABJ34" s="321"/>
      <c r="ABK34" s="321"/>
      <c r="ABL34" s="321"/>
      <c r="ABM34" s="321"/>
      <c r="ABN34" s="321"/>
      <c r="ABO34" s="321"/>
      <c r="ABP34" s="321"/>
      <c r="ABQ34" s="321"/>
      <c r="ABR34" s="321"/>
      <c r="ABS34" s="321"/>
      <c r="ABT34" s="321"/>
      <c r="ABU34" s="321"/>
      <c r="ABV34" s="321"/>
      <c r="ABW34" s="321"/>
      <c r="ABX34" s="321"/>
      <c r="ABY34" s="321"/>
      <c r="ABZ34" s="321"/>
      <c r="ACA34" s="321"/>
      <c r="ACB34" s="321"/>
      <c r="ACC34" s="321"/>
      <c r="ACD34" s="321"/>
      <c r="ACE34" s="321"/>
      <c r="ACF34" s="321"/>
      <c r="ACG34" s="321"/>
      <c r="ACH34" s="321"/>
      <c r="ACI34" s="321"/>
      <c r="ACJ34" s="321"/>
      <c r="ACK34" s="321"/>
      <c r="ACL34" s="321"/>
      <c r="ACM34" s="321"/>
      <c r="ACN34" s="321"/>
      <c r="ACO34" s="321"/>
      <c r="ACP34" s="321"/>
      <c r="ACQ34" s="321"/>
      <c r="ACR34" s="321"/>
      <c r="ACS34" s="321"/>
      <c r="ACT34" s="321"/>
      <c r="ACU34" s="321"/>
      <c r="ACV34" s="321"/>
      <c r="ACW34" s="321"/>
      <c r="ACX34" s="321"/>
      <c r="ACY34" s="321"/>
      <c r="ACZ34" s="321"/>
      <c r="ADA34" s="321"/>
      <c r="ADB34" s="321"/>
      <c r="ADC34" s="321"/>
      <c r="ADD34" s="321"/>
      <c r="ADE34" s="321"/>
      <c r="ADF34" s="321"/>
      <c r="ADG34" s="321"/>
      <c r="ADH34" s="321"/>
      <c r="ADI34" s="321"/>
      <c r="ADJ34" s="321"/>
      <c r="ADK34" s="321"/>
      <c r="ADL34" s="321"/>
      <c r="ADM34" s="321"/>
      <c r="ADN34" s="321"/>
      <c r="ADO34" s="321"/>
      <c r="ADP34" s="321"/>
      <c r="ADQ34" s="321"/>
      <c r="ADR34" s="321"/>
      <c r="ADS34" s="321"/>
      <c r="ADT34" s="321"/>
      <c r="ADU34" s="321"/>
      <c r="ADV34" s="321"/>
      <c r="ADW34" s="321"/>
      <c r="ADX34" s="321"/>
      <c r="ADY34" s="321"/>
      <c r="ADZ34" s="321"/>
      <c r="AEA34" s="321"/>
      <c r="AEB34" s="321"/>
      <c r="AEC34" s="321"/>
      <c r="AED34" s="321"/>
      <c r="AEE34" s="321"/>
      <c r="AEF34" s="321"/>
      <c r="AEG34" s="321"/>
      <c r="AEH34" s="321"/>
      <c r="AEI34" s="321"/>
      <c r="AEJ34" s="321"/>
      <c r="AEK34" s="321"/>
      <c r="AEL34" s="321"/>
      <c r="AEM34" s="321"/>
      <c r="AEN34" s="321"/>
      <c r="AEO34" s="321"/>
      <c r="AEP34" s="321"/>
      <c r="AEQ34" s="321"/>
      <c r="AER34" s="321"/>
      <c r="AES34" s="321"/>
      <c r="AET34" s="321"/>
      <c r="AEU34" s="321"/>
      <c r="AEV34" s="321"/>
      <c r="AEW34" s="321"/>
      <c r="AEX34" s="321"/>
      <c r="AEY34" s="321"/>
      <c r="AEZ34" s="321"/>
      <c r="AFA34" s="321"/>
      <c r="AFB34" s="321"/>
      <c r="AFC34" s="321"/>
      <c r="AFD34" s="321"/>
      <c r="AFE34" s="321"/>
      <c r="AFF34" s="321"/>
      <c r="AFG34" s="321"/>
      <c r="AFH34" s="321"/>
      <c r="AFI34" s="321"/>
      <c r="AFJ34" s="321"/>
      <c r="AFK34" s="321"/>
      <c r="AFL34" s="321"/>
      <c r="AFM34" s="321"/>
      <c r="AFN34" s="321"/>
      <c r="AFO34" s="321"/>
      <c r="AFP34" s="321"/>
      <c r="AFQ34" s="321"/>
      <c r="AFR34" s="321"/>
      <c r="AFS34" s="321"/>
      <c r="AFT34" s="321"/>
      <c r="AFU34" s="321"/>
      <c r="AFV34" s="321"/>
      <c r="AFW34" s="321"/>
      <c r="AFX34" s="321"/>
      <c r="AFY34" s="321"/>
      <c r="AFZ34" s="321"/>
      <c r="AGA34" s="321"/>
      <c r="AGB34" s="321"/>
      <c r="AGC34" s="321"/>
      <c r="AGD34" s="321"/>
      <c r="AGE34" s="321"/>
      <c r="AGF34" s="321"/>
      <c r="AGG34" s="321"/>
      <c r="AGH34" s="321"/>
      <c r="AGI34" s="321"/>
      <c r="AGJ34" s="321"/>
      <c r="AGK34" s="321"/>
      <c r="AGL34" s="321"/>
      <c r="AGM34" s="321"/>
      <c r="AGN34" s="321"/>
      <c r="AGO34" s="321"/>
      <c r="AGP34" s="321"/>
      <c r="AGQ34" s="321"/>
      <c r="AGR34" s="321"/>
      <c r="AGS34" s="321"/>
      <c r="AGT34" s="321"/>
      <c r="AGU34" s="321"/>
      <c r="AGV34" s="321"/>
      <c r="AGW34" s="321"/>
      <c r="AGX34" s="321"/>
      <c r="AGY34" s="321"/>
      <c r="AGZ34" s="321"/>
      <c r="AHA34" s="321"/>
      <c r="AHB34" s="321"/>
      <c r="AHC34" s="321"/>
      <c r="AHD34" s="321"/>
      <c r="AHE34" s="321"/>
      <c r="AHF34" s="321"/>
      <c r="AHG34" s="321"/>
      <c r="AHH34" s="321"/>
      <c r="AHI34" s="321"/>
      <c r="AHJ34" s="321"/>
      <c r="AHK34" s="321"/>
      <c r="AHL34" s="321"/>
      <c r="AHM34" s="321"/>
      <c r="AHN34" s="321"/>
      <c r="AHO34" s="321"/>
      <c r="AHP34" s="321"/>
      <c r="AHQ34" s="321"/>
      <c r="AHR34" s="321"/>
      <c r="AHS34" s="321"/>
      <c r="AHT34" s="321"/>
      <c r="AHU34" s="321"/>
      <c r="AHV34" s="321"/>
      <c r="AHW34" s="321"/>
      <c r="AHX34" s="321"/>
      <c r="AHY34" s="321"/>
      <c r="AHZ34" s="321"/>
      <c r="AIA34" s="321"/>
      <c r="AIB34" s="321"/>
      <c r="AIC34" s="321"/>
      <c r="AID34" s="321"/>
      <c r="AIE34" s="321"/>
      <c r="AIF34" s="321"/>
      <c r="AIG34" s="321"/>
      <c r="AIH34" s="321"/>
      <c r="AII34" s="321"/>
      <c r="AIJ34" s="321"/>
      <c r="AIK34" s="321"/>
      <c r="AIL34" s="321"/>
      <c r="AIM34" s="321"/>
      <c r="AIN34" s="321"/>
      <c r="AIO34" s="321"/>
      <c r="AIP34" s="321"/>
      <c r="AIQ34" s="321"/>
      <c r="AIR34" s="321"/>
      <c r="AIS34" s="321"/>
      <c r="AIT34" s="321"/>
      <c r="AIU34" s="321"/>
      <c r="AIV34" s="321"/>
      <c r="AIW34" s="321"/>
      <c r="AIX34" s="321"/>
      <c r="AIY34" s="321"/>
      <c r="AIZ34" s="321"/>
      <c r="AJA34" s="321"/>
      <c r="AJB34" s="321"/>
      <c r="AJC34" s="321"/>
      <c r="AJD34" s="321"/>
      <c r="AJE34" s="321"/>
      <c r="AJF34" s="321"/>
      <c r="AJG34" s="321"/>
      <c r="AJH34" s="321"/>
      <c r="AJI34" s="321"/>
      <c r="AJJ34" s="321"/>
      <c r="AJK34" s="321"/>
      <c r="AJL34" s="321"/>
      <c r="AJM34" s="321"/>
      <c r="AJN34" s="321"/>
      <c r="AJO34" s="321"/>
      <c r="AJP34" s="321"/>
      <c r="AJQ34" s="321"/>
      <c r="AJR34" s="321"/>
      <c r="AJS34" s="321"/>
      <c r="AJT34" s="321"/>
      <c r="AJU34" s="321"/>
      <c r="AJV34" s="321"/>
      <c r="AJW34" s="321"/>
      <c r="AJX34" s="321"/>
      <c r="AJY34" s="321"/>
      <c r="AJZ34" s="321"/>
      <c r="AKA34" s="321"/>
      <c r="AKB34" s="321"/>
      <c r="AKC34" s="321"/>
      <c r="AKD34" s="321"/>
      <c r="AKE34" s="321"/>
      <c r="AKF34" s="321"/>
      <c r="AKG34" s="321"/>
      <c r="AKH34" s="321"/>
      <c r="AKI34" s="321"/>
      <c r="AKJ34" s="321"/>
      <c r="AKK34" s="321"/>
      <c r="AKL34" s="321"/>
      <c r="AKM34" s="321"/>
      <c r="AKN34" s="321"/>
      <c r="AKO34" s="321"/>
      <c r="AKP34" s="321"/>
      <c r="AKQ34" s="321"/>
      <c r="AKR34" s="321"/>
      <c r="AKS34" s="321"/>
      <c r="AKT34" s="321"/>
      <c r="AKU34" s="321"/>
      <c r="AKV34" s="321"/>
      <c r="AKW34" s="321"/>
      <c r="AKX34" s="321"/>
      <c r="AKY34" s="321"/>
      <c r="AKZ34" s="321"/>
      <c r="ALA34" s="321"/>
      <c r="ALB34" s="321"/>
      <c r="ALC34" s="321"/>
      <c r="ALD34" s="321"/>
      <c r="ALE34" s="321"/>
      <c r="ALF34" s="321"/>
      <c r="ALG34" s="321"/>
      <c r="ALH34" s="321"/>
      <c r="ALI34" s="321"/>
      <c r="ALJ34" s="321"/>
      <c r="ALK34" s="321"/>
      <c r="ALL34" s="321"/>
      <c r="ALM34" s="321"/>
      <c r="ALN34" s="321"/>
      <c r="ALO34" s="321"/>
      <c r="ALP34" s="321"/>
      <c r="ALQ34" s="321"/>
      <c r="ALR34" s="321"/>
      <c r="ALS34" s="321"/>
      <c r="ALT34" s="321"/>
      <c r="ALU34" s="321"/>
      <c r="ALV34" s="321"/>
      <c r="ALW34" s="321"/>
      <c r="ALX34" s="321"/>
      <c r="ALY34" s="321"/>
      <c r="ALZ34" s="321"/>
      <c r="AMA34" s="321"/>
      <c r="AMB34" s="321"/>
      <c r="AMC34" s="321"/>
      <c r="AMD34" s="321"/>
      <c r="AME34" s="321"/>
      <c r="AMF34" s="321"/>
      <c r="AMG34" s="321"/>
      <c r="AMH34" s="321"/>
      <c r="AMI34" s="321"/>
      <c r="AMJ34" s="321"/>
      <c r="AMK34" s="321"/>
      <c r="AML34" s="321"/>
      <c r="AMM34" s="321"/>
      <c r="AMN34" s="321"/>
      <c r="AMO34" s="321"/>
      <c r="AMP34" s="321"/>
      <c r="AMQ34" s="321"/>
      <c r="AMR34" s="321"/>
      <c r="AMS34" s="321"/>
      <c r="AMT34" s="321"/>
      <c r="AMU34" s="321"/>
      <c r="AMV34" s="321"/>
      <c r="AMW34" s="321"/>
      <c r="AMX34" s="321"/>
      <c r="AMY34" s="321"/>
      <c r="AMZ34" s="321"/>
      <c r="ANA34" s="321"/>
      <c r="ANB34" s="321"/>
      <c r="ANC34" s="321"/>
      <c r="AND34" s="321"/>
      <c r="ANE34" s="321"/>
      <c r="ANF34" s="321"/>
      <c r="ANG34" s="321"/>
      <c r="ANH34" s="321"/>
      <c r="ANI34" s="321"/>
      <c r="ANJ34" s="321"/>
      <c r="ANK34" s="321"/>
      <c r="ANL34" s="321"/>
      <c r="ANM34" s="321"/>
      <c r="ANN34" s="321"/>
      <c r="ANO34" s="321"/>
      <c r="ANP34" s="321"/>
      <c r="ANQ34" s="321"/>
      <c r="ANR34" s="321"/>
      <c r="ANS34" s="321"/>
      <c r="ANT34" s="321"/>
      <c r="ANU34" s="321"/>
      <c r="ANV34" s="321"/>
      <c r="ANW34" s="321"/>
      <c r="ANX34" s="321"/>
      <c r="ANY34" s="321"/>
      <c r="ANZ34" s="321"/>
      <c r="AOA34" s="321"/>
      <c r="AOB34" s="321"/>
      <c r="AOC34" s="321"/>
      <c r="AOD34" s="321"/>
      <c r="AOE34" s="321"/>
      <c r="AOF34" s="321"/>
      <c r="AOG34" s="321"/>
      <c r="AOH34" s="321"/>
      <c r="AOI34" s="321"/>
      <c r="AOJ34" s="321"/>
      <c r="AOK34" s="321"/>
      <c r="AOL34" s="321"/>
      <c r="AOM34" s="321"/>
      <c r="AON34" s="321"/>
      <c r="AOO34" s="321"/>
      <c r="AOP34" s="321"/>
      <c r="AOQ34" s="321"/>
      <c r="AOR34" s="321"/>
      <c r="AOS34" s="321"/>
      <c r="AOT34" s="321"/>
      <c r="AOU34" s="321"/>
      <c r="AOV34" s="321"/>
      <c r="AOW34" s="321"/>
      <c r="AOX34" s="321"/>
      <c r="AOY34" s="321"/>
      <c r="AOZ34" s="321"/>
      <c r="APA34" s="321"/>
      <c r="APB34" s="321"/>
      <c r="APC34" s="321"/>
      <c r="APD34" s="321"/>
      <c r="APE34" s="321"/>
      <c r="APF34" s="321"/>
      <c r="APG34" s="321"/>
      <c r="APH34" s="321"/>
      <c r="API34" s="321"/>
      <c r="APJ34" s="321"/>
      <c r="APK34" s="321"/>
      <c r="APL34" s="321"/>
      <c r="APM34" s="321"/>
      <c r="APN34" s="321"/>
      <c r="APO34" s="321"/>
      <c r="APP34" s="321"/>
      <c r="APQ34" s="321"/>
      <c r="APR34" s="321"/>
      <c r="APS34" s="321"/>
      <c r="APT34" s="321"/>
      <c r="APU34" s="321"/>
      <c r="APV34" s="321"/>
      <c r="APW34" s="321"/>
      <c r="APX34" s="321"/>
      <c r="APY34" s="321"/>
      <c r="APZ34" s="321"/>
      <c r="AQA34" s="321"/>
      <c r="AQB34" s="321"/>
      <c r="AQC34" s="321"/>
      <c r="AQD34" s="321"/>
      <c r="AQE34" s="321"/>
      <c r="AQF34" s="321"/>
      <c r="AQG34" s="321"/>
      <c r="AQH34" s="321"/>
      <c r="AQI34" s="321"/>
      <c r="AQJ34" s="321"/>
      <c r="AQK34" s="321"/>
      <c r="AQL34" s="321"/>
      <c r="AQM34" s="321"/>
      <c r="AQN34" s="321"/>
      <c r="AQO34" s="321"/>
      <c r="AQP34" s="321"/>
      <c r="AQQ34" s="321"/>
      <c r="AQR34" s="321"/>
      <c r="AQS34" s="321"/>
      <c r="AQT34" s="321"/>
      <c r="AQU34" s="321"/>
      <c r="AQV34" s="321"/>
      <c r="AQW34" s="321"/>
      <c r="AQX34" s="321"/>
      <c r="AQY34" s="321"/>
      <c r="AQZ34" s="321"/>
      <c r="ARA34" s="321"/>
      <c r="ARB34" s="321"/>
      <c r="ARC34" s="321"/>
      <c r="ARD34" s="321"/>
      <c r="ARE34" s="321"/>
      <c r="ARF34" s="321"/>
      <c r="ARG34" s="321"/>
      <c r="ARH34" s="321"/>
      <c r="ARI34" s="321"/>
      <c r="ARJ34" s="321"/>
      <c r="ARK34" s="321"/>
      <c r="ARL34" s="321"/>
      <c r="ARM34" s="321"/>
      <c r="ARN34" s="321"/>
      <c r="ARO34" s="321"/>
      <c r="ARP34" s="321"/>
      <c r="ARQ34" s="321"/>
      <c r="ARR34" s="321"/>
      <c r="ARS34" s="321"/>
      <c r="ART34" s="321"/>
      <c r="ARU34" s="321"/>
      <c r="ARV34" s="321"/>
      <c r="ARW34" s="321"/>
      <c r="ARX34" s="321"/>
      <c r="ARY34" s="321"/>
      <c r="ARZ34" s="321"/>
      <c r="ASA34" s="321"/>
      <c r="ASB34" s="321"/>
      <c r="ASC34" s="321"/>
      <c r="ASD34" s="321"/>
      <c r="ASE34" s="321"/>
      <c r="ASF34" s="321"/>
      <c r="ASG34" s="321"/>
      <c r="ASH34" s="321"/>
      <c r="ASI34" s="321"/>
      <c r="ASJ34" s="321"/>
      <c r="ASK34" s="321"/>
      <c r="ASL34" s="321"/>
      <c r="ASM34" s="321"/>
      <c r="ASN34" s="321"/>
      <c r="ASO34" s="321"/>
      <c r="ASP34" s="321"/>
      <c r="ASQ34" s="321"/>
      <c r="ASR34" s="321"/>
      <c r="ASS34" s="321"/>
      <c r="AST34" s="321"/>
      <c r="ASU34" s="321"/>
      <c r="ASV34" s="321"/>
      <c r="ASW34" s="321"/>
      <c r="ASX34" s="321"/>
      <c r="ASY34" s="321"/>
      <c r="ASZ34" s="321"/>
      <c r="ATA34" s="321"/>
      <c r="ATB34" s="321"/>
      <c r="ATC34" s="321"/>
      <c r="ATD34" s="321"/>
      <c r="ATE34" s="321"/>
      <c r="ATF34" s="321"/>
      <c r="ATG34" s="321"/>
      <c r="ATH34" s="321"/>
      <c r="ATI34" s="321"/>
      <c r="ATJ34" s="321"/>
      <c r="ATK34" s="321"/>
      <c r="ATL34" s="321"/>
      <c r="ATM34" s="321"/>
      <c r="ATN34" s="321"/>
      <c r="ATO34" s="321"/>
      <c r="ATP34" s="321"/>
      <c r="ATQ34" s="321"/>
      <c r="ATR34" s="321"/>
      <c r="ATS34" s="321"/>
      <c r="ATT34" s="321"/>
      <c r="ATU34" s="321"/>
      <c r="ATV34" s="321"/>
      <c r="ATW34" s="321"/>
      <c r="ATX34" s="321"/>
      <c r="ATY34" s="321"/>
      <c r="ATZ34" s="321"/>
      <c r="AUA34" s="321"/>
      <c r="AUB34" s="321"/>
      <c r="AUC34" s="321"/>
      <c r="AUD34" s="321"/>
      <c r="AUE34" s="321"/>
      <c r="AUF34" s="321"/>
      <c r="AUG34" s="321"/>
      <c r="AUH34" s="321"/>
      <c r="AUI34" s="321"/>
      <c r="AUJ34" s="321"/>
      <c r="AUK34" s="321"/>
      <c r="AUL34" s="321"/>
      <c r="AUM34" s="321"/>
      <c r="AUN34" s="321"/>
      <c r="AUO34" s="321"/>
      <c r="AUP34" s="321"/>
      <c r="AUQ34" s="321"/>
      <c r="AUR34" s="321"/>
      <c r="AUS34" s="321"/>
      <c r="AUT34" s="321"/>
      <c r="AUU34" s="321"/>
      <c r="AUV34" s="321"/>
      <c r="AUW34" s="321"/>
      <c r="AUX34" s="321"/>
      <c r="AUY34" s="321"/>
      <c r="AUZ34" s="321"/>
      <c r="AVA34" s="321"/>
      <c r="AVB34" s="321"/>
      <c r="AVC34" s="321"/>
      <c r="AVD34" s="321"/>
      <c r="AVE34" s="321"/>
      <c r="AVF34" s="321"/>
      <c r="AVG34" s="321"/>
      <c r="AVH34" s="321"/>
      <c r="AVI34" s="321"/>
      <c r="AVJ34" s="321"/>
      <c r="AVK34" s="321"/>
      <c r="AVL34" s="321"/>
      <c r="AVM34" s="321"/>
      <c r="AVN34" s="321"/>
      <c r="AVO34" s="321"/>
      <c r="AVP34" s="321"/>
      <c r="AVQ34" s="321"/>
      <c r="AVR34" s="321"/>
      <c r="AVS34" s="321"/>
      <c r="AVT34" s="321"/>
      <c r="AVU34" s="321"/>
      <c r="AVV34" s="321"/>
      <c r="AVW34" s="321"/>
      <c r="AVX34" s="321"/>
      <c r="AVY34" s="321"/>
      <c r="AVZ34" s="321"/>
      <c r="AWA34" s="321"/>
      <c r="AWB34" s="321"/>
      <c r="AWC34" s="321"/>
      <c r="AWD34" s="321"/>
      <c r="AWE34" s="321"/>
      <c r="AWF34" s="321"/>
      <c r="AWG34" s="321"/>
      <c r="AWH34" s="321"/>
      <c r="AWI34" s="321"/>
      <c r="AWJ34" s="321"/>
      <c r="AWK34" s="321"/>
      <c r="AWL34" s="321"/>
      <c r="AWM34" s="321"/>
      <c r="AWN34" s="321"/>
      <c r="AWO34" s="321"/>
      <c r="AWP34" s="321"/>
      <c r="AWQ34" s="321"/>
      <c r="AWR34" s="321"/>
      <c r="AWS34" s="321"/>
      <c r="AWT34" s="321"/>
      <c r="AWU34" s="321"/>
      <c r="AWV34" s="321"/>
      <c r="AWW34" s="321"/>
      <c r="AWX34" s="321"/>
      <c r="AWY34" s="321"/>
      <c r="AWZ34" s="321"/>
      <c r="AXA34" s="321"/>
      <c r="AXB34" s="321"/>
      <c r="AXC34" s="321"/>
      <c r="AXD34" s="321"/>
      <c r="AXE34" s="321"/>
      <c r="AXF34" s="321"/>
      <c r="AXG34" s="321"/>
      <c r="AXH34" s="321"/>
      <c r="AXI34" s="321"/>
      <c r="AXJ34" s="321"/>
      <c r="AXK34" s="321"/>
      <c r="AXL34" s="321"/>
      <c r="AXM34" s="321"/>
      <c r="AXN34" s="321"/>
      <c r="AXO34" s="321"/>
      <c r="AXP34" s="321"/>
      <c r="AXQ34" s="321"/>
      <c r="AXR34" s="321"/>
      <c r="AXS34" s="321"/>
      <c r="AXT34" s="321"/>
      <c r="AXU34" s="321"/>
      <c r="AXV34" s="321"/>
      <c r="AXW34" s="321"/>
      <c r="AXX34" s="321"/>
      <c r="AXY34" s="321"/>
      <c r="AXZ34" s="321"/>
      <c r="AYA34" s="321"/>
      <c r="AYB34" s="321"/>
      <c r="AYC34" s="321"/>
      <c r="AYD34" s="321"/>
      <c r="AYE34" s="321"/>
      <c r="AYF34" s="321"/>
      <c r="AYG34" s="321"/>
      <c r="AYH34" s="321"/>
      <c r="AYI34" s="321"/>
      <c r="AYJ34" s="321"/>
      <c r="AYK34" s="321"/>
      <c r="AYL34" s="321"/>
      <c r="AYM34" s="321"/>
      <c r="AYN34" s="321"/>
      <c r="AYO34" s="321"/>
      <c r="AYP34" s="321"/>
      <c r="AYQ34" s="321"/>
      <c r="AYR34" s="321"/>
      <c r="AYS34" s="321"/>
      <c r="AYT34" s="321"/>
      <c r="AYU34" s="321"/>
      <c r="AYV34" s="321"/>
      <c r="AYW34" s="321"/>
      <c r="AYX34" s="321"/>
      <c r="AYY34" s="321"/>
      <c r="AYZ34" s="321"/>
      <c r="AZA34" s="321"/>
      <c r="AZB34" s="321"/>
      <c r="AZC34" s="321"/>
      <c r="AZD34" s="321"/>
      <c r="AZE34" s="321"/>
      <c r="AZF34" s="321"/>
      <c r="AZG34" s="321"/>
      <c r="AZH34" s="321"/>
      <c r="AZI34" s="321"/>
      <c r="AZJ34" s="321"/>
      <c r="AZK34" s="321"/>
      <c r="AZL34" s="321"/>
      <c r="AZM34" s="321"/>
      <c r="AZN34" s="321"/>
      <c r="AZO34" s="321"/>
      <c r="AZP34" s="321"/>
      <c r="AZQ34" s="321"/>
      <c r="AZR34" s="321"/>
      <c r="AZS34" s="321"/>
      <c r="AZT34" s="321"/>
      <c r="AZU34" s="321"/>
      <c r="AZV34" s="321"/>
      <c r="AZW34" s="321"/>
      <c r="AZX34" s="321"/>
      <c r="AZY34" s="321"/>
      <c r="AZZ34" s="321"/>
      <c r="BAA34" s="321"/>
      <c r="BAB34" s="321"/>
      <c r="BAC34" s="321"/>
      <c r="BAD34" s="321"/>
      <c r="BAE34" s="321"/>
      <c r="BAF34" s="321"/>
      <c r="BAG34" s="321"/>
      <c r="BAH34" s="321"/>
      <c r="BAI34" s="321"/>
      <c r="BAJ34" s="321"/>
      <c r="BAK34" s="321"/>
      <c r="BAL34" s="321"/>
      <c r="BAM34" s="321"/>
      <c r="BAN34" s="321"/>
      <c r="BAO34" s="321"/>
      <c r="BAP34" s="321"/>
      <c r="BAQ34" s="321"/>
      <c r="BAR34" s="321"/>
      <c r="BAS34" s="321"/>
      <c r="BAT34" s="321"/>
      <c r="BAU34" s="321"/>
      <c r="BAV34" s="321"/>
      <c r="BAW34" s="321"/>
      <c r="BAX34" s="321"/>
      <c r="BAY34" s="321"/>
      <c r="BAZ34" s="321"/>
      <c r="BBA34" s="321"/>
      <c r="BBB34" s="321"/>
      <c r="BBC34" s="321"/>
      <c r="BBD34" s="321"/>
      <c r="BBE34" s="321"/>
      <c r="BBF34" s="321"/>
      <c r="BBG34" s="321"/>
      <c r="BBH34" s="321"/>
      <c r="BBI34" s="321"/>
      <c r="BBJ34" s="321"/>
      <c r="BBK34" s="321"/>
      <c r="BBL34" s="321"/>
      <c r="BBM34" s="321"/>
      <c r="BBN34" s="321"/>
      <c r="BBO34" s="321"/>
      <c r="BBP34" s="321"/>
      <c r="BBQ34" s="321"/>
      <c r="BBR34" s="321"/>
      <c r="BBS34" s="321"/>
      <c r="BBT34" s="321"/>
      <c r="BBU34" s="321"/>
      <c r="BBV34" s="321"/>
      <c r="BBW34" s="321"/>
      <c r="BBX34" s="321"/>
      <c r="BBY34" s="321"/>
      <c r="BBZ34" s="321"/>
      <c r="BCA34" s="321"/>
      <c r="BCB34" s="321"/>
      <c r="BCC34" s="321"/>
      <c r="BCD34" s="321"/>
      <c r="BCE34" s="321"/>
      <c r="BCF34" s="321"/>
      <c r="BCG34" s="321"/>
      <c r="BCH34" s="321"/>
      <c r="BCI34" s="321"/>
      <c r="BCJ34" s="321"/>
      <c r="BCK34" s="321"/>
      <c r="BCL34" s="321"/>
      <c r="BCM34" s="321"/>
      <c r="BCN34" s="321"/>
      <c r="BCO34" s="321"/>
      <c r="BCP34" s="321"/>
      <c r="BCQ34" s="321"/>
      <c r="BCR34" s="321"/>
      <c r="BCS34" s="321"/>
      <c r="BCT34" s="321"/>
      <c r="BCU34" s="321"/>
      <c r="BCV34" s="321"/>
      <c r="BCW34" s="321"/>
      <c r="BCX34" s="321"/>
      <c r="BCY34" s="321"/>
      <c r="BCZ34" s="321"/>
      <c r="BDA34" s="321"/>
      <c r="BDB34" s="321"/>
      <c r="BDC34" s="321"/>
      <c r="BDD34" s="321"/>
      <c r="BDE34" s="321"/>
      <c r="BDF34" s="321"/>
      <c r="BDG34" s="321"/>
      <c r="BDH34" s="321"/>
      <c r="BDI34" s="321"/>
      <c r="BDJ34" s="321"/>
      <c r="BDK34" s="321"/>
      <c r="BDL34" s="321"/>
      <c r="BDM34" s="321"/>
      <c r="BDN34" s="321"/>
      <c r="BDO34" s="321"/>
      <c r="BDP34" s="321"/>
      <c r="BDQ34" s="321"/>
      <c r="BDR34" s="321"/>
      <c r="BDS34" s="321"/>
      <c r="BDT34" s="321"/>
      <c r="BDU34" s="321"/>
      <c r="BDV34" s="321"/>
      <c r="BDW34" s="321"/>
      <c r="BDX34" s="321"/>
      <c r="BDY34" s="321"/>
      <c r="BDZ34" s="321"/>
      <c r="BEA34" s="321"/>
      <c r="BEB34" s="321"/>
      <c r="BEC34" s="321"/>
      <c r="BED34" s="321"/>
      <c r="BEE34" s="321"/>
      <c r="BEF34" s="321"/>
      <c r="BEG34" s="321"/>
      <c r="BEH34" s="321"/>
      <c r="BEI34" s="321"/>
      <c r="BEJ34" s="321"/>
      <c r="BEK34" s="321"/>
      <c r="BEL34" s="321"/>
      <c r="BEM34" s="321"/>
      <c r="BEN34" s="321"/>
      <c r="BEO34" s="321"/>
      <c r="BEP34" s="321"/>
      <c r="BEQ34" s="321"/>
      <c r="BER34" s="321"/>
      <c r="BES34" s="321"/>
      <c r="BET34" s="321"/>
      <c r="BEU34" s="321"/>
      <c r="BEV34" s="321"/>
      <c r="BEW34" s="321"/>
      <c r="BEX34" s="321"/>
      <c r="BEY34" s="321"/>
      <c r="BEZ34" s="321"/>
      <c r="BFA34" s="321"/>
      <c r="BFB34" s="321"/>
      <c r="BFC34" s="321"/>
      <c r="BFD34" s="321"/>
      <c r="BFE34" s="321"/>
      <c r="BFF34" s="321"/>
      <c r="BFG34" s="321"/>
      <c r="BFH34" s="321"/>
      <c r="BFI34" s="321"/>
      <c r="BFJ34" s="321"/>
      <c r="BFK34" s="321"/>
      <c r="BFL34" s="321"/>
      <c r="BFM34" s="321"/>
      <c r="BFN34" s="321"/>
      <c r="BFO34" s="321"/>
      <c r="BFP34" s="321"/>
      <c r="BFQ34" s="321"/>
      <c r="BFR34" s="321"/>
      <c r="BFS34" s="321"/>
      <c r="BFT34" s="321"/>
      <c r="BFU34" s="321"/>
      <c r="BFV34" s="321"/>
      <c r="BFW34" s="321"/>
      <c r="BFX34" s="321"/>
      <c r="BFY34" s="321"/>
      <c r="BFZ34" s="321"/>
      <c r="BGA34" s="321"/>
      <c r="BGB34" s="321"/>
      <c r="BGC34" s="321"/>
      <c r="BGD34" s="321"/>
      <c r="BGE34" s="321"/>
      <c r="BGF34" s="321"/>
      <c r="BGG34" s="321"/>
      <c r="BGH34" s="321"/>
      <c r="BGI34" s="321"/>
      <c r="BGJ34" s="321"/>
      <c r="BGK34" s="321"/>
      <c r="BGL34" s="321"/>
      <c r="BGM34" s="321"/>
      <c r="BGN34" s="321"/>
      <c r="BGO34" s="321"/>
      <c r="BGP34" s="321"/>
      <c r="BGQ34" s="321"/>
      <c r="BGR34" s="321"/>
      <c r="BGS34" s="321"/>
      <c r="BGT34" s="321"/>
      <c r="BGU34" s="321"/>
      <c r="BGV34" s="321"/>
      <c r="BGW34" s="321"/>
      <c r="BGX34" s="321"/>
      <c r="BGY34" s="321"/>
      <c r="BGZ34" s="321"/>
      <c r="BHA34" s="321"/>
      <c r="BHB34" s="321"/>
      <c r="BHC34" s="321"/>
      <c r="BHD34" s="321"/>
      <c r="BHE34" s="321"/>
      <c r="BHF34" s="321"/>
      <c r="BHG34" s="321"/>
      <c r="BHH34" s="321"/>
      <c r="BHI34" s="321"/>
      <c r="BHJ34" s="321"/>
      <c r="BHK34" s="321"/>
      <c r="BHL34" s="321"/>
      <c r="BHM34" s="321"/>
      <c r="BHN34" s="321"/>
      <c r="BHO34" s="321"/>
      <c r="BHP34" s="321"/>
      <c r="BHQ34" s="321"/>
      <c r="BHR34" s="321"/>
      <c r="BHS34" s="321"/>
      <c r="BHT34" s="321"/>
      <c r="BHU34" s="321"/>
      <c r="BHV34" s="321"/>
      <c r="BHW34" s="321"/>
      <c r="BHX34" s="321"/>
      <c r="BHY34" s="321"/>
      <c r="BHZ34" s="321"/>
      <c r="BIA34" s="321"/>
      <c r="BIB34" s="321"/>
      <c r="BIC34" s="321"/>
      <c r="BID34" s="321"/>
      <c r="BIE34" s="321"/>
      <c r="BIF34" s="321"/>
      <c r="BIG34" s="321"/>
      <c r="BIH34" s="321"/>
      <c r="BII34" s="321"/>
      <c r="BIJ34" s="321"/>
      <c r="BIK34" s="321"/>
      <c r="BIL34" s="321"/>
      <c r="BIM34" s="321"/>
      <c r="BIN34" s="321"/>
      <c r="BIO34" s="321"/>
      <c r="BIP34" s="321"/>
      <c r="BIQ34" s="321"/>
      <c r="BIR34" s="321"/>
      <c r="BIS34" s="321"/>
      <c r="BIT34" s="321"/>
      <c r="BIU34" s="321"/>
      <c r="BIV34" s="321"/>
      <c r="BIW34" s="321"/>
      <c r="BIX34" s="321"/>
      <c r="BIY34" s="321"/>
      <c r="BIZ34" s="321"/>
      <c r="BJA34" s="321"/>
      <c r="BJB34" s="321"/>
      <c r="BJC34" s="321"/>
      <c r="BJD34" s="321"/>
      <c r="BJE34" s="321"/>
      <c r="BJF34" s="321"/>
      <c r="BJG34" s="321"/>
      <c r="BJH34" s="321"/>
      <c r="BJI34" s="321"/>
      <c r="BJJ34" s="321"/>
      <c r="BJK34" s="321"/>
      <c r="BJL34" s="321"/>
      <c r="BJM34" s="321"/>
      <c r="BJN34" s="321"/>
      <c r="BJO34" s="321"/>
      <c r="BJP34" s="321"/>
      <c r="BJQ34" s="321"/>
      <c r="BJR34" s="321"/>
      <c r="BJS34" s="321"/>
      <c r="BJT34" s="321"/>
      <c r="BJU34" s="321"/>
      <c r="BJV34" s="321"/>
      <c r="BJW34" s="321"/>
      <c r="BJX34" s="321"/>
      <c r="BJY34" s="321"/>
      <c r="BJZ34" s="321"/>
      <c r="BKA34" s="321"/>
      <c r="BKB34" s="321"/>
      <c r="BKC34" s="321"/>
      <c r="BKD34" s="321"/>
      <c r="BKE34" s="321"/>
      <c r="BKF34" s="321"/>
      <c r="BKG34" s="321"/>
      <c r="BKH34" s="321"/>
      <c r="BKI34" s="321"/>
      <c r="BKJ34" s="321"/>
      <c r="BKK34" s="321"/>
      <c r="BKL34" s="321"/>
      <c r="BKM34" s="321"/>
      <c r="BKN34" s="321"/>
      <c r="BKO34" s="321"/>
      <c r="BKP34" s="321"/>
      <c r="BKQ34" s="321"/>
      <c r="BKR34" s="321"/>
      <c r="BKS34" s="321"/>
      <c r="BKT34" s="321"/>
      <c r="BKU34" s="321"/>
      <c r="BKV34" s="321"/>
      <c r="BKW34" s="321"/>
      <c r="BKX34" s="321"/>
      <c r="BKY34" s="321"/>
      <c r="BKZ34" s="321"/>
      <c r="BLA34" s="321"/>
      <c r="BLB34" s="321"/>
      <c r="BLC34" s="321"/>
      <c r="BLD34" s="321"/>
      <c r="BLE34" s="321"/>
      <c r="BLF34" s="321"/>
      <c r="BLG34" s="321"/>
      <c r="BLH34" s="321"/>
      <c r="BLI34" s="321"/>
      <c r="BLJ34" s="321"/>
      <c r="BLK34" s="321"/>
      <c r="BLL34" s="321"/>
      <c r="BLM34" s="321"/>
      <c r="BLN34" s="321"/>
      <c r="BLO34" s="321"/>
      <c r="BLP34" s="321"/>
      <c r="BLQ34" s="321"/>
      <c r="BLR34" s="321"/>
      <c r="BLS34" s="321"/>
      <c r="BLT34" s="321"/>
      <c r="BLU34" s="321"/>
      <c r="BLV34" s="321"/>
      <c r="BLW34" s="321"/>
      <c r="BLX34" s="321"/>
      <c r="BLY34" s="321"/>
      <c r="BLZ34" s="321"/>
      <c r="BMA34" s="321"/>
      <c r="BMB34" s="321"/>
      <c r="BMC34" s="321"/>
      <c r="BMD34" s="321"/>
      <c r="BME34" s="321"/>
      <c r="BMF34" s="321"/>
      <c r="BMG34" s="321"/>
      <c r="BMH34" s="321"/>
      <c r="BMI34" s="321"/>
      <c r="BMJ34" s="321"/>
      <c r="BMK34" s="321"/>
      <c r="BML34" s="321"/>
      <c r="BMM34" s="321"/>
      <c r="BMN34" s="321"/>
      <c r="BMO34" s="321"/>
      <c r="BMP34" s="321"/>
      <c r="BMQ34" s="321"/>
      <c r="BMR34" s="321"/>
      <c r="BMS34" s="321"/>
      <c r="BMT34" s="321"/>
      <c r="BMU34" s="321"/>
      <c r="BMV34" s="321"/>
      <c r="BMW34" s="321"/>
      <c r="BMX34" s="321"/>
      <c r="BMY34" s="321"/>
      <c r="BMZ34" s="321"/>
      <c r="BNA34" s="321"/>
      <c r="BNB34" s="321"/>
      <c r="BNC34" s="321"/>
      <c r="BND34" s="321"/>
      <c r="BNE34" s="321"/>
      <c r="BNF34" s="321"/>
      <c r="BNG34" s="321"/>
      <c r="BNH34" s="321"/>
      <c r="BNI34" s="321"/>
      <c r="BNJ34" s="321"/>
      <c r="BNK34" s="321"/>
      <c r="BNL34" s="321"/>
      <c r="BNM34" s="321"/>
      <c r="BNN34" s="321"/>
      <c r="BNO34" s="321"/>
      <c r="BNP34" s="321"/>
      <c r="BNQ34" s="321"/>
      <c r="BNR34" s="321"/>
      <c r="BNS34" s="321"/>
      <c r="BNT34" s="321"/>
      <c r="BNU34" s="321"/>
      <c r="BNV34" s="321"/>
      <c r="BNW34" s="321"/>
      <c r="BNX34" s="321"/>
      <c r="BNY34" s="321"/>
      <c r="BNZ34" s="321"/>
      <c r="BOA34" s="321"/>
      <c r="BOB34" s="321"/>
      <c r="BOC34" s="321"/>
      <c r="BOD34" s="321"/>
      <c r="BOE34" s="321"/>
      <c r="BOF34" s="321"/>
      <c r="BOG34" s="321"/>
      <c r="BOH34" s="321"/>
      <c r="BOI34" s="321"/>
      <c r="BOJ34" s="321"/>
      <c r="BOK34" s="321"/>
      <c r="BOL34" s="321"/>
      <c r="BOM34" s="321"/>
      <c r="BON34" s="321"/>
      <c r="BOO34" s="321"/>
      <c r="BOP34" s="321"/>
      <c r="BOQ34" s="321"/>
      <c r="BOR34" s="321"/>
      <c r="BOS34" s="321"/>
      <c r="BOT34" s="321"/>
      <c r="BOU34" s="321"/>
      <c r="BOV34" s="321"/>
      <c r="BOW34" s="321"/>
      <c r="BOX34" s="321"/>
      <c r="BOY34" s="321"/>
      <c r="BOZ34" s="321"/>
      <c r="BPA34" s="321"/>
      <c r="BPB34" s="321"/>
      <c r="BPC34" s="321"/>
      <c r="BPD34" s="321"/>
      <c r="BPE34" s="321"/>
      <c r="BPF34" s="321"/>
      <c r="BPG34" s="321"/>
      <c r="BPH34" s="321"/>
      <c r="BPI34" s="321"/>
      <c r="BPJ34" s="321"/>
      <c r="BPK34" s="321"/>
      <c r="BPL34" s="321"/>
      <c r="BPM34" s="321"/>
      <c r="BPN34" s="321"/>
      <c r="BPO34" s="321"/>
      <c r="BPP34" s="321"/>
      <c r="BPQ34" s="321"/>
      <c r="BPR34" s="321"/>
      <c r="BPS34" s="321"/>
      <c r="BPT34" s="321"/>
      <c r="BPU34" s="321"/>
      <c r="BPV34" s="321"/>
      <c r="BPW34" s="321"/>
      <c r="BPX34" s="321"/>
      <c r="BPY34" s="321"/>
      <c r="BPZ34" s="321"/>
      <c r="BQA34" s="321"/>
      <c r="BQB34" s="321"/>
      <c r="BQC34" s="321"/>
      <c r="BQD34" s="321"/>
      <c r="BQE34" s="321"/>
      <c r="BQF34" s="321"/>
      <c r="BQG34" s="321"/>
      <c r="BQH34" s="321"/>
      <c r="BQI34" s="321"/>
      <c r="BQJ34" s="321"/>
      <c r="BQK34" s="321"/>
      <c r="BQL34" s="321"/>
      <c r="BQM34" s="321"/>
      <c r="BQN34" s="321"/>
      <c r="BQO34" s="321"/>
      <c r="BQP34" s="321"/>
      <c r="BQQ34" s="321"/>
      <c r="BQR34" s="321"/>
      <c r="BQS34" s="321"/>
      <c r="BQT34" s="321"/>
      <c r="BQU34" s="321"/>
      <c r="BQV34" s="321"/>
      <c r="BQW34" s="321"/>
      <c r="BQX34" s="321"/>
      <c r="BQY34" s="321"/>
      <c r="BQZ34" s="321"/>
      <c r="BRA34" s="321"/>
      <c r="BRB34" s="321"/>
      <c r="BRC34" s="321"/>
      <c r="BRD34" s="321"/>
      <c r="BRE34" s="321"/>
      <c r="BRF34" s="321"/>
      <c r="BRG34" s="321"/>
      <c r="BRH34" s="321"/>
      <c r="BRI34" s="321"/>
      <c r="BRJ34" s="321"/>
      <c r="BRK34" s="321"/>
      <c r="BRL34" s="321"/>
      <c r="BRM34" s="321"/>
      <c r="BRN34" s="321"/>
      <c r="BRO34" s="321"/>
      <c r="BRP34" s="321"/>
      <c r="BRQ34" s="321"/>
      <c r="BRR34" s="321"/>
      <c r="BRS34" s="321"/>
      <c r="BRT34" s="321"/>
      <c r="BRU34" s="321"/>
      <c r="BRV34" s="321"/>
      <c r="BRW34" s="321"/>
      <c r="BRX34" s="321"/>
      <c r="BRY34" s="321"/>
      <c r="BRZ34" s="321"/>
      <c r="BSA34" s="321"/>
      <c r="BSB34" s="321"/>
      <c r="BSC34" s="321"/>
      <c r="BSD34" s="321"/>
      <c r="BSE34" s="321"/>
      <c r="BSF34" s="321"/>
      <c r="BSG34" s="321"/>
      <c r="BSH34" s="321"/>
      <c r="BSI34" s="321"/>
      <c r="BSJ34" s="321"/>
      <c r="BSK34" s="321"/>
      <c r="BSL34" s="321"/>
      <c r="BSM34" s="321"/>
      <c r="BSN34" s="321"/>
      <c r="BSO34" s="321"/>
      <c r="BSP34" s="321"/>
      <c r="BSQ34" s="321"/>
      <c r="BSR34" s="321"/>
      <c r="BSS34" s="321"/>
      <c r="BST34" s="321"/>
      <c r="BSU34" s="321"/>
      <c r="BSV34" s="321"/>
      <c r="BSW34" s="321"/>
      <c r="BSX34" s="321"/>
      <c r="BSY34" s="321"/>
      <c r="BSZ34" s="321"/>
      <c r="BTA34" s="321"/>
      <c r="BTB34" s="321"/>
      <c r="BTC34" s="321"/>
      <c r="BTD34" s="321"/>
      <c r="BTE34" s="321"/>
      <c r="BTF34" s="321"/>
      <c r="BTG34" s="321"/>
      <c r="BTH34" s="321"/>
      <c r="BTI34" s="321"/>
      <c r="BTJ34" s="321"/>
      <c r="BTK34" s="321"/>
      <c r="BTL34" s="321"/>
      <c r="BTM34" s="321"/>
      <c r="BTN34" s="321"/>
      <c r="BTO34" s="321"/>
      <c r="BTP34" s="321"/>
      <c r="BTQ34" s="321"/>
      <c r="BTR34" s="321"/>
      <c r="BTS34" s="321"/>
      <c r="BTT34" s="321"/>
      <c r="BTU34" s="321"/>
      <c r="BTV34" s="321"/>
      <c r="BTW34" s="321"/>
      <c r="BTX34" s="321"/>
      <c r="BTY34" s="321"/>
      <c r="BTZ34" s="321"/>
      <c r="BUA34" s="321"/>
      <c r="BUB34" s="321"/>
      <c r="BUC34" s="321"/>
      <c r="BUD34" s="321"/>
      <c r="BUE34" s="321"/>
      <c r="BUF34" s="321"/>
      <c r="BUG34" s="321"/>
      <c r="BUH34" s="321"/>
      <c r="BUI34" s="321"/>
      <c r="BUJ34" s="321"/>
      <c r="BUK34" s="321"/>
      <c r="BUL34" s="321"/>
      <c r="BUM34" s="321"/>
      <c r="BUN34" s="321"/>
      <c r="BUO34" s="321"/>
      <c r="BUP34" s="321"/>
      <c r="BUQ34" s="321"/>
      <c r="BUR34" s="321"/>
      <c r="BUS34" s="321"/>
      <c r="BUT34" s="321"/>
      <c r="BUU34" s="321"/>
      <c r="BUV34" s="321"/>
      <c r="BUW34" s="321"/>
      <c r="BUX34" s="321"/>
      <c r="BUY34" s="321"/>
      <c r="BUZ34" s="321"/>
      <c r="BVA34" s="321"/>
      <c r="BVB34" s="321"/>
      <c r="BVC34" s="321"/>
      <c r="BVD34" s="321"/>
      <c r="BVE34" s="321"/>
      <c r="BVF34" s="321"/>
      <c r="BVG34" s="321"/>
      <c r="BVH34" s="321"/>
      <c r="BVI34" s="321"/>
      <c r="BVJ34" s="321"/>
      <c r="BVK34" s="321"/>
      <c r="BVL34" s="321"/>
      <c r="BVM34" s="321"/>
      <c r="BVN34" s="321"/>
      <c r="BVO34" s="321"/>
      <c r="BVP34" s="321"/>
      <c r="BVQ34" s="321"/>
      <c r="BVR34" s="321"/>
      <c r="BVS34" s="321"/>
      <c r="BVT34" s="321"/>
      <c r="BVU34" s="321"/>
      <c r="BVV34" s="321"/>
      <c r="BVW34" s="321"/>
      <c r="BVX34" s="321"/>
      <c r="BVY34" s="321"/>
      <c r="BVZ34" s="321"/>
      <c r="BWA34" s="321"/>
      <c r="BWB34" s="321"/>
      <c r="BWC34" s="321"/>
      <c r="BWD34" s="321"/>
      <c r="BWE34" s="321"/>
      <c r="BWF34" s="321"/>
      <c r="BWG34" s="321"/>
      <c r="BWH34" s="321"/>
      <c r="BWI34" s="321"/>
      <c r="BWJ34" s="321"/>
      <c r="BWK34" s="321"/>
      <c r="BWL34" s="321"/>
      <c r="BWM34" s="321"/>
      <c r="BWN34" s="321"/>
      <c r="BWO34" s="321"/>
      <c r="BWP34" s="321"/>
      <c r="BWQ34" s="321"/>
      <c r="BWR34" s="321"/>
      <c r="BWS34" s="321"/>
      <c r="BWT34" s="321"/>
      <c r="BWU34" s="321"/>
      <c r="BWV34" s="321"/>
      <c r="BWW34" s="321"/>
      <c r="BWX34" s="321"/>
      <c r="BWY34" s="321"/>
      <c r="BWZ34" s="321"/>
      <c r="BXA34" s="321"/>
      <c r="BXB34" s="321"/>
      <c r="BXC34" s="321"/>
      <c r="BXD34" s="321"/>
      <c r="BXE34" s="321"/>
      <c r="BXF34" s="321"/>
      <c r="BXG34" s="321"/>
      <c r="BXH34" s="321"/>
      <c r="BXI34" s="321"/>
      <c r="BXJ34" s="321"/>
      <c r="BXK34" s="321"/>
      <c r="BXL34" s="321"/>
      <c r="BXM34" s="321"/>
      <c r="BXN34" s="321"/>
      <c r="BXO34" s="321"/>
      <c r="BXP34" s="321"/>
      <c r="BXQ34" s="321"/>
      <c r="BXR34" s="321"/>
      <c r="BXS34" s="321"/>
      <c r="BXT34" s="321"/>
      <c r="BXU34" s="321"/>
      <c r="BXV34" s="321"/>
      <c r="BXW34" s="321"/>
      <c r="BXX34" s="321"/>
      <c r="BXY34" s="321"/>
      <c r="BXZ34" s="321"/>
      <c r="BYA34" s="321"/>
      <c r="BYB34" s="321"/>
      <c r="BYC34" s="321"/>
      <c r="BYD34" s="321"/>
      <c r="BYE34" s="321"/>
      <c r="BYF34" s="321"/>
      <c r="BYG34" s="321"/>
      <c r="BYH34" s="321"/>
      <c r="BYI34" s="321"/>
      <c r="BYJ34" s="321"/>
      <c r="BYK34" s="321"/>
      <c r="BYL34" s="321"/>
      <c r="BYM34" s="321"/>
      <c r="BYN34" s="321"/>
      <c r="BYO34" s="321"/>
      <c r="BYP34" s="321"/>
      <c r="BYQ34" s="321"/>
      <c r="BYR34" s="321"/>
      <c r="BYS34" s="321"/>
      <c r="BYT34" s="321"/>
      <c r="BYU34" s="321"/>
      <c r="BYV34" s="321"/>
      <c r="BYW34" s="321"/>
      <c r="BYX34" s="321"/>
      <c r="BYY34" s="321"/>
      <c r="BYZ34" s="321"/>
      <c r="BZA34" s="321"/>
      <c r="BZB34" s="321"/>
      <c r="BZC34" s="321"/>
      <c r="BZD34" s="321"/>
      <c r="BZE34" s="321"/>
      <c r="BZF34" s="321"/>
      <c r="BZG34" s="321"/>
      <c r="BZH34" s="321"/>
      <c r="BZI34" s="321"/>
      <c r="BZJ34" s="321"/>
      <c r="BZK34" s="321"/>
      <c r="BZL34" s="321"/>
      <c r="BZM34" s="321"/>
      <c r="BZN34" s="321"/>
      <c r="BZO34" s="321"/>
      <c r="BZP34" s="321"/>
      <c r="BZQ34" s="321"/>
      <c r="BZR34" s="321"/>
      <c r="BZS34" s="321"/>
      <c r="BZT34" s="321"/>
      <c r="BZU34" s="321"/>
      <c r="BZV34" s="321"/>
      <c r="BZW34" s="321"/>
      <c r="BZX34" s="321"/>
      <c r="BZY34" s="321"/>
      <c r="BZZ34" s="321"/>
      <c r="CAA34" s="321"/>
      <c r="CAB34" s="321"/>
      <c r="CAC34" s="321"/>
      <c r="CAD34" s="321"/>
      <c r="CAE34" s="321"/>
      <c r="CAF34" s="321"/>
      <c r="CAG34" s="321"/>
      <c r="CAH34" s="321"/>
      <c r="CAI34" s="321"/>
      <c r="CAJ34" s="321"/>
      <c r="CAK34" s="321"/>
      <c r="CAL34" s="321"/>
      <c r="CAM34" s="321"/>
      <c r="CAN34" s="321"/>
      <c r="CAO34" s="321"/>
      <c r="CAP34" s="321"/>
      <c r="CAQ34" s="321"/>
      <c r="CAR34" s="321"/>
      <c r="CAS34" s="321"/>
      <c r="CAT34" s="321"/>
      <c r="CAU34" s="321"/>
      <c r="CAV34" s="321"/>
      <c r="CAW34" s="321"/>
      <c r="CAX34" s="321"/>
      <c r="CAY34" s="321"/>
      <c r="CAZ34" s="321"/>
      <c r="CBA34" s="321"/>
      <c r="CBB34" s="321"/>
      <c r="CBC34" s="321"/>
      <c r="CBD34" s="321"/>
      <c r="CBE34" s="321"/>
      <c r="CBF34" s="321"/>
      <c r="CBG34" s="321"/>
      <c r="CBH34" s="321"/>
      <c r="CBI34" s="321"/>
      <c r="CBJ34" s="321"/>
      <c r="CBK34" s="321"/>
      <c r="CBL34" s="321"/>
      <c r="CBM34" s="321"/>
      <c r="CBN34" s="321"/>
      <c r="CBO34" s="321"/>
      <c r="CBP34" s="321"/>
      <c r="CBQ34" s="321"/>
      <c r="CBR34" s="321"/>
      <c r="CBS34" s="321"/>
      <c r="CBT34" s="321"/>
      <c r="CBU34" s="321"/>
      <c r="CBV34" s="321"/>
      <c r="CBW34" s="321"/>
      <c r="CBX34" s="321"/>
      <c r="CBY34" s="321"/>
      <c r="CBZ34" s="321"/>
      <c r="CCA34" s="321"/>
      <c r="CCB34" s="321"/>
      <c r="CCC34" s="321"/>
      <c r="CCD34" s="321"/>
      <c r="CCE34" s="321"/>
      <c r="CCF34" s="321"/>
      <c r="CCG34" s="321"/>
      <c r="CCH34" s="321"/>
      <c r="CCI34" s="321"/>
      <c r="CCJ34" s="321"/>
      <c r="CCK34" s="321"/>
      <c r="CCL34" s="321"/>
      <c r="CCM34" s="321"/>
      <c r="CCN34" s="321"/>
      <c r="CCO34" s="321"/>
      <c r="CCP34" s="321"/>
      <c r="CCQ34" s="321"/>
      <c r="CCR34" s="321"/>
      <c r="CCS34" s="321"/>
      <c r="CCT34" s="321"/>
      <c r="CCU34" s="321"/>
      <c r="CCV34" s="321"/>
      <c r="CCW34" s="321"/>
      <c r="CCX34" s="321"/>
      <c r="CCY34" s="321"/>
      <c r="CCZ34" s="321"/>
      <c r="CDA34" s="321"/>
      <c r="CDB34" s="321"/>
      <c r="CDC34" s="321"/>
      <c r="CDD34" s="321"/>
      <c r="CDE34" s="321"/>
      <c r="CDF34" s="321"/>
      <c r="CDG34" s="321"/>
      <c r="CDH34" s="321"/>
      <c r="CDI34" s="321"/>
      <c r="CDJ34" s="321"/>
      <c r="CDK34" s="321"/>
      <c r="CDL34" s="321"/>
      <c r="CDM34" s="321"/>
      <c r="CDN34" s="321"/>
      <c r="CDO34" s="321"/>
      <c r="CDP34" s="321"/>
      <c r="CDQ34" s="321"/>
      <c r="CDR34" s="321"/>
      <c r="CDS34" s="321"/>
      <c r="CDT34" s="321"/>
      <c r="CDU34" s="321"/>
      <c r="CDV34" s="321"/>
      <c r="CDW34" s="321"/>
      <c r="CDX34" s="321"/>
      <c r="CDY34" s="321"/>
      <c r="CDZ34" s="321"/>
      <c r="CEA34" s="321"/>
      <c r="CEB34" s="321"/>
      <c r="CEC34" s="321"/>
      <c r="CED34" s="321"/>
      <c r="CEE34" s="321"/>
      <c r="CEF34" s="321"/>
      <c r="CEG34" s="321"/>
      <c r="CEH34" s="321"/>
      <c r="CEI34" s="321"/>
      <c r="CEJ34" s="321"/>
      <c r="CEK34" s="321"/>
      <c r="CEL34" s="321"/>
      <c r="CEM34" s="321"/>
      <c r="CEN34" s="321"/>
      <c r="CEO34" s="321"/>
      <c r="CEP34" s="321"/>
      <c r="CEQ34" s="321"/>
      <c r="CER34" s="321"/>
      <c r="CES34" s="321"/>
      <c r="CET34" s="321"/>
      <c r="CEU34" s="321"/>
      <c r="CEV34" s="321"/>
      <c r="CEW34" s="321"/>
      <c r="CEX34" s="321"/>
      <c r="CEY34" s="321"/>
      <c r="CEZ34" s="321"/>
      <c r="CFA34" s="321"/>
      <c r="CFB34" s="321"/>
      <c r="CFC34" s="321"/>
      <c r="CFD34" s="321"/>
      <c r="CFE34" s="321"/>
      <c r="CFF34" s="321"/>
      <c r="CFG34" s="321"/>
      <c r="CFH34" s="321"/>
      <c r="CFI34" s="321"/>
      <c r="CFJ34" s="321"/>
      <c r="CFK34" s="321"/>
      <c r="CFL34" s="321"/>
      <c r="CFM34" s="321"/>
      <c r="CFN34" s="321"/>
      <c r="CFO34" s="321"/>
      <c r="CFP34" s="321"/>
      <c r="CFQ34" s="321"/>
      <c r="CFR34" s="321"/>
      <c r="CFS34" s="321"/>
      <c r="CFT34" s="321"/>
      <c r="CFU34" s="321"/>
      <c r="CFV34" s="321"/>
      <c r="CFW34" s="321"/>
      <c r="CFX34" s="321"/>
      <c r="CFY34" s="321"/>
      <c r="CFZ34" s="321"/>
      <c r="CGA34" s="321"/>
      <c r="CGB34" s="321"/>
      <c r="CGC34" s="321"/>
      <c r="CGD34" s="321"/>
      <c r="CGE34" s="321"/>
      <c r="CGF34" s="321"/>
      <c r="CGG34" s="321"/>
      <c r="CGH34" s="321"/>
      <c r="CGI34" s="321"/>
      <c r="CGJ34" s="321"/>
      <c r="CGK34" s="321"/>
      <c r="CGL34" s="321"/>
      <c r="CGM34" s="321"/>
      <c r="CGN34" s="321"/>
      <c r="CGO34" s="321"/>
      <c r="CGP34" s="321"/>
      <c r="CGQ34" s="321"/>
      <c r="CGR34" s="321"/>
      <c r="CGS34" s="321"/>
      <c r="CGT34" s="321"/>
      <c r="CGU34" s="321"/>
      <c r="CGV34" s="321"/>
      <c r="CGW34" s="321"/>
      <c r="CGX34" s="321"/>
      <c r="CGY34" s="321"/>
      <c r="CGZ34" s="321"/>
      <c r="CHA34" s="321"/>
      <c r="CHB34" s="321"/>
      <c r="CHC34" s="321"/>
      <c r="CHD34" s="321"/>
      <c r="CHE34" s="321"/>
      <c r="CHF34" s="321"/>
      <c r="CHG34" s="321"/>
      <c r="CHH34" s="321"/>
      <c r="CHI34" s="321"/>
      <c r="CHJ34" s="321"/>
      <c r="CHK34" s="321"/>
      <c r="CHL34" s="321"/>
      <c r="CHM34" s="321"/>
      <c r="CHN34" s="321"/>
      <c r="CHO34" s="321"/>
      <c r="CHP34" s="321"/>
      <c r="CHQ34" s="321"/>
      <c r="CHR34" s="321"/>
      <c r="CHS34" s="321"/>
      <c r="CHT34" s="321"/>
      <c r="CHU34" s="321"/>
      <c r="CHV34" s="321"/>
      <c r="CHW34" s="321"/>
      <c r="CHX34" s="321"/>
      <c r="CHY34" s="321"/>
      <c r="CHZ34" s="321"/>
      <c r="CIA34" s="321"/>
      <c r="CIB34" s="321"/>
      <c r="CIC34" s="321"/>
      <c r="CID34" s="321"/>
      <c r="CIE34" s="321"/>
      <c r="CIF34" s="321"/>
      <c r="CIG34" s="321"/>
      <c r="CIH34" s="321"/>
      <c r="CII34" s="321"/>
      <c r="CIJ34" s="321"/>
      <c r="CIK34" s="321"/>
      <c r="CIL34" s="321"/>
      <c r="CIM34" s="321"/>
      <c r="CIN34" s="321"/>
      <c r="CIO34" s="321"/>
      <c r="CIP34" s="321"/>
      <c r="CIQ34" s="321"/>
      <c r="CIR34" s="321"/>
      <c r="CIS34" s="321"/>
      <c r="CIT34" s="321"/>
      <c r="CIU34" s="321"/>
      <c r="CIV34" s="321"/>
      <c r="CIW34" s="321"/>
      <c r="CIX34" s="321"/>
      <c r="CIY34" s="321"/>
      <c r="CIZ34" s="321"/>
      <c r="CJA34" s="321"/>
      <c r="CJB34" s="321"/>
      <c r="CJC34" s="321"/>
      <c r="CJD34" s="321"/>
      <c r="CJE34" s="321"/>
      <c r="CJF34" s="321"/>
      <c r="CJG34" s="321"/>
      <c r="CJH34" s="321"/>
      <c r="CJI34" s="321"/>
      <c r="CJJ34" s="321"/>
      <c r="CJK34" s="321"/>
      <c r="CJL34" s="321"/>
      <c r="CJM34" s="321"/>
      <c r="CJN34" s="321"/>
      <c r="CJO34" s="321"/>
      <c r="CJP34" s="321"/>
      <c r="CJQ34" s="321"/>
      <c r="CJR34" s="321"/>
      <c r="CJS34" s="321"/>
      <c r="CJT34" s="321"/>
      <c r="CJU34" s="321"/>
      <c r="CJV34" s="321"/>
      <c r="CJW34" s="321"/>
      <c r="CJX34" s="321"/>
      <c r="CJY34" s="321"/>
      <c r="CJZ34" s="321"/>
      <c r="CKA34" s="321"/>
      <c r="CKB34" s="321"/>
      <c r="CKC34" s="321"/>
      <c r="CKD34" s="321"/>
      <c r="CKE34" s="321"/>
      <c r="CKF34" s="321"/>
      <c r="CKG34" s="321"/>
      <c r="CKH34" s="321"/>
      <c r="CKI34" s="321"/>
      <c r="CKJ34" s="321"/>
      <c r="CKK34" s="321"/>
      <c r="CKL34" s="321"/>
      <c r="CKM34" s="321"/>
      <c r="CKN34" s="321"/>
      <c r="CKO34" s="321"/>
      <c r="CKP34" s="321"/>
      <c r="CKQ34" s="321"/>
      <c r="CKR34" s="321"/>
      <c r="CKS34" s="321"/>
      <c r="CKT34" s="321"/>
      <c r="CKU34" s="321"/>
      <c r="CKV34" s="321"/>
      <c r="CKW34" s="321"/>
      <c r="CKX34" s="321"/>
      <c r="CKY34" s="321"/>
      <c r="CKZ34" s="321"/>
      <c r="CLA34" s="321"/>
      <c r="CLB34" s="321"/>
      <c r="CLC34" s="321"/>
      <c r="CLD34" s="321"/>
      <c r="CLE34" s="321"/>
      <c r="CLF34" s="321"/>
      <c r="CLG34" s="321"/>
      <c r="CLH34" s="321"/>
      <c r="CLI34" s="321"/>
      <c r="CLJ34" s="321"/>
      <c r="CLK34" s="321"/>
      <c r="CLL34" s="321"/>
      <c r="CLM34" s="321"/>
      <c r="CLN34" s="321"/>
      <c r="CLO34" s="321"/>
      <c r="CLP34" s="321"/>
      <c r="CLQ34" s="321"/>
      <c r="CLR34" s="321"/>
      <c r="CLS34" s="321"/>
      <c r="CLT34" s="321"/>
      <c r="CLU34" s="321"/>
      <c r="CLV34" s="321"/>
      <c r="CLW34" s="321"/>
      <c r="CLX34" s="321"/>
      <c r="CLY34" s="321"/>
      <c r="CLZ34" s="321"/>
      <c r="CMA34" s="321"/>
      <c r="CMB34" s="321"/>
      <c r="CMC34" s="321"/>
      <c r="CMD34" s="321"/>
      <c r="CME34" s="321"/>
      <c r="CMF34" s="321"/>
      <c r="CMG34" s="321"/>
      <c r="CMH34" s="321"/>
      <c r="CMI34" s="321"/>
      <c r="CMJ34" s="321"/>
      <c r="CMK34" s="321"/>
      <c r="CML34" s="321"/>
      <c r="CMM34" s="321"/>
      <c r="CMN34" s="321"/>
      <c r="CMO34" s="321"/>
      <c r="CMP34" s="321"/>
      <c r="CMQ34" s="321"/>
      <c r="CMR34" s="321"/>
      <c r="CMS34" s="321"/>
      <c r="CMT34" s="321"/>
      <c r="CMU34" s="321"/>
      <c r="CMV34" s="321"/>
      <c r="CMW34" s="321"/>
      <c r="CMX34" s="321"/>
      <c r="CMY34" s="321"/>
      <c r="CMZ34" s="321"/>
      <c r="CNA34" s="321"/>
      <c r="CNB34" s="321"/>
      <c r="CNC34" s="321"/>
      <c r="CND34" s="321"/>
      <c r="CNE34" s="321"/>
      <c r="CNF34" s="321"/>
      <c r="CNG34" s="321"/>
      <c r="CNH34" s="321"/>
      <c r="CNI34" s="321"/>
      <c r="CNJ34" s="321"/>
      <c r="CNK34" s="321"/>
      <c r="CNL34" s="321"/>
      <c r="CNM34" s="321"/>
      <c r="CNN34" s="321"/>
      <c r="CNO34" s="321"/>
      <c r="CNP34" s="321"/>
      <c r="CNQ34" s="321"/>
      <c r="CNR34" s="321"/>
      <c r="CNS34" s="321"/>
      <c r="CNT34" s="321"/>
      <c r="CNU34" s="321"/>
      <c r="CNV34" s="321"/>
      <c r="CNW34" s="321"/>
      <c r="CNX34" s="321"/>
      <c r="CNY34" s="321"/>
      <c r="CNZ34" s="321"/>
      <c r="COA34" s="321"/>
      <c r="COB34" s="321"/>
      <c r="COC34" s="321"/>
      <c r="COD34" s="321"/>
      <c r="COE34" s="321"/>
      <c r="COF34" s="321"/>
      <c r="COG34" s="321"/>
      <c r="COH34" s="321"/>
      <c r="COI34" s="321"/>
      <c r="COJ34" s="321"/>
      <c r="COK34" s="321"/>
      <c r="COL34" s="321"/>
      <c r="COM34" s="321"/>
      <c r="CON34" s="321"/>
      <c r="COO34" s="321"/>
      <c r="COP34" s="321"/>
      <c r="COQ34" s="321"/>
      <c r="COR34" s="321"/>
      <c r="COS34" s="321"/>
      <c r="COT34" s="321"/>
      <c r="COU34" s="321"/>
      <c r="COV34" s="321"/>
      <c r="COW34" s="321"/>
      <c r="COX34" s="321"/>
      <c r="COY34" s="321"/>
      <c r="COZ34" s="321"/>
      <c r="CPA34" s="321"/>
      <c r="CPB34" s="321"/>
      <c r="CPC34" s="321"/>
      <c r="CPD34" s="321"/>
      <c r="CPE34" s="321"/>
      <c r="CPF34" s="321"/>
      <c r="CPG34" s="321"/>
      <c r="CPH34" s="321"/>
      <c r="CPI34" s="321"/>
      <c r="CPJ34" s="321"/>
      <c r="CPK34" s="321"/>
      <c r="CPL34" s="321"/>
      <c r="CPM34" s="321"/>
      <c r="CPN34" s="321"/>
      <c r="CPO34" s="321"/>
      <c r="CPP34" s="321"/>
      <c r="CPQ34" s="321"/>
      <c r="CPR34" s="321"/>
      <c r="CPS34" s="321"/>
      <c r="CPT34" s="321"/>
      <c r="CPU34" s="321"/>
      <c r="CPV34" s="321"/>
      <c r="CPW34" s="321"/>
      <c r="CPX34" s="321"/>
      <c r="CPY34" s="321"/>
      <c r="CPZ34" s="321"/>
      <c r="CQA34" s="321"/>
      <c r="CQB34" s="321"/>
      <c r="CQC34" s="321"/>
      <c r="CQD34" s="321"/>
      <c r="CQE34" s="321"/>
      <c r="CQF34" s="321"/>
      <c r="CQG34" s="321"/>
      <c r="CQH34" s="321"/>
      <c r="CQI34" s="321"/>
      <c r="CQJ34" s="321"/>
      <c r="CQK34" s="321"/>
      <c r="CQL34" s="321"/>
      <c r="CQM34" s="321"/>
      <c r="CQN34" s="321"/>
      <c r="CQO34" s="321"/>
      <c r="CQP34" s="321"/>
      <c r="CQQ34" s="321"/>
      <c r="CQR34" s="321"/>
      <c r="CQS34" s="321"/>
      <c r="CQT34" s="321"/>
      <c r="CQU34" s="321"/>
      <c r="CQV34" s="321"/>
      <c r="CQW34" s="321"/>
      <c r="CQX34" s="321"/>
      <c r="CQY34" s="321"/>
      <c r="CQZ34" s="321"/>
      <c r="CRA34" s="321"/>
      <c r="CRB34" s="321"/>
      <c r="CRC34" s="321"/>
      <c r="CRD34" s="321"/>
      <c r="CRE34" s="321"/>
      <c r="CRF34" s="321"/>
      <c r="CRG34" s="321"/>
      <c r="CRH34" s="321"/>
      <c r="CRI34" s="321"/>
      <c r="CRJ34" s="321"/>
      <c r="CRK34" s="321"/>
      <c r="CRL34" s="321"/>
      <c r="CRM34" s="321"/>
      <c r="CRN34" s="321"/>
      <c r="CRO34" s="321"/>
      <c r="CRP34" s="321"/>
      <c r="CRQ34" s="321"/>
      <c r="CRR34" s="321"/>
      <c r="CRS34" s="321"/>
      <c r="CRT34" s="321"/>
      <c r="CRU34" s="321"/>
      <c r="CRV34" s="321"/>
      <c r="CRW34" s="321"/>
      <c r="CRX34" s="321"/>
      <c r="CRY34" s="321"/>
      <c r="CRZ34" s="321"/>
      <c r="CSA34" s="321"/>
      <c r="CSB34" s="321"/>
      <c r="CSC34" s="321"/>
      <c r="CSD34" s="321"/>
      <c r="CSE34" s="321"/>
      <c r="CSF34" s="321"/>
      <c r="CSG34" s="321"/>
      <c r="CSH34" s="321"/>
      <c r="CSI34" s="321"/>
      <c r="CSJ34" s="321"/>
      <c r="CSK34" s="321"/>
      <c r="CSL34" s="321"/>
      <c r="CSM34" s="321"/>
      <c r="CSN34" s="321"/>
      <c r="CSO34" s="321"/>
      <c r="CSP34" s="321"/>
      <c r="CSQ34" s="321"/>
      <c r="CSR34" s="321"/>
      <c r="CSS34" s="321"/>
      <c r="CST34" s="321"/>
      <c r="CSU34" s="321"/>
      <c r="CSV34" s="321"/>
      <c r="CSW34" s="321"/>
      <c r="CSX34" s="321"/>
      <c r="CSY34" s="321"/>
      <c r="CSZ34" s="321"/>
      <c r="CTA34" s="321"/>
      <c r="CTB34" s="321"/>
      <c r="CTC34" s="321"/>
      <c r="CTD34" s="321"/>
      <c r="CTE34" s="321"/>
      <c r="CTF34" s="321"/>
      <c r="CTG34" s="321"/>
      <c r="CTH34" s="321"/>
      <c r="CTI34" s="321"/>
      <c r="CTJ34" s="321"/>
      <c r="CTK34" s="321"/>
      <c r="CTL34" s="321"/>
      <c r="CTM34" s="321"/>
      <c r="CTN34" s="321"/>
      <c r="CTO34" s="321"/>
      <c r="CTP34" s="321"/>
      <c r="CTQ34" s="321"/>
      <c r="CTR34" s="321"/>
      <c r="CTS34" s="321"/>
      <c r="CTT34" s="321"/>
      <c r="CTU34" s="321"/>
      <c r="CTV34" s="321"/>
      <c r="CTW34" s="321"/>
      <c r="CTX34" s="321"/>
      <c r="CTY34" s="321"/>
      <c r="CTZ34" s="321"/>
      <c r="CUA34" s="321"/>
      <c r="CUB34" s="321"/>
      <c r="CUC34" s="321"/>
      <c r="CUD34" s="321"/>
      <c r="CUE34" s="321"/>
      <c r="CUF34" s="321"/>
      <c r="CUG34" s="321"/>
      <c r="CUH34" s="321"/>
      <c r="CUI34" s="321"/>
      <c r="CUJ34" s="321"/>
      <c r="CUK34" s="321"/>
      <c r="CUL34" s="321"/>
      <c r="CUM34" s="321"/>
      <c r="CUN34" s="321"/>
      <c r="CUO34" s="321"/>
      <c r="CUP34" s="321"/>
      <c r="CUQ34" s="321"/>
      <c r="CUR34" s="321"/>
      <c r="CUS34" s="321"/>
      <c r="CUT34" s="321"/>
      <c r="CUU34" s="321"/>
      <c r="CUV34" s="321"/>
      <c r="CUW34" s="321"/>
      <c r="CUX34" s="321"/>
      <c r="CUY34" s="321"/>
      <c r="CUZ34" s="321"/>
      <c r="CVA34" s="321"/>
      <c r="CVB34" s="321"/>
      <c r="CVC34" s="321"/>
      <c r="CVD34" s="321"/>
      <c r="CVE34" s="321"/>
      <c r="CVF34" s="321"/>
      <c r="CVG34" s="321"/>
      <c r="CVH34" s="321"/>
      <c r="CVI34" s="321"/>
      <c r="CVJ34" s="321"/>
      <c r="CVK34" s="321"/>
      <c r="CVL34" s="321"/>
      <c r="CVM34" s="321"/>
      <c r="CVN34" s="321"/>
      <c r="CVO34" s="321"/>
      <c r="CVP34" s="321"/>
      <c r="CVQ34" s="321"/>
      <c r="CVR34" s="321"/>
      <c r="CVS34" s="321"/>
      <c r="CVT34" s="321"/>
      <c r="CVU34" s="321"/>
      <c r="CVV34" s="321"/>
      <c r="CVW34" s="321"/>
      <c r="CVX34" s="321"/>
      <c r="CVY34" s="321"/>
      <c r="CVZ34" s="321"/>
      <c r="CWA34" s="321"/>
      <c r="CWB34" s="321"/>
      <c r="CWC34" s="321"/>
      <c r="CWD34" s="321"/>
      <c r="CWE34" s="321"/>
      <c r="CWF34" s="321"/>
      <c r="CWG34" s="321"/>
      <c r="CWH34" s="321"/>
      <c r="CWI34" s="321"/>
      <c r="CWJ34" s="321"/>
      <c r="CWK34" s="321"/>
      <c r="CWL34" s="321"/>
      <c r="CWM34" s="321"/>
      <c r="CWN34" s="321"/>
      <c r="CWO34" s="321"/>
      <c r="CWP34" s="321"/>
      <c r="CWQ34" s="321"/>
      <c r="CWR34" s="321"/>
      <c r="CWS34" s="321"/>
      <c r="CWT34" s="321"/>
      <c r="CWU34" s="321"/>
      <c r="CWV34" s="321"/>
      <c r="CWW34" s="321"/>
      <c r="CWX34" s="321"/>
      <c r="CWY34" s="321"/>
      <c r="CWZ34" s="321"/>
      <c r="CXA34" s="321"/>
      <c r="CXB34" s="321"/>
      <c r="CXC34" s="321"/>
      <c r="CXD34" s="321"/>
      <c r="CXE34" s="321"/>
      <c r="CXF34" s="321"/>
      <c r="CXG34" s="321"/>
      <c r="CXH34" s="321"/>
      <c r="CXI34" s="321"/>
      <c r="CXJ34" s="321"/>
      <c r="CXK34" s="321"/>
      <c r="CXL34" s="321"/>
      <c r="CXM34" s="321"/>
      <c r="CXN34" s="321"/>
      <c r="CXO34" s="321"/>
      <c r="CXP34" s="321"/>
      <c r="CXQ34" s="321"/>
      <c r="CXR34" s="321"/>
      <c r="CXS34" s="321"/>
      <c r="CXT34" s="321"/>
      <c r="CXU34" s="321"/>
      <c r="CXV34" s="321"/>
      <c r="CXW34" s="321"/>
      <c r="CXX34" s="321"/>
      <c r="CXY34" s="321"/>
      <c r="CXZ34" s="321"/>
      <c r="CYA34" s="321"/>
      <c r="CYB34" s="321"/>
      <c r="CYC34" s="321"/>
      <c r="CYD34" s="321"/>
      <c r="CYE34" s="321"/>
      <c r="CYF34" s="321"/>
      <c r="CYG34" s="321"/>
      <c r="CYH34" s="321"/>
      <c r="CYI34" s="321"/>
      <c r="CYJ34" s="321"/>
      <c r="CYK34" s="321"/>
      <c r="CYL34" s="321"/>
      <c r="CYM34" s="321"/>
      <c r="CYN34" s="321"/>
      <c r="CYO34" s="321"/>
      <c r="CYP34" s="321"/>
      <c r="CYQ34" s="321"/>
      <c r="CYR34" s="321"/>
      <c r="CYS34" s="321"/>
      <c r="CYT34" s="321"/>
      <c r="CYU34" s="321"/>
      <c r="CYV34" s="321"/>
      <c r="CYW34" s="321"/>
      <c r="CYX34" s="321"/>
      <c r="CYY34" s="321"/>
      <c r="CYZ34" s="321"/>
      <c r="CZA34" s="321"/>
      <c r="CZB34" s="321"/>
      <c r="CZC34" s="321"/>
      <c r="CZD34" s="321"/>
      <c r="CZE34" s="321"/>
      <c r="CZF34" s="321"/>
      <c r="CZG34" s="321"/>
      <c r="CZH34" s="321"/>
      <c r="CZI34" s="321"/>
      <c r="CZJ34" s="321"/>
      <c r="CZK34" s="321"/>
      <c r="CZL34" s="321"/>
      <c r="CZM34" s="321"/>
      <c r="CZN34" s="321"/>
      <c r="CZO34" s="321"/>
      <c r="CZP34" s="321"/>
      <c r="CZQ34" s="321"/>
      <c r="CZR34" s="321"/>
      <c r="CZS34" s="321"/>
      <c r="CZT34" s="321"/>
      <c r="CZU34" s="321"/>
      <c r="CZV34" s="321"/>
      <c r="CZW34" s="321"/>
      <c r="CZX34" s="321"/>
      <c r="CZY34" s="321"/>
      <c r="CZZ34" s="321"/>
      <c r="DAA34" s="321"/>
      <c r="DAB34" s="321"/>
      <c r="DAC34" s="321"/>
      <c r="DAD34" s="321"/>
      <c r="DAE34" s="321"/>
      <c r="DAF34" s="321"/>
      <c r="DAG34" s="321"/>
      <c r="DAH34" s="321"/>
      <c r="DAI34" s="321"/>
      <c r="DAJ34" s="321"/>
      <c r="DAK34" s="321"/>
      <c r="DAL34" s="321"/>
      <c r="DAM34" s="321"/>
      <c r="DAN34" s="321"/>
      <c r="DAO34" s="321"/>
      <c r="DAP34" s="321"/>
      <c r="DAQ34" s="321"/>
      <c r="DAR34" s="321"/>
      <c r="DAS34" s="321"/>
      <c r="DAT34" s="321"/>
      <c r="DAU34" s="321"/>
      <c r="DAV34" s="321"/>
      <c r="DAW34" s="321"/>
      <c r="DAX34" s="321"/>
      <c r="DAY34" s="321"/>
      <c r="DAZ34" s="321"/>
      <c r="DBA34" s="321"/>
      <c r="DBB34" s="321"/>
      <c r="DBC34" s="321"/>
      <c r="DBD34" s="321"/>
      <c r="DBE34" s="321"/>
      <c r="DBF34" s="321"/>
      <c r="DBG34" s="321"/>
      <c r="DBH34" s="321"/>
      <c r="DBI34" s="321"/>
      <c r="DBJ34" s="321"/>
      <c r="DBK34" s="321"/>
      <c r="DBL34" s="321"/>
      <c r="DBM34" s="321"/>
      <c r="DBN34" s="321"/>
      <c r="DBO34" s="321"/>
      <c r="DBP34" s="321"/>
      <c r="DBQ34" s="321"/>
      <c r="DBR34" s="321"/>
      <c r="DBS34" s="321"/>
      <c r="DBT34" s="321"/>
      <c r="DBU34" s="321"/>
      <c r="DBV34" s="321"/>
      <c r="DBW34" s="321"/>
      <c r="DBX34" s="321"/>
      <c r="DBY34" s="321"/>
      <c r="DBZ34" s="321"/>
      <c r="DCA34" s="321"/>
      <c r="DCB34" s="321"/>
      <c r="DCC34" s="321"/>
      <c r="DCD34" s="321"/>
      <c r="DCE34" s="321"/>
      <c r="DCF34" s="321"/>
      <c r="DCG34" s="321"/>
      <c r="DCH34" s="321"/>
      <c r="DCI34" s="321"/>
      <c r="DCJ34" s="321"/>
      <c r="DCK34" s="321"/>
      <c r="DCL34" s="321"/>
      <c r="DCM34" s="321"/>
      <c r="DCN34" s="321"/>
      <c r="DCO34" s="321"/>
      <c r="DCP34" s="321"/>
      <c r="DCQ34" s="321"/>
      <c r="DCR34" s="321"/>
      <c r="DCS34" s="321"/>
      <c r="DCT34" s="321"/>
      <c r="DCU34" s="321"/>
      <c r="DCV34" s="321"/>
      <c r="DCW34" s="321"/>
      <c r="DCX34" s="321"/>
      <c r="DCY34" s="321"/>
      <c r="DCZ34" s="321"/>
      <c r="DDA34" s="321"/>
      <c r="DDB34" s="321"/>
      <c r="DDC34" s="321"/>
      <c r="DDD34" s="321"/>
      <c r="DDE34" s="321"/>
      <c r="DDF34" s="321"/>
      <c r="DDG34" s="321"/>
      <c r="DDH34" s="321"/>
      <c r="DDI34" s="321"/>
      <c r="DDJ34" s="321"/>
      <c r="DDK34" s="321"/>
      <c r="DDL34" s="321"/>
      <c r="DDM34" s="321"/>
      <c r="DDN34" s="321"/>
      <c r="DDO34" s="321"/>
      <c r="DDP34" s="321"/>
      <c r="DDQ34" s="321"/>
      <c r="DDR34" s="321"/>
      <c r="DDS34" s="321"/>
      <c r="DDT34" s="321"/>
      <c r="DDU34" s="321"/>
      <c r="DDV34" s="321"/>
      <c r="DDW34" s="321"/>
      <c r="DDX34" s="321"/>
      <c r="DDY34" s="321"/>
      <c r="DDZ34" s="321"/>
      <c r="DEA34" s="321"/>
      <c r="DEB34" s="321"/>
      <c r="DEC34" s="321"/>
      <c r="DED34" s="321"/>
      <c r="DEE34" s="321"/>
      <c r="DEF34" s="321"/>
      <c r="DEG34" s="321"/>
      <c r="DEH34" s="321"/>
      <c r="DEI34" s="321"/>
      <c r="DEJ34" s="321"/>
      <c r="DEK34" s="321"/>
      <c r="DEL34" s="321"/>
      <c r="DEM34" s="321"/>
      <c r="DEN34" s="321"/>
      <c r="DEO34" s="321"/>
      <c r="DEP34" s="321"/>
      <c r="DEQ34" s="321"/>
      <c r="DER34" s="321"/>
      <c r="DES34" s="321"/>
      <c r="DET34" s="321"/>
      <c r="DEU34" s="321"/>
      <c r="DEV34" s="321"/>
      <c r="DEW34" s="321"/>
      <c r="DEX34" s="321"/>
      <c r="DEY34" s="321"/>
      <c r="DEZ34" s="321"/>
      <c r="DFA34" s="321"/>
      <c r="DFB34" s="321"/>
      <c r="DFC34" s="321"/>
      <c r="DFD34" s="321"/>
      <c r="DFE34" s="321"/>
      <c r="DFF34" s="321"/>
      <c r="DFG34" s="321"/>
      <c r="DFH34" s="321"/>
      <c r="DFI34" s="321"/>
      <c r="DFJ34" s="321"/>
      <c r="DFK34" s="321"/>
      <c r="DFL34" s="321"/>
      <c r="DFM34" s="321"/>
      <c r="DFN34" s="321"/>
      <c r="DFO34" s="321"/>
      <c r="DFP34" s="321"/>
      <c r="DFQ34" s="321"/>
      <c r="DFR34" s="321"/>
      <c r="DFS34" s="321"/>
      <c r="DFT34" s="321"/>
      <c r="DFU34" s="321"/>
      <c r="DFV34" s="321"/>
      <c r="DFW34" s="321"/>
      <c r="DFX34" s="321"/>
      <c r="DFY34" s="321"/>
      <c r="DFZ34" s="321"/>
      <c r="DGA34" s="321"/>
      <c r="DGB34" s="321"/>
      <c r="DGC34" s="321"/>
      <c r="DGD34" s="321"/>
      <c r="DGE34" s="321"/>
      <c r="DGF34" s="321"/>
      <c r="DGG34" s="321"/>
      <c r="DGH34" s="321"/>
      <c r="DGI34" s="321"/>
      <c r="DGJ34" s="321"/>
      <c r="DGK34" s="321"/>
      <c r="DGL34" s="321"/>
      <c r="DGM34" s="321"/>
      <c r="DGN34" s="321"/>
      <c r="DGO34" s="321"/>
      <c r="DGP34" s="321"/>
      <c r="DGQ34" s="321"/>
      <c r="DGR34" s="321"/>
      <c r="DGS34" s="321"/>
      <c r="DGT34" s="321"/>
      <c r="DGU34" s="321"/>
      <c r="DGV34" s="321"/>
      <c r="DGW34" s="321"/>
      <c r="DGX34" s="321"/>
      <c r="DGY34" s="321"/>
      <c r="DGZ34" s="321"/>
      <c r="DHA34" s="321"/>
      <c r="DHB34" s="321"/>
      <c r="DHC34" s="321"/>
      <c r="DHD34" s="321"/>
      <c r="DHE34" s="321"/>
      <c r="DHF34" s="321"/>
      <c r="DHG34" s="321"/>
      <c r="DHH34" s="321"/>
      <c r="DHI34" s="321"/>
      <c r="DHJ34" s="321"/>
      <c r="DHK34" s="321"/>
      <c r="DHL34" s="321"/>
      <c r="DHM34" s="321"/>
      <c r="DHN34" s="321"/>
      <c r="DHO34" s="321"/>
      <c r="DHP34" s="321"/>
      <c r="DHQ34" s="321"/>
      <c r="DHR34" s="321"/>
      <c r="DHS34" s="321"/>
      <c r="DHT34" s="321"/>
      <c r="DHU34" s="321"/>
      <c r="DHV34" s="321"/>
      <c r="DHW34" s="321"/>
      <c r="DHX34" s="321"/>
      <c r="DHY34" s="321"/>
      <c r="DHZ34" s="321"/>
      <c r="DIA34" s="321"/>
      <c r="DIB34" s="321"/>
      <c r="DIC34" s="321"/>
      <c r="DID34" s="321"/>
      <c r="DIE34" s="321"/>
      <c r="DIF34" s="321"/>
      <c r="DIG34" s="321"/>
      <c r="DIH34" s="321"/>
      <c r="DII34" s="321"/>
      <c r="DIJ34" s="321"/>
      <c r="DIK34" s="321"/>
      <c r="DIL34" s="321"/>
      <c r="DIM34" s="321"/>
      <c r="DIN34" s="321"/>
      <c r="DIO34" s="321"/>
      <c r="DIP34" s="321"/>
      <c r="DIQ34" s="321"/>
      <c r="DIR34" s="321"/>
      <c r="DIS34" s="321"/>
      <c r="DIT34" s="321"/>
      <c r="DIU34" s="321"/>
      <c r="DIV34" s="321"/>
      <c r="DIW34" s="321"/>
      <c r="DIX34" s="321"/>
      <c r="DIY34" s="321"/>
      <c r="DIZ34" s="321"/>
      <c r="DJA34" s="321"/>
      <c r="DJB34" s="321"/>
      <c r="DJC34" s="321"/>
      <c r="DJD34" s="321"/>
      <c r="DJE34" s="321"/>
      <c r="DJF34" s="321"/>
      <c r="DJG34" s="321"/>
      <c r="DJH34" s="321"/>
      <c r="DJI34" s="321"/>
      <c r="DJJ34" s="321"/>
      <c r="DJK34" s="321"/>
      <c r="DJL34" s="321"/>
      <c r="DJM34" s="321"/>
      <c r="DJN34" s="321"/>
      <c r="DJO34" s="321"/>
      <c r="DJP34" s="321"/>
      <c r="DJQ34" s="321"/>
      <c r="DJR34" s="321"/>
      <c r="DJS34" s="321"/>
      <c r="DJT34" s="321"/>
      <c r="DJU34" s="321"/>
      <c r="DJV34" s="321"/>
      <c r="DJW34" s="321"/>
      <c r="DJX34" s="321"/>
      <c r="DJY34" s="321"/>
      <c r="DJZ34" s="321"/>
      <c r="DKA34" s="321"/>
      <c r="DKB34" s="321"/>
      <c r="DKC34" s="321"/>
      <c r="DKD34" s="321"/>
      <c r="DKE34" s="321"/>
      <c r="DKF34" s="321"/>
      <c r="DKG34" s="321"/>
      <c r="DKH34" s="321"/>
      <c r="DKI34" s="321"/>
      <c r="DKJ34" s="321"/>
      <c r="DKK34" s="321"/>
      <c r="DKL34" s="321"/>
      <c r="DKM34" s="321"/>
      <c r="DKN34" s="321"/>
      <c r="DKO34" s="321"/>
      <c r="DKP34" s="321"/>
      <c r="DKQ34" s="321"/>
      <c r="DKR34" s="321"/>
      <c r="DKS34" s="321"/>
      <c r="DKT34" s="321"/>
      <c r="DKU34" s="321"/>
      <c r="DKV34" s="321"/>
      <c r="DKW34" s="321"/>
      <c r="DKX34" s="321"/>
      <c r="DKY34" s="321"/>
      <c r="DKZ34" s="321"/>
      <c r="DLA34" s="321"/>
      <c r="DLB34" s="321"/>
      <c r="DLC34" s="321"/>
      <c r="DLD34" s="321"/>
      <c r="DLE34" s="321"/>
      <c r="DLF34" s="321"/>
      <c r="DLG34" s="321"/>
      <c r="DLH34" s="321"/>
      <c r="DLI34" s="321"/>
      <c r="DLJ34" s="321"/>
      <c r="DLK34" s="321"/>
      <c r="DLL34" s="321"/>
      <c r="DLM34" s="321"/>
      <c r="DLN34" s="321"/>
      <c r="DLO34" s="321"/>
      <c r="DLP34" s="321"/>
      <c r="DLQ34" s="321"/>
      <c r="DLR34" s="321"/>
      <c r="DLS34" s="321"/>
      <c r="DLT34" s="321"/>
      <c r="DLU34" s="321"/>
      <c r="DLV34" s="321"/>
      <c r="DLW34" s="321"/>
      <c r="DLX34" s="321"/>
      <c r="DLY34" s="321"/>
      <c r="DLZ34" s="321"/>
      <c r="DMA34" s="321"/>
      <c r="DMB34" s="321"/>
      <c r="DMC34" s="321"/>
      <c r="DMD34" s="321"/>
      <c r="DME34" s="321"/>
      <c r="DMF34" s="321"/>
      <c r="DMG34" s="321"/>
      <c r="DMH34" s="321"/>
      <c r="DMI34" s="321"/>
      <c r="DMJ34" s="321"/>
      <c r="DMK34" s="321"/>
      <c r="DML34" s="321"/>
      <c r="DMM34" s="321"/>
      <c r="DMN34" s="321"/>
      <c r="DMO34" s="321"/>
      <c r="DMP34" s="321"/>
      <c r="DMQ34" s="321"/>
      <c r="DMR34" s="321"/>
      <c r="DMS34" s="321"/>
      <c r="DMT34" s="321"/>
      <c r="DMU34" s="321"/>
      <c r="DMV34" s="321"/>
      <c r="DMW34" s="321"/>
      <c r="DMX34" s="321"/>
      <c r="DMY34" s="321"/>
      <c r="DMZ34" s="321"/>
      <c r="DNA34" s="321"/>
      <c r="DNB34" s="321"/>
      <c r="DNC34" s="321"/>
      <c r="DND34" s="321"/>
      <c r="DNE34" s="321"/>
      <c r="DNF34" s="321"/>
      <c r="DNG34" s="321"/>
      <c r="DNH34" s="321"/>
      <c r="DNI34" s="321"/>
      <c r="DNJ34" s="321"/>
      <c r="DNK34" s="321"/>
      <c r="DNL34" s="321"/>
      <c r="DNM34" s="321"/>
      <c r="DNN34" s="321"/>
      <c r="DNO34" s="321"/>
      <c r="DNP34" s="321"/>
      <c r="DNQ34" s="321"/>
      <c r="DNR34" s="321"/>
      <c r="DNS34" s="321"/>
      <c r="DNT34" s="321"/>
      <c r="DNU34" s="321"/>
      <c r="DNV34" s="321"/>
      <c r="DNW34" s="321"/>
      <c r="DNX34" s="321"/>
      <c r="DNY34" s="321"/>
      <c r="DNZ34" s="321"/>
      <c r="DOA34" s="321"/>
      <c r="DOB34" s="321"/>
      <c r="DOC34" s="321"/>
      <c r="DOD34" s="321"/>
      <c r="DOE34" s="321"/>
      <c r="DOF34" s="321"/>
      <c r="DOG34" s="321"/>
      <c r="DOH34" s="321"/>
      <c r="DOI34" s="321"/>
      <c r="DOJ34" s="321"/>
      <c r="DOK34" s="321"/>
      <c r="DOL34" s="321"/>
      <c r="DOM34" s="321"/>
      <c r="DON34" s="321"/>
      <c r="DOO34" s="321"/>
      <c r="DOP34" s="321"/>
      <c r="DOQ34" s="321"/>
      <c r="DOR34" s="321"/>
      <c r="DOS34" s="321"/>
      <c r="DOT34" s="321"/>
      <c r="DOU34" s="321"/>
      <c r="DOV34" s="321"/>
      <c r="DOW34" s="321"/>
      <c r="DOX34" s="321"/>
      <c r="DOY34" s="321"/>
      <c r="DOZ34" s="321"/>
      <c r="DPA34" s="321"/>
      <c r="DPB34" s="321"/>
      <c r="DPC34" s="321"/>
      <c r="DPD34" s="321"/>
      <c r="DPE34" s="321"/>
      <c r="DPF34" s="321"/>
      <c r="DPG34" s="321"/>
      <c r="DPH34" s="321"/>
      <c r="DPI34" s="321"/>
      <c r="DPJ34" s="321"/>
      <c r="DPK34" s="321"/>
      <c r="DPL34" s="321"/>
      <c r="DPM34" s="321"/>
      <c r="DPN34" s="321"/>
      <c r="DPO34" s="321"/>
      <c r="DPP34" s="321"/>
      <c r="DPQ34" s="321"/>
      <c r="DPR34" s="321"/>
      <c r="DPS34" s="321"/>
      <c r="DPT34" s="321"/>
      <c r="DPU34" s="321"/>
      <c r="DPV34" s="321"/>
      <c r="DPW34" s="321"/>
      <c r="DPX34" s="321"/>
      <c r="DPY34" s="321"/>
      <c r="DPZ34" s="321"/>
      <c r="DQA34" s="321"/>
      <c r="DQB34" s="321"/>
      <c r="DQC34" s="321"/>
      <c r="DQD34" s="321"/>
      <c r="DQE34" s="321"/>
      <c r="DQF34" s="321"/>
      <c r="DQG34" s="321"/>
      <c r="DQH34" s="321"/>
      <c r="DQI34" s="321"/>
      <c r="DQJ34" s="321"/>
      <c r="DQK34" s="321"/>
      <c r="DQL34" s="321"/>
      <c r="DQM34" s="321"/>
      <c r="DQN34" s="321"/>
      <c r="DQO34" s="321"/>
      <c r="DQP34" s="321"/>
      <c r="DQQ34" s="321"/>
      <c r="DQR34" s="321"/>
      <c r="DQS34" s="321"/>
      <c r="DQT34" s="321"/>
      <c r="DQU34" s="321"/>
      <c r="DQV34" s="321"/>
      <c r="DQW34" s="321"/>
      <c r="DQX34" s="321"/>
      <c r="DQY34" s="321"/>
      <c r="DQZ34" s="321"/>
      <c r="DRA34" s="321"/>
      <c r="DRB34" s="321"/>
      <c r="DRC34" s="321"/>
      <c r="DRD34" s="321"/>
      <c r="DRE34" s="321"/>
      <c r="DRF34" s="321"/>
      <c r="DRG34" s="321"/>
      <c r="DRH34" s="321"/>
      <c r="DRI34" s="321"/>
      <c r="DRJ34" s="321"/>
      <c r="DRK34" s="321"/>
      <c r="DRL34" s="321"/>
      <c r="DRM34" s="321"/>
      <c r="DRN34" s="321"/>
      <c r="DRO34" s="321"/>
      <c r="DRP34" s="321"/>
      <c r="DRQ34" s="321"/>
      <c r="DRR34" s="321"/>
      <c r="DRS34" s="321"/>
      <c r="DRT34" s="321"/>
      <c r="DRU34" s="321"/>
      <c r="DRV34" s="321"/>
      <c r="DRW34" s="321"/>
      <c r="DRX34" s="321"/>
      <c r="DRY34" s="321"/>
      <c r="DRZ34" s="321"/>
      <c r="DSA34" s="321"/>
      <c r="DSB34" s="321"/>
      <c r="DSC34" s="321"/>
      <c r="DSD34" s="321"/>
      <c r="DSE34" s="321"/>
      <c r="DSF34" s="321"/>
      <c r="DSG34" s="321"/>
      <c r="DSH34" s="321"/>
      <c r="DSI34" s="321"/>
      <c r="DSJ34" s="321"/>
      <c r="DSK34" s="321"/>
      <c r="DSL34" s="321"/>
      <c r="DSM34" s="321"/>
      <c r="DSN34" s="321"/>
      <c r="DSO34" s="321"/>
      <c r="DSP34" s="321"/>
      <c r="DSQ34" s="321"/>
      <c r="DSR34" s="321"/>
      <c r="DSS34" s="321"/>
      <c r="DST34" s="321"/>
      <c r="DSU34" s="321"/>
      <c r="DSV34" s="321"/>
      <c r="DSW34" s="321"/>
      <c r="DSX34" s="321"/>
      <c r="DSY34" s="321"/>
      <c r="DSZ34" s="321"/>
      <c r="DTA34" s="321"/>
      <c r="DTB34" s="321"/>
      <c r="DTC34" s="321"/>
      <c r="DTD34" s="321"/>
      <c r="DTE34" s="321"/>
      <c r="DTF34" s="321"/>
      <c r="DTG34" s="321"/>
      <c r="DTH34" s="321"/>
      <c r="DTI34" s="321"/>
      <c r="DTJ34" s="321"/>
      <c r="DTK34" s="321"/>
      <c r="DTL34" s="321"/>
      <c r="DTM34" s="321"/>
      <c r="DTN34" s="321"/>
      <c r="DTO34" s="321"/>
      <c r="DTP34" s="321"/>
      <c r="DTQ34" s="321"/>
      <c r="DTR34" s="321"/>
      <c r="DTS34" s="321"/>
      <c r="DTT34" s="321"/>
      <c r="DTU34" s="321"/>
      <c r="DTV34" s="321"/>
      <c r="DTW34" s="321"/>
      <c r="DTX34" s="321"/>
      <c r="DTY34" s="321"/>
      <c r="DTZ34" s="321"/>
      <c r="DUA34" s="321"/>
      <c r="DUB34" s="321"/>
      <c r="DUC34" s="321"/>
      <c r="DUD34" s="321"/>
      <c r="DUE34" s="321"/>
      <c r="DUF34" s="321"/>
      <c r="DUG34" s="321"/>
      <c r="DUH34" s="321"/>
      <c r="DUI34" s="321"/>
      <c r="DUJ34" s="321"/>
      <c r="DUK34" s="321"/>
      <c r="DUL34" s="321"/>
      <c r="DUM34" s="321"/>
      <c r="DUN34" s="321"/>
      <c r="DUO34" s="321"/>
      <c r="DUP34" s="321"/>
      <c r="DUQ34" s="321"/>
      <c r="DUR34" s="321"/>
      <c r="DUS34" s="321"/>
      <c r="DUT34" s="321"/>
      <c r="DUU34" s="321"/>
      <c r="DUV34" s="321"/>
      <c r="DUW34" s="321"/>
      <c r="DUX34" s="321"/>
      <c r="DUY34" s="321"/>
      <c r="DUZ34" s="321"/>
      <c r="DVA34" s="321"/>
      <c r="DVB34" s="321"/>
      <c r="DVC34" s="321"/>
      <c r="DVD34" s="321"/>
      <c r="DVE34" s="321"/>
      <c r="DVF34" s="321"/>
      <c r="DVG34" s="321"/>
      <c r="DVH34" s="321"/>
      <c r="DVI34" s="321"/>
      <c r="DVJ34" s="321"/>
      <c r="DVK34" s="321"/>
      <c r="DVL34" s="321"/>
      <c r="DVM34" s="321"/>
      <c r="DVN34" s="321"/>
      <c r="DVO34" s="321"/>
      <c r="DVP34" s="321"/>
      <c r="DVQ34" s="321"/>
      <c r="DVR34" s="321"/>
      <c r="DVS34" s="321"/>
      <c r="DVT34" s="321"/>
      <c r="DVU34" s="321"/>
      <c r="DVV34" s="321"/>
      <c r="DVW34" s="321"/>
      <c r="DVX34" s="321"/>
      <c r="DVY34" s="321"/>
      <c r="DVZ34" s="321"/>
      <c r="DWA34" s="321"/>
      <c r="DWB34" s="321"/>
      <c r="DWC34" s="321"/>
      <c r="DWD34" s="321"/>
      <c r="DWE34" s="321"/>
      <c r="DWF34" s="321"/>
      <c r="DWG34" s="321"/>
      <c r="DWH34" s="321"/>
      <c r="DWI34" s="321"/>
      <c r="DWJ34" s="321"/>
      <c r="DWK34" s="321"/>
      <c r="DWL34" s="321"/>
      <c r="DWM34" s="321"/>
      <c r="DWN34" s="321"/>
      <c r="DWO34" s="321"/>
      <c r="DWP34" s="321"/>
      <c r="DWQ34" s="321"/>
      <c r="DWR34" s="321"/>
      <c r="DWS34" s="321"/>
      <c r="DWT34" s="321"/>
      <c r="DWU34" s="321"/>
      <c r="DWV34" s="321"/>
      <c r="DWW34" s="321"/>
      <c r="DWX34" s="321"/>
      <c r="DWY34" s="321"/>
      <c r="DWZ34" s="321"/>
      <c r="DXA34" s="321"/>
      <c r="DXB34" s="321"/>
      <c r="DXC34" s="321"/>
      <c r="DXD34" s="321"/>
      <c r="DXE34" s="321"/>
      <c r="DXF34" s="321"/>
      <c r="DXG34" s="321"/>
      <c r="DXH34" s="321"/>
      <c r="DXI34" s="321"/>
      <c r="DXJ34" s="321"/>
      <c r="DXK34" s="321"/>
      <c r="DXL34" s="321"/>
      <c r="DXM34" s="321"/>
      <c r="DXN34" s="321"/>
      <c r="DXO34" s="321"/>
      <c r="DXP34" s="321"/>
      <c r="DXQ34" s="321"/>
      <c r="DXR34" s="321"/>
      <c r="DXS34" s="321"/>
      <c r="DXT34" s="321"/>
      <c r="DXU34" s="321"/>
      <c r="DXV34" s="321"/>
      <c r="DXW34" s="321"/>
      <c r="DXX34" s="321"/>
      <c r="DXY34" s="321"/>
      <c r="DXZ34" s="321"/>
      <c r="DYA34" s="321"/>
      <c r="DYB34" s="321"/>
      <c r="DYC34" s="321"/>
      <c r="DYD34" s="321"/>
      <c r="DYE34" s="321"/>
      <c r="DYF34" s="321"/>
      <c r="DYG34" s="321"/>
      <c r="DYH34" s="321"/>
      <c r="DYI34" s="321"/>
      <c r="DYJ34" s="321"/>
      <c r="DYK34" s="321"/>
      <c r="DYL34" s="321"/>
      <c r="DYM34" s="321"/>
      <c r="DYN34" s="321"/>
      <c r="DYO34" s="321"/>
      <c r="DYP34" s="321"/>
      <c r="DYQ34" s="321"/>
      <c r="DYR34" s="321"/>
      <c r="DYS34" s="321"/>
      <c r="DYT34" s="321"/>
      <c r="DYU34" s="321"/>
      <c r="DYV34" s="321"/>
      <c r="DYW34" s="321"/>
      <c r="DYX34" s="321"/>
      <c r="DYY34" s="321"/>
      <c r="DYZ34" s="321"/>
      <c r="DZA34" s="321"/>
      <c r="DZB34" s="321"/>
      <c r="DZC34" s="321"/>
      <c r="DZD34" s="321"/>
      <c r="DZE34" s="321"/>
      <c r="DZF34" s="321"/>
      <c r="DZG34" s="321"/>
      <c r="DZH34" s="321"/>
      <c r="DZI34" s="321"/>
      <c r="DZJ34" s="321"/>
      <c r="DZK34" s="321"/>
      <c r="DZL34" s="321"/>
      <c r="DZM34" s="321"/>
      <c r="DZN34" s="321"/>
      <c r="DZO34" s="321"/>
      <c r="DZP34" s="321"/>
      <c r="DZQ34" s="321"/>
      <c r="DZR34" s="321"/>
      <c r="DZS34" s="321"/>
      <c r="DZT34" s="321"/>
      <c r="DZU34" s="321"/>
      <c r="DZV34" s="321"/>
      <c r="DZW34" s="321"/>
      <c r="DZX34" s="321"/>
      <c r="DZY34" s="321"/>
      <c r="DZZ34" s="321"/>
      <c r="EAA34" s="321"/>
      <c r="EAB34" s="321"/>
      <c r="EAC34" s="321"/>
      <c r="EAD34" s="321"/>
      <c r="EAE34" s="321"/>
      <c r="EAF34" s="321"/>
      <c r="EAG34" s="321"/>
      <c r="EAH34" s="321"/>
      <c r="EAI34" s="321"/>
      <c r="EAJ34" s="321"/>
      <c r="EAK34" s="321"/>
      <c r="EAL34" s="321"/>
      <c r="EAM34" s="321"/>
      <c r="EAN34" s="321"/>
      <c r="EAO34" s="321"/>
      <c r="EAP34" s="321"/>
      <c r="EAQ34" s="321"/>
      <c r="EAR34" s="321"/>
      <c r="EAS34" s="321"/>
      <c r="EAT34" s="321"/>
      <c r="EAU34" s="321"/>
      <c r="EAV34" s="321"/>
      <c r="EAW34" s="321"/>
      <c r="EAX34" s="321"/>
      <c r="EAY34" s="321"/>
      <c r="EAZ34" s="321"/>
      <c r="EBA34" s="321"/>
      <c r="EBB34" s="321"/>
      <c r="EBC34" s="321"/>
      <c r="EBD34" s="321"/>
      <c r="EBE34" s="321"/>
      <c r="EBF34" s="321"/>
      <c r="EBG34" s="321"/>
      <c r="EBH34" s="321"/>
      <c r="EBI34" s="321"/>
      <c r="EBJ34" s="321"/>
      <c r="EBK34" s="321"/>
      <c r="EBL34" s="321"/>
      <c r="EBM34" s="321"/>
      <c r="EBN34" s="321"/>
      <c r="EBO34" s="321"/>
      <c r="EBP34" s="321"/>
      <c r="EBQ34" s="321"/>
      <c r="EBR34" s="321"/>
      <c r="EBS34" s="321"/>
      <c r="EBT34" s="321"/>
      <c r="EBU34" s="321"/>
      <c r="EBV34" s="321"/>
      <c r="EBW34" s="321"/>
      <c r="EBX34" s="321"/>
      <c r="EBY34" s="321"/>
      <c r="EBZ34" s="321"/>
      <c r="ECA34" s="321"/>
      <c r="ECB34" s="321"/>
      <c r="ECC34" s="321"/>
      <c r="ECD34" s="321"/>
      <c r="ECE34" s="321"/>
      <c r="ECF34" s="321"/>
      <c r="ECG34" s="321"/>
      <c r="ECH34" s="321"/>
      <c r="ECI34" s="321"/>
      <c r="ECJ34" s="321"/>
      <c r="ECK34" s="321"/>
      <c r="ECL34" s="321"/>
      <c r="ECM34" s="321"/>
      <c r="ECN34" s="321"/>
      <c r="ECO34" s="321"/>
      <c r="ECP34" s="321"/>
      <c r="ECQ34" s="321"/>
      <c r="ECR34" s="321"/>
      <c r="ECS34" s="321"/>
      <c r="ECT34" s="321"/>
      <c r="ECU34" s="321"/>
      <c r="ECV34" s="321"/>
      <c r="ECW34" s="321"/>
      <c r="ECX34" s="321"/>
      <c r="ECY34" s="321"/>
      <c r="ECZ34" s="321"/>
      <c r="EDA34" s="321"/>
      <c r="EDB34" s="321"/>
      <c r="EDC34" s="321"/>
      <c r="EDD34" s="321"/>
      <c r="EDE34" s="321"/>
      <c r="EDF34" s="321"/>
      <c r="EDG34" s="321"/>
      <c r="EDH34" s="321"/>
      <c r="EDI34" s="321"/>
      <c r="EDJ34" s="321"/>
      <c r="EDK34" s="321"/>
      <c r="EDL34" s="321"/>
      <c r="EDM34" s="321"/>
      <c r="EDN34" s="321"/>
      <c r="EDO34" s="321"/>
      <c r="EDP34" s="321"/>
      <c r="EDQ34" s="321"/>
      <c r="EDR34" s="321"/>
      <c r="EDS34" s="321"/>
      <c r="EDT34" s="321"/>
      <c r="EDU34" s="321"/>
      <c r="EDV34" s="321"/>
      <c r="EDW34" s="321"/>
      <c r="EDX34" s="321"/>
      <c r="EDY34" s="321"/>
      <c r="EDZ34" s="321"/>
      <c r="EEA34" s="321"/>
      <c r="EEB34" s="321"/>
      <c r="EEC34" s="321"/>
      <c r="EED34" s="321"/>
      <c r="EEE34" s="321"/>
      <c r="EEF34" s="321"/>
      <c r="EEG34" s="321"/>
      <c r="EEH34" s="321"/>
      <c r="EEI34" s="321"/>
      <c r="EEJ34" s="321"/>
      <c r="EEK34" s="321"/>
      <c r="EEL34" s="321"/>
      <c r="EEM34" s="321"/>
      <c r="EEN34" s="321"/>
      <c r="EEO34" s="321"/>
      <c r="EEP34" s="321"/>
      <c r="EEQ34" s="321"/>
      <c r="EER34" s="321"/>
      <c r="EES34" s="321"/>
      <c r="EET34" s="321"/>
      <c r="EEU34" s="321"/>
      <c r="EEV34" s="321"/>
      <c r="EEW34" s="321"/>
      <c r="EEX34" s="321"/>
      <c r="EEY34" s="321"/>
      <c r="EEZ34" s="321"/>
      <c r="EFA34" s="321"/>
      <c r="EFB34" s="321"/>
      <c r="EFC34" s="321"/>
      <c r="EFD34" s="321"/>
      <c r="EFE34" s="321"/>
      <c r="EFF34" s="321"/>
      <c r="EFG34" s="321"/>
      <c r="EFH34" s="321"/>
      <c r="EFI34" s="321"/>
      <c r="EFJ34" s="321"/>
      <c r="EFK34" s="321"/>
      <c r="EFL34" s="321"/>
      <c r="EFM34" s="321"/>
      <c r="EFN34" s="321"/>
      <c r="EFO34" s="321"/>
      <c r="EFP34" s="321"/>
      <c r="EFQ34" s="321"/>
      <c r="EFR34" s="321"/>
      <c r="EFS34" s="321"/>
      <c r="EFT34" s="321"/>
      <c r="EFU34" s="321"/>
      <c r="EFV34" s="321"/>
      <c r="EFW34" s="321"/>
      <c r="EFX34" s="321"/>
      <c r="EFY34" s="321"/>
      <c r="EFZ34" s="321"/>
      <c r="EGA34" s="321"/>
      <c r="EGB34" s="321"/>
      <c r="EGC34" s="321"/>
      <c r="EGD34" s="321"/>
      <c r="EGE34" s="321"/>
      <c r="EGF34" s="321"/>
      <c r="EGG34" s="321"/>
      <c r="EGH34" s="321"/>
      <c r="EGI34" s="321"/>
      <c r="EGJ34" s="321"/>
      <c r="EGK34" s="321"/>
      <c r="EGL34" s="321"/>
      <c r="EGM34" s="321"/>
      <c r="EGN34" s="321"/>
      <c r="EGO34" s="321"/>
      <c r="EGP34" s="321"/>
      <c r="EGQ34" s="321"/>
      <c r="EGR34" s="321"/>
      <c r="EGS34" s="321"/>
      <c r="EGT34" s="321"/>
      <c r="EGU34" s="321"/>
      <c r="EGV34" s="321"/>
      <c r="EGW34" s="321"/>
      <c r="EGX34" s="321"/>
      <c r="EGY34" s="321"/>
      <c r="EGZ34" s="321"/>
      <c r="EHA34" s="321"/>
      <c r="EHB34" s="321"/>
      <c r="EHC34" s="321"/>
      <c r="EHD34" s="321"/>
      <c r="EHE34" s="321"/>
      <c r="EHF34" s="321"/>
      <c r="EHG34" s="321"/>
      <c r="EHH34" s="321"/>
      <c r="EHI34" s="321"/>
      <c r="EHJ34" s="321"/>
      <c r="EHK34" s="321"/>
      <c r="EHL34" s="321"/>
      <c r="EHM34" s="321"/>
      <c r="EHN34" s="321"/>
      <c r="EHO34" s="321"/>
      <c r="EHP34" s="321"/>
      <c r="EHQ34" s="321"/>
      <c r="EHR34" s="321"/>
      <c r="EHS34" s="321"/>
      <c r="EHT34" s="321"/>
      <c r="EHU34" s="321"/>
      <c r="EHV34" s="321"/>
      <c r="EHW34" s="321"/>
      <c r="EHX34" s="321"/>
      <c r="EHY34" s="321"/>
      <c r="EHZ34" s="321"/>
      <c r="EIA34" s="321"/>
      <c r="EIB34" s="321"/>
      <c r="EIC34" s="321"/>
      <c r="EID34" s="321"/>
      <c r="EIE34" s="321"/>
      <c r="EIF34" s="321"/>
      <c r="EIG34" s="321"/>
      <c r="EIH34" s="321"/>
      <c r="EII34" s="321"/>
      <c r="EIJ34" s="321"/>
      <c r="EIK34" s="321"/>
      <c r="EIL34" s="321"/>
      <c r="EIM34" s="321"/>
      <c r="EIN34" s="321"/>
      <c r="EIO34" s="321"/>
      <c r="EIP34" s="321"/>
      <c r="EIQ34" s="321"/>
      <c r="EIR34" s="321"/>
      <c r="EIS34" s="321"/>
      <c r="EIT34" s="321"/>
      <c r="EIU34" s="321"/>
      <c r="EIV34" s="321"/>
      <c r="EIW34" s="321"/>
      <c r="EIX34" s="321"/>
      <c r="EIY34" s="321"/>
      <c r="EIZ34" s="321"/>
      <c r="EJA34" s="321"/>
      <c r="EJB34" s="321"/>
      <c r="EJC34" s="321"/>
      <c r="EJD34" s="321"/>
      <c r="EJE34" s="321"/>
      <c r="EJF34" s="321"/>
      <c r="EJG34" s="321"/>
      <c r="EJH34" s="321"/>
      <c r="EJI34" s="321"/>
      <c r="EJJ34" s="321"/>
      <c r="EJK34" s="321"/>
      <c r="EJL34" s="321"/>
      <c r="EJM34" s="321"/>
      <c r="EJN34" s="321"/>
      <c r="EJO34" s="321"/>
      <c r="EJP34" s="321"/>
      <c r="EJQ34" s="321"/>
      <c r="EJR34" s="321"/>
      <c r="EJS34" s="321"/>
      <c r="EJT34" s="321"/>
      <c r="EJU34" s="321"/>
      <c r="EJV34" s="321"/>
      <c r="EJW34" s="321"/>
      <c r="EJX34" s="321"/>
      <c r="EJY34" s="321"/>
      <c r="EJZ34" s="321"/>
      <c r="EKA34" s="321"/>
      <c r="EKB34" s="321"/>
      <c r="EKC34" s="321"/>
      <c r="EKD34" s="321"/>
      <c r="EKE34" s="321"/>
      <c r="EKF34" s="321"/>
      <c r="EKG34" s="321"/>
      <c r="EKH34" s="321"/>
      <c r="EKI34" s="321"/>
      <c r="EKJ34" s="321"/>
      <c r="EKK34" s="321"/>
      <c r="EKL34" s="321"/>
      <c r="EKM34" s="321"/>
      <c r="EKN34" s="321"/>
      <c r="EKO34" s="321"/>
      <c r="EKP34" s="321"/>
      <c r="EKQ34" s="321"/>
      <c r="EKR34" s="321"/>
      <c r="EKS34" s="321"/>
      <c r="EKT34" s="321"/>
      <c r="EKU34" s="321"/>
      <c r="EKV34" s="321"/>
      <c r="EKW34" s="321"/>
      <c r="EKX34" s="321"/>
      <c r="EKY34" s="321"/>
      <c r="EKZ34" s="321"/>
      <c r="ELA34" s="321"/>
      <c r="ELB34" s="321"/>
      <c r="ELC34" s="321"/>
      <c r="ELD34" s="321"/>
      <c r="ELE34" s="321"/>
      <c r="ELF34" s="321"/>
      <c r="ELG34" s="321"/>
      <c r="ELH34" s="321"/>
      <c r="ELI34" s="321"/>
      <c r="ELJ34" s="321"/>
      <c r="ELK34" s="321"/>
      <c r="ELL34" s="321"/>
      <c r="ELM34" s="321"/>
      <c r="ELN34" s="321"/>
      <c r="ELO34" s="321"/>
      <c r="ELP34" s="321"/>
      <c r="ELQ34" s="321"/>
      <c r="ELR34" s="321"/>
      <c r="ELS34" s="321"/>
      <c r="ELT34" s="321"/>
      <c r="ELU34" s="321"/>
      <c r="ELV34" s="321"/>
      <c r="ELW34" s="321"/>
      <c r="ELX34" s="321"/>
      <c r="ELY34" s="321"/>
      <c r="ELZ34" s="321"/>
      <c r="EMA34" s="321"/>
      <c r="EMB34" s="321"/>
      <c r="EMC34" s="321"/>
      <c r="EMD34" s="321"/>
      <c r="EME34" s="321"/>
      <c r="EMF34" s="321"/>
      <c r="EMG34" s="321"/>
      <c r="EMH34" s="321"/>
      <c r="EMI34" s="321"/>
      <c r="EMJ34" s="321"/>
      <c r="EMK34" s="321"/>
      <c r="EML34" s="321"/>
      <c r="EMM34" s="321"/>
      <c r="EMN34" s="321"/>
      <c r="EMO34" s="321"/>
      <c r="EMP34" s="321"/>
      <c r="EMQ34" s="321"/>
      <c r="EMR34" s="321"/>
      <c r="EMS34" s="321"/>
      <c r="EMT34" s="321"/>
      <c r="EMU34" s="321"/>
      <c r="EMV34" s="321"/>
      <c r="EMW34" s="321"/>
      <c r="EMX34" s="321"/>
      <c r="EMY34" s="321"/>
      <c r="EMZ34" s="321"/>
      <c r="ENA34" s="321"/>
      <c r="ENB34" s="321"/>
      <c r="ENC34" s="321"/>
      <c r="END34" s="321"/>
      <c r="ENE34" s="321"/>
      <c r="ENF34" s="321"/>
      <c r="ENG34" s="321"/>
      <c r="ENH34" s="321"/>
      <c r="ENI34" s="321"/>
      <c r="ENJ34" s="321"/>
      <c r="ENK34" s="321"/>
      <c r="ENL34" s="321"/>
      <c r="ENM34" s="321"/>
      <c r="ENN34" s="321"/>
      <c r="ENO34" s="321"/>
      <c r="ENP34" s="321"/>
      <c r="ENQ34" s="321"/>
      <c r="ENR34" s="321"/>
      <c r="ENS34" s="321"/>
      <c r="ENT34" s="321"/>
      <c r="ENU34" s="321"/>
      <c r="ENV34" s="321"/>
      <c r="ENW34" s="321"/>
      <c r="ENX34" s="321"/>
      <c r="ENY34" s="321"/>
      <c r="ENZ34" s="321"/>
      <c r="EOA34" s="321"/>
      <c r="EOB34" s="321"/>
      <c r="EOC34" s="321"/>
      <c r="EOD34" s="321"/>
      <c r="EOE34" s="321"/>
      <c r="EOF34" s="321"/>
      <c r="EOG34" s="321"/>
      <c r="EOH34" s="321"/>
      <c r="EOI34" s="321"/>
      <c r="EOJ34" s="321"/>
      <c r="EOK34" s="321"/>
      <c r="EOL34" s="321"/>
      <c r="EOM34" s="321"/>
      <c r="EON34" s="321"/>
      <c r="EOO34" s="321"/>
      <c r="EOP34" s="321"/>
      <c r="EOQ34" s="321"/>
      <c r="EOR34" s="321"/>
      <c r="EOS34" s="321"/>
      <c r="EOT34" s="321"/>
      <c r="EOU34" s="321"/>
      <c r="EOV34" s="321"/>
      <c r="EOW34" s="321"/>
      <c r="EOX34" s="321"/>
      <c r="EOY34" s="321"/>
      <c r="EOZ34" s="321"/>
      <c r="EPA34" s="321"/>
      <c r="EPB34" s="321"/>
      <c r="EPC34" s="321"/>
      <c r="EPD34" s="321"/>
      <c r="EPE34" s="321"/>
      <c r="EPF34" s="321"/>
      <c r="EPG34" s="321"/>
      <c r="EPH34" s="321"/>
      <c r="EPI34" s="321"/>
      <c r="EPJ34" s="321"/>
      <c r="EPK34" s="321"/>
      <c r="EPL34" s="321"/>
      <c r="EPM34" s="321"/>
      <c r="EPN34" s="321"/>
      <c r="EPO34" s="321"/>
      <c r="EPP34" s="321"/>
      <c r="EPQ34" s="321"/>
      <c r="EPR34" s="321"/>
      <c r="EPS34" s="321"/>
      <c r="EPT34" s="321"/>
      <c r="EPU34" s="321"/>
      <c r="EPV34" s="321"/>
      <c r="EPW34" s="321"/>
      <c r="EPX34" s="321"/>
      <c r="EPY34" s="321"/>
      <c r="EPZ34" s="321"/>
      <c r="EQA34" s="321"/>
      <c r="EQB34" s="321"/>
      <c r="EQC34" s="321"/>
      <c r="EQD34" s="321"/>
      <c r="EQE34" s="321"/>
      <c r="EQF34" s="321"/>
      <c r="EQG34" s="321"/>
      <c r="EQH34" s="321"/>
      <c r="EQI34" s="321"/>
      <c r="EQJ34" s="321"/>
      <c r="EQK34" s="321"/>
      <c r="EQL34" s="321"/>
      <c r="EQM34" s="321"/>
      <c r="EQN34" s="321"/>
      <c r="EQO34" s="321"/>
      <c r="EQP34" s="321"/>
      <c r="EQQ34" s="321"/>
      <c r="EQR34" s="321"/>
      <c r="EQS34" s="321"/>
      <c r="EQT34" s="321"/>
      <c r="EQU34" s="321"/>
      <c r="EQV34" s="321"/>
      <c r="EQW34" s="321"/>
      <c r="EQX34" s="321"/>
      <c r="EQY34" s="321"/>
      <c r="EQZ34" s="321"/>
      <c r="ERA34" s="321"/>
      <c r="ERB34" s="321"/>
      <c r="ERC34" s="321"/>
      <c r="ERD34" s="321"/>
      <c r="ERE34" s="321"/>
      <c r="ERF34" s="321"/>
      <c r="ERG34" s="321"/>
      <c r="ERH34" s="321"/>
      <c r="ERI34" s="321"/>
      <c r="ERJ34" s="321"/>
      <c r="ERK34" s="321"/>
      <c r="ERL34" s="321"/>
      <c r="ERM34" s="321"/>
      <c r="ERN34" s="321"/>
      <c r="ERO34" s="321"/>
      <c r="ERP34" s="321"/>
      <c r="ERQ34" s="321"/>
      <c r="ERR34" s="321"/>
      <c r="ERS34" s="321"/>
      <c r="ERT34" s="321"/>
      <c r="ERU34" s="321"/>
      <c r="ERV34" s="321"/>
      <c r="ERW34" s="321"/>
      <c r="ERX34" s="321"/>
      <c r="ERY34" s="321"/>
      <c r="ERZ34" s="321"/>
      <c r="ESA34" s="321"/>
      <c r="ESB34" s="321"/>
      <c r="ESC34" s="321"/>
      <c r="ESD34" s="321"/>
      <c r="ESE34" s="321"/>
      <c r="ESF34" s="321"/>
      <c r="ESG34" s="321"/>
      <c r="ESH34" s="321"/>
      <c r="ESI34" s="321"/>
      <c r="ESJ34" s="321"/>
      <c r="ESK34" s="321"/>
      <c r="ESL34" s="321"/>
      <c r="ESM34" s="321"/>
      <c r="ESN34" s="321"/>
      <c r="ESO34" s="321"/>
      <c r="ESP34" s="321"/>
      <c r="ESQ34" s="321"/>
      <c r="ESR34" s="321"/>
      <c r="ESS34" s="321"/>
      <c r="EST34" s="321"/>
      <c r="ESU34" s="321"/>
      <c r="ESV34" s="321"/>
      <c r="ESW34" s="321"/>
      <c r="ESX34" s="321"/>
      <c r="ESY34" s="321"/>
      <c r="ESZ34" s="321"/>
      <c r="ETA34" s="321"/>
      <c r="ETB34" s="321"/>
      <c r="ETC34" s="321"/>
      <c r="ETD34" s="321"/>
      <c r="ETE34" s="321"/>
      <c r="ETF34" s="321"/>
      <c r="ETG34" s="321"/>
      <c r="ETH34" s="321"/>
      <c r="ETI34" s="321"/>
      <c r="ETJ34" s="321"/>
      <c r="ETK34" s="321"/>
      <c r="ETL34" s="321"/>
      <c r="ETM34" s="321"/>
      <c r="ETN34" s="321"/>
      <c r="ETO34" s="321"/>
      <c r="ETP34" s="321"/>
      <c r="ETQ34" s="321"/>
      <c r="ETR34" s="321"/>
      <c r="ETS34" s="321"/>
      <c r="ETT34" s="321"/>
      <c r="ETU34" s="321"/>
      <c r="ETV34" s="321"/>
      <c r="ETW34" s="321"/>
      <c r="ETX34" s="321"/>
      <c r="ETY34" s="321"/>
      <c r="ETZ34" s="321"/>
      <c r="EUA34" s="321"/>
      <c r="EUB34" s="321"/>
      <c r="EUC34" s="321"/>
      <c r="EUD34" s="321"/>
      <c r="EUE34" s="321"/>
      <c r="EUF34" s="321"/>
      <c r="EUG34" s="321"/>
      <c r="EUH34" s="321"/>
      <c r="EUI34" s="321"/>
      <c r="EUJ34" s="321"/>
      <c r="EUK34" s="321"/>
      <c r="EUL34" s="321"/>
      <c r="EUM34" s="321"/>
      <c r="EUN34" s="321"/>
      <c r="EUO34" s="321"/>
      <c r="EUP34" s="321"/>
      <c r="EUQ34" s="321"/>
      <c r="EUR34" s="321"/>
      <c r="EUS34" s="321"/>
      <c r="EUT34" s="321"/>
      <c r="EUU34" s="321"/>
      <c r="EUV34" s="321"/>
      <c r="EUW34" s="321"/>
      <c r="EUX34" s="321"/>
      <c r="EUY34" s="321"/>
      <c r="EUZ34" s="321"/>
      <c r="EVA34" s="321"/>
      <c r="EVB34" s="321"/>
      <c r="EVC34" s="321"/>
      <c r="EVD34" s="321"/>
      <c r="EVE34" s="321"/>
      <c r="EVF34" s="321"/>
      <c r="EVG34" s="321"/>
      <c r="EVH34" s="321"/>
      <c r="EVI34" s="321"/>
      <c r="EVJ34" s="321"/>
      <c r="EVK34" s="321"/>
      <c r="EVL34" s="321"/>
      <c r="EVM34" s="321"/>
      <c r="EVN34" s="321"/>
      <c r="EVO34" s="321"/>
      <c r="EVP34" s="321"/>
      <c r="EVQ34" s="321"/>
      <c r="EVR34" s="321"/>
      <c r="EVS34" s="321"/>
      <c r="EVT34" s="321"/>
      <c r="EVU34" s="321"/>
      <c r="EVV34" s="321"/>
      <c r="EVW34" s="321"/>
      <c r="EVX34" s="321"/>
      <c r="EVY34" s="321"/>
      <c r="EVZ34" s="321"/>
      <c r="EWA34" s="321"/>
      <c r="EWB34" s="321"/>
      <c r="EWC34" s="321"/>
      <c r="EWD34" s="321"/>
      <c r="EWE34" s="321"/>
      <c r="EWF34" s="321"/>
      <c r="EWG34" s="321"/>
      <c r="EWH34" s="321"/>
      <c r="EWI34" s="321"/>
      <c r="EWJ34" s="321"/>
      <c r="EWK34" s="321"/>
      <c r="EWL34" s="321"/>
      <c r="EWM34" s="321"/>
      <c r="EWN34" s="321"/>
      <c r="EWO34" s="321"/>
      <c r="EWP34" s="321"/>
      <c r="EWQ34" s="321"/>
      <c r="EWR34" s="321"/>
      <c r="EWS34" s="321"/>
      <c r="EWT34" s="321"/>
      <c r="EWU34" s="321"/>
      <c r="EWV34" s="321"/>
      <c r="EWW34" s="321"/>
      <c r="EWX34" s="321"/>
      <c r="EWY34" s="321"/>
      <c r="EWZ34" s="321"/>
      <c r="EXA34" s="321"/>
      <c r="EXB34" s="321"/>
      <c r="EXC34" s="321"/>
      <c r="EXD34" s="321"/>
      <c r="EXE34" s="321"/>
      <c r="EXF34" s="321"/>
      <c r="EXG34" s="321"/>
      <c r="EXH34" s="321"/>
      <c r="EXI34" s="321"/>
      <c r="EXJ34" s="321"/>
      <c r="EXK34" s="321"/>
      <c r="EXL34" s="321"/>
      <c r="EXM34" s="321"/>
      <c r="EXN34" s="321"/>
      <c r="EXO34" s="321"/>
      <c r="EXP34" s="321"/>
      <c r="EXQ34" s="321"/>
      <c r="EXR34" s="321"/>
      <c r="EXS34" s="321"/>
      <c r="EXT34" s="321"/>
      <c r="EXU34" s="321"/>
      <c r="EXV34" s="321"/>
      <c r="EXW34" s="321"/>
      <c r="EXX34" s="321"/>
      <c r="EXY34" s="321"/>
      <c r="EXZ34" s="321"/>
      <c r="EYA34" s="321"/>
      <c r="EYB34" s="321"/>
      <c r="EYC34" s="321"/>
      <c r="EYD34" s="321"/>
      <c r="EYE34" s="321"/>
      <c r="EYF34" s="321"/>
      <c r="EYG34" s="321"/>
      <c r="EYH34" s="321"/>
      <c r="EYI34" s="321"/>
      <c r="EYJ34" s="321"/>
      <c r="EYK34" s="321"/>
      <c r="EYL34" s="321"/>
      <c r="EYM34" s="321"/>
      <c r="EYN34" s="321"/>
      <c r="EYO34" s="321"/>
      <c r="EYP34" s="321"/>
      <c r="EYQ34" s="321"/>
      <c r="EYR34" s="321"/>
      <c r="EYS34" s="321"/>
      <c r="EYT34" s="321"/>
      <c r="EYU34" s="321"/>
      <c r="EYV34" s="321"/>
      <c r="EYW34" s="321"/>
      <c r="EYX34" s="321"/>
      <c r="EYY34" s="321"/>
      <c r="EYZ34" s="321"/>
      <c r="EZA34" s="321"/>
      <c r="EZB34" s="321"/>
      <c r="EZC34" s="321"/>
      <c r="EZD34" s="321"/>
      <c r="EZE34" s="321"/>
      <c r="EZF34" s="321"/>
      <c r="EZG34" s="321"/>
      <c r="EZH34" s="321"/>
      <c r="EZI34" s="321"/>
      <c r="EZJ34" s="321"/>
      <c r="EZK34" s="321"/>
      <c r="EZL34" s="321"/>
      <c r="EZM34" s="321"/>
      <c r="EZN34" s="321"/>
      <c r="EZO34" s="321"/>
      <c r="EZP34" s="321"/>
      <c r="EZQ34" s="321"/>
      <c r="EZR34" s="321"/>
      <c r="EZS34" s="321"/>
      <c r="EZT34" s="321"/>
      <c r="EZU34" s="321"/>
      <c r="EZV34" s="321"/>
      <c r="EZW34" s="321"/>
      <c r="EZX34" s="321"/>
      <c r="EZY34" s="321"/>
      <c r="EZZ34" s="321"/>
      <c r="FAA34" s="321"/>
      <c r="FAB34" s="321"/>
      <c r="FAC34" s="321"/>
      <c r="FAD34" s="321"/>
      <c r="FAE34" s="321"/>
      <c r="FAF34" s="321"/>
      <c r="FAG34" s="321"/>
      <c r="FAH34" s="321"/>
      <c r="FAI34" s="321"/>
      <c r="FAJ34" s="321"/>
      <c r="FAK34" s="321"/>
      <c r="FAL34" s="321"/>
      <c r="FAM34" s="321"/>
      <c r="FAN34" s="321"/>
      <c r="FAO34" s="321"/>
      <c r="FAP34" s="321"/>
      <c r="FAQ34" s="321"/>
      <c r="FAR34" s="321"/>
      <c r="FAS34" s="321"/>
      <c r="FAT34" s="321"/>
      <c r="FAU34" s="321"/>
      <c r="FAV34" s="321"/>
      <c r="FAW34" s="321"/>
      <c r="FAX34" s="321"/>
      <c r="FAY34" s="321"/>
      <c r="FAZ34" s="321"/>
      <c r="FBA34" s="321"/>
      <c r="FBB34" s="321"/>
      <c r="FBC34" s="321"/>
      <c r="FBD34" s="321"/>
      <c r="FBE34" s="321"/>
      <c r="FBF34" s="321"/>
      <c r="FBG34" s="321"/>
      <c r="FBH34" s="321"/>
      <c r="FBI34" s="321"/>
      <c r="FBJ34" s="321"/>
      <c r="FBK34" s="321"/>
      <c r="FBL34" s="321"/>
      <c r="FBM34" s="321"/>
      <c r="FBN34" s="321"/>
      <c r="FBO34" s="321"/>
      <c r="FBP34" s="321"/>
      <c r="FBQ34" s="321"/>
      <c r="FBR34" s="321"/>
      <c r="FBS34" s="321"/>
      <c r="FBT34" s="321"/>
      <c r="FBU34" s="321"/>
      <c r="FBV34" s="321"/>
      <c r="FBW34" s="321"/>
      <c r="FBX34" s="321"/>
      <c r="FBY34" s="321"/>
      <c r="FBZ34" s="321"/>
      <c r="FCA34" s="321"/>
      <c r="FCB34" s="321"/>
      <c r="FCC34" s="321"/>
      <c r="FCD34" s="321"/>
      <c r="FCE34" s="321"/>
      <c r="FCF34" s="321"/>
      <c r="FCG34" s="321"/>
      <c r="FCH34" s="321"/>
      <c r="FCI34" s="321"/>
      <c r="FCJ34" s="321"/>
      <c r="FCK34" s="321"/>
      <c r="FCL34" s="321"/>
      <c r="FCM34" s="321"/>
      <c r="FCN34" s="321"/>
      <c r="FCO34" s="321"/>
      <c r="FCP34" s="321"/>
      <c r="FCQ34" s="321"/>
      <c r="FCR34" s="321"/>
      <c r="FCS34" s="321"/>
      <c r="FCT34" s="321"/>
      <c r="FCU34" s="321"/>
      <c r="FCV34" s="321"/>
      <c r="FCW34" s="321"/>
      <c r="FCX34" s="321"/>
      <c r="FCY34" s="321"/>
      <c r="FCZ34" s="321"/>
      <c r="FDA34" s="321"/>
      <c r="FDB34" s="321"/>
      <c r="FDC34" s="321"/>
      <c r="FDD34" s="321"/>
      <c r="FDE34" s="321"/>
      <c r="FDF34" s="321"/>
      <c r="FDG34" s="321"/>
      <c r="FDH34" s="321"/>
      <c r="FDI34" s="321"/>
      <c r="FDJ34" s="321"/>
      <c r="FDK34" s="321"/>
      <c r="FDL34" s="321"/>
      <c r="FDM34" s="321"/>
      <c r="FDN34" s="321"/>
      <c r="FDO34" s="321"/>
      <c r="FDP34" s="321"/>
      <c r="FDQ34" s="321"/>
      <c r="FDR34" s="321"/>
      <c r="FDS34" s="321"/>
      <c r="FDT34" s="321"/>
      <c r="FDU34" s="321"/>
      <c r="FDV34" s="321"/>
      <c r="FDW34" s="321"/>
      <c r="FDX34" s="321"/>
      <c r="FDY34" s="321"/>
      <c r="FDZ34" s="321"/>
      <c r="FEA34" s="321"/>
      <c r="FEB34" s="321"/>
      <c r="FEC34" s="321"/>
      <c r="FED34" s="321"/>
      <c r="FEE34" s="321"/>
      <c r="FEF34" s="321"/>
      <c r="FEG34" s="321"/>
      <c r="FEH34" s="321"/>
      <c r="FEI34" s="321"/>
      <c r="FEJ34" s="321"/>
      <c r="FEK34" s="321"/>
      <c r="FEL34" s="321"/>
      <c r="FEM34" s="321"/>
      <c r="FEN34" s="321"/>
      <c r="FEO34" s="321"/>
      <c r="FEP34" s="321"/>
      <c r="FEQ34" s="321"/>
      <c r="FER34" s="321"/>
      <c r="FES34" s="321"/>
      <c r="FET34" s="321"/>
      <c r="FEU34" s="321"/>
      <c r="FEV34" s="321"/>
      <c r="FEW34" s="321"/>
      <c r="FEX34" s="321"/>
      <c r="FEY34" s="321"/>
      <c r="FEZ34" s="321"/>
      <c r="FFA34" s="321"/>
      <c r="FFB34" s="321"/>
      <c r="FFC34" s="321"/>
      <c r="FFD34" s="321"/>
      <c r="FFE34" s="321"/>
      <c r="FFF34" s="321"/>
      <c r="FFG34" s="321"/>
      <c r="FFH34" s="321"/>
      <c r="FFI34" s="321"/>
      <c r="FFJ34" s="321"/>
      <c r="FFK34" s="321"/>
      <c r="FFL34" s="321"/>
      <c r="FFM34" s="321"/>
      <c r="FFN34" s="321"/>
      <c r="FFO34" s="321"/>
      <c r="FFP34" s="321"/>
      <c r="FFQ34" s="321"/>
      <c r="FFR34" s="321"/>
      <c r="FFS34" s="321"/>
      <c r="FFT34" s="321"/>
      <c r="FFU34" s="321"/>
      <c r="FFV34" s="321"/>
      <c r="FFW34" s="321"/>
      <c r="FFX34" s="321"/>
      <c r="FFY34" s="321"/>
      <c r="FFZ34" s="321"/>
      <c r="FGA34" s="321"/>
      <c r="FGB34" s="321"/>
      <c r="FGC34" s="321"/>
      <c r="FGD34" s="321"/>
      <c r="FGE34" s="321"/>
      <c r="FGF34" s="321"/>
      <c r="FGG34" s="321"/>
      <c r="FGH34" s="321"/>
      <c r="FGI34" s="321"/>
      <c r="FGJ34" s="321"/>
      <c r="FGK34" s="321"/>
      <c r="FGL34" s="321"/>
      <c r="FGM34" s="321"/>
      <c r="FGN34" s="321"/>
      <c r="FGO34" s="321"/>
      <c r="FGP34" s="321"/>
      <c r="FGQ34" s="321"/>
      <c r="FGR34" s="321"/>
      <c r="FGS34" s="321"/>
      <c r="FGT34" s="321"/>
      <c r="FGU34" s="321"/>
      <c r="FGV34" s="321"/>
      <c r="FGW34" s="321"/>
      <c r="FGX34" s="321"/>
      <c r="FGY34" s="321"/>
      <c r="FGZ34" s="321"/>
      <c r="FHA34" s="321"/>
      <c r="FHB34" s="321"/>
      <c r="FHC34" s="321"/>
      <c r="FHD34" s="321"/>
      <c r="FHE34" s="321"/>
      <c r="FHF34" s="321"/>
      <c r="FHG34" s="321"/>
      <c r="FHH34" s="321"/>
      <c r="FHI34" s="321"/>
      <c r="FHJ34" s="321"/>
      <c r="FHK34" s="321"/>
      <c r="FHL34" s="321"/>
      <c r="FHM34" s="321"/>
      <c r="FHN34" s="321"/>
      <c r="FHO34" s="321"/>
      <c r="FHP34" s="321"/>
      <c r="FHQ34" s="321"/>
      <c r="FHR34" s="321"/>
      <c r="FHS34" s="321"/>
      <c r="FHT34" s="321"/>
      <c r="FHU34" s="321"/>
      <c r="FHV34" s="321"/>
      <c r="FHW34" s="321"/>
      <c r="FHX34" s="321"/>
      <c r="FHY34" s="321"/>
      <c r="FHZ34" s="321"/>
      <c r="FIA34" s="321"/>
      <c r="FIB34" s="321"/>
      <c r="FIC34" s="321"/>
      <c r="FID34" s="321"/>
      <c r="FIE34" s="321"/>
      <c r="FIF34" s="321"/>
      <c r="FIG34" s="321"/>
      <c r="FIH34" s="321"/>
      <c r="FII34" s="321"/>
      <c r="FIJ34" s="321"/>
      <c r="FIK34" s="321"/>
      <c r="FIL34" s="321"/>
      <c r="FIM34" s="321"/>
      <c r="FIN34" s="321"/>
      <c r="FIO34" s="321"/>
      <c r="FIP34" s="321"/>
      <c r="FIQ34" s="321"/>
      <c r="FIR34" s="321"/>
      <c r="FIS34" s="321"/>
      <c r="FIT34" s="321"/>
      <c r="FIU34" s="321"/>
      <c r="FIV34" s="321"/>
      <c r="FIW34" s="321"/>
      <c r="FIX34" s="321"/>
      <c r="FIY34" s="321"/>
      <c r="FIZ34" s="321"/>
      <c r="FJA34" s="321"/>
      <c r="FJB34" s="321"/>
      <c r="FJC34" s="321"/>
      <c r="FJD34" s="321"/>
      <c r="FJE34" s="321"/>
      <c r="FJF34" s="321"/>
      <c r="FJG34" s="321"/>
      <c r="FJH34" s="321"/>
      <c r="FJI34" s="321"/>
      <c r="FJJ34" s="321"/>
      <c r="FJK34" s="321"/>
      <c r="FJL34" s="321"/>
      <c r="FJM34" s="321"/>
      <c r="FJN34" s="321"/>
      <c r="FJO34" s="321"/>
      <c r="FJP34" s="321"/>
      <c r="FJQ34" s="321"/>
      <c r="FJR34" s="321"/>
      <c r="FJS34" s="321"/>
      <c r="FJT34" s="321"/>
      <c r="FJU34" s="321"/>
      <c r="FJV34" s="321"/>
      <c r="FJW34" s="321"/>
      <c r="FJX34" s="321"/>
      <c r="FJY34" s="321"/>
      <c r="FJZ34" s="321"/>
      <c r="FKA34" s="321"/>
      <c r="FKB34" s="321"/>
      <c r="FKC34" s="321"/>
      <c r="FKD34" s="321"/>
      <c r="FKE34" s="321"/>
      <c r="FKF34" s="321"/>
      <c r="FKG34" s="321"/>
      <c r="FKH34" s="321"/>
      <c r="FKI34" s="321"/>
      <c r="FKJ34" s="321"/>
      <c r="FKK34" s="321"/>
      <c r="FKL34" s="321"/>
      <c r="FKM34" s="321"/>
      <c r="FKN34" s="321"/>
      <c r="FKO34" s="321"/>
      <c r="FKP34" s="321"/>
      <c r="FKQ34" s="321"/>
      <c r="FKR34" s="321"/>
      <c r="FKS34" s="321"/>
      <c r="FKT34" s="321"/>
      <c r="FKU34" s="321"/>
      <c r="FKV34" s="321"/>
      <c r="FKW34" s="321"/>
      <c r="FKX34" s="321"/>
      <c r="FKY34" s="321"/>
      <c r="FKZ34" s="321"/>
      <c r="FLA34" s="321"/>
      <c r="FLB34" s="321"/>
      <c r="FLC34" s="321"/>
      <c r="FLD34" s="321"/>
      <c r="FLE34" s="321"/>
      <c r="FLF34" s="321"/>
      <c r="FLG34" s="321"/>
      <c r="FLH34" s="321"/>
      <c r="FLI34" s="321"/>
      <c r="FLJ34" s="321"/>
      <c r="FLK34" s="321"/>
      <c r="FLL34" s="321"/>
      <c r="FLM34" s="321"/>
      <c r="FLN34" s="321"/>
      <c r="FLO34" s="321"/>
      <c r="FLP34" s="321"/>
      <c r="FLQ34" s="321"/>
      <c r="FLR34" s="321"/>
      <c r="FLS34" s="321"/>
      <c r="FLT34" s="321"/>
      <c r="FLU34" s="321"/>
      <c r="FLV34" s="321"/>
      <c r="FLW34" s="321"/>
      <c r="FLX34" s="321"/>
      <c r="FLY34" s="321"/>
      <c r="FLZ34" s="321"/>
      <c r="FMA34" s="321"/>
      <c r="FMB34" s="321"/>
      <c r="FMC34" s="321"/>
      <c r="FMD34" s="321"/>
      <c r="FME34" s="321"/>
      <c r="FMF34" s="321"/>
      <c r="FMG34" s="321"/>
      <c r="FMH34" s="321"/>
      <c r="FMI34" s="321"/>
      <c r="FMJ34" s="321"/>
      <c r="FMK34" s="321"/>
      <c r="FML34" s="321"/>
      <c r="FMM34" s="321"/>
      <c r="FMN34" s="321"/>
      <c r="FMO34" s="321"/>
      <c r="FMP34" s="321"/>
      <c r="FMQ34" s="321"/>
      <c r="FMR34" s="321"/>
      <c r="FMS34" s="321"/>
      <c r="FMT34" s="321"/>
      <c r="FMU34" s="321"/>
      <c r="FMV34" s="321"/>
      <c r="FMW34" s="321"/>
      <c r="FMX34" s="321"/>
      <c r="FMY34" s="321"/>
      <c r="FMZ34" s="321"/>
      <c r="FNA34" s="321"/>
      <c r="FNB34" s="321"/>
      <c r="FNC34" s="321"/>
      <c r="FND34" s="321"/>
      <c r="FNE34" s="321"/>
      <c r="FNF34" s="321"/>
      <c r="FNG34" s="321"/>
      <c r="FNH34" s="321"/>
      <c r="FNI34" s="321"/>
      <c r="FNJ34" s="321"/>
      <c r="FNK34" s="321"/>
      <c r="FNL34" s="321"/>
      <c r="FNM34" s="321"/>
      <c r="FNN34" s="321"/>
      <c r="FNO34" s="321"/>
      <c r="FNP34" s="321"/>
      <c r="FNQ34" s="321"/>
      <c r="FNR34" s="321"/>
      <c r="FNS34" s="321"/>
      <c r="FNT34" s="321"/>
      <c r="FNU34" s="321"/>
      <c r="FNV34" s="321"/>
      <c r="FNW34" s="321"/>
      <c r="FNX34" s="321"/>
      <c r="FNY34" s="321"/>
      <c r="FNZ34" s="321"/>
      <c r="FOA34" s="321"/>
      <c r="FOB34" s="321"/>
      <c r="FOC34" s="321"/>
      <c r="FOD34" s="321"/>
      <c r="FOE34" s="321"/>
      <c r="FOF34" s="321"/>
      <c r="FOG34" s="321"/>
      <c r="FOH34" s="321"/>
      <c r="FOI34" s="321"/>
      <c r="FOJ34" s="321"/>
      <c r="FOK34" s="321"/>
      <c r="FOL34" s="321"/>
      <c r="FOM34" s="321"/>
      <c r="FON34" s="321"/>
      <c r="FOO34" s="321"/>
      <c r="FOP34" s="321"/>
      <c r="FOQ34" s="321"/>
      <c r="FOR34" s="321"/>
      <c r="FOS34" s="321"/>
      <c r="FOT34" s="321"/>
      <c r="FOU34" s="321"/>
      <c r="FOV34" s="321"/>
      <c r="FOW34" s="321"/>
      <c r="FOX34" s="321"/>
      <c r="FOY34" s="321"/>
      <c r="FOZ34" s="321"/>
      <c r="FPA34" s="321"/>
      <c r="FPB34" s="321"/>
      <c r="FPC34" s="321"/>
      <c r="FPD34" s="321"/>
      <c r="FPE34" s="321"/>
      <c r="FPF34" s="321"/>
      <c r="FPG34" s="321"/>
      <c r="FPH34" s="321"/>
      <c r="FPI34" s="321"/>
      <c r="FPJ34" s="321"/>
      <c r="FPK34" s="321"/>
      <c r="FPL34" s="321"/>
      <c r="FPM34" s="321"/>
      <c r="FPN34" s="321"/>
      <c r="FPO34" s="321"/>
      <c r="FPP34" s="321"/>
      <c r="FPQ34" s="321"/>
      <c r="FPR34" s="321"/>
      <c r="FPS34" s="321"/>
      <c r="FPT34" s="321"/>
      <c r="FPU34" s="321"/>
      <c r="FPV34" s="321"/>
      <c r="FPW34" s="321"/>
      <c r="FPX34" s="321"/>
      <c r="FPY34" s="321"/>
      <c r="FPZ34" s="321"/>
      <c r="FQA34" s="321"/>
      <c r="FQB34" s="321"/>
      <c r="FQC34" s="321"/>
      <c r="FQD34" s="321"/>
      <c r="FQE34" s="321"/>
      <c r="FQF34" s="321"/>
      <c r="FQG34" s="321"/>
      <c r="FQH34" s="321"/>
      <c r="FQI34" s="321"/>
      <c r="FQJ34" s="321"/>
      <c r="FQK34" s="321"/>
      <c r="FQL34" s="321"/>
      <c r="FQM34" s="321"/>
      <c r="FQN34" s="321"/>
      <c r="FQO34" s="321"/>
      <c r="FQP34" s="321"/>
      <c r="FQQ34" s="321"/>
      <c r="FQR34" s="321"/>
      <c r="FQS34" s="321"/>
      <c r="FQT34" s="321"/>
      <c r="FQU34" s="321"/>
      <c r="FQV34" s="321"/>
      <c r="FQW34" s="321"/>
      <c r="FQX34" s="321"/>
      <c r="FQY34" s="321"/>
      <c r="FQZ34" s="321"/>
      <c r="FRA34" s="321"/>
      <c r="FRB34" s="321"/>
      <c r="FRC34" s="321"/>
      <c r="FRD34" s="321"/>
      <c r="FRE34" s="321"/>
      <c r="FRF34" s="321"/>
      <c r="FRG34" s="321"/>
      <c r="FRH34" s="321"/>
      <c r="FRI34" s="321"/>
      <c r="FRJ34" s="321"/>
      <c r="FRK34" s="321"/>
      <c r="FRL34" s="321"/>
      <c r="FRM34" s="321"/>
      <c r="FRN34" s="321"/>
      <c r="FRO34" s="321"/>
      <c r="FRP34" s="321"/>
      <c r="FRQ34" s="321"/>
      <c r="FRR34" s="321"/>
      <c r="FRS34" s="321"/>
      <c r="FRT34" s="321"/>
      <c r="FRU34" s="321"/>
      <c r="FRV34" s="321"/>
      <c r="FRW34" s="321"/>
      <c r="FRX34" s="321"/>
      <c r="FRY34" s="321"/>
      <c r="FRZ34" s="321"/>
      <c r="FSA34" s="321"/>
      <c r="FSB34" s="321"/>
      <c r="FSC34" s="321"/>
      <c r="FSD34" s="321"/>
      <c r="FSE34" s="321"/>
      <c r="FSF34" s="321"/>
      <c r="FSG34" s="321"/>
      <c r="FSH34" s="321"/>
      <c r="FSI34" s="321"/>
      <c r="FSJ34" s="321"/>
      <c r="FSK34" s="321"/>
      <c r="FSL34" s="321"/>
      <c r="FSM34" s="321"/>
      <c r="FSN34" s="321"/>
      <c r="FSO34" s="321"/>
      <c r="FSP34" s="321"/>
      <c r="FSQ34" s="321"/>
      <c r="FSR34" s="321"/>
      <c r="FSS34" s="321"/>
      <c r="FST34" s="321"/>
      <c r="FSU34" s="321"/>
      <c r="FSV34" s="321"/>
      <c r="FSW34" s="321"/>
      <c r="FSX34" s="321"/>
      <c r="FSY34" s="321"/>
      <c r="FSZ34" s="321"/>
      <c r="FTA34" s="321"/>
      <c r="FTB34" s="321"/>
      <c r="FTC34" s="321"/>
      <c r="FTD34" s="321"/>
      <c r="FTE34" s="321"/>
      <c r="FTF34" s="321"/>
      <c r="FTG34" s="321"/>
      <c r="FTH34" s="321"/>
      <c r="FTI34" s="321"/>
      <c r="FTJ34" s="321"/>
      <c r="FTK34" s="321"/>
      <c r="FTL34" s="321"/>
      <c r="FTM34" s="321"/>
      <c r="FTN34" s="321"/>
      <c r="FTO34" s="321"/>
      <c r="FTP34" s="321"/>
      <c r="FTQ34" s="321"/>
      <c r="FTR34" s="321"/>
      <c r="FTS34" s="321"/>
      <c r="FTT34" s="321"/>
      <c r="FTU34" s="321"/>
      <c r="FTV34" s="321"/>
      <c r="FTW34" s="321"/>
      <c r="FTX34" s="321"/>
      <c r="FTY34" s="321"/>
      <c r="FTZ34" s="321"/>
      <c r="FUA34" s="321"/>
      <c r="FUB34" s="321"/>
      <c r="FUC34" s="321"/>
      <c r="FUD34" s="321"/>
      <c r="FUE34" s="321"/>
      <c r="FUF34" s="321"/>
      <c r="FUG34" s="321"/>
      <c r="FUH34" s="321"/>
      <c r="FUI34" s="321"/>
      <c r="FUJ34" s="321"/>
      <c r="FUK34" s="321"/>
      <c r="FUL34" s="321"/>
      <c r="FUM34" s="321"/>
      <c r="FUN34" s="321"/>
      <c r="FUO34" s="321"/>
      <c r="FUP34" s="321"/>
      <c r="FUQ34" s="321"/>
      <c r="FUR34" s="321"/>
      <c r="FUS34" s="321"/>
      <c r="FUT34" s="321"/>
      <c r="FUU34" s="321"/>
      <c r="FUV34" s="321"/>
      <c r="FUW34" s="321"/>
      <c r="FUX34" s="321"/>
      <c r="FUY34" s="321"/>
      <c r="FUZ34" s="321"/>
      <c r="FVA34" s="321"/>
      <c r="FVB34" s="321"/>
      <c r="FVC34" s="321"/>
      <c r="FVD34" s="321"/>
      <c r="FVE34" s="321"/>
      <c r="FVF34" s="321"/>
      <c r="FVG34" s="321"/>
      <c r="FVH34" s="321"/>
      <c r="FVI34" s="321"/>
      <c r="FVJ34" s="321"/>
      <c r="FVK34" s="321"/>
      <c r="FVL34" s="321"/>
      <c r="FVM34" s="321"/>
      <c r="FVN34" s="321"/>
      <c r="FVO34" s="321"/>
      <c r="FVP34" s="321"/>
      <c r="FVQ34" s="321"/>
      <c r="FVR34" s="321"/>
      <c r="FVS34" s="321"/>
      <c r="FVT34" s="321"/>
      <c r="FVU34" s="321"/>
      <c r="FVV34" s="321"/>
      <c r="FVW34" s="321"/>
      <c r="FVX34" s="321"/>
      <c r="FVY34" s="321"/>
      <c r="FVZ34" s="321"/>
      <c r="FWA34" s="321"/>
      <c r="FWB34" s="321"/>
      <c r="FWC34" s="321"/>
      <c r="FWD34" s="321"/>
      <c r="FWE34" s="321"/>
      <c r="FWF34" s="321"/>
      <c r="FWG34" s="321"/>
      <c r="FWH34" s="321"/>
      <c r="FWI34" s="321"/>
      <c r="FWJ34" s="321"/>
      <c r="FWK34" s="321"/>
      <c r="FWL34" s="321"/>
      <c r="FWM34" s="321"/>
      <c r="FWN34" s="321"/>
      <c r="FWO34" s="321"/>
      <c r="FWP34" s="321"/>
      <c r="FWQ34" s="321"/>
      <c r="FWR34" s="321"/>
      <c r="FWS34" s="321"/>
      <c r="FWT34" s="321"/>
      <c r="FWU34" s="321"/>
      <c r="FWV34" s="321"/>
      <c r="FWW34" s="321"/>
      <c r="FWX34" s="321"/>
      <c r="FWY34" s="321"/>
      <c r="FWZ34" s="321"/>
      <c r="FXA34" s="321"/>
      <c r="FXB34" s="321"/>
      <c r="FXC34" s="321"/>
      <c r="FXD34" s="321"/>
      <c r="FXE34" s="321"/>
      <c r="FXF34" s="321"/>
      <c r="FXG34" s="321"/>
      <c r="FXH34" s="321"/>
      <c r="FXI34" s="321"/>
      <c r="FXJ34" s="321"/>
      <c r="FXK34" s="321"/>
      <c r="FXL34" s="321"/>
      <c r="FXM34" s="321"/>
      <c r="FXN34" s="321"/>
      <c r="FXO34" s="321"/>
      <c r="FXP34" s="321"/>
      <c r="FXQ34" s="321"/>
      <c r="FXR34" s="321"/>
      <c r="FXS34" s="321"/>
      <c r="FXT34" s="321"/>
      <c r="FXU34" s="321"/>
      <c r="FXV34" s="321"/>
      <c r="FXW34" s="321"/>
      <c r="FXX34" s="321"/>
      <c r="FXY34" s="321"/>
      <c r="FXZ34" s="321"/>
      <c r="FYA34" s="321"/>
      <c r="FYB34" s="321"/>
      <c r="FYC34" s="321"/>
      <c r="FYD34" s="321"/>
      <c r="FYE34" s="321"/>
      <c r="FYF34" s="321"/>
      <c r="FYG34" s="321"/>
      <c r="FYH34" s="321"/>
      <c r="FYI34" s="321"/>
      <c r="FYJ34" s="321"/>
      <c r="FYK34" s="321"/>
      <c r="FYL34" s="321"/>
      <c r="FYM34" s="321"/>
      <c r="FYN34" s="321"/>
      <c r="FYO34" s="321"/>
      <c r="FYP34" s="321"/>
      <c r="FYQ34" s="321"/>
      <c r="FYR34" s="321"/>
      <c r="FYS34" s="321"/>
      <c r="FYT34" s="321"/>
      <c r="FYU34" s="321"/>
      <c r="FYV34" s="321"/>
      <c r="FYW34" s="321"/>
      <c r="FYX34" s="321"/>
      <c r="FYY34" s="321"/>
      <c r="FYZ34" s="321"/>
      <c r="FZA34" s="321"/>
      <c r="FZB34" s="321"/>
      <c r="FZC34" s="321"/>
      <c r="FZD34" s="321"/>
      <c r="FZE34" s="321"/>
      <c r="FZF34" s="321"/>
      <c r="FZG34" s="321"/>
      <c r="FZH34" s="321"/>
      <c r="FZI34" s="321"/>
      <c r="FZJ34" s="321"/>
      <c r="FZK34" s="321"/>
      <c r="FZL34" s="321"/>
      <c r="FZM34" s="321"/>
      <c r="FZN34" s="321"/>
      <c r="FZO34" s="321"/>
      <c r="FZP34" s="321"/>
      <c r="FZQ34" s="321"/>
      <c r="FZR34" s="321"/>
      <c r="FZS34" s="321"/>
      <c r="FZT34" s="321"/>
      <c r="FZU34" s="321"/>
      <c r="FZV34" s="321"/>
      <c r="FZW34" s="321"/>
      <c r="FZX34" s="321"/>
      <c r="FZY34" s="321"/>
      <c r="FZZ34" s="321"/>
      <c r="GAA34" s="321"/>
      <c r="GAB34" s="321"/>
      <c r="GAC34" s="321"/>
      <c r="GAD34" s="321"/>
      <c r="GAE34" s="321"/>
      <c r="GAF34" s="321"/>
      <c r="GAG34" s="321"/>
      <c r="GAH34" s="321"/>
      <c r="GAI34" s="321"/>
      <c r="GAJ34" s="321"/>
      <c r="GAK34" s="321"/>
      <c r="GAL34" s="321"/>
      <c r="GAM34" s="321"/>
      <c r="GAN34" s="321"/>
      <c r="GAO34" s="321"/>
      <c r="GAP34" s="321"/>
      <c r="GAQ34" s="321"/>
      <c r="GAR34" s="321"/>
      <c r="GAS34" s="321"/>
      <c r="GAT34" s="321"/>
      <c r="GAU34" s="321"/>
      <c r="GAV34" s="321"/>
      <c r="GAW34" s="321"/>
      <c r="GAX34" s="321"/>
      <c r="GAY34" s="321"/>
      <c r="GAZ34" s="321"/>
      <c r="GBA34" s="321"/>
      <c r="GBB34" s="321"/>
      <c r="GBC34" s="321"/>
      <c r="GBD34" s="321"/>
      <c r="GBE34" s="321"/>
      <c r="GBF34" s="321"/>
      <c r="GBG34" s="321"/>
      <c r="GBH34" s="321"/>
      <c r="GBI34" s="321"/>
      <c r="GBJ34" s="321"/>
      <c r="GBK34" s="321"/>
      <c r="GBL34" s="321"/>
      <c r="GBM34" s="321"/>
      <c r="GBN34" s="321"/>
      <c r="GBO34" s="321"/>
      <c r="GBP34" s="321"/>
      <c r="GBQ34" s="321"/>
      <c r="GBR34" s="321"/>
      <c r="GBS34" s="321"/>
      <c r="GBT34" s="321"/>
      <c r="GBU34" s="321"/>
      <c r="GBV34" s="321"/>
      <c r="GBW34" s="321"/>
      <c r="GBX34" s="321"/>
      <c r="GBY34" s="321"/>
      <c r="GBZ34" s="321"/>
      <c r="GCA34" s="321"/>
      <c r="GCB34" s="321"/>
      <c r="GCC34" s="321"/>
      <c r="GCD34" s="321"/>
      <c r="GCE34" s="321"/>
      <c r="GCF34" s="321"/>
      <c r="GCG34" s="321"/>
      <c r="GCH34" s="321"/>
      <c r="GCI34" s="321"/>
      <c r="GCJ34" s="321"/>
      <c r="GCK34" s="321"/>
      <c r="GCL34" s="321"/>
      <c r="GCM34" s="321"/>
      <c r="GCN34" s="321"/>
      <c r="GCO34" s="321"/>
      <c r="GCP34" s="321"/>
      <c r="GCQ34" s="321"/>
      <c r="GCR34" s="321"/>
      <c r="GCS34" s="321"/>
      <c r="GCT34" s="321"/>
      <c r="GCU34" s="321"/>
      <c r="GCV34" s="321"/>
      <c r="GCW34" s="321"/>
      <c r="GCX34" s="321"/>
      <c r="GCY34" s="321"/>
      <c r="GCZ34" s="321"/>
      <c r="GDA34" s="321"/>
      <c r="GDB34" s="321"/>
      <c r="GDC34" s="321"/>
      <c r="GDD34" s="321"/>
      <c r="GDE34" s="321"/>
      <c r="GDF34" s="321"/>
      <c r="GDG34" s="321"/>
      <c r="GDH34" s="321"/>
      <c r="GDI34" s="321"/>
      <c r="GDJ34" s="321"/>
      <c r="GDK34" s="321"/>
      <c r="GDL34" s="321"/>
      <c r="GDM34" s="321"/>
      <c r="GDN34" s="321"/>
      <c r="GDO34" s="321"/>
      <c r="GDP34" s="321"/>
      <c r="GDQ34" s="321"/>
      <c r="GDR34" s="321"/>
      <c r="GDS34" s="321"/>
      <c r="GDT34" s="321"/>
      <c r="GDU34" s="321"/>
      <c r="GDV34" s="321"/>
      <c r="GDW34" s="321"/>
      <c r="GDX34" s="321"/>
      <c r="GDY34" s="321"/>
      <c r="GDZ34" s="321"/>
      <c r="GEA34" s="321"/>
      <c r="GEB34" s="321"/>
      <c r="GEC34" s="321"/>
      <c r="GED34" s="321"/>
      <c r="GEE34" s="321"/>
      <c r="GEF34" s="321"/>
      <c r="GEG34" s="321"/>
      <c r="GEH34" s="321"/>
      <c r="GEI34" s="321"/>
      <c r="GEJ34" s="321"/>
      <c r="GEK34" s="321"/>
      <c r="GEL34" s="321"/>
      <c r="GEM34" s="321"/>
      <c r="GEN34" s="321"/>
      <c r="GEO34" s="321"/>
      <c r="GEP34" s="321"/>
      <c r="GEQ34" s="321"/>
      <c r="GER34" s="321"/>
      <c r="GES34" s="321"/>
      <c r="GET34" s="321"/>
      <c r="GEU34" s="321"/>
      <c r="GEV34" s="321"/>
      <c r="GEW34" s="321"/>
      <c r="GEX34" s="321"/>
      <c r="GEY34" s="321"/>
      <c r="GEZ34" s="321"/>
      <c r="GFA34" s="321"/>
      <c r="GFB34" s="321"/>
      <c r="GFC34" s="321"/>
      <c r="GFD34" s="321"/>
      <c r="GFE34" s="321"/>
      <c r="GFF34" s="321"/>
      <c r="GFG34" s="321"/>
      <c r="GFH34" s="321"/>
      <c r="GFI34" s="321"/>
      <c r="GFJ34" s="321"/>
      <c r="GFK34" s="321"/>
      <c r="GFL34" s="321"/>
      <c r="GFM34" s="321"/>
      <c r="GFN34" s="321"/>
      <c r="GFO34" s="321"/>
      <c r="GFP34" s="321"/>
      <c r="GFQ34" s="321"/>
      <c r="GFR34" s="321"/>
      <c r="GFS34" s="321"/>
      <c r="GFT34" s="321"/>
      <c r="GFU34" s="321"/>
      <c r="GFV34" s="321"/>
      <c r="GFW34" s="321"/>
      <c r="GFX34" s="321"/>
      <c r="GFY34" s="321"/>
      <c r="GFZ34" s="321"/>
      <c r="GGA34" s="321"/>
      <c r="GGB34" s="321"/>
      <c r="GGC34" s="321"/>
      <c r="GGD34" s="321"/>
      <c r="GGE34" s="321"/>
      <c r="GGF34" s="321"/>
      <c r="GGG34" s="321"/>
      <c r="GGH34" s="321"/>
      <c r="GGI34" s="321"/>
      <c r="GGJ34" s="321"/>
      <c r="GGK34" s="321"/>
      <c r="GGL34" s="321"/>
      <c r="GGM34" s="321"/>
      <c r="GGN34" s="321"/>
      <c r="GGO34" s="321"/>
      <c r="GGP34" s="321"/>
      <c r="GGQ34" s="321"/>
      <c r="GGR34" s="321"/>
      <c r="GGS34" s="321"/>
      <c r="GGT34" s="321"/>
      <c r="GGU34" s="321"/>
      <c r="GGV34" s="321"/>
      <c r="GGW34" s="321"/>
      <c r="GGX34" s="321"/>
      <c r="GGY34" s="321"/>
      <c r="GGZ34" s="321"/>
      <c r="GHA34" s="321"/>
      <c r="GHB34" s="321"/>
      <c r="GHC34" s="321"/>
      <c r="GHD34" s="321"/>
      <c r="GHE34" s="321"/>
      <c r="GHF34" s="321"/>
      <c r="GHG34" s="321"/>
      <c r="GHH34" s="321"/>
      <c r="GHI34" s="321"/>
      <c r="GHJ34" s="321"/>
      <c r="GHK34" s="321"/>
      <c r="GHL34" s="321"/>
      <c r="GHM34" s="321"/>
      <c r="GHN34" s="321"/>
      <c r="GHO34" s="321"/>
      <c r="GHP34" s="321"/>
      <c r="GHQ34" s="321"/>
      <c r="GHR34" s="321"/>
      <c r="GHS34" s="321"/>
      <c r="GHT34" s="321"/>
      <c r="GHU34" s="321"/>
      <c r="GHV34" s="321"/>
      <c r="GHW34" s="321"/>
      <c r="GHX34" s="321"/>
      <c r="GHY34" s="321"/>
      <c r="GHZ34" s="321"/>
      <c r="GIA34" s="321"/>
      <c r="GIB34" s="321"/>
      <c r="GIC34" s="321"/>
      <c r="GID34" s="321"/>
      <c r="GIE34" s="321"/>
      <c r="GIF34" s="321"/>
      <c r="GIG34" s="321"/>
      <c r="GIH34" s="321"/>
      <c r="GII34" s="321"/>
      <c r="GIJ34" s="321"/>
      <c r="GIK34" s="321"/>
      <c r="GIL34" s="321"/>
      <c r="GIM34" s="321"/>
      <c r="GIN34" s="321"/>
      <c r="GIO34" s="321"/>
      <c r="GIP34" s="321"/>
      <c r="GIQ34" s="321"/>
      <c r="GIR34" s="321"/>
      <c r="GIS34" s="321"/>
      <c r="GIT34" s="321"/>
      <c r="GIU34" s="321"/>
      <c r="GIV34" s="321"/>
      <c r="GIW34" s="321"/>
      <c r="GIX34" s="321"/>
      <c r="GIY34" s="321"/>
      <c r="GIZ34" s="321"/>
      <c r="GJA34" s="321"/>
      <c r="GJB34" s="321"/>
      <c r="GJC34" s="321"/>
      <c r="GJD34" s="321"/>
      <c r="GJE34" s="321"/>
      <c r="GJF34" s="321"/>
      <c r="GJG34" s="321"/>
      <c r="GJH34" s="321"/>
      <c r="GJI34" s="321"/>
      <c r="GJJ34" s="321"/>
      <c r="GJK34" s="321"/>
      <c r="GJL34" s="321"/>
      <c r="GJM34" s="321"/>
      <c r="GJN34" s="321"/>
      <c r="GJO34" s="321"/>
      <c r="GJP34" s="321"/>
      <c r="GJQ34" s="321"/>
      <c r="GJR34" s="321"/>
      <c r="GJS34" s="321"/>
      <c r="GJT34" s="321"/>
      <c r="GJU34" s="321"/>
      <c r="GJV34" s="321"/>
      <c r="GJW34" s="321"/>
      <c r="GJX34" s="321"/>
      <c r="GJY34" s="321"/>
      <c r="GJZ34" s="321"/>
      <c r="GKA34" s="321"/>
      <c r="GKB34" s="321"/>
      <c r="GKC34" s="321"/>
      <c r="GKD34" s="321"/>
      <c r="GKE34" s="321"/>
      <c r="GKF34" s="321"/>
      <c r="GKG34" s="321"/>
      <c r="GKH34" s="321"/>
      <c r="GKI34" s="321"/>
      <c r="GKJ34" s="321"/>
      <c r="GKK34" s="321"/>
      <c r="GKL34" s="321"/>
      <c r="GKM34" s="321"/>
      <c r="GKN34" s="321"/>
      <c r="GKO34" s="321"/>
      <c r="GKP34" s="321"/>
      <c r="GKQ34" s="321"/>
      <c r="GKR34" s="321"/>
      <c r="GKS34" s="321"/>
      <c r="GKT34" s="321"/>
      <c r="GKU34" s="321"/>
      <c r="GKV34" s="321"/>
      <c r="GKW34" s="321"/>
      <c r="GKX34" s="321"/>
      <c r="GKY34" s="321"/>
      <c r="GKZ34" s="321"/>
      <c r="GLA34" s="321"/>
      <c r="GLB34" s="321"/>
      <c r="GLC34" s="321"/>
      <c r="GLD34" s="321"/>
      <c r="GLE34" s="321"/>
      <c r="GLF34" s="321"/>
      <c r="GLG34" s="321"/>
      <c r="GLH34" s="321"/>
      <c r="GLI34" s="321"/>
      <c r="GLJ34" s="321"/>
      <c r="GLK34" s="321"/>
      <c r="GLL34" s="321"/>
      <c r="GLM34" s="321"/>
      <c r="GLN34" s="321"/>
      <c r="GLO34" s="321"/>
      <c r="GLP34" s="321"/>
      <c r="GLQ34" s="321"/>
      <c r="GLR34" s="321"/>
      <c r="GLS34" s="321"/>
      <c r="GLT34" s="321"/>
      <c r="GLU34" s="321"/>
      <c r="GLV34" s="321"/>
      <c r="GLW34" s="321"/>
      <c r="GLX34" s="321"/>
      <c r="GLY34" s="321"/>
      <c r="GLZ34" s="321"/>
      <c r="GMA34" s="321"/>
      <c r="GMB34" s="321"/>
      <c r="GMC34" s="321"/>
      <c r="GMD34" s="321"/>
      <c r="GME34" s="321"/>
      <c r="GMF34" s="321"/>
      <c r="GMG34" s="321"/>
      <c r="GMH34" s="321"/>
      <c r="GMI34" s="321"/>
      <c r="GMJ34" s="321"/>
      <c r="GMK34" s="321"/>
      <c r="GML34" s="321"/>
      <c r="GMM34" s="321"/>
      <c r="GMN34" s="321"/>
      <c r="GMO34" s="321"/>
      <c r="GMP34" s="321"/>
      <c r="GMQ34" s="321"/>
      <c r="GMR34" s="321"/>
      <c r="GMS34" s="321"/>
      <c r="GMT34" s="321"/>
      <c r="GMU34" s="321"/>
      <c r="GMV34" s="321"/>
      <c r="GMW34" s="321"/>
      <c r="GMX34" s="321"/>
      <c r="GMY34" s="321"/>
      <c r="GMZ34" s="321"/>
      <c r="GNA34" s="321"/>
      <c r="GNB34" s="321"/>
      <c r="GNC34" s="321"/>
      <c r="GND34" s="321"/>
      <c r="GNE34" s="321"/>
      <c r="GNF34" s="321"/>
      <c r="GNG34" s="321"/>
      <c r="GNH34" s="321"/>
      <c r="GNI34" s="321"/>
      <c r="GNJ34" s="321"/>
      <c r="GNK34" s="321"/>
      <c r="GNL34" s="321"/>
      <c r="GNM34" s="321"/>
      <c r="GNN34" s="321"/>
      <c r="GNO34" s="321"/>
      <c r="GNP34" s="321"/>
      <c r="GNQ34" s="321"/>
      <c r="GNR34" s="321"/>
      <c r="GNS34" s="321"/>
      <c r="GNT34" s="321"/>
      <c r="GNU34" s="321"/>
      <c r="GNV34" s="321"/>
      <c r="GNW34" s="321"/>
      <c r="GNX34" s="321"/>
      <c r="GNY34" s="321"/>
      <c r="GNZ34" s="321"/>
      <c r="GOA34" s="321"/>
      <c r="GOB34" s="321"/>
      <c r="GOC34" s="321"/>
      <c r="GOD34" s="321"/>
      <c r="GOE34" s="321"/>
      <c r="GOF34" s="321"/>
      <c r="GOG34" s="321"/>
      <c r="GOH34" s="321"/>
      <c r="GOI34" s="321"/>
      <c r="GOJ34" s="321"/>
      <c r="GOK34" s="321"/>
      <c r="GOL34" s="321"/>
      <c r="GOM34" s="321"/>
      <c r="GON34" s="321"/>
      <c r="GOO34" s="321"/>
      <c r="GOP34" s="321"/>
      <c r="GOQ34" s="321"/>
      <c r="GOR34" s="321"/>
      <c r="GOS34" s="321"/>
      <c r="GOT34" s="321"/>
      <c r="GOU34" s="321"/>
      <c r="GOV34" s="321"/>
      <c r="GOW34" s="321"/>
      <c r="GOX34" s="321"/>
      <c r="GOY34" s="321"/>
      <c r="GOZ34" s="321"/>
      <c r="GPA34" s="321"/>
      <c r="GPB34" s="321"/>
      <c r="GPC34" s="321"/>
      <c r="GPD34" s="321"/>
      <c r="GPE34" s="321"/>
      <c r="GPF34" s="321"/>
      <c r="GPG34" s="321"/>
      <c r="GPH34" s="321"/>
      <c r="GPI34" s="321"/>
      <c r="GPJ34" s="321"/>
      <c r="GPK34" s="321"/>
      <c r="GPL34" s="321"/>
      <c r="GPM34" s="321"/>
      <c r="GPN34" s="321"/>
      <c r="GPO34" s="321"/>
      <c r="GPP34" s="321"/>
      <c r="GPQ34" s="321"/>
      <c r="GPR34" s="321"/>
      <c r="GPS34" s="321"/>
      <c r="GPT34" s="321"/>
      <c r="GPU34" s="321"/>
      <c r="GPV34" s="321"/>
      <c r="GPW34" s="321"/>
      <c r="GPX34" s="321"/>
      <c r="GPY34" s="321"/>
      <c r="GPZ34" s="321"/>
      <c r="GQA34" s="321"/>
      <c r="GQB34" s="321"/>
      <c r="GQC34" s="321"/>
      <c r="GQD34" s="321"/>
      <c r="GQE34" s="321"/>
      <c r="GQF34" s="321"/>
      <c r="GQG34" s="321"/>
      <c r="GQH34" s="321"/>
      <c r="GQI34" s="321"/>
      <c r="GQJ34" s="321"/>
      <c r="GQK34" s="321"/>
      <c r="GQL34" s="321"/>
      <c r="GQM34" s="321"/>
      <c r="GQN34" s="321"/>
      <c r="GQO34" s="321"/>
      <c r="GQP34" s="321"/>
      <c r="GQQ34" s="321"/>
      <c r="GQR34" s="321"/>
      <c r="GQS34" s="321"/>
      <c r="GQT34" s="321"/>
      <c r="GQU34" s="321"/>
      <c r="GQV34" s="321"/>
      <c r="GQW34" s="321"/>
      <c r="GQX34" s="321"/>
      <c r="GQY34" s="321"/>
      <c r="GQZ34" s="321"/>
      <c r="GRA34" s="321"/>
      <c r="GRB34" s="321"/>
      <c r="GRC34" s="321"/>
      <c r="GRD34" s="321"/>
      <c r="GRE34" s="321"/>
      <c r="GRF34" s="321"/>
      <c r="GRG34" s="321"/>
      <c r="GRH34" s="321"/>
      <c r="GRI34" s="321"/>
      <c r="GRJ34" s="321"/>
      <c r="GRK34" s="321"/>
      <c r="GRL34" s="321"/>
      <c r="GRM34" s="321"/>
      <c r="GRN34" s="321"/>
      <c r="GRO34" s="321"/>
      <c r="GRP34" s="321"/>
      <c r="GRQ34" s="321"/>
      <c r="GRR34" s="321"/>
      <c r="GRS34" s="321"/>
      <c r="GRT34" s="321"/>
      <c r="GRU34" s="321"/>
      <c r="GRV34" s="321"/>
      <c r="GRW34" s="321"/>
      <c r="GRX34" s="321"/>
      <c r="GRY34" s="321"/>
      <c r="GRZ34" s="321"/>
      <c r="GSA34" s="321"/>
      <c r="GSB34" s="321"/>
      <c r="GSC34" s="321"/>
      <c r="GSD34" s="321"/>
      <c r="GSE34" s="321"/>
      <c r="GSF34" s="321"/>
      <c r="GSG34" s="321"/>
      <c r="GSH34" s="321"/>
      <c r="GSI34" s="321"/>
      <c r="GSJ34" s="321"/>
      <c r="GSK34" s="321"/>
      <c r="GSL34" s="321"/>
      <c r="GSM34" s="321"/>
      <c r="GSN34" s="321"/>
      <c r="GSO34" s="321"/>
      <c r="GSP34" s="321"/>
      <c r="GSQ34" s="321"/>
      <c r="GSR34" s="321"/>
      <c r="GSS34" s="321"/>
      <c r="GST34" s="321"/>
      <c r="GSU34" s="321"/>
      <c r="GSV34" s="321"/>
      <c r="GSW34" s="321"/>
      <c r="GSX34" s="321"/>
      <c r="GSY34" s="321"/>
      <c r="GSZ34" s="321"/>
      <c r="GTA34" s="321"/>
      <c r="GTB34" s="321"/>
      <c r="GTC34" s="321"/>
      <c r="GTD34" s="321"/>
      <c r="GTE34" s="321"/>
      <c r="GTF34" s="321"/>
      <c r="GTG34" s="321"/>
      <c r="GTH34" s="321"/>
      <c r="GTI34" s="321"/>
      <c r="GTJ34" s="321"/>
      <c r="GTK34" s="321"/>
      <c r="GTL34" s="321"/>
      <c r="GTM34" s="321"/>
      <c r="GTN34" s="321"/>
      <c r="GTO34" s="321"/>
      <c r="GTP34" s="321"/>
      <c r="GTQ34" s="321"/>
      <c r="GTR34" s="321"/>
      <c r="GTS34" s="321"/>
      <c r="GTT34" s="321"/>
      <c r="GTU34" s="321"/>
      <c r="GTV34" s="321"/>
      <c r="GTW34" s="321"/>
      <c r="GTX34" s="321"/>
      <c r="GTY34" s="321"/>
      <c r="GTZ34" s="321"/>
      <c r="GUA34" s="321"/>
      <c r="GUB34" s="321"/>
      <c r="GUC34" s="321"/>
      <c r="GUD34" s="321"/>
      <c r="GUE34" s="321"/>
      <c r="GUF34" s="321"/>
      <c r="GUG34" s="321"/>
      <c r="GUH34" s="321"/>
      <c r="GUI34" s="321"/>
      <c r="GUJ34" s="321"/>
      <c r="GUK34" s="321"/>
      <c r="GUL34" s="321"/>
      <c r="GUM34" s="321"/>
      <c r="GUN34" s="321"/>
      <c r="GUO34" s="321"/>
      <c r="GUP34" s="321"/>
      <c r="GUQ34" s="321"/>
      <c r="GUR34" s="321"/>
      <c r="GUS34" s="321"/>
      <c r="GUT34" s="321"/>
      <c r="GUU34" s="321"/>
      <c r="GUV34" s="321"/>
      <c r="GUW34" s="321"/>
      <c r="GUX34" s="321"/>
      <c r="GUY34" s="321"/>
      <c r="GUZ34" s="321"/>
      <c r="GVA34" s="321"/>
      <c r="GVB34" s="321"/>
      <c r="GVC34" s="321"/>
      <c r="GVD34" s="321"/>
      <c r="GVE34" s="321"/>
      <c r="GVF34" s="321"/>
      <c r="GVG34" s="321"/>
      <c r="GVH34" s="321"/>
      <c r="GVI34" s="321"/>
      <c r="GVJ34" s="321"/>
      <c r="GVK34" s="321"/>
      <c r="GVL34" s="321"/>
      <c r="GVM34" s="321"/>
      <c r="GVN34" s="321"/>
      <c r="GVO34" s="321"/>
      <c r="GVP34" s="321"/>
      <c r="GVQ34" s="321"/>
      <c r="GVR34" s="321"/>
      <c r="GVS34" s="321"/>
      <c r="GVT34" s="321"/>
      <c r="GVU34" s="321"/>
      <c r="GVV34" s="321"/>
      <c r="GVW34" s="321"/>
      <c r="GVX34" s="321"/>
      <c r="GVY34" s="321"/>
      <c r="GVZ34" s="321"/>
      <c r="GWA34" s="321"/>
      <c r="GWB34" s="321"/>
      <c r="GWC34" s="321"/>
      <c r="GWD34" s="321"/>
      <c r="GWE34" s="321"/>
      <c r="GWF34" s="321"/>
      <c r="GWG34" s="321"/>
      <c r="GWH34" s="321"/>
      <c r="GWI34" s="321"/>
      <c r="GWJ34" s="321"/>
      <c r="GWK34" s="321"/>
      <c r="GWL34" s="321"/>
      <c r="GWM34" s="321"/>
      <c r="GWN34" s="321"/>
      <c r="GWO34" s="321"/>
      <c r="GWP34" s="321"/>
      <c r="GWQ34" s="321"/>
      <c r="GWR34" s="321"/>
      <c r="GWS34" s="321"/>
      <c r="GWT34" s="321"/>
      <c r="GWU34" s="321"/>
      <c r="GWV34" s="321"/>
      <c r="GWW34" s="321"/>
      <c r="GWX34" s="321"/>
      <c r="GWY34" s="321"/>
      <c r="GWZ34" s="321"/>
      <c r="GXA34" s="321"/>
      <c r="GXB34" s="321"/>
      <c r="GXC34" s="321"/>
      <c r="GXD34" s="321"/>
      <c r="GXE34" s="321"/>
      <c r="GXF34" s="321"/>
      <c r="GXG34" s="321"/>
      <c r="GXH34" s="321"/>
      <c r="GXI34" s="321"/>
      <c r="GXJ34" s="321"/>
      <c r="GXK34" s="321"/>
      <c r="GXL34" s="321"/>
      <c r="GXM34" s="321"/>
      <c r="GXN34" s="321"/>
      <c r="GXO34" s="321"/>
      <c r="GXP34" s="321"/>
      <c r="GXQ34" s="321"/>
      <c r="GXR34" s="321"/>
      <c r="GXS34" s="321"/>
      <c r="GXT34" s="321"/>
      <c r="GXU34" s="321"/>
      <c r="GXV34" s="321"/>
      <c r="GXW34" s="321"/>
      <c r="GXX34" s="321"/>
      <c r="GXY34" s="321"/>
      <c r="GXZ34" s="321"/>
      <c r="GYA34" s="321"/>
      <c r="GYB34" s="321"/>
      <c r="GYC34" s="321"/>
      <c r="GYD34" s="321"/>
      <c r="GYE34" s="321"/>
      <c r="GYF34" s="321"/>
      <c r="GYG34" s="321"/>
      <c r="GYH34" s="321"/>
      <c r="GYI34" s="321"/>
      <c r="GYJ34" s="321"/>
      <c r="GYK34" s="321"/>
      <c r="GYL34" s="321"/>
      <c r="GYM34" s="321"/>
      <c r="GYN34" s="321"/>
      <c r="GYO34" s="321"/>
      <c r="GYP34" s="321"/>
      <c r="GYQ34" s="321"/>
      <c r="GYR34" s="321"/>
      <c r="GYS34" s="321"/>
      <c r="GYT34" s="321"/>
      <c r="GYU34" s="321"/>
      <c r="GYV34" s="321"/>
      <c r="GYW34" s="321"/>
      <c r="GYX34" s="321"/>
      <c r="GYY34" s="321"/>
      <c r="GYZ34" s="321"/>
      <c r="GZA34" s="321"/>
      <c r="GZB34" s="321"/>
      <c r="GZC34" s="321"/>
      <c r="GZD34" s="321"/>
      <c r="GZE34" s="321"/>
      <c r="GZF34" s="321"/>
      <c r="GZG34" s="321"/>
      <c r="GZH34" s="321"/>
      <c r="GZI34" s="321"/>
      <c r="GZJ34" s="321"/>
      <c r="GZK34" s="321"/>
      <c r="GZL34" s="321"/>
      <c r="GZM34" s="321"/>
      <c r="GZN34" s="321"/>
      <c r="GZO34" s="321"/>
      <c r="GZP34" s="321"/>
      <c r="GZQ34" s="321"/>
      <c r="GZR34" s="321"/>
      <c r="GZS34" s="321"/>
      <c r="GZT34" s="321"/>
      <c r="GZU34" s="321"/>
      <c r="GZV34" s="321"/>
      <c r="GZW34" s="321"/>
      <c r="GZX34" s="321"/>
      <c r="GZY34" s="321"/>
      <c r="GZZ34" s="321"/>
      <c r="HAA34" s="321"/>
      <c r="HAB34" s="321"/>
      <c r="HAC34" s="321"/>
      <c r="HAD34" s="321"/>
      <c r="HAE34" s="321"/>
      <c r="HAF34" s="321"/>
      <c r="HAG34" s="321"/>
      <c r="HAH34" s="321"/>
      <c r="HAI34" s="321"/>
      <c r="HAJ34" s="321"/>
      <c r="HAK34" s="321"/>
      <c r="HAL34" s="321"/>
      <c r="HAM34" s="321"/>
      <c r="HAN34" s="321"/>
      <c r="HAO34" s="321"/>
      <c r="HAP34" s="321"/>
      <c r="HAQ34" s="321"/>
      <c r="HAR34" s="321"/>
      <c r="HAS34" s="321"/>
      <c r="HAT34" s="321"/>
      <c r="HAU34" s="321"/>
      <c r="HAV34" s="321"/>
      <c r="HAW34" s="321"/>
      <c r="HAX34" s="321"/>
      <c r="HAY34" s="321"/>
      <c r="HAZ34" s="321"/>
      <c r="HBA34" s="321"/>
      <c r="HBB34" s="321"/>
      <c r="HBC34" s="321"/>
      <c r="HBD34" s="321"/>
      <c r="HBE34" s="321"/>
      <c r="HBF34" s="321"/>
      <c r="HBG34" s="321"/>
      <c r="HBH34" s="321"/>
      <c r="HBI34" s="321"/>
      <c r="HBJ34" s="321"/>
      <c r="HBK34" s="321"/>
      <c r="HBL34" s="321"/>
      <c r="HBM34" s="321"/>
      <c r="HBN34" s="321"/>
      <c r="HBO34" s="321"/>
      <c r="HBP34" s="321"/>
      <c r="HBQ34" s="321"/>
      <c r="HBR34" s="321"/>
      <c r="HBS34" s="321"/>
      <c r="HBT34" s="321"/>
      <c r="HBU34" s="321"/>
      <c r="HBV34" s="321"/>
      <c r="HBW34" s="321"/>
      <c r="HBX34" s="321"/>
      <c r="HBY34" s="321"/>
      <c r="HBZ34" s="321"/>
      <c r="HCA34" s="321"/>
      <c r="HCB34" s="321"/>
      <c r="HCC34" s="321"/>
      <c r="HCD34" s="321"/>
      <c r="HCE34" s="321"/>
      <c r="HCF34" s="321"/>
      <c r="HCG34" s="321"/>
      <c r="HCH34" s="321"/>
      <c r="HCI34" s="321"/>
      <c r="HCJ34" s="321"/>
      <c r="HCK34" s="321"/>
      <c r="HCL34" s="321"/>
      <c r="HCM34" s="321"/>
      <c r="HCN34" s="321"/>
      <c r="HCO34" s="321"/>
      <c r="HCP34" s="321"/>
      <c r="HCQ34" s="321"/>
      <c r="HCR34" s="321"/>
      <c r="HCS34" s="321"/>
      <c r="HCT34" s="321"/>
      <c r="HCU34" s="321"/>
      <c r="HCV34" s="321"/>
      <c r="HCW34" s="321"/>
      <c r="HCX34" s="321"/>
      <c r="HCY34" s="321"/>
      <c r="HCZ34" s="321"/>
      <c r="HDA34" s="321"/>
      <c r="HDB34" s="321"/>
      <c r="HDC34" s="321"/>
      <c r="HDD34" s="321"/>
      <c r="HDE34" s="321"/>
      <c r="HDF34" s="321"/>
      <c r="HDG34" s="321"/>
      <c r="HDH34" s="321"/>
      <c r="HDI34" s="321"/>
      <c r="HDJ34" s="321"/>
      <c r="HDK34" s="321"/>
      <c r="HDL34" s="321"/>
      <c r="HDM34" s="321"/>
      <c r="HDN34" s="321"/>
      <c r="HDO34" s="321"/>
      <c r="HDP34" s="321"/>
      <c r="HDQ34" s="321"/>
      <c r="HDR34" s="321"/>
      <c r="HDS34" s="321"/>
      <c r="HDT34" s="321"/>
      <c r="HDU34" s="321"/>
      <c r="HDV34" s="321"/>
      <c r="HDW34" s="321"/>
      <c r="HDX34" s="321"/>
      <c r="HDY34" s="321"/>
      <c r="HDZ34" s="321"/>
      <c r="HEA34" s="321"/>
      <c r="HEB34" s="321"/>
      <c r="HEC34" s="321"/>
      <c r="HED34" s="321"/>
      <c r="HEE34" s="321"/>
      <c r="HEF34" s="321"/>
      <c r="HEG34" s="321"/>
      <c r="HEH34" s="321"/>
      <c r="HEI34" s="321"/>
      <c r="HEJ34" s="321"/>
      <c r="HEK34" s="321"/>
      <c r="HEL34" s="321"/>
      <c r="HEM34" s="321"/>
      <c r="HEN34" s="321"/>
      <c r="HEO34" s="321"/>
      <c r="HEP34" s="321"/>
      <c r="HEQ34" s="321"/>
      <c r="HER34" s="321"/>
      <c r="HES34" s="321"/>
      <c r="HET34" s="321"/>
      <c r="HEU34" s="321"/>
      <c r="HEV34" s="321"/>
      <c r="HEW34" s="321"/>
      <c r="HEX34" s="321"/>
      <c r="HEY34" s="321"/>
      <c r="HEZ34" s="321"/>
      <c r="HFA34" s="321"/>
      <c r="HFB34" s="321"/>
      <c r="HFC34" s="321"/>
      <c r="HFD34" s="321"/>
      <c r="HFE34" s="321"/>
      <c r="HFF34" s="321"/>
      <c r="HFG34" s="321"/>
      <c r="HFH34" s="321"/>
      <c r="HFI34" s="321"/>
      <c r="HFJ34" s="321"/>
      <c r="HFK34" s="321"/>
      <c r="HFL34" s="321"/>
      <c r="HFM34" s="321"/>
      <c r="HFN34" s="321"/>
      <c r="HFO34" s="321"/>
      <c r="HFP34" s="321"/>
      <c r="HFQ34" s="321"/>
      <c r="HFR34" s="321"/>
      <c r="HFS34" s="321"/>
      <c r="HFT34" s="321"/>
      <c r="HFU34" s="321"/>
      <c r="HFV34" s="321"/>
      <c r="HFW34" s="321"/>
      <c r="HFX34" s="321"/>
      <c r="HFY34" s="321"/>
      <c r="HFZ34" s="321"/>
      <c r="HGA34" s="321"/>
      <c r="HGB34" s="321"/>
      <c r="HGC34" s="321"/>
      <c r="HGD34" s="321"/>
      <c r="HGE34" s="321"/>
      <c r="HGF34" s="321"/>
      <c r="HGG34" s="321"/>
      <c r="HGH34" s="321"/>
      <c r="HGI34" s="321"/>
      <c r="HGJ34" s="321"/>
      <c r="HGK34" s="321"/>
      <c r="HGL34" s="321"/>
      <c r="HGM34" s="321"/>
      <c r="HGN34" s="321"/>
      <c r="HGO34" s="321"/>
      <c r="HGP34" s="321"/>
      <c r="HGQ34" s="321"/>
      <c r="HGR34" s="321"/>
      <c r="HGS34" s="321"/>
      <c r="HGT34" s="321"/>
      <c r="HGU34" s="321"/>
      <c r="HGV34" s="321"/>
      <c r="HGW34" s="321"/>
      <c r="HGX34" s="321"/>
      <c r="HGY34" s="321"/>
      <c r="HGZ34" s="321"/>
      <c r="HHA34" s="321"/>
      <c r="HHB34" s="321"/>
      <c r="HHC34" s="321"/>
      <c r="HHD34" s="321"/>
      <c r="HHE34" s="321"/>
      <c r="HHF34" s="321"/>
      <c r="HHG34" s="321"/>
      <c r="HHH34" s="321"/>
      <c r="HHI34" s="321"/>
      <c r="HHJ34" s="321"/>
      <c r="HHK34" s="321"/>
      <c r="HHL34" s="321"/>
      <c r="HHM34" s="321"/>
      <c r="HHN34" s="321"/>
      <c r="HHO34" s="321"/>
      <c r="HHP34" s="321"/>
      <c r="HHQ34" s="321"/>
      <c r="HHR34" s="321"/>
      <c r="HHS34" s="321"/>
      <c r="HHT34" s="321"/>
      <c r="HHU34" s="321"/>
      <c r="HHV34" s="321"/>
      <c r="HHW34" s="321"/>
      <c r="HHX34" s="321"/>
      <c r="HHY34" s="321"/>
      <c r="HHZ34" s="321"/>
      <c r="HIA34" s="321"/>
      <c r="HIB34" s="321"/>
      <c r="HIC34" s="321"/>
      <c r="HID34" s="321"/>
      <c r="HIE34" s="321"/>
      <c r="HIF34" s="321"/>
      <c r="HIG34" s="321"/>
      <c r="HIH34" s="321"/>
      <c r="HII34" s="321"/>
      <c r="HIJ34" s="321"/>
      <c r="HIK34" s="321"/>
      <c r="HIL34" s="321"/>
      <c r="HIM34" s="321"/>
      <c r="HIN34" s="321"/>
      <c r="HIO34" s="321"/>
      <c r="HIP34" s="321"/>
      <c r="HIQ34" s="321"/>
      <c r="HIR34" s="321"/>
      <c r="HIS34" s="321"/>
      <c r="HIT34" s="321"/>
      <c r="HIU34" s="321"/>
      <c r="HIV34" s="321"/>
      <c r="HIW34" s="321"/>
      <c r="HIX34" s="321"/>
      <c r="HIY34" s="321"/>
      <c r="HIZ34" s="321"/>
      <c r="HJA34" s="321"/>
      <c r="HJB34" s="321"/>
      <c r="HJC34" s="321"/>
      <c r="HJD34" s="321"/>
      <c r="HJE34" s="321"/>
      <c r="HJF34" s="321"/>
      <c r="HJG34" s="321"/>
      <c r="HJH34" s="321"/>
      <c r="HJI34" s="321"/>
      <c r="HJJ34" s="321"/>
      <c r="HJK34" s="321"/>
      <c r="HJL34" s="321"/>
      <c r="HJM34" s="321"/>
      <c r="HJN34" s="321"/>
      <c r="HJO34" s="321"/>
      <c r="HJP34" s="321"/>
      <c r="HJQ34" s="321"/>
      <c r="HJR34" s="321"/>
      <c r="HJS34" s="321"/>
      <c r="HJT34" s="321"/>
      <c r="HJU34" s="321"/>
      <c r="HJV34" s="321"/>
      <c r="HJW34" s="321"/>
      <c r="HJX34" s="321"/>
      <c r="HJY34" s="321"/>
      <c r="HJZ34" s="321"/>
      <c r="HKA34" s="321"/>
      <c r="HKB34" s="321"/>
      <c r="HKC34" s="321"/>
      <c r="HKD34" s="321"/>
      <c r="HKE34" s="321"/>
      <c r="HKF34" s="321"/>
      <c r="HKG34" s="321"/>
      <c r="HKH34" s="321"/>
      <c r="HKI34" s="321"/>
      <c r="HKJ34" s="321"/>
      <c r="HKK34" s="321"/>
      <c r="HKL34" s="321"/>
      <c r="HKM34" s="321"/>
      <c r="HKN34" s="321"/>
      <c r="HKO34" s="321"/>
      <c r="HKP34" s="321"/>
      <c r="HKQ34" s="321"/>
      <c r="HKR34" s="321"/>
      <c r="HKS34" s="321"/>
      <c r="HKT34" s="321"/>
      <c r="HKU34" s="321"/>
      <c r="HKV34" s="321"/>
      <c r="HKW34" s="321"/>
      <c r="HKX34" s="321"/>
      <c r="HKY34" s="321"/>
      <c r="HKZ34" s="321"/>
      <c r="HLA34" s="321"/>
      <c r="HLB34" s="321"/>
      <c r="HLC34" s="321"/>
      <c r="HLD34" s="321"/>
      <c r="HLE34" s="321"/>
      <c r="HLF34" s="321"/>
      <c r="HLG34" s="321"/>
      <c r="HLH34" s="321"/>
      <c r="HLI34" s="321"/>
      <c r="HLJ34" s="321"/>
      <c r="HLK34" s="321"/>
      <c r="HLL34" s="321"/>
      <c r="HLM34" s="321"/>
      <c r="HLN34" s="321"/>
      <c r="HLO34" s="321"/>
      <c r="HLP34" s="321"/>
      <c r="HLQ34" s="321"/>
      <c r="HLR34" s="321"/>
      <c r="HLS34" s="321"/>
      <c r="HLT34" s="321"/>
      <c r="HLU34" s="321"/>
      <c r="HLV34" s="321"/>
      <c r="HLW34" s="321"/>
      <c r="HLX34" s="321"/>
      <c r="HLY34" s="321"/>
      <c r="HLZ34" s="321"/>
      <c r="HMA34" s="321"/>
      <c r="HMB34" s="321"/>
      <c r="HMC34" s="321"/>
      <c r="HMD34" s="321"/>
      <c r="HME34" s="321"/>
      <c r="HMF34" s="321"/>
      <c r="HMG34" s="321"/>
      <c r="HMH34" s="321"/>
      <c r="HMI34" s="321"/>
      <c r="HMJ34" s="321"/>
      <c r="HMK34" s="321"/>
      <c r="HML34" s="321"/>
      <c r="HMM34" s="321"/>
      <c r="HMN34" s="321"/>
      <c r="HMO34" s="321"/>
      <c r="HMP34" s="321"/>
      <c r="HMQ34" s="321"/>
      <c r="HMR34" s="321"/>
      <c r="HMS34" s="321"/>
      <c r="HMT34" s="321"/>
      <c r="HMU34" s="321"/>
      <c r="HMV34" s="321"/>
      <c r="HMW34" s="321"/>
      <c r="HMX34" s="321"/>
      <c r="HMY34" s="321"/>
      <c r="HMZ34" s="321"/>
      <c r="HNA34" s="321"/>
      <c r="HNB34" s="321"/>
      <c r="HNC34" s="321"/>
      <c r="HND34" s="321"/>
      <c r="HNE34" s="321"/>
      <c r="HNF34" s="321"/>
      <c r="HNG34" s="321"/>
      <c r="HNH34" s="321"/>
      <c r="HNI34" s="321"/>
      <c r="HNJ34" s="321"/>
      <c r="HNK34" s="321"/>
      <c r="HNL34" s="321"/>
      <c r="HNM34" s="321"/>
      <c r="HNN34" s="321"/>
      <c r="HNO34" s="321"/>
      <c r="HNP34" s="321"/>
      <c r="HNQ34" s="321"/>
      <c r="HNR34" s="321"/>
      <c r="HNS34" s="321"/>
      <c r="HNT34" s="321"/>
      <c r="HNU34" s="321"/>
      <c r="HNV34" s="321"/>
      <c r="HNW34" s="321"/>
      <c r="HNX34" s="321"/>
      <c r="HNY34" s="321"/>
      <c r="HNZ34" s="321"/>
      <c r="HOA34" s="321"/>
      <c r="HOB34" s="321"/>
      <c r="HOC34" s="321"/>
      <c r="HOD34" s="321"/>
      <c r="HOE34" s="321"/>
      <c r="HOF34" s="321"/>
      <c r="HOG34" s="321"/>
      <c r="HOH34" s="321"/>
      <c r="HOI34" s="321"/>
      <c r="HOJ34" s="321"/>
      <c r="HOK34" s="321"/>
      <c r="HOL34" s="321"/>
      <c r="HOM34" s="321"/>
      <c r="HON34" s="321"/>
      <c r="HOO34" s="321"/>
      <c r="HOP34" s="321"/>
      <c r="HOQ34" s="321"/>
      <c r="HOR34" s="321"/>
      <c r="HOS34" s="321"/>
      <c r="HOT34" s="321"/>
      <c r="HOU34" s="321"/>
      <c r="HOV34" s="321"/>
      <c r="HOW34" s="321"/>
      <c r="HOX34" s="321"/>
      <c r="HOY34" s="321"/>
      <c r="HOZ34" s="321"/>
      <c r="HPA34" s="321"/>
      <c r="HPB34" s="321"/>
      <c r="HPC34" s="321"/>
      <c r="HPD34" s="321"/>
      <c r="HPE34" s="321"/>
      <c r="HPF34" s="321"/>
      <c r="HPG34" s="321"/>
      <c r="HPH34" s="321"/>
      <c r="HPI34" s="321"/>
      <c r="HPJ34" s="321"/>
      <c r="HPK34" s="321"/>
      <c r="HPL34" s="321"/>
      <c r="HPM34" s="321"/>
      <c r="HPN34" s="321"/>
      <c r="HPO34" s="321"/>
      <c r="HPP34" s="321"/>
      <c r="HPQ34" s="321"/>
      <c r="HPR34" s="321"/>
      <c r="HPS34" s="321"/>
      <c r="HPT34" s="321"/>
      <c r="HPU34" s="321"/>
      <c r="HPV34" s="321"/>
      <c r="HPW34" s="321"/>
      <c r="HPX34" s="321"/>
      <c r="HPY34" s="321"/>
      <c r="HPZ34" s="321"/>
      <c r="HQA34" s="321"/>
      <c r="HQB34" s="321"/>
      <c r="HQC34" s="321"/>
      <c r="HQD34" s="321"/>
      <c r="HQE34" s="321"/>
      <c r="HQF34" s="321"/>
      <c r="HQG34" s="321"/>
      <c r="HQH34" s="321"/>
      <c r="HQI34" s="321"/>
      <c r="HQJ34" s="321"/>
      <c r="HQK34" s="321"/>
      <c r="HQL34" s="321"/>
      <c r="HQM34" s="321"/>
      <c r="HQN34" s="321"/>
      <c r="HQO34" s="321"/>
      <c r="HQP34" s="321"/>
      <c r="HQQ34" s="321"/>
      <c r="HQR34" s="321"/>
      <c r="HQS34" s="321"/>
      <c r="HQT34" s="321"/>
      <c r="HQU34" s="321"/>
      <c r="HQV34" s="321"/>
      <c r="HQW34" s="321"/>
      <c r="HQX34" s="321"/>
      <c r="HQY34" s="321"/>
      <c r="HQZ34" s="321"/>
      <c r="HRA34" s="321"/>
      <c r="HRB34" s="321"/>
      <c r="HRC34" s="321"/>
      <c r="HRD34" s="321"/>
      <c r="HRE34" s="321"/>
      <c r="HRF34" s="321"/>
      <c r="HRG34" s="321"/>
      <c r="HRH34" s="321"/>
      <c r="HRI34" s="321"/>
      <c r="HRJ34" s="321"/>
      <c r="HRK34" s="321"/>
      <c r="HRL34" s="321"/>
      <c r="HRM34" s="321"/>
      <c r="HRN34" s="321"/>
      <c r="HRO34" s="321"/>
      <c r="HRP34" s="321"/>
      <c r="HRQ34" s="321"/>
      <c r="HRR34" s="321"/>
      <c r="HRS34" s="321"/>
      <c r="HRT34" s="321"/>
      <c r="HRU34" s="321"/>
      <c r="HRV34" s="321"/>
      <c r="HRW34" s="321"/>
      <c r="HRX34" s="321"/>
      <c r="HRY34" s="321"/>
      <c r="HRZ34" s="321"/>
      <c r="HSA34" s="321"/>
      <c r="HSB34" s="321"/>
      <c r="HSC34" s="321"/>
      <c r="HSD34" s="321"/>
      <c r="HSE34" s="321"/>
      <c r="HSF34" s="321"/>
      <c r="HSG34" s="321"/>
      <c r="HSH34" s="321"/>
      <c r="HSI34" s="321"/>
      <c r="HSJ34" s="321"/>
      <c r="HSK34" s="321"/>
      <c r="HSL34" s="321"/>
      <c r="HSM34" s="321"/>
      <c r="HSN34" s="321"/>
      <c r="HSO34" s="321"/>
      <c r="HSP34" s="321"/>
      <c r="HSQ34" s="321"/>
      <c r="HSR34" s="321"/>
      <c r="HSS34" s="321"/>
      <c r="HST34" s="321"/>
      <c r="HSU34" s="321"/>
      <c r="HSV34" s="321"/>
      <c r="HSW34" s="321"/>
      <c r="HSX34" s="321"/>
      <c r="HSY34" s="321"/>
      <c r="HSZ34" s="321"/>
      <c r="HTA34" s="321"/>
      <c r="HTB34" s="321"/>
      <c r="HTC34" s="321"/>
      <c r="HTD34" s="321"/>
      <c r="HTE34" s="321"/>
      <c r="HTF34" s="321"/>
      <c r="HTG34" s="321"/>
      <c r="HTH34" s="321"/>
      <c r="HTI34" s="321"/>
      <c r="HTJ34" s="321"/>
      <c r="HTK34" s="321"/>
      <c r="HTL34" s="321"/>
      <c r="HTM34" s="321"/>
      <c r="HTN34" s="321"/>
      <c r="HTO34" s="321"/>
      <c r="HTP34" s="321"/>
      <c r="HTQ34" s="321"/>
      <c r="HTR34" s="321"/>
      <c r="HTS34" s="321"/>
      <c r="HTT34" s="321"/>
      <c r="HTU34" s="321"/>
      <c r="HTV34" s="321"/>
      <c r="HTW34" s="321"/>
      <c r="HTX34" s="321"/>
      <c r="HTY34" s="321"/>
      <c r="HTZ34" s="321"/>
      <c r="HUA34" s="321"/>
      <c r="HUB34" s="321"/>
      <c r="HUC34" s="321"/>
      <c r="HUD34" s="321"/>
      <c r="HUE34" s="321"/>
      <c r="HUF34" s="321"/>
      <c r="HUG34" s="321"/>
      <c r="HUH34" s="321"/>
      <c r="HUI34" s="321"/>
      <c r="HUJ34" s="321"/>
      <c r="HUK34" s="321"/>
      <c r="HUL34" s="321"/>
      <c r="HUM34" s="321"/>
      <c r="HUN34" s="321"/>
      <c r="HUO34" s="321"/>
      <c r="HUP34" s="321"/>
      <c r="HUQ34" s="321"/>
      <c r="HUR34" s="321"/>
      <c r="HUS34" s="321"/>
      <c r="HUT34" s="321"/>
      <c r="HUU34" s="321"/>
      <c r="HUV34" s="321"/>
      <c r="HUW34" s="321"/>
      <c r="HUX34" s="321"/>
      <c r="HUY34" s="321"/>
      <c r="HUZ34" s="321"/>
      <c r="HVA34" s="321"/>
      <c r="HVB34" s="321"/>
      <c r="HVC34" s="321"/>
      <c r="HVD34" s="321"/>
      <c r="HVE34" s="321"/>
      <c r="HVF34" s="321"/>
      <c r="HVG34" s="321"/>
      <c r="HVH34" s="321"/>
      <c r="HVI34" s="321"/>
      <c r="HVJ34" s="321"/>
      <c r="HVK34" s="321"/>
      <c r="HVL34" s="321"/>
      <c r="HVM34" s="321"/>
      <c r="HVN34" s="321"/>
      <c r="HVO34" s="321"/>
      <c r="HVP34" s="321"/>
      <c r="HVQ34" s="321"/>
      <c r="HVR34" s="321"/>
      <c r="HVS34" s="321"/>
      <c r="HVT34" s="321"/>
      <c r="HVU34" s="321"/>
      <c r="HVV34" s="321"/>
      <c r="HVW34" s="321"/>
      <c r="HVX34" s="321"/>
      <c r="HVY34" s="321"/>
      <c r="HVZ34" s="321"/>
      <c r="HWA34" s="321"/>
      <c r="HWB34" s="321"/>
      <c r="HWC34" s="321"/>
      <c r="HWD34" s="321"/>
      <c r="HWE34" s="321"/>
      <c r="HWF34" s="321"/>
      <c r="HWG34" s="321"/>
      <c r="HWH34" s="321"/>
      <c r="HWI34" s="321"/>
      <c r="HWJ34" s="321"/>
      <c r="HWK34" s="321"/>
      <c r="HWL34" s="321"/>
      <c r="HWM34" s="321"/>
      <c r="HWN34" s="321"/>
      <c r="HWO34" s="321"/>
      <c r="HWP34" s="321"/>
      <c r="HWQ34" s="321"/>
      <c r="HWR34" s="321"/>
      <c r="HWS34" s="321"/>
      <c r="HWT34" s="321"/>
      <c r="HWU34" s="321"/>
      <c r="HWV34" s="321"/>
      <c r="HWW34" s="321"/>
      <c r="HWX34" s="321"/>
      <c r="HWY34" s="321"/>
      <c r="HWZ34" s="321"/>
      <c r="HXA34" s="321"/>
      <c r="HXB34" s="321"/>
      <c r="HXC34" s="321"/>
      <c r="HXD34" s="321"/>
      <c r="HXE34" s="321"/>
      <c r="HXF34" s="321"/>
      <c r="HXG34" s="321"/>
      <c r="HXH34" s="321"/>
      <c r="HXI34" s="321"/>
      <c r="HXJ34" s="321"/>
      <c r="HXK34" s="321"/>
      <c r="HXL34" s="321"/>
      <c r="HXM34" s="321"/>
      <c r="HXN34" s="321"/>
      <c r="HXO34" s="321"/>
      <c r="HXP34" s="321"/>
      <c r="HXQ34" s="321"/>
      <c r="HXR34" s="321"/>
      <c r="HXS34" s="321"/>
      <c r="HXT34" s="321"/>
      <c r="HXU34" s="321"/>
      <c r="HXV34" s="321"/>
      <c r="HXW34" s="321"/>
      <c r="HXX34" s="321"/>
      <c r="HXY34" s="321"/>
      <c r="HXZ34" s="321"/>
      <c r="HYA34" s="321"/>
      <c r="HYB34" s="321"/>
      <c r="HYC34" s="321"/>
      <c r="HYD34" s="321"/>
      <c r="HYE34" s="321"/>
      <c r="HYF34" s="321"/>
      <c r="HYG34" s="321"/>
      <c r="HYH34" s="321"/>
      <c r="HYI34" s="321"/>
      <c r="HYJ34" s="321"/>
      <c r="HYK34" s="321"/>
      <c r="HYL34" s="321"/>
      <c r="HYM34" s="321"/>
      <c r="HYN34" s="321"/>
      <c r="HYO34" s="321"/>
      <c r="HYP34" s="321"/>
      <c r="HYQ34" s="321"/>
      <c r="HYR34" s="321"/>
      <c r="HYS34" s="321"/>
      <c r="HYT34" s="321"/>
      <c r="HYU34" s="321"/>
      <c r="HYV34" s="321"/>
      <c r="HYW34" s="321"/>
      <c r="HYX34" s="321"/>
      <c r="HYY34" s="321"/>
      <c r="HYZ34" s="321"/>
      <c r="HZA34" s="321"/>
      <c r="HZB34" s="321"/>
      <c r="HZC34" s="321"/>
      <c r="HZD34" s="321"/>
      <c r="HZE34" s="321"/>
      <c r="HZF34" s="321"/>
      <c r="HZG34" s="321"/>
      <c r="HZH34" s="321"/>
      <c r="HZI34" s="321"/>
      <c r="HZJ34" s="321"/>
      <c r="HZK34" s="321"/>
      <c r="HZL34" s="321"/>
      <c r="HZM34" s="321"/>
      <c r="HZN34" s="321"/>
      <c r="HZO34" s="321"/>
      <c r="HZP34" s="321"/>
      <c r="HZQ34" s="321"/>
      <c r="HZR34" s="321"/>
      <c r="HZS34" s="321"/>
      <c r="HZT34" s="321"/>
      <c r="HZU34" s="321"/>
      <c r="HZV34" s="321"/>
      <c r="HZW34" s="321"/>
      <c r="HZX34" s="321"/>
      <c r="HZY34" s="321"/>
      <c r="HZZ34" s="321"/>
      <c r="IAA34" s="321"/>
      <c r="IAB34" s="321"/>
      <c r="IAC34" s="321"/>
      <c r="IAD34" s="321"/>
      <c r="IAE34" s="321"/>
      <c r="IAF34" s="321"/>
      <c r="IAG34" s="321"/>
      <c r="IAH34" s="321"/>
      <c r="IAI34" s="321"/>
      <c r="IAJ34" s="321"/>
      <c r="IAK34" s="321"/>
      <c r="IAL34" s="321"/>
      <c r="IAM34" s="321"/>
      <c r="IAN34" s="321"/>
      <c r="IAO34" s="321"/>
      <c r="IAP34" s="321"/>
      <c r="IAQ34" s="321"/>
      <c r="IAR34" s="321"/>
      <c r="IAS34" s="321"/>
      <c r="IAT34" s="321"/>
      <c r="IAU34" s="321"/>
      <c r="IAV34" s="321"/>
      <c r="IAW34" s="321"/>
      <c r="IAX34" s="321"/>
      <c r="IAY34" s="321"/>
      <c r="IAZ34" s="321"/>
      <c r="IBA34" s="321"/>
      <c r="IBB34" s="321"/>
      <c r="IBC34" s="321"/>
      <c r="IBD34" s="321"/>
      <c r="IBE34" s="321"/>
      <c r="IBF34" s="321"/>
      <c r="IBG34" s="321"/>
      <c r="IBH34" s="321"/>
      <c r="IBI34" s="321"/>
      <c r="IBJ34" s="321"/>
      <c r="IBK34" s="321"/>
      <c r="IBL34" s="321"/>
      <c r="IBM34" s="321"/>
      <c r="IBN34" s="321"/>
      <c r="IBO34" s="321"/>
      <c r="IBP34" s="321"/>
      <c r="IBQ34" s="321"/>
      <c r="IBR34" s="321"/>
      <c r="IBS34" s="321"/>
      <c r="IBT34" s="321"/>
      <c r="IBU34" s="321"/>
      <c r="IBV34" s="321"/>
      <c r="IBW34" s="321"/>
      <c r="IBX34" s="321"/>
      <c r="IBY34" s="321"/>
      <c r="IBZ34" s="321"/>
      <c r="ICA34" s="321"/>
      <c r="ICB34" s="321"/>
      <c r="ICC34" s="321"/>
      <c r="ICD34" s="321"/>
      <c r="ICE34" s="321"/>
      <c r="ICF34" s="321"/>
      <c r="ICG34" s="321"/>
      <c r="ICH34" s="321"/>
      <c r="ICI34" s="321"/>
      <c r="ICJ34" s="321"/>
      <c r="ICK34" s="321"/>
      <c r="ICL34" s="321"/>
      <c r="ICM34" s="321"/>
      <c r="ICN34" s="321"/>
      <c r="ICO34" s="321"/>
      <c r="ICP34" s="321"/>
      <c r="ICQ34" s="321"/>
      <c r="ICR34" s="321"/>
      <c r="ICS34" s="321"/>
      <c r="ICT34" s="321"/>
      <c r="ICU34" s="321"/>
      <c r="ICV34" s="321"/>
      <c r="ICW34" s="321"/>
      <c r="ICX34" s="321"/>
      <c r="ICY34" s="321"/>
      <c r="ICZ34" s="321"/>
      <c r="IDA34" s="321"/>
      <c r="IDB34" s="321"/>
      <c r="IDC34" s="321"/>
      <c r="IDD34" s="321"/>
      <c r="IDE34" s="321"/>
      <c r="IDF34" s="321"/>
      <c r="IDG34" s="321"/>
      <c r="IDH34" s="321"/>
      <c r="IDI34" s="321"/>
      <c r="IDJ34" s="321"/>
      <c r="IDK34" s="321"/>
      <c r="IDL34" s="321"/>
      <c r="IDM34" s="321"/>
      <c r="IDN34" s="321"/>
      <c r="IDO34" s="321"/>
      <c r="IDP34" s="321"/>
      <c r="IDQ34" s="321"/>
      <c r="IDR34" s="321"/>
      <c r="IDS34" s="321"/>
      <c r="IDT34" s="321"/>
      <c r="IDU34" s="321"/>
      <c r="IDV34" s="321"/>
      <c r="IDW34" s="321"/>
      <c r="IDX34" s="321"/>
      <c r="IDY34" s="321"/>
      <c r="IDZ34" s="321"/>
      <c r="IEA34" s="321"/>
      <c r="IEB34" s="321"/>
      <c r="IEC34" s="321"/>
      <c r="IED34" s="321"/>
      <c r="IEE34" s="321"/>
      <c r="IEF34" s="321"/>
      <c r="IEG34" s="321"/>
      <c r="IEH34" s="321"/>
      <c r="IEI34" s="321"/>
      <c r="IEJ34" s="321"/>
      <c r="IEK34" s="321"/>
      <c r="IEL34" s="321"/>
      <c r="IEM34" s="321"/>
      <c r="IEN34" s="321"/>
      <c r="IEO34" s="321"/>
      <c r="IEP34" s="321"/>
      <c r="IEQ34" s="321"/>
      <c r="IER34" s="321"/>
      <c r="IES34" s="321"/>
      <c r="IET34" s="321"/>
      <c r="IEU34" s="321"/>
      <c r="IEV34" s="321"/>
      <c r="IEW34" s="321"/>
      <c r="IEX34" s="321"/>
      <c r="IEY34" s="321"/>
      <c r="IEZ34" s="321"/>
      <c r="IFA34" s="321"/>
      <c r="IFB34" s="321"/>
      <c r="IFC34" s="321"/>
      <c r="IFD34" s="321"/>
      <c r="IFE34" s="321"/>
      <c r="IFF34" s="321"/>
      <c r="IFG34" s="321"/>
      <c r="IFH34" s="321"/>
      <c r="IFI34" s="321"/>
      <c r="IFJ34" s="321"/>
      <c r="IFK34" s="321"/>
      <c r="IFL34" s="321"/>
      <c r="IFM34" s="321"/>
      <c r="IFN34" s="321"/>
      <c r="IFO34" s="321"/>
      <c r="IFP34" s="321"/>
      <c r="IFQ34" s="321"/>
      <c r="IFR34" s="321"/>
      <c r="IFS34" s="321"/>
      <c r="IFT34" s="321"/>
      <c r="IFU34" s="321"/>
      <c r="IFV34" s="321"/>
      <c r="IFW34" s="321"/>
      <c r="IFX34" s="321"/>
      <c r="IFY34" s="321"/>
      <c r="IFZ34" s="321"/>
      <c r="IGA34" s="321"/>
      <c r="IGB34" s="321"/>
      <c r="IGC34" s="321"/>
      <c r="IGD34" s="321"/>
      <c r="IGE34" s="321"/>
      <c r="IGF34" s="321"/>
      <c r="IGG34" s="321"/>
      <c r="IGH34" s="321"/>
      <c r="IGI34" s="321"/>
      <c r="IGJ34" s="321"/>
      <c r="IGK34" s="321"/>
      <c r="IGL34" s="321"/>
      <c r="IGM34" s="321"/>
      <c r="IGN34" s="321"/>
      <c r="IGO34" s="321"/>
      <c r="IGP34" s="321"/>
      <c r="IGQ34" s="321"/>
      <c r="IGR34" s="321"/>
      <c r="IGS34" s="321"/>
      <c r="IGT34" s="321"/>
      <c r="IGU34" s="321"/>
      <c r="IGV34" s="321"/>
      <c r="IGW34" s="321"/>
      <c r="IGX34" s="321"/>
      <c r="IGY34" s="321"/>
      <c r="IGZ34" s="321"/>
      <c r="IHA34" s="321"/>
      <c r="IHB34" s="321"/>
      <c r="IHC34" s="321"/>
      <c r="IHD34" s="321"/>
      <c r="IHE34" s="321"/>
      <c r="IHF34" s="321"/>
      <c r="IHG34" s="321"/>
      <c r="IHH34" s="321"/>
      <c r="IHI34" s="321"/>
      <c r="IHJ34" s="321"/>
      <c r="IHK34" s="321"/>
      <c r="IHL34" s="321"/>
      <c r="IHM34" s="321"/>
      <c r="IHN34" s="321"/>
      <c r="IHO34" s="321"/>
      <c r="IHP34" s="321"/>
      <c r="IHQ34" s="321"/>
      <c r="IHR34" s="321"/>
      <c r="IHS34" s="321"/>
      <c r="IHT34" s="321"/>
      <c r="IHU34" s="321"/>
      <c r="IHV34" s="321"/>
      <c r="IHW34" s="321"/>
      <c r="IHX34" s="321"/>
      <c r="IHY34" s="321"/>
      <c r="IHZ34" s="321"/>
      <c r="IIA34" s="321"/>
      <c r="IIB34" s="321"/>
      <c r="IIC34" s="321"/>
      <c r="IID34" s="321"/>
      <c r="IIE34" s="321"/>
      <c r="IIF34" s="321"/>
      <c r="IIG34" s="321"/>
      <c r="IIH34" s="321"/>
      <c r="III34" s="321"/>
      <c r="IIJ34" s="321"/>
      <c r="IIK34" s="321"/>
      <c r="IIL34" s="321"/>
      <c r="IIM34" s="321"/>
      <c r="IIN34" s="321"/>
      <c r="IIO34" s="321"/>
      <c r="IIP34" s="321"/>
      <c r="IIQ34" s="321"/>
      <c r="IIR34" s="321"/>
      <c r="IIS34" s="321"/>
      <c r="IIT34" s="321"/>
      <c r="IIU34" s="321"/>
      <c r="IIV34" s="321"/>
      <c r="IIW34" s="321"/>
      <c r="IIX34" s="321"/>
      <c r="IIY34" s="321"/>
      <c r="IIZ34" s="321"/>
      <c r="IJA34" s="321"/>
      <c r="IJB34" s="321"/>
      <c r="IJC34" s="321"/>
      <c r="IJD34" s="321"/>
      <c r="IJE34" s="321"/>
      <c r="IJF34" s="321"/>
      <c r="IJG34" s="321"/>
      <c r="IJH34" s="321"/>
      <c r="IJI34" s="321"/>
      <c r="IJJ34" s="321"/>
      <c r="IJK34" s="321"/>
      <c r="IJL34" s="321"/>
      <c r="IJM34" s="321"/>
      <c r="IJN34" s="321"/>
      <c r="IJO34" s="321"/>
      <c r="IJP34" s="321"/>
      <c r="IJQ34" s="321"/>
      <c r="IJR34" s="321"/>
      <c r="IJS34" s="321"/>
      <c r="IJT34" s="321"/>
      <c r="IJU34" s="321"/>
      <c r="IJV34" s="321"/>
      <c r="IJW34" s="321"/>
      <c r="IJX34" s="321"/>
      <c r="IJY34" s="321"/>
      <c r="IJZ34" s="321"/>
      <c r="IKA34" s="321"/>
      <c r="IKB34" s="321"/>
      <c r="IKC34" s="321"/>
      <c r="IKD34" s="321"/>
      <c r="IKE34" s="321"/>
      <c r="IKF34" s="321"/>
      <c r="IKG34" s="321"/>
      <c r="IKH34" s="321"/>
      <c r="IKI34" s="321"/>
      <c r="IKJ34" s="321"/>
      <c r="IKK34" s="321"/>
      <c r="IKL34" s="321"/>
      <c r="IKM34" s="321"/>
      <c r="IKN34" s="321"/>
      <c r="IKO34" s="321"/>
      <c r="IKP34" s="321"/>
      <c r="IKQ34" s="321"/>
      <c r="IKR34" s="321"/>
      <c r="IKS34" s="321"/>
      <c r="IKT34" s="321"/>
      <c r="IKU34" s="321"/>
      <c r="IKV34" s="321"/>
      <c r="IKW34" s="321"/>
      <c r="IKX34" s="321"/>
      <c r="IKY34" s="321"/>
      <c r="IKZ34" s="321"/>
      <c r="ILA34" s="321"/>
      <c r="ILB34" s="321"/>
      <c r="ILC34" s="321"/>
      <c r="ILD34" s="321"/>
      <c r="ILE34" s="321"/>
      <c r="ILF34" s="321"/>
      <c r="ILG34" s="321"/>
      <c r="ILH34" s="321"/>
      <c r="ILI34" s="321"/>
      <c r="ILJ34" s="321"/>
      <c r="ILK34" s="321"/>
      <c r="ILL34" s="321"/>
      <c r="ILM34" s="321"/>
      <c r="ILN34" s="321"/>
      <c r="ILO34" s="321"/>
      <c r="ILP34" s="321"/>
      <c r="ILQ34" s="321"/>
      <c r="ILR34" s="321"/>
      <c r="ILS34" s="321"/>
      <c r="ILT34" s="321"/>
      <c r="ILU34" s="321"/>
      <c r="ILV34" s="321"/>
      <c r="ILW34" s="321"/>
      <c r="ILX34" s="321"/>
      <c r="ILY34" s="321"/>
      <c r="ILZ34" s="321"/>
      <c r="IMA34" s="321"/>
      <c r="IMB34" s="321"/>
      <c r="IMC34" s="321"/>
      <c r="IMD34" s="321"/>
      <c r="IME34" s="321"/>
      <c r="IMF34" s="321"/>
      <c r="IMG34" s="321"/>
      <c r="IMH34" s="321"/>
      <c r="IMI34" s="321"/>
      <c r="IMJ34" s="321"/>
      <c r="IMK34" s="321"/>
      <c r="IML34" s="321"/>
      <c r="IMM34" s="321"/>
      <c r="IMN34" s="321"/>
      <c r="IMO34" s="321"/>
      <c r="IMP34" s="321"/>
      <c r="IMQ34" s="321"/>
      <c r="IMR34" s="321"/>
      <c r="IMS34" s="321"/>
      <c r="IMT34" s="321"/>
      <c r="IMU34" s="321"/>
      <c r="IMV34" s="321"/>
      <c r="IMW34" s="321"/>
      <c r="IMX34" s="321"/>
      <c r="IMY34" s="321"/>
      <c r="IMZ34" s="321"/>
      <c r="INA34" s="321"/>
      <c r="INB34" s="321"/>
      <c r="INC34" s="321"/>
      <c r="IND34" s="321"/>
      <c r="INE34" s="321"/>
      <c r="INF34" s="321"/>
      <c r="ING34" s="321"/>
      <c r="INH34" s="321"/>
      <c r="INI34" s="321"/>
      <c r="INJ34" s="321"/>
      <c r="INK34" s="321"/>
      <c r="INL34" s="321"/>
      <c r="INM34" s="321"/>
      <c r="INN34" s="321"/>
      <c r="INO34" s="321"/>
      <c r="INP34" s="321"/>
      <c r="INQ34" s="321"/>
      <c r="INR34" s="321"/>
      <c r="INS34" s="321"/>
      <c r="INT34" s="321"/>
      <c r="INU34" s="321"/>
      <c r="INV34" s="321"/>
      <c r="INW34" s="321"/>
      <c r="INX34" s="321"/>
      <c r="INY34" s="321"/>
      <c r="INZ34" s="321"/>
      <c r="IOA34" s="321"/>
      <c r="IOB34" s="321"/>
      <c r="IOC34" s="321"/>
      <c r="IOD34" s="321"/>
      <c r="IOE34" s="321"/>
      <c r="IOF34" s="321"/>
      <c r="IOG34" s="321"/>
      <c r="IOH34" s="321"/>
      <c r="IOI34" s="321"/>
      <c r="IOJ34" s="321"/>
      <c r="IOK34" s="321"/>
      <c r="IOL34" s="321"/>
      <c r="IOM34" s="321"/>
      <c r="ION34" s="321"/>
      <c r="IOO34" s="321"/>
      <c r="IOP34" s="321"/>
      <c r="IOQ34" s="321"/>
      <c r="IOR34" s="321"/>
      <c r="IOS34" s="321"/>
      <c r="IOT34" s="321"/>
      <c r="IOU34" s="321"/>
      <c r="IOV34" s="321"/>
      <c r="IOW34" s="321"/>
      <c r="IOX34" s="321"/>
      <c r="IOY34" s="321"/>
      <c r="IOZ34" s="321"/>
      <c r="IPA34" s="321"/>
      <c r="IPB34" s="321"/>
      <c r="IPC34" s="321"/>
      <c r="IPD34" s="321"/>
      <c r="IPE34" s="321"/>
      <c r="IPF34" s="321"/>
      <c r="IPG34" s="321"/>
      <c r="IPH34" s="321"/>
      <c r="IPI34" s="321"/>
      <c r="IPJ34" s="321"/>
      <c r="IPK34" s="321"/>
      <c r="IPL34" s="321"/>
      <c r="IPM34" s="321"/>
      <c r="IPN34" s="321"/>
      <c r="IPO34" s="321"/>
      <c r="IPP34" s="321"/>
      <c r="IPQ34" s="321"/>
      <c r="IPR34" s="321"/>
      <c r="IPS34" s="321"/>
      <c r="IPT34" s="321"/>
      <c r="IPU34" s="321"/>
      <c r="IPV34" s="321"/>
      <c r="IPW34" s="321"/>
      <c r="IPX34" s="321"/>
      <c r="IPY34" s="321"/>
      <c r="IPZ34" s="321"/>
      <c r="IQA34" s="321"/>
      <c r="IQB34" s="321"/>
      <c r="IQC34" s="321"/>
      <c r="IQD34" s="321"/>
      <c r="IQE34" s="321"/>
      <c r="IQF34" s="321"/>
      <c r="IQG34" s="321"/>
      <c r="IQH34" s="321"/>
      <c r="IQI34" s="321"/>
      <c r="IQJ34" s="321"/>
      <c r="IQK34" s="321"/>
      <c r="IQL34" s="321"/>
      <c r="IQM34" s="321"/>
      <c r="IQN34" s="321"/>
      <c r="IQO34" s="321"/>
      <c r="IQP34" s="321"/>
      <c r="IQQ34" s="321"/>
      <c r="IQR34" s="321"/>
      <c r="IQS34" s="321"/>
      <c r="IQT34" s="321"/>
      <c r="IQU34" s="321"/>
      <c r="IQV34" s="321"/>
      <c r="IQW34" s="321"/>
      <c r="IQX34" s="321"/>
      <c r="IQY34" s="321"/>
      <c r="IQZ34" s="321"/>
      <c r="IRA34" s="321"/>
      <c r="IRB34" s="321"/>
      <c r="IRC34" s="321"/>
      <c r="IRD34" s="321"/>
      <c r="IRE34" s="321"/>
      <c r="IRF34" s="321"/>
      <c r="IRG34" s="321"/>
      <c r="IRH34" s="321"/>
      <c r="IRI34" s="321"/>
      <c r="IRJ34" s="321"/>
      <c r="IRK34" s="321"/>
      <c r="IRL34" s="321"/>
      <c r="IRM34" s="321"/>
      <c r="IRN34" s="321"/>
      <c r="IRO34" s="321"/>
      <c r="IRP34" s="321"/>
      <c r="IRQ34" s="321"/>
      <c r="IRR34" s="321"/>
      <c r="IRS34" s="321"/>
      <c r="IRT34" s="321"/>
      <c r="IRU34" s="321"/>
      <c r="IRV34" s="321"/>
      <c r="IRW34" s="321"/>
      <c r="IRX34" s="321"/>
      <c r="IRY34" s="321"/>
      <c r="IRZ34" s="321"/>
      <c r="ISA34" s="321"/>
      <c r="ISB34" s="321"/>
      <c r="ISC34" s="321"/>
      <c r="ISD34" s="321"/>
      <c r="ISE34" s="321"/>
      <c r="ISF34" s="321"/>
      <c r="ISG34" s="321"/>
      <c r="ISH34" s="321"/>
      <c r="ISI34" s="321"/>
      <c r="ISJ34" s="321"/>
      <c r="ISK34" s="321"/>
      <c r="ISL34" s="321"/>
      <c r="ISM34" s="321"/>
      <c r="ISN34" s="321"/>
      <c r="ISO34" s="321"/>
      <c r="ISP34" s="321"/>
      <c r="ISQ34" s="321"/>
      <c r="ISR34" s="321"/>
      <c r="ISS34" s="321"/>
      <c r="IST34" s="321"/>
      <c r="ISU34" s="321"/>
      <c r="ISV34" s="321"/>
      <c r="ISW34" s="321"/>
      <c r="ISX34" s="321"/>
      <c r="ISY34" s="321"/>
      <c r="ISZ34" s="321"/>
      <c r="ITA34" s="321"/>
      <c r="ITB34" s="321"/>
      <c r="ITC34" s="321"/>
      <c r="ITD34" s="321"/>
      <c r="ITE34" s="321"/>
      <c r="ITF34" s="321"/>
      <c r="ITG34" s="321"/>
      <c r="ITH34" s="321"/>
      <c r="ITI34" s="321"/>
      <c r="ITJ34" s="321"/>
      <c r="ITK34" s="321"/>
      <c r="ITL34" s="321"/>
      <c r="ITM34" s="321"/>
      <c r="ITN34" s="321"/>
      <c r="ITO34" s="321"/>
      <c r="ITP34" s="321"/>
      <c r="ITQ34" s="321"/>
      <c r="ITR34" s="321"/>
      <c r="ITS34" s="321"/>
      <c r="ITT34" s="321"/>
      <c r="ITU34" s="321"/>
      <c r="ITV34" s="321"/>
      <c r="ITW34" s="321"/>
      <c r="ITX34" s="321"/>
      <c r="ITY34" s="321"/>
      <c r="ITZ34" s="321"/>
      <c r="IUA34" s="321"/>
      <c r="IUB34" s="321"/>
      <c r="IUC34" s="321"/>
      <c r="IUD34" s="321"/>
      <c r="IUE34" s="321"/>
      <c r="IUF34" s="321"/>
      <c r="IUG34" s="321"/>
      <c r="IUH34" s="321"/>
      <c r="IUI34" s="321"/>
      <c r="IUJ34" s="321"/>
      <c r="IUK34" s="321"/>
      <c r="IUL34" s="321"/>
      <c r="IUM34" s="321"/>
      <c r="IUN34" s="321"/>
      <c r="IUO34" s="321"/>
      <c r="IUP34" s="321"/>
      <c r="IUQ34" s="321"/>
      <c r="IUR34" s="321"/>
      <c r="IUS34" s="321"/>
      <c r="IUT34" s="321"/>
      <c r="IUU34" s="321"/>
      <c r="IUV34" s="321"/>
      <c r="IUW34" s="321"/>
      <c r="IUX34" s="321"/>
      <c r="IUY34" s="321"/>
      <c r="IUZ34" s="321"/>
      <c r="IVA34" s="321"/>
      <c r="IVB34" s="321"/>
      <c r="IVC34" s="321"/>
      <c r="IVD34" s="321"/>
      <c r="IVE34" s="321"/>
      <c r="IVF34" s="321"/>
      <c r="IVG34" s="321"/>
      <c r="IVH34" s="321"/>
      <c r="IVI34" s="321"/>
      <c r="IVJ34" s="321"/>
      <c r="IVK34" s="321"/>
      <c r="IVL34" s="321"/>
      <c r="IVM34" s="321"/>
      <c r="IVN34" s="321"/>
      <c r="IVO34" s="321"/>
      <c r="IVP34" s="321"/>
      <c r="IVQ34" s="321"/>
      <c r="IVR34" s="321"/>
      <c r="IVS34" s="321"/>
      <c r="IVT34" s="321"/>
      <c r="IVU34" s="321"/>
      <c r="IVV34" s="321"/>
      <c r="IVW34" s="321"/>
      <c r="IVX34" s="321"/>
      <c r="IVY34" s="321"/>
      <c r="IVZ34" s="321"/>
      <c r="IWA34" s="321"/>
      <c r="IWB34" s="321"/>
      <c r="IWC34" s="321"/>
      <c r="IWD34" s="321"/>
      <c r="IWE34" s="321"/>
      <c r="IWF34" s="321"/>
      <c r="IWG34" s="321"/>
      <c r="IWH34" s="321"/>
      <c r="IWI34" s="321"/>
      <c r="IWJ34" s="321"/>
      <c r="IWK34" s="321"/>
      <c r="IWL34" s="321"/>
      <c r="IWM34" s="321"/>
      <c r="IWN34" s="321"/>
      <c r="IWO34" s="321"/>
      <c r="IWP34" s="321"/>
      <c r="IWQ34" s="321"/>
      <c r="IWR34" s="321"/>
      <c r="IWS34" s="321"/>
      <c r="IWT34" s="321"/>
      <c r="IWU34" s="321"/>
      <c r="IWV34" s="321"/>
      <c r="IWW34" s="321"/>
      <c r="IWX34" s="321"/>
      <c r="IWY34" s="321"/>
      <c r="IWZ34" s="321"/>
      <c r="IXA34" s="321"/>
      <c r="IXB34" s="321"/>
      <c r="IXC34" s="321"/>
      <c r="IXD34" s="321"/>
      <c r="IXE34" s="321"/>
      <c r="IXF34" s="321"/>
      <c r="IXG34" s="321"/>
      <c r="IXH34" s="321"/>
      <c r="IXI34" s="321"/>
      <c r="IXJ34" s="321"/>
      <c r="IXK34" s="321"/>
      <c r="IXL34" s="321"/>
      <c r="IXM34" s="321"/>
      <c r="IXN34" s="321"/>
      <c r="IXO34" s="321"/>
      <c r="IXP34" s="321"/>
      <c r="IXQ34" s="321"/>
      <c r="IXR34" s="321"/>
      <c r="IXS34" s="321"/>
      <c r="IXT34" s="321"/>
      <c r="IXU34" s="321"/>
      <c r="IXV34" s="321"/>
      <c r="IXW34" s="321"/>
      <c r="IXX34" s="321"/>
      <c r="IXY34" s="321"/>
      <c r="IXZ34" s="321"/>
      <c r="IYA34" s="321"/>
      <c r="IYB34" s="321"/>
      <c r="IYC34" s="321"/>
      <c r="IYD34" s="321"/>
      <c r="IYE34" s="321"/>
      <c r="IYF34" s="321"/>
      <c r="IYG34" s="321"/>
      <c r="IYH34" s="321"/>
      <c r="IYI34" s="321"/>
      <c r="IYJ34" s="321"/>
      <c r="IYK34" s="321"/>
      <c r="IYL34" s="321"/>
      <c r="IYM34" s="321"/>
      <c r="IYN34" s="321"/>
      <c r="IYO34" s="321"/>
      <c r="IYP34" s="321"/>
      <c r="IYQ34" s="321"/>
      <c r="IYR34" s="321"/>
      <c r="IYS34" s="321"/>
      <c r="IYT34" s="321"/>
      <c r="IYU34" s="321"/>
      <c r="IYV34" s="321"/>
      <c r="IYW34" s="321"/>
      <c r="IYX34" s="321"/>
      <c r="IYY34" s="321"/>
      <c r="IYZ34" s="321"/>
      <c r="IZA34" s="321"/>
      <c r="IZB34" s="321"/>
      <c r="IZC34" s="321"/>
      <c r="IZD34" s="321"/>
      <c r="IZE34" s="321"/>
      <c r="IZF34" s="321"/>
      <c r="IZG34" s="321"/>
      <c r="IZH34" s="321"/>
      <c r="IZI34" s="321"/>
      <c r="IZJ34" s="321"/>
      <c r="IZK34" s="321"/>
      <c r="IZL34" s="321"/>
      <c r="IZM34" s="321"/>
      <c r="IZN34" s="321"/>
      <c r="IZO34" s="321"/>
      <c r="IZP34" s="321"/>
      <c r="IZQ34" s="321"/>
      <c r="IZR34" s="321"/>
      <c r="IZS34" s="321"/>
      <c r="IZT34" s="321"/>
      <c r="IZU34" s="321"/>
      <c r="IZV34" s="321"/>
      <c r="IZW34" s="321"/>
      <c r="IZX34" s="321"/>
      <c r="IZY34" s="321"/>
      <c r="IZZ34" s="321"/>
      <c r="JAA34" s="321"/>
      <c r="JAB34" s="321"/>
      <c r="JAC34" s="321"/>
      <c r="JAD34" s="321"/>
      <c r="JAE34" s="321"/>
      <c r="JAF34" s="321"/>
      <c r="JAG34" s="321"/>
      <c r="JAH34" s="321"/>
      <c r="JAI34" s="321"/>
      <c r="JAJ34" s="321"/>
      <c r="JAK34" s="321"/>
      <c r="JAL34" s="321"/>
      <c r="JAM34" s="321"/>
      <c r="JAN34" s="321"/>
      <c r="JAO34" s="321"/>
      <c r="JAP34" s="321"/>
      <c r="JAQ34" s="321"/>
      <c r="JAR34" s="321"/>
      <c r="JAS34" s="321"/>
      <c r="JAT34" s="321"/>
      <c r="JAU34" s="321"/>
      <c r="JAV34" s="321"/>
      <c r="JAW34" s="321"/>
      <c r="JAX34" s="321"/>
      <c r="JAY34" s="321"/>
      <c r="JAZ34" s="321"/>
      <c r="JBA34" s="321"/>
      <c r="JBB34" s="321"/>
      <c r="JBC34" s="321"/>
      <c r="JBD34" s="321"/>
      <c r="JBE34" s="321"/>
      <c r="JBF34" s="321"/>
      <c r="JBG34" s="321"/>
      <c r="JBH34" s="321"/>
      <c r="JBI34" s="321"/>
      <c r="JBJ34" s="321"/>
      <c r="JBK34" s="321"/>
      <c r="JBL34" s="321"/>
      <c r="JBM34" s="321"/>
      <c r="JBN34" s="321"/>
      <c r="JBO34" s="321"/>
      <c r="JBP34" s="321"/>
      <c r="JBQ34" s="321"/>
      <c r="JBR34" s="321"/>
      <c r="JBS34" s="321"/>
      <c r="JBT34" s="321"/>
      <c r="JBU34" s="321"/>
      <c r="JBV34" s="321"/>
      <c r="JBW34" s="321"/>
      <c r="JBX34" s="321"/>
      <c r="JBY34" s="321"/>
      <c r="JBZ34" s="321"/>
      <c r="JCA34" s="321"/>
      <c r="JCB34" s="321"/>
      <c r="JCC34" s="321"/>
      <c r="JCD34" s="321"/>
      <c r="JCE34" s="321"/>
      <c r="JCF34" s="321"/>
      <c r="JCG34" s="321"/>
      <c r="JCH34" s="321"/>
      <c r="JCI34" s="321"/>
      <c r="JCJ34" s="321"/>
      <c r="JCK34" s="321"/>
      <c r="JCL34" s="321"/>
      <c r="JCM34" s="321"/>
      <c r="JCN34" s="321"/>
      <c r="JCO34" s="321"/>
      <c r="JCP34" s="321"/>
      <c r="JCQ34" s="321"/>
      <c r="JCR34" s="321"/>
      <c r="JCS34" s="321"/>
      <c r="JCT34" s="321"/>
      <c r="JCU34" s="321"/>
      <c r="JCV34" s="321"/>
      <c r="JCW34" s="321"/>
      <c r="JCX34" s="321"/>
      <c r="JCY34" s="321"/>
      <c r="JCZ34" s="321"/>
      <c r="JDA34" s="321"/>
      <c r="JDB34" s="321"/>
      <c r="JDC34" s="321"/>
      <c r="JDD34" s="321"/>
      <c r="JDE34" s="321"/>
      <c r="JDF34" s="321"/>
      <c r="JDG34" s="321"/>
      <c r="JDH34" s="321"/>
      <c r="JDI34" s="321"/>
      <c r="JDJ34" s="321"/>
      <c r="JDK34" s="321"/>
      <c r="JDL34" s="321"/>
      <c r="JDM34" s="321"/>
      <c r="JDN34" s="321"/>
      <c r="JDO34" s="321"/>
      <c r="JDP34" s="321"/>
      <c r="JDQ34" s="321"/>
      <c r="JDR34" s="321"/>
      <c r="JDS34" s="321"/>
      <c r="JDT34" s="321"/>
      <c r="JDU34" s="321"/>
      <c r="JDV34" s="321"/>
      <c r="JDW34" s="321"/>
      <c r="JDX34" s="321"/>
      <c r="JDY34" s="321"/>
      <c r="JDZ34" s="321"/>
      <c r="JEA34" s="321"/>
      <c r="JEB34" s="321"/>
      <c r="JEC34" s="321"/>
      <c r="JED34" s="321"/>
      <c r="JEE34" s="321"/>
      <c r="JEF34" s="321"/>
      <c r="JEG34" s="321"/>
      <c r="JEH34" s="321"/>
      <c r="JEI34" s="321"/>
      <c r="JEJ34" s="321"/>
      <c r="JEK34" s="321"/>
      <c r="JEL34" s="321"/>
      <c r="JEM34" s="321"/>
      <c r="JEN34" s="321"/>
      <c r="JEO34" s="321"/>
      <c r="JEP34" s="321"/>
      <c r="JEQ34" s="321"/>
      <c r="JER34" s="321"/>
      <c r="JES34" s="321"/>
      <c r="JET34" s="321"/>
      <c r="JEU34" s="321"/>
      <c r="JEV34" s="321"/>
      <c r="JEW34" s="321"/>
      <c r="JEX34" s="321"/>
      <c r="JEY34" s="321"/>
      <c r="JEZ34" s="321"/>
      <c r="JFA34" s="321"/>
      <c r="JFB34" s="321"/>
      <c r="JFC34" s="321"/>
      <c r="JFD34" s="321"/>
      <c r="JFE34" s="321"/>
      <c r="JFF34" s="321"/>
      <c r="JFG34" s="321"/>
      <c r="JFH34" s="321"/>
      <c r="JFI34" s="321"/>
      <c r="JFJ34" s="321"/>
      <c r="JFK34" s="321"/>
      <c r="JFL34" s="321"/>
      <c r="JFM34" s="321"/>
      <c r="JFN34" s="321"/>
      <c r="JFO34" s="321"/>
      <c r="JFP34" s="321"/>
      <c r="JFQ34" s="321"/>
      <c r="JFR34" s="321"/>
      <c r="JFS34" s="321"/>
      <c r="JFT34" s="321"/>
      <c r="JFU34" s="321"/>
      <c r="JFV34" s="321"/>
      <c r="JFW34" s="321"/>
      <c r="JFX34" s="321"/>
      <c r="JFY34" s="321"/>
      <c r="JFZ34" s="321"/>
      <c r="JGA34" s="321"/>
      <c r="JGB34" s="321"/>
      <c r="JGC34" s="321"/>
      <c r="JGD34" s="321"/>
      <c r="JGE34" s="321"/>
      <c r="JGF34" s="321"/>
      <c r="JGG34" s="321"/>
      <c r="JGH34" s="321"/>
      <c r="JGI34" s="321"/>
      <c r="JGJ34" s="321"/>
      <c r="JGK34" s="321"/>
      <c r="JGL34" s="321"/>
      <c r="JGM34" s="321"/>
      <c r="JGN34" s="321"/>
      <c r="JGO34" s="321"/>
      <c r="JGP34" s="321"/>
      <c r="JGQ34" s="321"/>
      <c r="JGR34" s="321"/>
      <c r="JGS34" s="321"/>
      <c r="JGT34" s="321"/>
      <c r="JGU34" s="321"/>
      <c r="JGV34" s="321"/>
      <c r="JGW34" s="321"/>
      <c r="JGX34" s="321"/>
      <c r="JGY34" s="321"/>
      <c r="JGZ34" s="321"/>
      <c r="JHA34" s="321"/>
      <c r="JHB34" s="321"/>
      <c r="JHC34" s="321"/>
      <c r="JHD34" s="321"/>
      <c r="JHE34" s="321"/>
      <c r="JHF34" s="321"/>
      <c r="JHG34" s="321"/>
      <c r="JHH34" s="321"/>
      <c r="JHI34" s="321"/>
      <c r="JHJ34" s="321"/>
      <c r="JHK34" s="321"/>
      <c r="JHL34" s="321"/>
      <c r="JHM34" s="321"/>
      <c r="JHN34" s="321"/>
      <c r="JHO34" s="321"/>
      <c r="JHP34" s="321"/>
      <c r="JHQ34" s="321"/>
      <c r="JHR34" s="321"/>
      <c r="JHS34" s="321"/>
      <c r="JHT34" s="321"/>
      <c r="JHU34" s="321"/>
      <c r="JHV34" s="321"/>
      <c r="JHW34" s="321"/>
      <c r="JHX34" s="321"/>
      <c r="JHY34" s="321"/>
      <c r="JHZ34" s="321"/>
      <c r="JIA34" s="321"/>
      <c r="JIB34" s="321"/>
      <c r="JIC34" s="321"/>
      <c r="JID34" s="321"/>
      <c r="JIE34" s="321"/>
      <c r="JIF34" s="321"/>
      <c r="JIG34" s="321"/>
      <c r="JIH34" s="321"/>
      <c r="JII34" s="321"/>
      <c r="JIJ34" s="321"/>
      <c r="JIK34" s="321"/>
      <c r="JIL34" s="321"/>
      <c r="JIM34" s="321"/>
      <c r="JIN34" s="321"/>
      <c r="JIO34" s="321"/>
      <c r="JIP34" s="321"/>
      <c r="JIQ34" s="321"/>
      <c r="JIR34" s="321"/>
      <c r="JIS34" s="321"/>
      <c r="JIT34" s="321"/>
      <c r="JIU34" s="321"/>
      <c r="JIV34" s="321"/>
      <c r="JIW34" s="321"/>
      <c r="JIX34" s="321"/>
      <c r="JIY34" s="321"/>
      <c r="JIZ34" s="321"/>
      <c r="JJA34" s="321"/>
      <c r="JJB34" s="321"/>
      <c r="JJC34" s="321"/>
      <c r="JJD34" s="321"/>
      <c r="JJE34" s="321"/>
      <c r="JJF34" s="321"/>
      <c r="JJG34" s="321"/>
      <c r="JJH34" s="321"/>
      <c r="JJI34" s="321"/>
      <c r="JJJ34" s="321"/>
      <c r="JJK34" s="321"/>
      <c r="JJL34" s="321"/>
      <c r="JJM34" s="321"/>
      <c r="JJN34" s="321"/>
      <c r="JJO34" s="321"/>
      <c r="JJP34" s="321"/>
      <c r="JJQ34" s="321"/>
      <c r="JJR34" s="321"/>
      <c r="JJS34" s="321"/>
      <c r="JJT34" s="321"/>
      <c r="JJU34" s="321"/>
      <c r="JJV34" s="321"/>
      <c r="JJW34" s="321"/>
      <c r="JJX34" s="321"/>
      <c r="JJY34" s="321"/>
      <c r="JJZ34" s="321"/>
      <c r="JKA34" s="321"/>
      <c r="JKB34" s="321"/>
      <c r="JKC34" s="321"/>
      <c r="JKD34" s="321"/>
      <c r="JKE34" s="321"/>
      <c r="JKF34" s="321"/>
      <c r="JKG34" s="321"/>
      <c r="JKH34" s="321"/>
      <c r="JKI34" s="321"/>
      <c r="JKJ34" s="321"/>
      <c r="JKK34" s="321"/>
      <c r="JKL34" s="321"/>
      <c r="JKM34" s="321"/>
      <c r="JKN34" s="321"/>
      <c r="JKO34" s="321"/>
      <c r="JKP34" s="321"/>
      <c r="JKQ34" s="321"/>
      <c r="JKR34" s="321"/>
      <c r="JKS34" s="321"/>
      <c r="JKT34" s="321"/>
      <c r="JKU34" s="321"/>
      <c r="JKV34" s="321"/>
      <c r="JKW34" s="321"/>
      <c r="JKX34" s="321"/>
      <c r="JKY34" s="321"/>
      <c r="JKZ34" s="321"/>
      <c r="JLA34" s="321"/>
      <c r="JLB34" s="321"/>
      <c r="JLC34" s="321"/>
      <c r="JLD34" s="321"/>
      <c r="JLE34" s="321"/>
      <c r="JLF34" s="321"/>
      <c r="JLG34" s="321"/>
      <c r="JLH34" s="321"/>
      <c r="JLI34" s="321"/>
      <c r="JLJ34" s="321"/>
      <c r="JLK34" s="321"/>
      <c r="JLL34" s="321"/>
      <c r="JLM34" s="321"/>
      <c r="JLN34" s="321"/>
      <c r="JLO34" s="321"/>
      <c r="JLP34" s="321"/>
      <c r="JLQ34" s="321"/>
      <c r="JLR34" s="321"/>
      <c r="JLS34" s="321"/>
      <c r="JLT34" s="321"/>
      <c r="JLU34" s="321"/>
      <c r="JLV34" s="321"/>
      <c r="JLW34" s="321"/>
      <c r="JLX34" s="321"/>
      <c r="JLY34" s="321"/>
      <c r="JLZ34" s="321"/>
      <c r="JMA34" s="321"/>
      <c r="JMB34" s="321"/>
      <c r="JMC34" s="321"/>
      <c r="JMD34" s="321"/>
      <c r="JME34" s="321"/>
      <c r="JMF34" s="321"/>
      <c r="JMG34" s="321"/>
      <c r="JMH34" s="321"/>
      <c r="JMI34" s="321"/>
      <c r="JMJ34" s="321"/>
      <c r="JMK34" s="321"/>
      <c r="JML34" s="321"/>
      <c r="JMM34" s="321"/>
      <c r="JMN34" s="321"/>
      <c r="JMO34" s="321"/>
      <c r="JMP34" s="321"/>
      <c r="JMQ34" s="321"/>
      <c r="JMR34" s="321"/>
      <c r="JMS34" s="321"/>
      <c r="JMT34" s="321"/>
      <c r="JMU34" s="321"/>
      <c r="JMV34" s="321"/>
      <c r="JMW34" s="321"/>
      <c r="JMX34" s="321"/>
      <c r="JMY34" s="321"/>
      <c r="JMZ34" s="321"/>
      <c r="JNA34" s="321"/>
      <c r="JNB34" s="321"/>
      <c r="JNC34" s="321"/>
      <c r="JND34" s="321"/>
      <c r="JNE34" s="321"/>
      <c r="JNF34" s="321"/>
      <c r="JNG34" s="321"/>
      <c r="JNH34" s="321"/>
      <c r="JNI34" s="321"/>
      <c r="JNJ34" s="321"/>
      <c r="JNK34" s="321"/>
      <c r="JNL34" s="321"/>
      <c r="JNM34" s="321"/>
      <c r="JNN34" s="321"/>
      <c r="JNO34" s="321"/>
      <c r="JNP34" s="321"/>
      <c r="JNQ34" s="321"/>
      <c r="JNR34" s="321"/>
      <c r="JNS34" s="321"/>
      <c r="JNT34" s="321"/>
      <c r="JNU34" s="321"/>
      <c r="JNV34" s="321"/>
      <c r="JNW34" s="321"/>
      <c r="JNX34" s="321"/>
      <c r="JNY34" s="321"/>
      <c r="JNZ34" s="321"/>
      <c r="JOA34" s="321"/>
      <c r="JOB34" s="321"/>
      <c r="JOC34" s="321"/>
      <c r="JOD34" s="321"/>
      <c r="JOE34" s="321"/>
      <c r="JOF34" s="321"/>
      <c r="JOG34" s="321"/>
      <c r="JOH34" s="321"/>
      <c r="JOI34" s="321"/>
      <c r="JOJ34" s="321"/>
      <c r="JOK34" s="321"/>
      <c r="JOL34" s="321"/>
      <c r="JOM34" s="321"/>
      <c r="JON34" s="321"/>
      <c r="JOO34" s="321"/>
      <c r="JOP34" s="321"/>
      <c r="JOQ34" s="321"/>
      <c r="JOR34" s="321"/>
      <c r="JOS34" s="321"/>
      <c r="JOT34" s="321"/>
      <c r="JOU34" s="321"/>
      <c r="JOV34" s="321"/>
      <c r="JOW34" s="321"/>
      <c r="JOX34" s="321"/>
      <c r="JOY34" s="321"/>
      <c r="JOZ34" s="321"/>
      <c r="JPA34" s="321"/>
      <c r="JPB34" s="321"/>
      <c r="JPC34" s="321"/>
      <c r="JPD34" s="321"/>
      <c r="JPE34" s="321"/>
      <c r="JPF34" s="321"/>
      <c r="JPG34" s="321"/>
      <c r="JPH34" s="321"/>
      <c r="JPI34" s="321"/>
      <c r="JPJ34" s="321"/>
      <c r="JPK34" s="321"/>
      <c r="JPL34" s="321"/>
      <c r="JPM34" s="321"/>
      <c r="JPN34" s="321"/>
      <c r="JPO34" s="321"/>
      <c r="JPP34" s="321"/>
      <c r="JPQ34" s="321"/>
      <c r="JPR34" s="321"/>
      <c r="JPS34" s="321"/>
      <c r="JPT34" s="321"/>
      <c r="JPU34" s="321"/>
      <c r="JPV34" s="321"/>
      <c r="JPW34" s="321"/>
      <c r="JPX34" s="321"/>
      <c r="JPY34" s="321"/>
      <c r="JPZ34" s="321"/>
      <c r="JQA34" s="321"/>
      <c r="JQB34" s="321"/>
      <c r="JQC34" s="321"/>
      <c r="JQD34" s="321"/>
      <c r="JQE34" s="321"/>
      <c r="JQF34" s="321"/>
      <c r="JQG34" s="321"/>
      <c r="JQH34" s="321"/>
      <c r="JQI34" s="321"/>
      <c r="JQJ34" s="321"/>
      <c r="JQK34" s="321"/>
      <c r="JQL34" s="321"/>
      <c r="JQM34" s="321"/>
      <c r="JQN34" s="321"/>
      <c r="JQO34" s="321"/>
      <c r="JQP34" s="321"/>
      <c r="JQQ34" s="321"/>
      <c r="JQR34" s="321"/>
      <c r="JQS34" s="321"/>
      <c r="JQT34" s="321"/>
      <c r="JQU34" s="321"/>
      <c r="JQV34" s="321"/>
      <c r="JQW34" s="321"/>
      <c r="JQX34" s="321"/>
      <c r="JQY34" s="321"/>
      <c r="JQZ34" s="321"/>
      <c r="JRA34" s="321"/>
      <c r="JRB34" s="321"/>
      <c r="JRC34" s="321"/>
      <c r="JRD34" s="321"/>
      <c r="JRE34" s="321"/>
      <c r="JRF34" s="321"/>
      <c r="JRG34" s="321"/>
      <c r="JRH34" s="321"/>
      <c r="JRI34" s="321"/>
      <c r="JRJ34" s="321"/>
      <c r="JRK34" s="321"/>
      <c r="JRL34" s="321"/>
      <c r="JRM34" s="321"/>
      <c r="JRN34" s="321"/>
      <c r="JRO34" s="321"/>
      <c r="JRP34" s="321"/>
      <c r="JRQ34" s="321"/>
      <c r="JRR34" s="321"/>
      <c r="JRS34" s="321"/>
      <c r="JRT34" s="321"/>
      <c r="JRU34" s="321"/>
      <c r="JRV34" s="321"/>
      <c r="JRW34" s="321"/>
      <c r="JRX34" s="321"/>
      <c r="JRY34" s="321"/>
      <c r="JRZ34" s="321"/>
      <c r="JSA34" s="321"/>
      <c r="JSB34" s="321"/>
      <c r="JSC34" s="321"/>
      <c r="JSD34" s="321"/>
      <c r="JSE34" s="321"/>
      <c r="JSF34" s="321"/>
      <c r="JSG34" s="321"/>
      <c r="JSH34" s="321"/>
      <c r="JSI34" s="321"/>
      <c r="JSJ34" s="321"/>
      <c r="JSK34" s="321"/>
      <c r="JSL34" s="321"/>
      <c r="JSM34" s="321"/>
      <c r="JSN34" s="321"/>
      <c r="JSO34" s="321"/>
      <c r="JSP34" s="321"/>
      <c r="JSQ34" s="321"/>
      <c r="JSR34" s="321"/>
      <c r="JSS34" s="321"/>
      <c r="JST34" s="321"/>
      <c r="JSU34" s="321"/>
      <c r="JSV34" s="321"/>
      <c r="JSW34" s="321"/>
      <c r="JSX34" s="321"/>
      <c r="JSY34" s="321"/>
      <c r="JSZ34" s="321"/>
      <c r="JTA34" s="321"/>
      <c r="JTB34" s="321"/>
      <c r="JTC34" s="321"/>
      <c r="JTD34" s="321"/>
      <c r="JTE34" s="321"/>
      <c r="JTF34" s="321"/>
      <c r="JTG34" s="321"/>
      <c r="JTH34" s="321"/>
      <c r="JTI34" s="321"/>
      <c r="JTJ34" s="321"/>
      <c r="JTK34" s="321"/>
      <c r="JTL34" s="321"/>
      <c r="JTM34" s="321"/>
      <c r="JTN34" s="321"/>
      <c r="JTO34" s="321"/>
      <c r="JTP34" s="321"/>
      <c r="JTQ34" s="321"/>
      <c r="JTR34" s="321"/>
      <c r="JTS34" s="321"/>
      <c r="JTT34" s="321"/>
      <c r="JTU34" s="321"/>
      <c r="JTV34" s="321"/>
      <c r="JTW34" s="321"/>
      <c r="JTX34" s="321"/>
      <c r="JTY34" s="321"/>
      <c r="JTZ34" s="321"/>
      <c r="JUA34" s="321"/>
      <c r="JUB34" s="321"/>
      <c r="JUC34" s="321"/>
      <c r="JUD34" s="321"/>
      <c r="JUE34" s="321"/>
      <c r="JUF34" s="321"/>
      <c r="JUG34" s="321"/>
      <c r="JUH34" s="321"/>
      <c r="JUI34" s="321"/>
      <c r="JUJ34" s="321"/>
      <c r="JUK34" s="321"/>
      <c r="JUL34" s="321"/>
      <c r="JUM34" s="321"/>
      <c r="JUN34" s="321"/>
      <c r="JUO34" s="321"/>
      <c r="JUP34" s="321"/>
      <c r="JUQ34" s="321"/>
      <c r="JUR34" s="321"/>
      <c r="JUS34" s="321"/>
      <c r="JUT34" s="321"/>
      <c r="JUU34" s="321"/>
      <c r="JUV34" s="321"/>
      <c r="JUW34" s="321"/>
      <c r="JUX34" s="321"/>
      <c r="JUY34" s="321"/>
      <c r="JUZ34" s="321"/>
      <c r="JVA34" s="321"/>
      <c r="JVB34" s="321"/>
      <c r="JVC34" s="321"/>
      <c r="JVD34" s="321"/>
      <c r="JVE34" s="321"/>
      <c r="JVF34" s="321"/>
      <c r="JVG34" s="321"/>
      <c r="JVH34" s="321"/>
      <c r="JVI34" s="321"/>
      <c r="JVJ34" s="321"/>
      <c r="JVK34" s="321"/>
      <c r="JVL34" s="321"/>
      <c r="JVM34" s="321"/>
      <c r="JVN34" s="321"/>
      <c r="JVO34" s="321"/>
      <c r="JVP34" s="321"/>
      <c r="JVQ34" s="321"/>
      <c r="JVR34" s="321"/>
      <c r="JVS34" s="321"/>
      <c r="JVT34" s="321"/>
      <c r="JVU34" s="321"/>
      <c r="JVV34" s="321"/>
      <c r="JVW34" s="321"/>
      <c r="JVX34" s="321"/>
      <c r="JVY34" s="321"/>
      <c r="JVZ34" s="321"/>
      <c r="JWA34" s="321"/>
      <c r="JWB34" s="321"/>
      <c r="JWC34" s="321"/>
      <c r="JWD34" s="321"/>
      <c r="JWE34" s="321"/>
      <c r="JWF34" s="321"/>
      <c r="JWG34" s="321"/>
      <c r="JWH34" s="321"/>
      <c r="JWI34" s="321"/>
      <c r="JWJ34" s="321"/>
      <c r="JWK34" s="321"/>
      <c r="JWL34" s="321"/>
      <c r="JWM34" s="321"/>
      <c r="JWN34" s="321"/>
      <c r="JWO34" s="321"/>
      <c r="JWP34" s="321"/>
      <c r="JWQ34" s="321"/>
      <c r="JWR34" s="321"/>
      <c r="JWS34" s="321"/>
      <c r="JWT34" s="321"/>
      <c r="JWU34" s="321"/>
      <c r="JWV34" s="321"/>
      <c r="JWW34" s="321"/>
      <c r="JWX34" s="321"/>
      <c r="JWY34" s="321"/>
      <c r="JWZ34" s="321"/>
      <c r="JXA34" s="321"/>
      <c r="JXB34" s="321"/>
      <c r="JXC34" s="321"/>
      <c r="JXD34" s="321"/>
      <c r="JXE34" s="321"/>
      <c r="JXF34" s="321"/>
      <c r="JXG34" s="321"/>
      <c r="JXH34" s="321"/>
      <c r="JXI34" s="321"/>
      <c r="JXJ34" s="321"/>
      <c r="JXK34" s="321"/>
      <c r="JXL34" s="321"/>
      <c r="JXM34" s="321"/>
      <c r="JXN34" s="321"/>
      <c r="JXO34" s="321"/>
      <c r="JXP34" s="321"/>
      <c r="JXQ34" s="321"/>
      <c r="JXR34" s="321"/>
      <c r="JXS34" s="321"/>
      <c r="JXT34" s="321"/>
      <c r="JXU34" s="321"/>
      <c r="JXV34" s="321"/>
      <c r="JXW34" s="321"/>
      <c r="JXX34" s="321"/>
      <c r="JXY34" s="321"/>
      <c r="JXZ34" s="321"/>
      <c r="JYA34" s="321"/>
      <c r="JYB34" s="321"/>
      <c r="JYC34" s="321"/>
      <c r="JYD34" s="321"/>
      <c r="JYE34" s="321"/>
      <c r="JYF34" s="321"/>
      <c r="JYG34" s="321"/>
      <c r="JYH34" s="321"/>
      <c r="JYI34" s="321"/>
      <c r="JYJ34" s="321"/>
      <c r="JYK34" s="321"/>
      <c r="JYL34" s="321"/>
      <c r="JYM34" s="321"/>
      <c r="JYN34" s="321"/>
      <c r="JYO34" s="321"/>
      <c r="JYP34" s="321"/>
      <c r="JYQ34" s="321"/>
      <c r="JYR34" s="321"/>
      <c r="JYS34" s="321"/>
      <c r="JYT34" s="321"/>
      <c r="JYU34" s="321"/>
      <c r="JYV34" s="321"/>
      <c r="JYW34" s="321"/>
      <c r="JYX34" s="321"/>
      <c r="JYY34" s="321"/>
      <c r="JYZ34" s="321"/>
      <c r="JZA34" s="321"/>
      <c r="JZB34" s="321"/>
      <c r="JZC34" s="321"/>
      <c r="JZD34" s="321"/>
      <c r="JZE34" s="321"/>
      <c r="JZF34" s="321"/>
      <c r="JZG34" s="321"/>
      <c r="JZH34" s="321"/>
      <c r="JZI34" s="321"/>
      <c r="JZJ34" s="321"/>
      <c r="JZK34" s="321"/>
      <c r="JZL34" s="321"/>
      <c r="JZM34" s="321"/>
      <c r="JZN34" s="321"/>
      <c r="JZO34" s="321"/>
      <c r="JZP34" s="321"/>
      <c r="JZQ34" s="321"/>
      <c r="JZR34" s="321"/>
      <c r="JZS34" s="321"/>
      <c r="JZT34" s="321"/>
      <c r="JZU34" s="321"/>
      <c r="JZV34" s="321"/>
      <c r="JZW34" s="321"/>
      <c r="JZX34" s="321"/>
      <c r="JZY34" s="321"/>
      <c r="JZZ34" s="321"/>
      <c r="KAA34" s="321"/>
      <c r="KAB34" s="321"/>
      <c r="KAC34" s="321"/>
      <c r="KAD34" s="321"/>
      <c r="KAE34" s="321"/>
      <c r="KAF34" s="321"/>
      <c r="KAG34" s="321"/>
      <c r="KAH34" s="321"/>
      <c r="KAI34" s="321"/>
      <c r="KAJ34" s="321"/>
      <c r="KAK34" s="321"/>
      <c r="KAL34" s="321"/>
      <c r="KAM34" s="321"/>
      <c r="KAN34" s="321"/>
      <c r="KAO34" s="321"/>
      <c r="KAP34" s="321"/>
      <c r="KAQ34" s="321"/>
      <c r="KAR34" s="321"/>
      <c r="KAS34" s="321"/>
      <c r="KAT34" s="321"/>
      <c r="KAU34" s="321"/>
      <c r="KAV34" s="321"/>
      <c r="KAW34" s="321"/>
      <c r="KAX34" s="321"/>
      <c r="KAY34" s="321"/>
      <c r="KAZ34" s="321"/>
      <c r="KBA34" s="321"/>
      <c r="KBB34" s="321"/>
      <c r="KBC34" s="321"/>
      <c r="KBD34" s="321"/>
      <c r="KBE34" s="321"/>
      <c r="KBF34" s="321"/>
      <c r="KBG34" s="321"/>
      <c r="KBH34" s="321"/>
      <c r="KBI34" s="321"/>
      <c r="KBJ34" s="321"/>
      <c r="KBK34" s="321"/>
      <c r="KBL34" s="321"/>
      <c r="KBM34" s="321"/>
      <c r="KBN34" s="321"/>
      <c r="KBO34" s="321"/>
      <c r="KBP34" s="321"/>
      <c r="KBQ34" s="321"/>
      <c r="KBR34" s="321"/>
      <c r="KBS34" s="321"/>
      <c r="KBT34" s="321"/>
      <c r="KBU34" s="321"/>
      <c r="KBV34" s="321"/>
      <c r="KBW34" s="321"/>
      <c r="KBX34" s="321"/>
      <c r="KBY34" s="321"/>
      <c r="KBZ34" s="321"/>
      <c r="KCA34" s="321"/>
      <c r="KCB34" s="321"/>
      <c r="KCC34" s="321"/>
      <c r="KCD34" s="321"/>
      <c r="KCE34" s="321"/>
      <c r="KCF34" s="321"/>
      <c r="KCG34" s="321"/>
      <c r="KCH34" s="321"/>
      <c r="KCI34" s="321"/>
      <c r="KCJ34" s="321"/>
      <c r="KCK34" s="321"/>
      <c r="KCL34" s="321"/>
      <c r="KCM34" s="321"/>
      <c r="KCN34" s="321"/>
      <c r="KCO34" s="321"/>
      <c r="KCP34" s="321"/>
      <c r="KCQ34" s="321"/>
      <c r="KCR34" s="321"/>
      <c r="KCS34" s="321"/>
      <c r="KCT34" s="321"/>
      <c r="KCU34" s="321"/>
      <c r="KCV34" s="321"/>
      <c r="KCW34" s="321"/>
      <c r="KCX34" s="321"/>
      <c r="KCY34" s="321"/>
      <c r="KCZ34" s="321"/>
      <c r="KDA34" s="321"/>
      <c r="KDB34" s="321"/>
      <c r="KDC34" s="321"/>
      <c r="KDD34" s="321"/>
      <c r="KDE34" s="321"/>
      <c r="KDF34" s="321"/>
      <c r="KDG34" s="321"/>
      <c r="KDH34" s="321"/>
      <c r="KDI34" s="321"/>
      <c r="KDJ34" s="321"/>
      <c r="KDK34" s="321"/>
      <c r="KDL34" s="321"/>
      <c r="KDM34" s="321"/>
      <c r="KDN34" s="321"/>
      <c r="KDO34" s="321"/>
      <c r="KDP34" s="321"/>
      <c r="KDQ34" s="321"/>
      <c r="KDR34" s="321"/>
      <c r="KDS34" s="321"/>
      <c r="KDT34" s="321"/>
      <c r="KDU34" s="321"/>
      <c r="KDV34" s="321"/>
      <c r="KDW34" s="321"/>
      <c r="KDX34" s="321"/>
      <c r="KDY34" s="321"/>
      <c r="KDZ34" s="321"/>
      <c r="KEA34" s="321"/>
      <c r="KEB34" s="321"/>
      <c r="KEC34" s="321"/>
      <c r="KED34" s="321"/>
      <c r="KEE34" s="321"/>
      <c r="KEF34" s="321"/>
      <c r="KEG34" s="321"/>
      <c r="KEH34" s="321"/>
      <c r="KEI34" s="321"/>
      <c r="KEJ34" s="321"/>
      <c r="KEK34" s="321"/>
      <c r="KEL34" s="321"/>
      <c r="KEM34" s="321"/>
      <c r="KEN34" s="321"/>
      <c r="KEO34" s="321"/>
      <c r="KEP34" s="321"/>
      <c r="KEQ34" s="321"/>
      <c r="KER34" s="321"/>
      <c r="KES34" s="321"/>
      <c r="KET34" s="321"/>
      <c r="KEU34" s="321"/>
      <c r="KEV34" s="321"/>
      <c r="KEW34" s="321"/>
      <c r="KEX34" s="321"/>
      <c r="KEY34" s="321"/>
      <c r="KEZ34" s="321"/>
      <c r="KFA34" s="321"/>
      <c r="KFB34" s="321"/>
      <c r="KFC34" s="321"/>
      <c r="KFD34" s="321"/>
      <c r="KFE34" s="321"/>
      <c r="KFF34" s="321"/>
      <c r="KFG34" s="321"/>
      <c r="KFH34" s="321"/>
      <c r="KFI34" s="321"/>
      <c r="KFJ34" s="321"/>
      <c r="KFK34" s="321"/>
      <c r="KFL34" s="321"/>
      <c r="KFM34" s="321"/>
      <c r="KFN34" s="321"/>
      <c r="KFO34" s="321"/>
      <c r="KFP34" s="321"/>
      <c r="KFQ34" s="321"/>
      <c r="KFR34" s="321"/>
      <c r="KFS34" s="321"/>
      <c r="KFT34" s="321"/>
      <c r="KFU34" s="321"/>
      <c r="KFV34" s="321"/>
      <c r="KFW34" s="321"/>
      <c r="KFX34" s="321"/>
      <c r="KFY34" s="321"/>
      <c r="KFZ34" s="321"/>
      <c r="KGA34" s="321"/>
      <c r="KGB34" s="321"/>
      <c r="KGC34" s="321"/>
      <c r="KGD34" s="321"/>
      <c r="KGE34" s="321"/>
      <c r="KGF34" s="321"/>
      <c r="KGG34" s="321"/>
      <c r="KGH34" s="321"/>
      <c r="KGI34" s="321"/>
      <c r="KGJ34" s="321"/>
      <c r="KGK34" s="321"/>
      <c r="KGL34" s="321"/>
      <c r="KGM34" s="321"/>
      <c r="KGN34" s="321"/>
      <c r="KGO34" s="321"/>
      <c r="KGP34" s="321"/>
      <c r="KGQ34" s="321"/>
      <c r="KGR34" s="321"/>
      <c r="KGS34" s="321"/>
      <c r="KGT34" s="321"/>
      <c r="KGU34" s="321"/>
      <c r="KGV34" s="321"/>
      <c r="KGW34" s="321"/>
      <c r="KGX34" s="321"/>
      <c r="KGY34" s="321"/>
      <c r="KGZ34" s="321"/>
      <c r="KHA34" s="321"/>
      <c r="KHB34" s="321"/>
      <c r="KHC34" s="321"/>
      <c r="KHD34" s="321"/>
      <c r="KHE34" s="321"/>
      <c r="KHF34" s="321"/>
      <c r="KHG34" s="321"/>
      <c r="KHH34" s="321"/>
      <c r="KHI34" s="321"/>
      <c r="KHJ34" s="321"/>
      <c r="KHK34" s="321"/>
      <c r="KHL34" s="321"/>
      <c r="KHM34" s="321"/>
      <c r="KHN34" s="321"/>
      <c r="KHO34" s="321"/>
      <c r="KHP34" s="321"/>
      <c r="KHQ34" s="321"/>
      <c r="KHR34" s="321"/>
      <c r="KHS34" s="321"/>
      <c r="KHT34" s="321"/>
      <c r="KHU34" s="321"/>
      <c r="KHV34" s="321"/>
      <c r="KHW34" s="321"/>
      <c r="KHX34" s="321"/>
      <c r="KHY34" s="321"/>
      <c r="KHZ34" s="321"/>
      <c r="KIA34" s="321"/>
      <c r="KIB34" s="321"/>
      <c r="KIC34" s="321"/>
      <c r="KID34" s="321"/>
      <c r="KIE34" s="321"/>
      <c r="KIF34" s="321"/>
      <c r="KIG34" s="321"/>
      <c r="KIH34" s="321"/>
      <c r="KII34" s="321"/>
      <c r="KIJ34" s="321"/>
      <c r="KIK34" s="321"/>
      <c r="KIL34" s="321"/>
      <c r="KIM34" s="321"/>
      <c r="KIN34" s="321"/>
      <c r="KIO34" s="321"/>
      <c r="KIP34" s="321"/>
      <c r="KIQ34" s="321"/>
      <c r="KIR34" s="321"/>
      <c r="KIS34" s="321"/>
      <c r="KIT34" s="321"/>
      <c r="KIU34" s="321"/>
      <c r="KIV34" s="321"/>
      <c r="KIW34" s="321"/>
      <c r="KIX34" s="321"/>
      <c r="KIY34" s="321"/>
      <c r="KIZ34" s="321"/>
      <c r="KJA34" s="321"/>
      <c r="KJB34" s="321"/>
      <c r="KJC34" s="321"/>
      <c r="KJD34" s="321"/>
      <c r="KJE34" s="321"/>
      <c r="KJF34" s="321"/>
      <c r="KJG34" s="321"/>
      <c r="KJH34" s="321"/>
      <c r="KJI34" s="321"/>
      <c r="KJJ34" s="321"/>
      <c r="KJK34" s="321"/>
      <c r="KJL34" s="321"/>
      <c r="KJM34" s="321"/>
      <c r="KJN34" s="321"/>
      <c r="KJO34" s="321"/>
      <c r="KJP34" s="321"/>
      <c r="KJQ34" s="321"/>
      <c r="KJR34" s="321"/>
      <c r="KJS34" s="321"/>
      <c r="KJT34" s="321"/>
      <c r="KJU34" s="321"/>
      <c r="KJV34" s="321"/>
      <c r="KJW34" s="321"/>
      <c r="KJX34" s="321"/>
      <c r="KJY34" s="321"/>
      <c r="KJZ34" s="321"/>
      <c r="KKA34" s="321"/>
      <c r="KKB34" s="321"/>
      <c r="KKC34" s="321"/>
      <c r="KKD34" s="321"/>
      <c r="KKE34" s="321"/>
      <c r="KKF34" s="321"/>
      <c r="KKG34" s="321"/>
      <c r="KKH34" s="321"/>
      <c r="KKI34" s="321"/>
      <c r="KKJ34" s="321"/>
      <c r="KKK34" s="321"/>
      <c r="KKL34" s="321"/>
      <c r="KKM34" s="321"/>
      <c r="KKN34" s="321"/>
      <c r="KKO34" s="321"/>
      <c r="KKP34" s="321"/>
      <c r="KKQ34" s="321"/>
      <c r="KKR34" s="321"/>
      <c r="KKS34" s="321"/>
      <c r="KKT34" s="321"/>
      <c r="KKU34" s="321"/>
      <c r="KKV34" s="321"/>
      <c r="KKW34" s="321"/>
      <c r="KKX34" s="321"/>
      <c r="KKY34" s="321"/>
      <c r="KKZ34" s="321"/>
      <c r="KLA34" s="321"/>
      <c r="KLB34" s="321"/>
      <c r="KLC34" s="321"/>
      <c r="KLD34" s="321"/>
      <c r="KLE34" s="321"/>
      <c r="KLF34" s="321"/>
      <c r="KLG34" s="321"/>
      <c r="KLH34" s="321"/>
      <c r="KLI34" s="321"/>
      <c r="KLJ34" s="321"/>
      <c r="KLK34" s="321"/>
      <c r="KLL34" s="321"/>
      <c r="KLM34" s="321"/>
      <c r="KLN34" s="321"/>
      <c r="KLO34" s="321"/>
      <c r="KLP34" s="321"/>
      <c r="KLQ34" s="321"/>
      <c r="KLR34" s="321"/>
      <c r="KLS34" s="321"/>
      <c r="KLT34" s="321"/>
      <c r="KLU34" s="321"/>
      <c r="KLV34" s="321"/>
      <c r="KLW34" s="321"/>
      <c r="KLX34" s="321"/>
      <c r="KLY34" s="321"/>
      <c r="KLZ34" s="321"/>
      <c r="KMA34" s="321"/>
      <c r="KMB34" s="321"/>
      <c r="KMC34" s="321"/>
      <c r="KMD34" s="321"/>
      <c r="KME34" s="321"/>
      <c r="KMF34" s="321"/>
      <c r="KMG34" s="321"/>
      <c r="KMH34" s="321"/>
      <c r="KMI34" s="321"/>
      <c r="KMJ34" s="321"/>
      <c r="KMK34" s="321"/>
      <c r="KML34" s="321"/>
      <c r="KMM34" s="321"/>
      <c r="KMN34" s="321"/>
      <c r="KMO34" s="321"/>
      <c r="KMP34" s="321"/>
      <c r="KMQ34" s="321"/>
      <c r="KMR34" s="321"/>
      <c r="KMS34" s="321"/>
      <c r="KMT34" s="321"/>
      <c r="KMU34" s="321"/>
      <c r="KMV34" s="321"/>
      <c r="KMW34" s="321"/>
      <c r="KMX34" s="321"/>
      <c r="KMY34" s="321"/>
      <c r="KMZ34" s="321"/>
      <c r="KNA34" s="321"/>
      <c r="KNB34" s="321"/>
      <c r="KNC34" s="321"/>
      <c r="KND34" s="321"/>
      <c r="KNE34" s="321"/>
      <c r="KNF34" s="321"/>
      <c r="KNG34" s="321"/>
      <c r="KNH34" s="321"/>
      <c r="KNI34" s="321"/>
      <c r="KNJ34" s="321"/>
      <c r="KNK34" s="321"/>
      <c r="KNL34" s="321"/>
      <c r="KNM34" s="321"/>
      <c r="KNN34" s="321"/>
      <c r="KNO34" s="321"/>
      <c r="KNP34" s="321"/>
      <c r="KNQ34" s="321"/>
      <c r="KNR34" s="321"/>
      <c r="KNS34" s="321"/>
      <c r="KNT34" s="321"/>
      <c r="KNU34" s="321"/>
      <c r="KNV34" s="321"/>
      <c r="KNW34" s="321"/>
      <c r="KNX34" s="321"/>
      <c r="KNY34" s="321"/>
      <c r="KNZ34" s="321"/>
      <c r="KOA34" s="321"/>
      <c r="KOB34" s="321"/>
      <c r="KOC34" s="321"/>
      <c r="KOD34" s="321"/>
      <c r="KOE34" s="321"/>
      <c r="KOF34" s="321"/>
      <c r="KOG34" s="321"/>
      <c r="KOH34" s="321"/>
      <c r="KOI34" s="321"/>
      <c r="KOJ34" s="321"/>
      <c r="KOK34" s="321"/>
      <c r="KOL34" s="321"/>
      <c r="KOM34" s="321"/>
      <c r="KON34" s="321"/>
      <c r="KOO34" s="321"/>
      <c r="KOP34" s="321"/>
      <c r="KOQ34" s="321"/>
      <c r="KOR34" s="321"/>
      <c r="KOS34" s="321"/>
      <c r="KOT34" s="321"/>
      <c r="KOU34" s="321"/>
      <c r="KOV34" s="321"/>
      <c r="KOW34" s="321"/>
      <c r="KOX34" s="321"/>
      <c r="KOY34" s="321"/>
      <c r="KOZ34" s="321"/>
      <c r="KPA34" s="321"/>
      <c r="KPB34" s="321"/>
      <c r="KPC34" s="321"/>
      <c r="KPD34" s="321"/>
      <c r="KPE34" s="321"/>
      <c r="KPF34" s="321"/>
      <c r="KPG34" s="321"/>
      <c r="KPH34" s="321"/>
      <c r="KPI34" s="321"/>
      <c r="KPJ34" s="321"/>
      <c r="KPK34" s="321"/>
      <c r="KPL34" s="321"/>
      <c r="KPM34" s="321"/>
      <c r="KPN34" s="321"/>
      <c r="KPO34" s="321"/>
      <c r="KPP34" s="321"/>
      <c r="KPQ34" s="321"/>
      <c r="KPR34" s="321"/>
      <c r="KPS34" s="321"/>
      <c r="KPT34" s="321"/>
      <c r="KPU34" s="321"/>
      <c r="KPV34" s="321"/>
      <c r="KPW34" s="321"/>
      <c r="KPX34" s="321"/>
      <c r="KPY34" s="321"/>
      <c r="KPZ34" s="321"/>
      <c r="KQA34" s="321"/>
      <c r="KQB34" s="321"/>
      <c r="KQC34" s="321"/>
      <c r="KQD34" s="321"/>
      <c r="KQE34" s="321"/>
      <c r="KQF34" s="321"/>
      <c r="KQG34" s="321"/>
      <c r="KQH34" s="321"/>
      <c r="KQI34" s="321"/>
      <c r="KQJ34" s="321"/>
      <c r="KQK34" s="321"/>
      <c r="KQL34" s="321"/>
      <c r="KQM34" s="321"/>
      <c r="KQN34" s="321"/>
      <c r="KQO34" s="321"/>
      <c r="KQP34" s="321"/>
      <c r="KQQ34" s="321"/>
      <c r="KQR34" s="321"/>
      <c r="KQS34" s="321"/>
      <c r="KQT34" s="321"/>
      <c r="KQU34" s="321"/>
      <c r="KQV34" s="321"/>
      <c r="KQW34" s="321"/>
      <c r="KQX34" s="321"/>
      <c r="KQY34" s="321"/>
      <c r="KQZ34" s="321"/>
      <c r="KRA34" s="321"/>
      <c r="KRB34" s="321"/>
      <c r="KRC34" s="321"/>
      <c r="KRD34" s="321"/>
      <c r="KRE34" s="321"/>
      <c r="KRF34" s="321"/>
      <c r="KRG34" s="321"/>
      <c r="KRH34" s="321"/>
      <c r="KRI34" s="321"/>
      <c r="KRJ34" s="321"/>
      <c r="KRK34" s="321"/>
      <c r="KRL34" s="321"/>
      <c r="KRM34" s="321"/>
      <c r="KRN34" s="321"/>
      <c r="KRO34" s="321"/>
      <c r="KRP34" s="321"/>
      <c r="KRQ34" s="321"/>
      <c r="KRR34" s="321"/>
      <c r="KRS34" s="321"/>
      <c r="KRT34" s="321"/>
      <c r="KRU34" s="321"/>
      <c r="KRV34" s="321"/>
      <c r="KRW34" s="321"/>
      <c r="KRX34" s="321"/>
      <c r="KRY34" s="321"/>
      <c r="KRZ34" s="321"/>
      <c r="KSA34" s="321"/>
      <c r="KSB34" s="321"/>
      <c r="KSC34" s="321"/>
      <c r="KSD34" s="321"/>
      <c r="KSE34" s="321"/>
      <c r="KSF34" s="321"/>
      <c r="KSG34" s="321"/>
      <c r="KSH34" s="321"/>
      <c r="KSI34" s="321"/>
      <c r="KSJ34" s="321"/>
      <c r="KSK34" s="321"/>
      <c r="KSL34" s="321"/>
      <c r="KSM34" s="321"/>
      <c r="KSN34" s="321"/>
      <c r="KSO34" s="321"/>
      <c r="KSP34" s="321"/>
      <c r="KSQ34" s="321"/>
      <c r="KSR34" s="321"/>
      <c r="KSS34" s="321"/>
      <c r="KST34" s="321"/>
      <c r="KSU34" s="321"/>
      <c r="KSV34" s="321"/>
      <c r="KSW34" s="321"/>
      <c r="KSX34" s="321"/>
      <c r="KSY34" s="321"/>
      <c r="KSZ34" s="321"/>
      <c r="KTA34" s="321"/>
      <c r="KTB34" s="321"/>
      <c r="KTC34" s="321"/>
      <c r="KTD34" s="321"/>
      <c r="KTE34" s="321"/>
      <c r="KTF34" s="321"/>
      <c r="KTG34" s="321"/>
      <c r="KTH34" s="321"/>
      <c r="KTI34" s="321"/>
      <c r="KTJ34" s="321"/>
      <c r="KTK34" s="321"/>
      <c r="KTL34" s="321"/>
      <c r="KTM34" s="321"/>
      <c r="KTN34" s="321"/>
      <c r="KTO34" s="321"/>
      <c r="KTP34" s="321"/>
      <c r="KTQ34" s="321"/>
      <c r="KTR34" s="321"/>
      <c r="KTS34" s="321"/>
      <c r="KTT34" s="321"/>
      <c r="KTU34" s="321"/>
      <c r="KTV34" s="321"/>
      <c r="KTW34" s="321"/>
      <c r="KTX34" s="321"/>
      <c r="KTY34" s="321"/>
      <c r="KTZ34" s="321"/>
      <c r="KUA34" s="321"/>
      <c r="KUB34" s="321"/>
      <c r="KUC34" s="321"/>
      <c r="KUD34" s="321"/>
      <c r="KUE34" s="321"/>
      <c r="KUF34" s="321"/>
      <c r="KUG34" s="321"/>
      <c r="KUH34" s="321"/>
      <c r="KUI34" s="321"/>
      <c r="KUJ34" s="321"/>
      <c r="KUK34" s="321"/>
      <c r="KUL34" s="321"/>
      <c r="KUM34" s="321"/>
      <c r="KUN34" s="321"/>
      <c r="KUO34" s="321"/>
      <c r="KUP34" s="321"/>
      <c r="KUQ34" s="321"/>
      <c r="KUR34" s="321"/>
      <c r="KUS34" s="321"/>
      <c r="KUT34" s="321"/>
      <c r="KUU34" s="321"/>
      <c r="KUV34" s="321"/>
      <c r="KUW34" s="321"/>
      <c r="KUX34" s="321"/>
      <c r="KUY34" s="321"/>
      <c r="KUZ34" s="321"/>
      <c r="KVA34" s="321"/>
      <c r="KVB34" s="321"/>
      <c r="KVC34" s="321"/>
      <c r="KVD34" s="321"/>
      <c r="KVE34" s="321"/>
      <c r="KVF34" s="321"/>
      <c r="KVG34" s="321"/>
      <c r="KVH34" s="321"/>
      <c r="KVI34" s="321"/>
      <c r="KVJ34" s="321"/>
      <c r="KVK34" s="321"/>
      <c r="KVL34" s="321"/>
      <c r="KVM34" s="321"/>
      <c r="KVN34" s="321"/>
      <c r="KVO34" s="321"/>
      <c r="KVP34" s="321"/>
      <c r="KVQ34" s="321"/>
      <c r="KVR34" s="321"/>
      <c r="KVS34" s="321"/>
      <c r="KVT34" s="321"/>
      <c r="KVU34" s="321"/>
      <c r="KVV34" s="321"/>
      <c r="KVW34" s="321"/>
      <c r="KVX34" s="321"/>
      <c r="KVY34" s="321"/>
      <c r="KVZ34" s="321"/>
      <c r="KWA34" s="321"/>
      <c r="KWB34" s="321"/>
      <c r="KWC34" s="321"/>
      <c r="KWD34" s="321"/>
      <c r="KWE34" s="321"/>
      <c r="KWF34" s="321"/>
      <c r="KWG34" s="321"/>
      <c r="KWH34" s="321"/>
      <c r="KWI34" s="321"/>
      <c r="KWJ34" s="321"/>
      <c r="KWK34" s="321"/>
      <c r="KWL34" s="321"/>
      <c r="KWM34" s="321"/>
      <c r="KWN34" s="321"/>
      <c r="KWO34" s="321"/>
      <c r="KWP34" s="321"/>
      <c r="KWQ34" s="321"/>
      <c r="KWR34" s="321"/>
      <c r="KWS34" s="321"/>
      <c r="KWT34" s="321"/>
      <c r="KWU34" s="321"/>
      <c r="KWV34" s="321"/>
      <c r="KWW34" s="321"/>
      <c r="KWX34" s="321"/>
      <c r="KWY34" s="321"/>
      <c r="KWZ34" s="321"/>
      <c r="KXA34" s="321"/>
      <c r="KXB34" s="321"/>
      <c r="KXC34" s="321"/>
      <c r="KXD34" s="321"/>
      <c r="KXE34" s="321"/>
      <c r="KXF34" s="321"/>
      <c r="KXG34" s="321"/>
      <c r="KXH34" s="321"/>
      <c r="KXI34" s="321"/>
      <c r="KXJ34" s="321"/>
      <c r="KXK34" s="321"/>
      <c r="KXL34" s="321"/>
      <c r="KXM34" s="321"/>
      <c r="KXN34" s="321"/>
      <c r="KXO34" s="321"/>
      <c r="KXP34" s="321"/>
      <c r="KXQ34" s="321"/>
      <c r="KXR34" s="321"/>
      <c r="KXS34" s="321"/>
      <c r="KXT34" s="321"/>
      <c r="KXU34" s="321"/>
      <c r="KXV34" s="321"/>
      <c r="KXW34" s="321"/>
      <c r="KXX34" s="321"/>
      <c r="KXY34" s="321"/>
      <c r="KXZ34" s="321"/>
      <c r="KYA34" s="321"/>
      <c r="KYB34" s="321"/>
      <c r="KYC34" s="321"/>
      <c r="KYD34" s="321"/>
      <c r="KYE34" s="321"/>
      <c r="KYF34" s="321"/>
      <c r="KYG34" s="321"/>
      <c r="KYH34" s="321"/>
      <c r="KYI34" s="321"/>
      <c r="KYJ34" s="321"/>
      <c r="KYK34" s="321"/>
      <c r="KYL34" s="321"/>
      <c r="KYM34" s="321"/>
      <c r="KYN34" s="321"/>
      <c r="KYO34" s="321"/>
      <c r="KYP34" s="321"/>
      <c r="KYQ34" s="321"/>
      <c r="KYR34" s="321"/>
      <c r="KYS34" s="321"/>
      <c r="KYT34" s="321"/>
      <c r="KYU34" s="321"/>
      <c r="KYV34" s="321"/>
      <c r="KYW34" s="321"/>
      <c r="KYX34" s="321"/>
      <c r="KYY34" s="321"/>
      <c r="KYZ34" s="321"/>
      <c r="KZA34" s="321"/>
      <c r="KZB34" s="321"/>
      <c r="KZC34" s="321"/>
      <c r="KZD34" s="321"/>
      <c r="KZE34" s="321"/>
      <c r="KZF34" s="321"/>
      <c r="KZG34" s="321"/>
      <c r="KZH34" s="321"/>
      <c r="KZI34" s="321"/>
      <c r="KZJ34" s="321"/>
      <c r="KZK34" s="321"/>
      <c r="KZL34" s="321"/>
      <c r="KZM34" s="321"/>
      <c r="KZN34" s="321"/>
      <c r="KZO34" s="321"/>
      <c r="KZP34" s="321"/>
      <c r="KZQ34" s="321"/>
      <c r="KZR34" s="321"/>
      <c r="KZS34" s="321"/>
      <c r="KZT34" s="321"/>
      <c r="KZU34" s="321"/>
      <c r="KZV34" s="321"/>
      <c r="KZW34" s="321"/>
      <c r="KZX34" s="321"/>
      <c r="KZY34" s="321"/>
      <c r="KZZ34" s="321"/>
      <c r="LAA34" s="321"/>
      <c r="LAB34" s="321"/>
      <c r="LAC34" s="321"/>
      <c r="LAD34" s="321"/>
      <c r="LAE34" s="321"/>
      <c r="LAF34" s="321"/>
      <c r="LAG34" s="321"/>
      <c r="LAH34" s="321"/>
      <c r="LAI34" s="321"/>
      <c r="LAJ34" s="321"/>
      <c r="LAK34" s="321"/>
      <c r="LAL34" s="321"/>
      <c r="LAM34" s="321"/>
      <c r="LAN34" s="321"/>
      <c r="LAO34" s="321"/>
      <c r="LAP34" s="321"/>
      <c r="LAQ34" s="321"/>
      <c r="LAR34" s="321"/>
      <c r="LAS34" s="321"/>
      <c r="LAT34" s="321"/>
      <c r="LAU34" s="321"/>
      <c r="LAV34" s="321"/>
      <c r="LAW34" s="321"/>
      <c r="LAX34" s="321"/>
      <c r="LAY34" s="321"/>
      <c r="LAZ34" s="321"/>
      <c r="LBA34" s="321"/>
      <c r="LBB34" s="321"/>
      <c r="LBC34" s="321"/>
      <c r="LBD34" s="321"/>
      <c r="LBE34" s="321"/>
      <c r="LBF34" s="321"/>
      <c r="LBG34" s="321"/>
      <c r="LBH34" s="321"/>
      <c r="LBI34" s="321"/>
      <c r="LBJ34" s="321"/>
      <c r="LBK34" s="321"/>
      <c r="LBL34" s="321"/>
      <c r="LBM34" s="321"/>
      <c r="LBN34" s="321"/>
      <c r="LBO34" s="321"/>
      <c r="LBP34" s="321"/>
      <c r="LBQ34" s="321"/>
      <c r="LBR34" s="321"/>
      <c r="LBS34" s="321"/>
      <c r="LBT34" s="321"/>
      <c r="LBU34" s="321"/>
      <c r="LBV34" s="321"/>
      <c r="LBW34" s="321"/>
      <c r="LBX34" s="321"/>
      <c r="LBY34" s="321"/>
      <c r="LBZ34" s="321"/>
      <c r="LCA34" s="321"/>
      <c r="LCB34" s="321"/>
      <c r="LCC34" s="321"/>
      <c r="LCD34" s="321"/>
      <c r="LCE34" s="321"/>
      <c r="LCF34" s="321"/>
      <c r="LCG34" s="321"/>
      <c r="LCH34" s="321"/>
      <c r="LCI34" s="321"/>
      <c r="LCJ34" s="321"/>
      <c r="LCK34" s="321"/>
      <c r="LCL34" s="321"/>
      <c r="LCM34" s="321"/>
      <c r="LCN34" s="321"/>
      <c r="LCO34" s="321"/>
      <c r="LCP34" s="321"/>
      <c r="LCQ34" s="321"/>
      <c r="LCR34" s="321"/>
      <c r="LCS34" s="321"/>
      <c r="LCT34" s="321"/>
      <c r="LCU34" s="321"/>
      <c r="LCV34" s="321"/>
      <c r="LCW34" s="321"/>
      <c r="LCX34" s="321"/>
      <c r="LCY34" s="321"/>
      <c r="LCZ34" s="321"/>
      <c r="LDA34" s="321"/>
      <c r="LDB34" s="321"/>
      <c r="LDC34" s="321"/>
      <c r="LDD34" s="321"/>
      <c r="LDE34" s="321"/>
      <c r="LDF34" s="321"/>
      <c r="LDG34" s="321"/>
      <c r="LDH34" s="321"/>
      <c r="LDI34" s="321"/>
      <c r="LDJ34" s="321"/>
      <c r="LDK34" s="321"/>
      <c r="LDL34" s="321"/>
      <c r="LDM34" s="321"/>
      <c r="LDN34" s="321"/>
      <c r="LDO34" s="321"/>
      <c r="LDP34" s="321"/>
      <c r="LDQ34" s="321"/>
      <c r="LDR34" s="321"/>
      <c r="LDS34" s="321"/>
      <c r="LDT34" s="321"/>
      <c r="LDU34" s="321"/>
      <c r="LDV34" s="321"/>
      <c r="LDW34" s="321"/>
      <c r="LDX34" s="321"/>
      <c r="LDY34" s="321"/>
      <c r="LDZ34" s="321"/>
      <c r="LEA34" s="321"/>
      <c r="LEB34" s="321"/>
      <c r="LEC34" s="321"/>
      <c r="LED34" s="321"/>
      <c r="LEE34" s="321"/>
      <c r="LEF34" s="321"/>
      <c r="LEG34" s="321"/>
      <c r="LEH34" s="321"/>
      <c r="LEI34" s="321"/>
      <c r="LEJ34" s="321"/>
      <c r="LEK34" s="321"/>
      <c r="LEL34" s="321"/>
      <c r="LEM34" s="321"/>
      <c r="LEN34" s="321"/>
      <c r="LEO34" s="321"/>
      <c r="LEP34" s="321"/>
      <c r="LEQ34" s="321"/>
      <c r="LER34" s="321"/>
      <c r="LES34" s="321"/>
      <c r="LET34" s="321"/>
      <c r="LEU34" s="321"/>
      <c r="LEV34" s="321"/>
      <c r="LEW34" s="321"/>
      <c r="LEX34" s="321"/>
      <c r="LEY34" s="321"/>
      <c r="LEZ34" s="321"/>
      <c r="LFA34" s="321"/>
      <c r="LFB34" s="321"/>
      <c r="LFC34" s="321"/>
      <c r="LFD34" s="321"/>
      <c r="LFE34" s="321"/>
      <c r="LFF34" s="321"/>
      <c r="LFG34" s="321"/>
      <c r="LFH34" s="321"/>
      <c r="LFI34" s="321"/>
      <c r="LFJ34" s="321"/>
      <c r="LFK34" s="321"/>
      <c r="LFL34" s="321"/>
      <c r="LFM34" s="321"/>
      <c r="LFN34" s="321"/>
      <c r="LFO34" s="321"/>
      <c r="LFP34" s="321"/>
      <c r="LFQ34" s="321"/>
      <c r="LFR34" s="321"/>
      <c r="LFS34" s="321"/>
      <c r="LFT34" s="321"/>
      <c r="LFU34" s="321"/>
      <c r="LFV34" s="321"/>
      <c r="LFW34" s="321"/>
      <c r="LFX34" s="321"/>
      <c r="LFY34" s="321"/>
      <c r="LFZ34" s="321"/>
      <c r="LGA34" s="321"/>
      <c r="LGB34" s="321"/>
      <c r="LGC34" s="321"/>
      <c r="LGD34" s="321"/>
      <c r="LGE34" s="321"/>
      <c r="LGF34" s="321"/>
      <c r="LGG34" s="321"/>
      <c r="LGH34" s="321"/>
      <c r="LGI34" s="321"/>
      <c r="LGJ34" s="321"/>
      <c r="LGK34" s="321"/>
      <c r="LGL34" s="321"/>
      <c r="LGM34" s="321"/>
      <c r="LGN34" s="321"/>
      <c r="LGO34" s="321"/>
      <c r="LGP34" s="321"/>
      <c r="LGQ34" s="321"/>
      <c r="LGR34" s="321"/>
      <c r="LGS34" s="321"/>
      <c r="LGT34" s="321"/>
      <c r="LGU34" s="321"/>
      <c r="LGV34" s="321"/>
      <c r="LGW34" s="321"/>
      <c r="LGX34" s="321"/>
      <c r="LGY34" s="321"/>
      <c r="LGZ34" s="321"/>
      <c r="LHA34" s="321"/>
      <c r="LHB34" s="321"/>
      <c r="LHC34" s="321"/>
      <c r="LHD34" s="321"/>
      <c r="LHE34" s="321"/>
      <c r="LHF34" s="321"/>
      <c r="LHG34" s="321"/>
      <c r="LHH34" s="321"/>
      <c r="LHI34" s="321"/>
      <c r="LHJ34" s="321"/>
      <c r="LHK34" s="321"/>
      <c r="LHL34" s="321"/>
      <c r="LHM34" s="321"/>
      <c r="LHN34" s="321"/>
      <c r="LHO34" s="321"/>
      <c r="LHP34" s="321"/>
      <c r="LHQ34" s="321"/>
      <c r="LHR34" s="321"/>
      <c r="LHS34" s="321"/>
      <c r="LHT34" s="321"/>
      <c r="LHU34" s="321"/>
      <c r="LHV34" s="321"/>
      <c r="LHW34" s="321"/>
      <c r="LHX34" s="321"/>
      <c r="LHY34" s="321"/>
      <c r="LHZ34" s="321"/>
      <c r="LIA34" s="321"/>
      <c r="LIB34" s="321"/>
      <c r="LIC34" s="321"/>
      <c r="LID34" s="321"/>
      <c r="LIE34" s="321"/>
      <c r="LIF34" s="321"/>
      <c r="LIG34" s="321"/>
      <c r="LIH34" s="321"/>
      <c r="LII34" s="321"/>
      <c r="LIJ34" s="321"/>
      <c r="LIK34" s="321"/>
      <c r="LIL34" s="321"/>
      <c r="LIM34" s="321"/>
      <c r="LIN34" s="321"/>
      <c r="LIO34" s="321"/>
      <c r="LIP34" s="321"/>
      <c r="LIQ34" s="321"/>
      <c r="LIR34" s="321"/>
      <c r="LIS34" s="321"/>
      <c r="LIT34" s="321"/>
      <c r="LIU34" s="321"/>
      <c r="LIV34" s="321"/>
      <c r="LIW34" s="321"/>
      <c r="LIX34" s="321"/>
      <c r="LIY34" s="321"/>
      <c r="LIZ34" s="321"/>
      <c r="LJA34" s="321"/>
      <c r="LJB34" s="321"/>
      <c r="LJC34" s="321"/>
      <c r="LJD34" s="321"/>
      <c r="LJE34" s="321"/>
      <c r="LJF34" s="321"/>
      <c r="LJG34" s="321"/>
      <c r="LJH34" s="321"/>
      <c r="LJI34" s="321"/>
      <c r="LJJ34" s="321"/>
      <c r="LJK34" s="321"/>
      <c r="LJL34" s="321"/>
      <c r="LJM34" s="321"/>
      <c r="LJN34" s="321"/>
      <c r="LJO34" s="321"/>
      <c r="LJP34" s="321"/>
      <c r="LJQ34" s="321"/>
      <c r="LJR34" s="321"/>
      <c r="LJS34" s="321"/>
      <c r="LJT34" s="321"/>
      <c r="LJU34" s="321"/>
      <c r="LJV34" s="321"/>
      <c r="LJW34" s="321"/>
      <c r="LJX34" s="321"/>
      <c r="LJY34" s="321"/>
      <c r="LJZ34" s="321"/>
      <c r="LKA34" s="321"/>
      <c r="LKB34" s="321"/>
      <c r="LKC34" s="321"/>
      <c r="LKD34" s="321"/>
      <c r="LKE34" s="321"/>
      <c r="LKF34" s="321"/>
      <c r="LKG34" s="321"/>
      <c r="LKH34" s="321"/>
      <c r="LKI34" s="321"/>
      <c r="LKJ34" s="321"/>
      <c r="LKK34" s="321"/>
      <c r="LKL34" s="321"/>
      <c r="LKM34" s="321"/>
      <c r="LKN34" s="321"/>
      <c r="LKO34" s="321"/>
      <c r="LKP34" s="321"/>
      <c r="LKQ34" s="321"/>
      <c r="LKR34" s="321"/>
      <c r="LKS34" s="321"/>
      <c r="LKT34" s="321"/>
      <c r="LKU34" s="321"/>
      <c r="LKV34" s="321"/>
      <c r="LKW34" s="321"/>
      <c r="LKX34" s="321"/>
      <c r="LKY34" s="321"/>
      <c r="LKZ34" s="321"/>
      <c r="LLA34" s="321"/>
      <c r="LLB34" s="321"/>
      <c r="LLC34" s="321"/>
      <c r="LLD34" s="321"/>
      <c r="LLE34" s="321"/>
      <c r="LLF34" s="321"/>
      <c r="LLG34" s="321"/>
      <c r="LLH34" s="321"/>
      <c r="LLI34" s="321"/>
      <c r="LLJ34" s="321"/>
      <c r="LLK34" s="321"/>
      <c r="LLL34" s="321"/>
      <c r="LLM34" s="321"/>
      <c r="LLN34" s="321"/>
      <c r="LLO34" s="321"/>
      <c r="LLP34" s="321"/>
      <c r="LLQ34" s="321"/>
      <c r="LLR34" s="321"/>
      <c r="LLS34" s="321"/>
      <c r="LLT34" s="321"/>
      <c r="LLU34" s="321"/>
      <c r="LLV34" s="321"/>
      <c r="LLW34" s="321"/>
      <c r="LLX34" s="321"/>
      <c r="LLY34" s="321"/>
      <c r="LLZ34" s="321"/>
      <c r="LMA34" s="321"/>
      <c r="LMB34" s="321"/>
      <c r="LMC34" s="321"/>
      <c r="LMD34" s="321"/>
      <c r="LME34" s="321"/>
      <c r="LMF34" s="321"/>
      <c r="LMG34" s="321"/>
      <c r="LMH34" s="321"/>
      <c r="LMI34" s="321"/>
      <c r="LMJ34" s="321"/>
      <c r="LMK34" s="321"/>
      <c r="LML34" s="321"/>
      <c r="LMM34" s="321"/>
      <c r="LMN34" s="321"/>
      <c r="LMO34" s="321"/>
      <c r="LMP34" s="321"/>
      <c r="LMQ34" s="321"/>
      <c r="LMR34" s="321"/>
      <c r="LMS34" s="321"/>
      <c r="LMT34" s="321"/>
      <c r="LMU34" s="321"/>
      <c r="LMV34" s="321"/>
      <c r="LMW34" s="321"/>
      <c r="LMX34" s="321"/>
      <c r="LMY34" s="321"/>
      <c r="LMZ34" s="321"/>
      <c r="LNA34" s="321"/>
      <c r="LNB34" s="321"/>
      <c r="LNC34" s="321"/>
      <c r="LND34" s="321"/>
      <c r="LNE34" s="321"/>
      <c r="LNF34" s="321"/>
      <c r="LNG34" s="321"/>
      <c r="LNH34" s="321"/>
      <c r="LNI34" s="321"/>
      <c r="LNJ34" s="321"/>
      <c r="LNK34" s="321"/>
      <c r="LNL34" s="321"/>
      <c r="LNM34" s="321"/>
      <c r="LNN34" s="321"/>
      <c r="LNO34" s="321"/>
      <c r="LNP34" s="321"/>
      <c r="LNQ34" s="321"/>
      <c r="LNR34" s="321"/>
      <c r="LNS34" s="321"/>
      <c r="LNT34" s="321"/>
      <c r="LNU34" s="321"/>
      <c r="LNV34" s="321"/>
      <c r="LNW34" s="321"/>
      <c r="LNX34" s="321"/>
      <c r="LNY34" s="321"/>
      <c r="LNZ34" s="321"/>
      <c r="LOA34" s="321"/>
      <c r="LOB34" s="321"/>
      <c r="LOC34" s="321"/>
      <c r="LOD34" s="321"/>
      <c r="LOE34" s="321"/>
      <c r="LOF34" s="321"/>
      <c r="LOG34" s="321"/>
      <c r="LOH34" s="321"/>
      <c r="LOI34" s="321"/>
      <c r="LOJ34" s="321"/>
      <c r="LOK34" s="321"/>
      <c r="LOL34" s="321"/>
      <c r="LOM34" s="321"/>
      <c r="LON34" s="321"/>
      <c r="LOO34" s="321"/>
      <c r="LOP34" s="321"/>
      <c r="LOQ34" s="321"/>
      <c r="LOR34" s="321"/>
      <c r="LOS34" s="321"/>
      <c r="LOT34" s="321"/>
      <c r="LOU34" s="321"/>
      <c r="LOV34" s="321"/>
      <c r="LOW34" s="321"/>
      <c r="LOX34" s="321"/>
      <c r="LOY34" s="321"/>
      <c r="LOZ34" s="321"/>
      <c r="LPA34" s="321"/>
      <c r="LPB34" s="321"/>
      <c r="LPC34" s="321"/>
      <c r="LPD34" s="321"/>
      <c r="LPE34" s="321"/>
      <c r="LPF34" s="321"/>
      <c r="LPG34" s="321"/>
      <c r="LPH34" s="321"/>
      <c r="LPI34" s="321"/>
      <c r="LPJ34" s="321"/>
      <c r="LPK34" s="321"/>
      <c r="LPL34" s="321"/>
      <c r="LPM34" s="321"/>
      <c r="LPN34" s="321"/>
      <c r="LPO34" s="321"/>
      <c r="LPP34" s="321"/>
      <c r="LPQ34" s="321"/>
      <c r="LPR34" s="321"/>
      <c r="LPS34" s="321"/>
      <c r="LPT34" s="321"/>
      <c r="LPU34" s="321"/>
      <c r="LPV34" s="321"/>
      <c r="LPW34" s="321"/>
      <c r="LPX34" s="321"/>
      <c r="LPY34" s="321"/>
      <c r="LPZ34" s="321"/>
      <c r="LQA34" s="321"/>
      <c r="LQB34" s="321"/>
      <c r="LQC34" s="321"/>
      <c r="LQD34" s="321"/>
      <c r="LQE34" s="321"/>
      <c r="LQF34" s="321"/>
      <c r="LQG34" s="321"/>
      <c r="LQH34" s="321"/>
      <c r="LQI34" s="321"/>
      <c r="LQJ34" s="321"/>
      <c r="LQK34" s="321"/>
      <c r="LQL34" s="321"/>
      <c r="LQM34" s="321"/>
      <c r="LQN34" s="321"/>
      <c r="LQO34" s="321"/>
      <c r="LQP34" s="321"/>
      <c r="LQQ34" s="321"/>
      <c r="LQR34" s="321"/>
      <c r="LQS34" s="321"/>
      <c r="LQT34" s="321"/>
      <c r="LQU34" s="321"/>
      <c r="LQV34" s="321"/>
      <c r="LQW34" s="321"/>
      <c r="LQX34" s="321"/>
      <c r="LQY34" s="321"/>
      <c r="LQZ34" s="321"/>
      <c r="LRA34" s="321"/>
      <c r="LRB34" s="321"/>
      <c r="LRC34" s="321"/>
      <c r="LRD34" s="321"/>
      <c r="LRE34" s="321"/>
      <c r="LRF34" s="321"/>
      <c r="LRG34" s="321"/>
      <c r="LRH34" s="321"/>
      <c r="LRI34" s="321"/>
      <c r="LRJ34" s="321"/>
      <c r="LRK34" s="321"/>
      <c r="LRL34" s="321"/>
      <c r="LRM34" s="321"/>
      <c r="LRN34" s="321"/>
      <c r="LRO34" s="321"/>
      <c r="LRP34" s="321"/>
      <c r="LRQ34" s="321"/>
      <c r="LRR34" s="321"/>
      <c r="LRS34" s="321"/>
      <c r="LRT34" s="321"/>
      <c r="LRU34" s="321"/>
      <c r="LRV34" s="321"/>
      <c r="LRW34" s="321"/>
      <c r="LRX34" s="321"/>
      <c r="LRY34" s="321"/>
      <c r="LRZ34" s="321"/>
      <c r="LSA34" s="321"/>
      <c r="LSB34" s="321"/>
      <c r="LSC34" s="321"/>
      <c r="LSD34" s="321"/>
      <c r="LSE34" s="321"/>
      <c r="LSF34" s="321"/>
      <c r="LSG34" s="321"/>
      <c r="LSH34" s="321"/>
      <c r="LSI34" s="321"/>
      <c r="LSJ34" s="321"/>
      <c r="LSK34" s="321"/>
      <c r="LSL34" s="321"/>
      <c r="LSM34" s="321"/>
      <c r="LSN34" s="321"/>
      <c r="LSO34" s="321"/>
      <c r="LSP34" s="321"/>
      <c r="LSQ34" s="321"/>
      <c r="LSR34" s="321"/>
      <c r="LSS34" s="321"/>
      <c r="LST34" s="321"/>
      <c r="LSU34" s="321"/>
      <c r="LSV34" s="321"/>
      <c r="LSW34" s="321"/>
      <c r="LSX34" s="321"/>
      <c r="LSY34" s="321"/>
      <c r="LSZ34" s="321"/>
      <c r="LTA34" s="321"/>
      <c r="LTB34" s="321"/>
      <c r="LTC34" s="321"/>
      <c r="LTD34" s="321"/>
      <c r="LTE34" s="321"/>
      <c r="LTF34" s="321"/>
      <c r="LTG34" s="321"/>
      <c r="LTH34" s="321"/>
      <c r="LTI34" s="321"/>
      <c r="LTJ34" s="321"/>
      <c r="LTK34" s="321"/>
      <c r="LTL34" s="321"/>
      <c r="LTM34" s="321"/>
      <c r="LTN34" s="321"/>
      <c r="LTO34" s="321"/>
      <c r="LTP34" s="321"/>
      <c r="LTQ34" s="321"/>
      <c r="LTR34" s="321"/>
      <c r="LTS34" s="321"/>
      <c r="LTT34" s="321"/>
      <c r="LTU34" s="321"/>
      <c r="LTV34" s="321"/>
      <c r="LTW34" s="321"/>
      <c r="LTX34" s="321"/>
      <c r="LTY34" s="321"/>
      <c r="LTZ34" s="321"/>
      <c r="LUA34" s="321"/>
      <c r="LUB34" s="321"/>
      <c r="LUC34" s="321"/>
      <c r="LUD34" s="321"/>
      <c r="LUE34" s="321"/>
      <c r="LUF34" s="321"/>
      <c r="LUG34" s="321"/>
      <c r="LUH34" s="321"/>
      <c r="LUI34" s="321"/>
      <c r="LUJ34" s="321"/>
      <c r="LUK34" s="321"/>
      <c r="LUL34" s="321"/>
      <c r="LUM34" s="321"/>
      <c r="LUN34" s="321"/>
      <c r="LUO34" s="321"/>
      <c r="LUP34" s="321"/>
      <c r="LUQ34" s="321"/>
      <c r="LUR34" s="321"/>
      <c r="LUS34" s="321"/>
      <c r="LUT34" s="321"/>
      <c r="LUU34" s="321"/>
      <c r="LUV34" s="321"/>
      <c r="LUW34" s="321"/>
      <c r="LUX34" s="321"/>
      <c r="LUY34" s="321"/>
      <c r="LUZ34" s="321"/>
      <c r="LVA34" s="321"/>
      <c r="LVB34" s="321"/>
      <c r="LVC34" s="321"/>
      <c r="LVD34" s="321"/>
      <c r="LVE34" s="321"/>
      <c r="LVF34" s="321"/>
      <c r="LVG34" s="321"/>
      <c r="LVH34" s="321"/>
      <c r="LVI34" s="321"/>
      <c r="LVJ34" s="321"/>
      <c r="LVK34" s="321"/>
      <c r="LVL34" s="321"/>
      <c r="LVM34" s="321"/>
      <c r="LVN34" s="321"/>
      <c r="LVO34" s="321"/>
      <c r="LVP34" s="321"/>
      <c r="LVQ34" s="321"/>
      <c r="LVR34" s="321"/>
      <c r="LVS34" s="321"/>
      <c r="LVT34" s="321"/>
      <c r="LVU34" s="321"/>
      <c r="LVV34" s="321"/>
      <c r="LVW34" s="321"/>
      <c r="LVX34" s="321"/>
      <c r="LVY34" s="321"/>
      <c r="LVZ34" s="321"/>
      <c r="LWA34" s="321"/>
      <c r="LWB34" s="321"/>
      <c r="LWC34" s="321"/>
      <c r="LWD34" s="321"/>
      <c r="LWE34" s="321"/>
      <c r="LWF34" s="321"/>
      <c r="LWG34" s="321"/>
      <c r="LWH34" s="321"/>
      <c r="LWI34" s="321"/>
      <c r="LWJ34" s="321"/>
      <c r="LWK34" s="321"/>
      <c r="LWL34" s="321"/>
      <c r="LWM34" s="321"/>
      <c r="LWN34" s="321"/>
      <c r="LWO34" s="321"/>
      <c r="LWP34" s="321"/>
      <c r="LWQ34" s="321"/>
      <c r="LWR34" s="321"/>
      <c r="LWS34" s="321"/>
      <c r="LWT34" s="321"/>
      <c r="LWU34" s="321"/>
      <c r="LWV34" s="321"/>
      <c r="LWW34" s="321"/>
      <c r="LWX34" s="321"/>
      <c r="LWY34" s="321"/>
      <c r="LWZ34" s="321"/>
      <c r="LXA34" s="321"/>
      <c r="LXB34" s="321"/>
      <c r="LXC34" s="321"/>
      <c r="LXD34" s="321"/>
      <c r="LXE34" s="321"/>
      <c r="LXF34" s="321"/>
      <c r="LXG34" s="321"/>
      <c r="LXH34" s="321"/>
      <c r="LXI34" s="321"/>
      <c r="LXJ34" s="321"/>
      <c r="LXK34" s="321"/>
      <c r="LXL34" s="321"/>
      <c r="LXM34" s="321"/>
      <c r="LXN34" s="321"/>
      <c r="LXO34" s="321"/>
      <c r="LXP34" s="321"/>
      <c r="LXQ34" s="321"/>
      <c r="LXR34" s="321"/>
      <c r="LXS34" s="321"/>
      <c r="LXT34" s="321"/>
      <c r="LXU34" s="321"/>
      <c r="LXV34" s="321"/>
      <c r="LXW34" s="321"/>
      <c r="LXX34" s="321"/>
      <c r="LXY34" s="321"/>
      <c r="LXZ34" s="321"/>
      <c r="LYA34" s="321"/>
      <c r="LYB34" s="321"/>
      <c r="LYC34" s="321"/>
      <c r="LYD34" s="321"/>
      <c r="LYE34" s="321"/>
      <c r="LYF34" s="321"/>
      <c r="LYG34" s="321"/>
      <c r="LYH34" s="321"/>
      <c r="LYI34" s="321"/>
      <c r="LYJ34" s="321"/>
      <c r="LYK34" s="321"/>
      <c r="LYL34" s="321"/>
      <c r="LYM34" s="321"/>
      <c r="LYN34" s="321"/>
      <c r="LYO34" s="321"/>
      <c r="LYP34" s="321"/>
      <c r="LYQ34" s="321"/>
      <c r="LYR34" s="321"/>
      <c r="LYS34" s="321"/>
      <c r="LYT34" s="321"/>
      <c r="LYU34" s="321"/>
      <c r="LYV34" s="321"/>
      <c r="LYW34" s="321"/>
      <c r="LYX34" s="321"/>
      <c r="LYY34" s="321"/>
      <c r="LYZ34" s="321"/>
      <c r="LZA34" s="321"/>
      <c r="LZB34" s="321"/>
      <c r="LZC34" s="321"/>
      <c r="LZD34" s="321"/>
      <c r="LZE34" s="321"/>
      <c r="LZF34" s="321"/>
      <c r="LZG34" s="321"/>
      <c r="LZH34" s="321"/>
      <c r="LZI34" s="321"/>
      <c r="LZJ34" s="321"/>
      <c r="LZK34" s="321"/>
      <c r="LZL34" s="321"/>
      <c r="LZM34" s="321"/>
      <c r="LZN34" s="321"/>
      <c r="LZO34" s="321"/>
      <c r="LZP34" s="321"/>
      <c r="LZQ34" s="321"/>
      <c r="LZR34" s="321"/>
      <c r="LZS34" s="321"/>
      <c r="LZT34" s="321"/>
      <c r="LZU34" s="321"/>
      <c r="LZV34" s="321"/>
      <c r="LZW34" s="321"/>
      <c r="LZX34" s="321"/>
      <c r="LZY34" s="321"/>
      <c r="LZZ34" s="321"/>
      <c r="MAA34" s="321"/>
      <c r="MAB34" s="321"/>
      <c r="MAC34" s="321"/>
      <c r="MAD34" s="321"/>
      <c r="MAE34" s="321"/>
      <c r="MAF34" s="321"/>
      <c r="MAG34" s="321"/>
      <c r="MAH34" s="321"/>
      <c r="MAI34" s="321"/>
      <c r="MAJ34" s="321"/>
      <c r="MAK34" s="321"/>
      <c r="MAL34" s="321"/>
      <c r="MAM34" s="321"/>
      <c r="MAN34" s="321"/>
      <c r="MAO34" s="321"/>
      <c r="MAP34" s="321"/>
      <c r="MAQ34" s="321"/>
      <c r="MAR34" s="321"/>
      <c r="MAS34" s="321"/>
      <c r="MAT34" s="321"/>
      <c r="MAU34" s="321"/>
      <c r="MAV34" s="321"/>
      <c r="MAW34" s="321"/>
      <c r="MAX34" s="321"/>
      <c r="MAY34" s="321"/>
      <c r="MAZ34" s="321"/>
      <c r="MBA34" s="321"/>
      <c r="MBB34" s="321"/>
      <c r="MBC34" s="321"/>
      <c r="MBD34" s="321"/>
      <c r="MBE34" s="321"/>
      <c r="MBF34" s="321"/>
      <c r="MBG34" s="321"/>
      <c r="MBH34" s="321"/>
      <c r="MBI34" s="321"/>
      <c r="MBJ34" s="321"/>
      <c r="MBK34" s="321"/>
      <c r="MBL34" s="321"/>
      <c r="MBM34" s="321"/>
      <c r="MBN34" s="321"/>
      <c r="MBO34" s="321"/>
      <c r="MBP34" s="321"/>
      <c r="MBQ34" s="321"/>
      <c r="MBR34" s="321"/>
      <c r="MBS34" s="321"/>
      <c r="MBT34" s="321"/>
      <c r="MBU34" s="321"/>
      <c r="MBV34" s="321"/>
      <c r="MBW34" s="321"/>
      <c r="MBX34" s="321"/>
      <c r="MBY34" s="321"/>
      <c r="MBZ34" s="321"/>
      <c r="MCA34" s="321"/>
      <c r="MCB34" s="321"/>
      <c r="MCC34" s="321"/>
      <c r="MCD34" s="321"/>
      <c r="MCE34" s="321"/>
      <c r="MCF34" s="321"/>
      <c r="MCG34" s="321"/>
      <c r="MCH34" s="321"/>
      <c r="MCI34" s="321"/>
      <c r="MCJ34" s="321"/>
      <c r="MCK34" s="321"/>
      <c r="MCL34" s="321"/>
      <c r="MCM34" s="321"/>
      <c r="MCN34" s="321"/>
      <c r="MCO34" s="321"/>
      <c r="MCP34" s="321"/>
      <c r="MCQ34" s="321"/>
      <c r="MCR34" s="321"/>
      <c r="MCS34" s="321"/>
      <c r="MCT34" s="321"/>
      <c r="MCU34" s="321"/>
      <c r="MCV34" s="321"/>
      <c r="MCW34" s="321"/>
      <c r="MCX34" s="321"/>
      <c r="MCY34" s="321"/>
      <c r="MCZ34" s="321"/>
      <c r="MDA34" s="321"/>
      <c r="MDB34" s="321"/>
      <c r="MDC34" s="321"/>
      <c r="MDD34" s="321"/>
      <c r="MDE34" s="321"/>
      <c r="MDF34" s="321"/>
      <c r="MDG34" s="321"/>
      <c r="MDH34" s="321"/>
      <c r="MDI34" s="321"/>
      <c r="MDJ34" s="321"/>
      <c r="MDK34" s="321"/>
      <c r="MDL34" s="321"/>
      <c r="MDM34" s="321"/>
      <c r="MDN34" s="321"/>
      <c r="MDO34" s="321"/>
      <c r="MDP34" s="321"/>
      <c r="MDQ34" s="321"/>
      <c r="MDR34" s="321"/>
      <c r="MDS34" s="321"/>
      <c r="MDT34" s="321"/>
      <c r="MDU34" s="321"/>
      <c r="MDV34" s="321"/>
      <c r="MDW34" s="321"/>
      <c r="MDX34" s="321"/>
      <c r="MDY34" s="321"/>
      <c r="MDZ34" s="321"/>
      <c r="MEA34" s="321"/>
      <c r="MEB34" s="321"/>
      <c r="MEC34" s="321"/>
      <c r="MED34" s="321"/>
      <c r="MEE34" s="321"/>
      <c r="MEF34" s="321"/>
      <c r="MEG34" s="321"/>
      <c r="MEH34" s="321"/>
      <c r="MEI34" s="321"/>
      <c r="MEJ34" s="321"/>
      <c r="MEK34" s="321"/>
      <c r="MEL34" s="321"/>
      <c r="MEM34" s="321"/>
      <c r="MEN34" s="321"/>
      <c r="MEO34" s="321"/>
      <c r="MEP34" s="321"/>
      <c r="MEQ34" s="321"/>
      <c r="MER34" s="321"/>
      <c r="MES34" s="321"/>
      <c r="MET34" s="321"/>
      <c r="MEU34" s="321"/>
      <c r="MEV34" s="321"/>
      <c r="MEW34" s="321"/>
      <c r="MEX34" s="321"/>
      <c r="MEY34" s="321"/>
      <c r="MEZ34" s="321"/>
      <c r="MFA34" s="321"/>
      <c r="MFB34" s="321"/>
      <c r="MFC34" s="321"/>
      <c r="MFD34" s="321"/>
      <c r="MFE34" s="321"/>
      <c r="MFF34" s="321"/>
      <c r="MFG34" s="321"/>
      <c r="MFH34" s="321"/>
      <c r="MFI34" s="321"/>
      <c r="MFJ34" s="321"/>
      <c r="MFK34" s="321"/>
      <c r="MFL34" s="321"/>
      <c r="MFM34" s="321"/>
      <c r="MFN34" s="321"/>
      <c r="MFO34" s="321"/>
      <c r="MFP34" s="321"/>
      <c r="MFQ34" s="321"/>
      <c r="MFR34" s="321"/>
      <c r="MFS34" s="321"/>
      <c r="MFT34" s="321"/>
      <c r="MFU34" s="321"/>
      <c r="MFV34" s="321"/>
      <c r="MFW34" s="321"/>
      <c r="MFX34" s="321"/>
      <c r="MFY34" s="321"/>
      <c r="MFZ34" s="321"/>
      <c r="MGA34" s="321"/>
      <c r="MGB34" s="321"/>
      <c r="MGC34" s="321"/>
      <c r="MGD34" s="321"/>
      <c r="MGE34" s="321"/>
      <c r="MGF34" s="321"/>
      <c r="MGG34" s="321"/>
      <c r="MGH34" s="321"/>
      <c r="MGI34" s="321"/>
      <c r="MGJ34" s="321"/>
      <c r="MGK34" s="321"/>
      <c r="MGL34" s="321"/>
      <c r="MGM34" s="321"/>
      <c r="MGN34" s="321"/>
      <c r="MGO34" s="321"/>
      <c r="MGP34" s="321"/>
      <c r="MGQ34" s="321"/>
      <c r="MGR34" s="321"/>
      <c r="MGS34" s="321"/>
      <c r="MGT34" s="321"/>
      <c r="MGU34" s="321"/>
      <c r="MGV34" s="321"/>
      <c r="MGW34" s="321"/>
      <c r="MGX34" s="321"/>
      <c r="MGY34" s="321"/>
      <c r="MGZ34" s="321"/>
      <c r="MHA34" s="321"/>
      <c r="MHB34" s="321"/>
      <c r="MHC34" s="321"/>
      <c r="MHD34" s="321"/>
      <c r="MHE34" s="321"/>
      <c r="MHF34" s="321"/>
      <c r="MHG34" s="321"/>
      <c r="MHH34" s="321"/>
      <c r="MHI34" s="321"/>
      <c r="MHJ34" s="321"/>
      <c r="MHK34" s="321"/>
      <c r="MHL34" s="321"/>
      <c r="MHM34" s="321"/>
      <c r="MHN34" s="321"/>
      <c r="MHO34" s="321"/>
      <c r="MHP34" s="321"/>
      <c r="MHQ34" s="321"/>
      <c r="MHR34" s="321"/>
      <c r="MHS34" s="321"/>
      <c r="MHT34" s="321"/>
      <c r="MHU34" s="321"/>
      <c r="MHV34" s="321"/>
      <c r="MHW34" s="321"/>
      <c r="MHX34" s="321"/>
      <c r="MHY34" s="321"/>
      <c r="MHZ34" s="321"/>
      <c r="MIA34" s="321"/>
      <c r="MIB34" s="321"/>
      <c r="MIC34" s="321"/>
      <c r="MID34" s="321"/>
      <c r="MIE34" s="321"/>
      <c r="MIF34" s="321"/>
      <c r="MIG34" s="321"/>
      <c r="MIH34" s="321"/>
      <c r="MII34" s="321"/>
      <c r="MIJ34" s="321"/>
      <c r="MIK34" s="321"/>
      <c r="MIL34" s="321"/>
      <c r="MIM34" s="321"/>
      <c r="MIN34" s="321"/>
      <c r="MIO34" s="321"/>
      <c r="MIP34" s="321"/>
      <c r="MIQ34" s="321"/>
      <c r="MIR34" s="321"/>
      <c r="MIS34" s="321"/>
      <c r="MIT34" s="321"/>
      <c r="MIU34" s="321"/>
      <c r="MIV34" s="321"/>
      <c r="MIW34" s="321"/>
      <c r="MIX34" s="321"/>
      <c r="MIY34" s="321"/>
      <c r="MIZ34" s="321"/>
      <c r="MJA34" s="321"/>
      <c r="MJB34" s="321"/>
      <c r="MJC34" s="321"/>
      <c r="MJD34" s="321"/>
      <c r="MJE34" s="321"/>
      <c r="MJF34" s="321"/>
      <c r="MJG34" s="321"/>
      <c r="MJH34" s="321"/>
      <c r="MJI34" s="321"/>
      <c r="MJJ34" s="321"/>
      <c r="MJK34" s="321"/>
      <c r="MJL34" s="321"/>
      <c r="MJM34" s="321"/>
      <c r="MJN34" s="321"/>
      <c r="MJO34" s="321"/>
      <c r="MJP34" s="321"/>
      <c r="MJQ34" s="321"/>
      <c r="MJR34" s="321"/>
      <c r="MJS34" s="321"/>
      <c r="MJT34" s="321"/>
      <c r="MJU34" s="321"/>
      <c r="MJV34" s="321"/>
      <c r="MJW34" s="321"/>
      <c r="MJX34" s="321"/>
      <c r="MJY34" s="321"/>
      <c r="MJZ34" s="321"/>
      <c r="MKA34" s="321"/>
      <c r="MKB34" s="321"/>
      <c r="MKC34" s="321"/>
      <c r="MKD34" s="321"/>
      <c r="MKE34" s="321"/>
      <c r="MKF34" s="321"/>
      <c r="MKG34" s="321"/>
      <c r="MKH34" s="321"/>
      <c r="MKI34" s="321"/>
      <c r="MKJ34" s="321"/>
      <c r="MKK34" s="321"/>
      <c r="MKL34" s="321"/>
      <c r="MKM34" s="321"/>
      <c r="MKN34" s="321"/>
      <c r="MKO34" s="321"/>
      <c r="MKP34" s="321"/>
      <c r="MKQ34" s="321"/>
      <c r="MKR34" s="321"/>
      <c r="MKS34" s="321"/>
      <c r="MKT34" s="321"/>
      <c r="MKU34" s="321"/>
      <c r="MKV34" s="321"/>
      <c r="MKW34" s="321"/>
      <c r="MKX34" s="321"/>
      <c r="MKY34" s="321"/>
      <c r="MKZ34" s="321"/>
      <c r="MLA34" s="321"/>
      <c r="MLB34" s="321"/>
      <c r="MLC34" s="321"/>
      <c r="MLD34" s="321"/>
      <c r="MLE34" s="321"/>
      <c r="MLF34" s="321"/>
      <c r="MLG34" s="321"/>
      <c r="MLH34" s="321"/>
      <c r="MLI34" s="321"/>
      <c r="MLJ34" s="321"/>
      <c r="MLK34" s="321"/>
      <c r="MLL34" s="321"/>
      <c r="MLM34" s="321"/>
      <c r="MLN34" s="321"/>
      <c r="MLO34" s="321"/>
      <c r="MLP34" s="321"/>
      <c r="MLQ34" s="321"/>
      <c r="MLR34" s="321"/>
      <c r="MLS34" s="321"/>
      <c r="MLT34" s="321"/>
      <c r="MLU34" s="321"/>
      <c r="MLV34" s="321"/>
      <c r="MLW34" s="321"/>
      <c r="MLX34" s="321"/>
      <c r="MLY34" s="321"/>
      <c r="MLZ34" s="321"/>
      <c r="MMA34" s="321"/>
      <c r="MMB34" s="321"/>
      <c r="MMC34" s="321"/>
      <c r="MMD34" s="321"/>
      <c r="MME34" s="321"/>
      <c r="MMF34" s="321"/>
      <c r="MMG34" s="321"/>
      <c r="MMH34" s="321"/>
      <c r="MMI34" s="321"/>
      <c r="MMJ34" s="321"/>
      <c r="MMK34" s="321"/>
      <c r="MML34" s="321"/>
      <c r="MMM34" s="321"/>
      <c r="MMN34" s="321"/>
      <c r="MMO34" s="321"/>
      <c r="MMP34" s="321"/>
      <c r="MMQ34" s="321"/>
      <c r="MMR34" s="321"/>
      <c r="MMS34" s="321"/>
      <c r="MMT34" s="321"/>
      <c r="MMU34" s="321"/>
      <c r="MMV34" s="321"/>
      <c r="MMW34" s="321"/>
      <c r="MMX34" s="321"/>
      <c r="MMY34" s="321"/>
      <c r="MMZ34" s="321"/>
      <c r="MNA34" s="321"/>
      <c r="MNB34" s="321"/>
      <c r="MNC34" s="321"/>
      <c r="MND34" s="321"/>
      <c r="MNE34" s="321"/>
      <c r="MNF34" s="321"/>
      <c r="MNG34" s="321"/>
      <c r="MNH34" s="321"/>
      <c r="MNI34" s="321"/>
      <c r="MNJ34" s="321"/>
      <c r="MNK34" s="321"/>
      <c r="MNL34" s="321"/>
      <c r="MNM34" s="321"/>
      <c r="MNN34" s="321"/>
      <c r="MNO34" s="321"/>
      <c r="MNP34" s="321"/>
      <c r="MNQ34" s="321"/>
      <c r="MNR34" s="321"/>
      <c r="MNS34" s="321"/>
      <c r="MNT34" s="321"/>
      <c r="MNU34" s="321"/>
      <c r="MNV34" s="321"/>
      <c r="MNW34" s="321"/>
      <c r="MNX34" s="321"/>
      <c r="MNY34" s="321"/>
      <c r="MNZ34" s="321"/>
      <c r="MOA34" s="321"/>
      <c r="MOB34" s="321"/>
      <c r="MOC34" s="321"/>
      <c r="MOD34" s="321"/>
      <c r="MOE34" s="321"/>
      <c r="MOF34" s="321"/>
      <c r="MOG34" s="321"/>
      <c r="MOH34" s="321"/>
      <c r="MOI34" s="321"/>
      <c r="MOJ34" s="321"/>
      <c r="MOK34" s="321"/>
      <c r="MOL34" s="321"/>
      <c r="MOM34" s="321"/>
      <c r="MON34" s="321"/>
      <c r="MOO34" s="321"/>
      <c r="MOP34" s="321"/>
      <c r="MOQ34" s="321"/>
      <c r="MOR34" s="321"/>
      <c r="MOS34" s="321"/>
      <c r="MOT34" s="321"/>
      <c r="MOU34" s="321"/>
      <c r="MOV34" s="321"/>
      <c r="MOW34" s="321"/>
      <c r="MOX34" s="321"/>
      <c r="MOY34" s="321"/>
      <c r="MOZ34" s="321"/>
      <c r="MPA34" s="321"/>
      <c r="MPB34" s="321"/>
      <c r="MPC34" s="321"/>
      <c r="MPD34" s="321"/>
      <c r="MPE34" s="321"/>
      <c r="MPF34" s="321"/>
      <c r="MPG34" s="321"/>
      <c r="MPH34" s="321"/>
      <c r="MPI34" s="321"/>
      <c r="MPJ34" s="321"/>
      <c r="MPK34" s="321"/>
      <c r="MPL34" s="321"/>
      <c r="MPM34" s="321"/>
      <c r="MPN34" s="321"/>
      <c r="MPO34" s="321"/>
      <c r="MPP34" s="321"/>
      <c r="MPQ34" s="321"/>
      <c r="MPR34" s="321"/>
      <c r="MPS34" s="321"/>
      <c r="MPT34" s="321"/>
      <c r="MPU34" s="321"/>
      <c r="MPV34" s="321"/>
      <c r="MPW34" s="321"/>
      <c r="MPX34" s="321"/>
      <c r="MPY34" s="321"/>
      <c r="MPZ34" s="321"/>
      <c r="MQA34" s="321"/>
      <c r="MQB34" s="321"/>
      <c r="MQC34" s="321"/>
      <c r="MQD34" s="321"/>
      <c r="MQE34" s="321"/>
      <c r="MQF34" s="321"/>
      <c r="MQG34" s="321"/>
      <c r="MQH34" s="321"/>
      <c r="MQI34" s="321"/>
      <c r="MQJ34" s="321"/>
      <c r="MQK34" s="321"/>
      <c r="MQL34" s="321"/>
      <c r="MQM34" s="321"/>
      <c r="MQN34" s="321"/>
      <c r="MQO34" s="321"/>
      <c r="MQP34" s="321"/>
      <c r="MQQ34" s="321"/>
      <c r="MQR34" s="321"/>
      <c r="MQS34" s="321"/>
      <c r="MQT34" s="321"/>
      <c r="MQU34" s="321"/>
      <c r="MQV34" s="321"/>
      <c r="MQW34" s="321"/>
      <c r="MQX34" s="321"/>
      <c r="MQY34" s="321"/>
      <c r="MQZ34" s="321"/>
      <c r="MRA34" s="321"/>
      <c r="MRB34" s="321"/>
      <c r="MRC34" s="321"/>
      <c r="MRD34" s="321"/>
      <c r="MRE34" s="321"/>
      <c r="MRF34" s="321"/>
      <c r="MRG34" s="321"/>
      <c r="MRH34" s="321"/>
      <c r="MRI34" s="321"/>
      <c r="MRJ34" s="321"/>
      <c r="MRK34" s="321"/>
      <c r="MRL34" s="321"/>
      <c r="MRM34" s="321"/>
      <c r="MRN34" s="321"/>
      <c r="MRO34" s="321"/>
      <c r="MRP34" s="321"/>
      <c r="MRQ34" s="321"/>
      <c r="MRR34" s="321"/>
      <c r="MRS34" s="321"/>
      <c r="MRT34" s="321"/>
      <c r="MRU34" s="321"/>
      <c r="MRV34" s="321"/>
      <c r="MRW34" s="321"/>
      <c r="MRX34" s="321"/>
      <c r="MRY34" s="321"/>
      <c r="MRZ34" s="321"/>
      <c r="MSA34" s="321"/>
      <c r="MSB34" s="321"/>
      <c r="MSC34" s="321"/>
      <c r="MSD34" s="321"/>
      <c r="MSE34" s="321"/>
      <c r="MSF34" s="321"/>
      <c r="MSG34" s="321"/>
      <c r="MSH34" s="321"/>
      <c r="MSI34" s="321"/>
      <c r="MSJ34" s="321"/>
      <c r="MSK34" s="321"/>
      <c r="MSL34" s="321"/>
      <c r="MSM34" s="321"/>
      <c r="MSN34" s="321"/>
      <c r="MSO34" s="321"/>
      <c r="MSP34" s="321"/>
      <c r="MSQ34" s="321"/>
      <c r="MSR34" s="321"/>
      <c r="MSS34" s="321"/>
      <c r="MST34" s="321"/>
      <c r="MSU34" s="321"/>
      <c r="MSV34" s="321"/>
      <c r="MSW34" s="321"/>
      <c r="MSX34" s="321"/>
      <c r="MSY34" s="321"/>
      <c r="MSZ34" s="321"/>
      <c r="MTA34" s="321"/>
      <c r="MTB34" s="321"/>
      <c r="MTC34" s="321"/>
      <c r="MTD34" s="321"/>
      <c r="MTE34" s="321"/>
      <c r="MTF34" s="321"/>
      <c r="MTG34" s="321"/>
      <c r="MTH34" s="321"/>
      <c r="MTI34" s="321"/>
      <c r="MTJ34" s="321"/>
      <c r="MTK34" s="321"/>
      <c r="MTL34" s="321"/>
      <c r="MTM34" s="321"/>
      <c r="MTN34" s="321"/>
      <c r="MTO34" s="321"/>
      <c r="MTP34" s="321"/>
      <c r="MTQ34" s="321"/>
      <c r="MTR34" s="321"/>
      <c r="MTS34" s="321"/>
      <c r="MTT34" s="321"/>
      <c r="MTU34" s="321"/>
      <c r="MTV34" s="321"/>
      <c r="MTW34" s="321"/>
      <c r="MTX34" s="321"/>
      <c r="MTY34" s="321"/>
      <c r="MTZ34" s="321"/>
      <c r="MUA34" s="321"/>
      <c r="MUB34" s="321"/>
      <c r="MUC34" s="321"/>
      <c r="MUD34" s="321"/>
      <c r="MUE34" s="321"/>
      <c r="MUF34" s="321"/>
      <c r="MUG34" s="321"/>
      <c r="MUH34" s="321"/>
      <c r="MUI34" s="321"/>
      <c r="MUJ34" s="321"/>
      <c r="MUK34" s="321"/>
      <c r="MUL34" s="321"/>
      <c r="MUM34" s="321"/>
      <c r="MUN34" s="321"/>
      <c r="MUO34" s="321"/>
      <c r="MUP34" s="321"/>
      <c r="MUQ34" s="321"/>
      <c r="MUR34" s="321"/>
      <c r="MUS34" s="321"/>
      <c r="MUT34" s="321"/>
      <c r="MUU34" s="321"/>
      <c r="MUV34" s="321"/>
      <c r="MUW34" s="321"/>
      <c r="MUX34" s="321"/>
      <c r="MUY34" s="321"/>
      <c r="MUZ34" s="321"/>
      <c r="MVA34" s="321"/>
      <c r="MVB34" s="321"/>
      <c r="MVC34" s="321"/>
      <c r="MVD34" s="321"/>
      <c r="MVE34" s="321"/>
      <c r="MVF34" s="321"/>
      <c r="MVG34" s="321"/>
      <c r="MVH34" s="321"/>
      <c r="MVI34" s="321"/>
      <c r="MVJ34" s="321"/>
      <c r="MVK34" s="321"/>
      <c r="MVL34" s="321"/>
      <c r="MVM34" s="321"/>
      <c r="MVN34" s="321"/>
      <c r="MVO34" s="321"/>
      <c r="MVP34" s="321"/>
      <c r="MVQ34" s="321"/>
      <c r="MVR34" s="321"/>
      <c r="MVS34" s="321"/>
      <c r="MVT34" s="321"/>
      <c r="MVU34" s="321"/>
      <c r="MVV34" s="321"/>
      <c r="MVW34" s="321"/>
      <c r="MVX34" s="321"/>
      <c r="MVY34" s="321"/>
      <c r="MVZ34" s="321"/>
      <c r="MWA34" s="321"/>
      <c r="MWB34" s="321"/>
      <c r="MWC34" s="321"/>
      <c r="MWD34" s="321"/>
      <c r="MWE34" s="321"/>
      <c r="MWF34" s="321"/>
      <c r="MWG34" s="321"/>
      <c r="MWH34" s="321"/>
      <c r="MWI34" s="321"/>
      <c r="MWJ34" s="321"/>
      <c r="MWK34" s="321"/>
      <c r="MWL34" s="321"/>
      <c r="MWM34" s="321"/>
      <c r="MWN34" s="321"/>
      <c r="MWO34" s="321"/>
      <c r="MWP34" s="321"/>
      <c r="MWQ34" s="321"/>
      <c r="MWR34" s="321"/>
      <c r="MWS34" s="321"/>
      <c r="MWT34" s="321"/>
      <c r="MWU34" s="321"/>
      <c r="MWV34" s="321"/>
      <c r="MWW34" s="321"/>
      <c r="MWX34" s="321"/>
      <c r="MWY34" s="321"/>
      <c r="MWZ34" s="321"/>
      <c r="MXA34" s="321"/>
      <c r="MXB34" s="321"/>
      <c r="MXC34" s="321"/>
      <c r="MXD34" s="321"/>
      <c r="MXE34" s="321"/>
      <c r="MXF34" s="321"/>
      <c r="MXG34" s="321"/>
      <c r="MXH34" s="321"/>
      <c r="MXI34" s="321"/>
      <c r="MXJ34" s="321"/>
      <c r="MXK34" s="321"/>
      <c r="MXL34" s="321"/>
      <c r="MXM34" s="321"/>
      <c r="MXN34" s="321"/>
      <c r="MXO34" s="321"/>
      <c r="MXP34" s="321"/>
      <c r="MXQ34" s="321"/>
      <c r="MXR34" s="321"/>
      <c r="MXS34" s="321"/>
      <c r="MXT34" s="321"/>
      <c r="MXU34" s="321"/>
      <c r="MXV34" s="321"/>
      <c r="MXW34" s="321"/>
      <c r="MXX34" s="321"/>
      <c r="MXY34" s="321"/>
      <c r="MXZ34" s="321"/>
      <c r="MYA34" s="321"/>
      <c r="MYB34" s="321"/>
      <c r="MYC34" s="321"/>
      <c r="MYD34" s="321"/>
      <c r="MYE34" s="321"/>
      <c r="MYF34" s="321"/>
      <c r="MYG34" s="321"/>
      <c r="MYH34" s="321"/>
      <c r="MYI34" s="321"/>
      <c r="MYJ34" s="321"/>
      <c r="MYK34" s="321"/>
      <c r="MYL34" s="321"/>
      <c r="MYM34" s="321"/>
      <c r="MYN34" s="321"/>
      <c r="MYO34" s="321"/>
      <c r="MYP34" s="321"/>
      <c r="MYQ34" s="321"/>
      <c r="MYR34" s="321"/>
      <c r="MYS34" s="321"/>
      <c r="MYT34" s="321"/>
      <c r="MYU34" s="321"/>
      <c r="MYV34" s="321"/>
      <c r="MYW34" s="321"/>
      <c r="MYX34" s="321"/>
      <c r="MYY34" s="321"/>
      <c r="MYZ34" s="321"/>
      <c r="MZA34" s="321"/>
      <c r="MZB34" s="321"/>
      <c r="MZC34" s="321"/>
      <c r="MZD34" s="321"/>
      <c r="MZE34" s="321"/>
      <c r="MZF34" s="321"/>
      <c r="MZG34" s="321"/>
      <c r="MZH34" s="321"/>
      <c r="MZI34" s="321"/>
      <c r="MZJ34" s="321"/>
      <c r="MZK34" s="321"/>
      <c r="MZL34" s="321"/>
      <c r="MZM34" s="321"/>
      <c r="MZN34" s="321"/>
      <c r="MZO34" s="321"/>
      <c r="MZP34" s="321"/>
      <c r="MZQ34" s="321"/>
      <c r="MZR34" s="321"/>
      <c r="MZS34" s="321"/>
      <c r="MZT34" s="321"/>
      <c r="MZU34" s="321"/>
      <c r="MZV34" s="321"/>
      <c r="MZW34" s="321"/>
      <c r="MZX34" s="321"/>
      <c r="MZY34" s="321"/>
      <c r="MZZ34" s="321"/>
      <c r="NAA34" s="321"/>
      <c r="NAB34" s="321"/>
      <c r="NAC34" s="321"/>
      <c r="NAD34" s="321"/>
      <c r="NAE34" s="321"/>
      <c r="NAF34" s="321"/>
      <c r="NAG34" s="321"/>
      <c r="NAH34" s="321"/>
      <c r="NAI34" s="321"/>
      <c r="NAJ34" s="321"/>
      <c r="NAK34" s="321"/>
      <c r="NAL34" s="321"/>
      <c r="NAM34" s="321"/>
      <c r="NAN34" s="321"/>
      <c r="NAO34" s="321"/>
      <c r="NAP34" s="321"/>
      <c r="NAQ34" s="321"/>
      <c r="NAR34" s="321"/>
      <c r="NAS34" s="321"/>
      <c r="NAT34" s="321"/>
      <c r="NAU34" s="321"/>
      <c r="NAV34" s="321"/>
      <c r="NAW34" s="321"/>
      <c r="NAX34" s="321"/>
      <c r="NAY34" s="321"/>
      <c r="NAZ34" s="321"/>
      <c r="NBA34" s="321"/>
      <c r="NBB34" s="321"/>
      <c r="NBC34" s="321"/>
      <c r="NBD34" s="321"/>
      <c r="NBE34" s="321"/>
      <c r="NBF34" s="321"/>
      <c r="NBG34" s="321"/>
      <c r="NBH34" s="321"/>
      <c r="NBI34" s="321"/>
      <c r="NBJ34" s="321"/>
      <c r="NBK34" s="321"/>
      <c r="NBL34" s="321"/>
      <c r="NBM34" s="321"/>
      <c r="NBN34" s="321"/>
      <c r="NBO34" s="321"/>
      <c r="NBP34" s="321"/>
      <c r="NBQ34" s="321"/>
      <c r="NBR34" s="321"/>
      <c r="NBS34" s="321"/>
      <c r="NBT34" s="321"/>
      <c r="NBU34" s="321"/>
      <c r="NBV34" s="321"/>
      <c r="NBW34" s="321"/>
      <c r="NBX34" s="321"/>
      <c r="NBY34" s="321"/>
      <c r="NBZ34" s="321"/>
      <c r="NCA34" s="321"/>
      <c r="NCB34" s="321"/>
      <c r="NCC34" s="321"/>
      <c r="NCD34" s="321"/>
      <c r="NCE34" s="321"/>
      <c r="NCF34" s="321"/>
      <c r="NCG34" s="321"/>
      <c r="NCH34" s="321"/>
      <c r="NCI34" s="321"/>
      <c r="NCJ34" s="321"/>
      <c r="NCK34" s="321"/>
      <c r="NCL34" s="321"/>
      <c r="NCM34" s="321"/>
      <c r="NCN34" s="321"/>
      <c r="NCO34" s="321"/>
      <c r="NCP34" s="321"/>
      <c r="NCQ34" s="321"/>
      <c r="NCR34" s="321"/>
      <c r="NCS34" s="321"/>
      <c r="NCT34" s="321"/>
      <c r="NCU34" s="321"/>
      <c r="NCV34" s="321"/>
      <c r="NCW34" s="321"/>
      <c r="NCX34" s="321"/>
      <c r="NCY34" s="321"/>
      <c r="NCZ34" s="321"/>
      <c r="NDA34" s="321"/>
      <c r="NDB34" s="321"/>
      <c r="NDC34" s="321"/>
      <c r="NDD34" s="321"/>
      <c r="NDE34" s="321"/>
      <c r="NDF34" s="321"/>
      <c r="NDG34" s="321"/>
      <c r="NDH34" s="321"/>
      <c r="NDI34" s="321"/>
      <c r="NDJ34" s="321"/>
      <c r="NDK34" s="321"/>
      <c r="NDL34" s="321"/>
      <c r="NDM34" s="321"/>
      <c r="NDN34" s="321"/>
      <c r="NDO34" s="321"/>
      <c r="NDP34" s="321"/>
      <c r="NDQ34" s="321"/>
      <c r="NDR34" s="321"/>
      <c r="NDS34" s="321"/>
      <c r="NDT34" s="321"/>
      <c r="NDU34" s="321"/>
      <c r="NDV34" s="321"/>
      <c r="NDW34" s="321"/>
      <c r="NDX34" s="321"/>
      <c r="NDY34" s="321"/>
      <c r="NDZ34" s="321"/>
      <c r="NEA34" s="321"/>
      <c r="NEB34" s="321"/>
      <c r="NEC34" s="321"/>
      <c r="NED34" s="321"/>
      <c r="NEE34" s="321"/>
      <c r="NEF34" s="321"/>
      <c r="NEG34" s="321"/>
      <c r="NEH34" s="321"/>
      <c r="NEI34" s="321"/>
      <c r="NEJ34" s="321"/>
      <c r="NEK34" s="321"/>
      <c r="NEL34" s="321"/>
      <c r="NEM34" s="321"/>
      <c r="NEN34" s="321"/>
      <c r="NEO34" s="321"/>
      <c r="NEP34" s="321"/>
      <c r="NEQ34" s="321"/>
      <c r="NER34" s="321"/>
      <c r="NES34" s="321"/>
      <c r="NET34" s="321"/>
      <c r="NEU34" s="321"/>
      <c r="NEV34" s="321"/>
      <c r="NEW34" s="321"/>
      <c r="NEX34" s="321"/>
      <c r="NEY34" s="321"/>
      <c r="NEZ34" s="321"/>
      <c r="NFA34" s="321"/>
      <c r="NFB34" s="321"/>
      <c r="NFC34" s="321"/>
      <c r="NFD34" s="321"/>
      <c r="NFE34" s="321"/>
      <c r="NFF34" s="321"/>
      <c r="NFG34" s="321"/>
      <c r="NFH34" s="321"/>
      <c r="NFI34" s="321"/>
      <c r="NFJ34" s="321"/>
      <c r="NFK34" s="321"/>
      <c r="NFL34" s="321"/>
      <c r="NFM34" s="321"/>
      <c r="NFN34" s="321"/>
      <c r="NFO34" s="321"/>
      <c r="NFP34" s="321"/>
      <c r="NFQ34" s="321"/>
      <c r="NFR34" s="321"/>
      <c r="NFS34" s="321"/>
      <c r="NFT34" s="321"/>
      <c r="NFU34" s="321"/>
      <c r="NFV34" s="321"/>
      <c r="NFW34" s="321"/>
      <c r="NFX34" s="321"/>
      <c r="NFY34" s="321"/>
      <c r="NFZ34" s="321"/>
      <c r="NGA34" s="321"/>
      <c r="NGB34" s="321"/>
      <c r="NGC34" s="321"/>
      <c r="NGD34" s="321"/>
      <c r="NGE34" s="321"/>
      <c r="NGF34" s="321"/>
      <c r="NGG34" s="321"/>
      <c r="NGH34" s="321"/>
      <c r="NGI34" s="321"/>
      <c r="NGJ34" s="321"/>
      <c r="NGK34" s="321"/>
      <c r="NGL34" s="321"/>
      <c r="NGM34" s="321"/>
      <c r="NGN34" s="321"/>
      <c r="NGO34" s="321"/>
      <c r="NGP34" s="321"/>
      <c r="NGQ34" s="321"/>
      <c r="NGR34" s="321"/>
      <c r="NGS34" s="321"/>
      <c r="NGT34" s="321"/>
      <c r="NGU34" s="321"/>
      <c r="NGV34" s="321"/>
      <c r="NGW34" s="321"/>
      <c r="NGX34" s="321"/>
      <c r="NGY34" s="321"/>
      <c r="NGZ34" s="321"/>
      <c r="NHA34" s="321"/>
      <c r="NHB34" s="321"/>
      <c r="NHC34" s="321"/>
      <c r="NHD34" s="321"/>
      <c r="NHE34" s="321"/>
      <c r="NHF34" s="321"/>
      <c r="NHG34" s="321"/>
      <c r="NHH34" s="321"/>
      <c r="NHI34" s="321"/>
      <c r="NHJ34" s="321"/>
      <c r="NHK34" s="321"/>
      <c r="NHL34" s="321"/>
      <c r="NHM34" s="321"/>
      <c r="NHN34" s="321"/>
      <c r="NHO34" s="321"/>
      <c r="NHP34" s="321"/>
      <c r="NHQ34" s="321"/>
      <c r="NHR34" s="321"/>
      <c r="NHS34" s="321"/>
      <c r="NHT34" s="321"/>
      <c r="NHU34" s="321"/>
      <c r="NHV34" s="321"/>
      <c r="NHW34" s="321"/>
      <c r="NHX34" s="321"/>
      <c r="NHY34" s="321"/>
      <c r="NHZ34" s="321"/>
      <c r="NIA34" s="321"/>
      <c r="NIB34" s="321"/>
      <c r="NIC34" s="321"/>
      <c r="NID34" s="321"/>
      <c r="NIE34" s="321"/>
      <c r="NIF34" s="321"/>
      <c r="NIG34" s="321"/>
      <c r="NIH34" s="321"/>
      <c r="NII34" s="321"/>
      <c r="NIJ34" s="321"/>
      <c r="NIK34" s="321"/>
      <c r="NIL34" s="321"/>
      <c r="NIM34" s="321"/>
      <c r="NIN34" s="321"/>
      <c r="NIO34" s="321"/>
      <c r="NIP34" s="321"/>
      <c r="NIQ34" s="321"/>
      <c r="NIR34" s="321"/>
      <c r="NIS34" s="321"/>
      <c r="NIT34" s="321"/>
      <c r="NIU34" s="321"/>
      <c r="NIV34" s="321"/>
      <c r="NIW34" s="321"/>
      <c r="NIX34" s="321"/>
      <c r="NIY34" s="321"/>
      <c r="NIZ34" s="321"/>
      <c r="NJA34" s="321"/>
      <c r="NJB34" s="321"/>
      <c r="NJC34" s="321"/>
      <c r="NJD34" s="321"/>
      <c r="NJE34" s="321"/>
      <c r="NJF34" s="321"/>
      <c r="NJG34" s="321"/>
      <c r="NJH34" s="321"/>
      <c r="NJI34" s="321"/>
      <c r="NJJ34" s="321"/>
      <c r="NJK34" s="321"/>
      <c r="NJL34" s="321"/>
      <c r="NJM34" s="321"/>
      <c r="NJN34" s="321"/>
      <c r="NJO34" s="321"/>
      <c r="NJP34" s="321"/>
      <c r="NJQ34" s="321"/>
      <c r="NJR34" s="321"/>
      <c r="NJS34" s="321"/>
      <c r="NJT34" s="321"/>
      <c r="NJU34" s="321"/>
      <c r="NJV34" s="321"/>
      <c r="NJW34" s="321"/>
      <c r="NJX34" s="321"/>
      <c r="NJY34" s="321"/>
      <c r="NJZ34" s="321"/>
      <c r="NKA34" s="321"/>
      <c r="NKB34" s="321"/>
      <c r="NKC34" s="321"/>
      <c r="NKD34" s="321"/>
      <c r="NKE34" s="321"/>
      <c r="NKF34" s="321"/>
      <c r="NKG34" s="321"/>
      <c r="NKH34" s="321"/>
      <c r="NKI34" s="321"/>
      <c r="NKJ34" s="321"/>
      <c r="NKK34" s="321"/>
      <c r="NKL34" s="321"/>
      <c r="NKM34" s="321"/>
      <c r="NKN34" s="321"/>
      <c r="NKO34" s="321"/>
      <c r="NKP34" s="321"/>
      <c r="NKQ34" s="321"/>
      <c r="NKR34" s="321"/>
      <c r="NKS34" s="321"/>
      <c r="NKT34" s="321"/>
      <c r="NKU34" s="321"/>
      <c r="NKV34" s="321"/>
      <c r="NKW34" s="321"/>
      <c r="NKX34" s="321"/>
      <c r="NKY34" s="321"/>
      <c r="NKZ34" s="321"/>
      <c r="NLA34" s="321"/>
      <c r="NLB34" s="321"/>
      <c r="NLC34" s="321"/>
      <c r="NLD34" s="321"/>
      <c r="NLE34" s="321"/>
      <c r="NLF34" s="321"/>
      <c r="NLG34" s="321"/>
      <c r="NLH34" s="321"/>
      <c r="NLI34" s="321"/>
      <c r="NLJ34" s="321"/>
      <c r="NLK34" s="321"/>
      <c r="NLL34" s="321"/>
      <c r="NLM34" s="321"/>
      <c r="NLN34" s="321"/>
      <c r="NLO34" s="321"/>
      <c r="NLP34" s="321"/>
      <c r="NLQ34" s="321"/>
      <c r="NLR34" s="321"/>
      <c r="NLS34" s="321"/>
      <c r="NLT34" s="321"/>
      <c r="NLU34" s="321"/>
      <c r="NLV34" s="321"/>
      <c r="NLW34" s="321"/>
      <c r="NLX34" s="321"/>
      <c r="NLY34" s="321"/>
      <c r="NLZ34" s="321"/>
      <c r="NMA34" s="321"/>
      <c r="NMB34" s="321"/>
      <c r="NMC34" s="321"/>
      <c r="NMD34" s="321"/>
      <c r="NME34" s="321"/>
      <c r="NMF34" s="321"/>
      <c r="NMG34" s="321"/>
      <c r="NMH34" s="321"/>
      <c r="NMI34" s="321"/>
      <c r="NMJ34" s="321"/>
      <c r="NMK34" s="321"/>
      <c r="NML34" s="321"/>
      <c r="NMM34" s="321"/>
      <c r="NMN34" s="321"/>
      <c r="NMO34" s="321"/>
      <c r="NMP34" s="321"/>
      <c r="NMQ34" s="321"/>
      <c r="NMR34" s="321"/>
      <c r="NMS34" s="321"/>
      <c r="NMT34" s="321"/>
      <c r="NMU34" s="321"/>
      <c r="NMV34" s="321"/>
      <c r="NMW34" s="321"/>
      <c r="NMX34" s="321"/>
      <c r="NMY34" s="321"/>
      <c r="NMZ34" s="321"/>
      <c r="NNA34" s="321"/>
      <c r="NNB34" s="321"/>
      <c r="NNC34" s="321"/>
      <c r="NND34" s="321"/>
      <c r="NNE34" s="321"/>
      <c r="NNF34" s="321"/>
      <c r="NNG34" s="321"/>
      <c r="NNH34" s="321"/>
      <c r="NNI34" s="321"/>
      <c r="NNJ34" s="321"/>
      <c r="NNK34" s="321"/>
      <c r="NNL34" s="321"/>
      <c r="NNM34" s="321"/>
      <c r="NNN34" s="321"/>
      <c r="NNO34" s="321"/>
      <c r="NNP34" s="321"/>
      <c r="NNQ34" s="321"/>
      <c r="NNR34" s="321"/>
      <c r="NNS34" s="321"/>
      <c r="NNT34" s="321"/>
      <c r="NNU34" s="321"/>
      <c r="NNV34" s="321"/>
      <c r="NNW34" s="321"/>
      <c r="NNX34" s="321"/>
      <c r="NNY34" s="321"/>
      <c r="NNZ34" s="321"/>
      <c r="NOA34" s="321"/>
      <c r="NOB34" s="321"/>
      <c r="NOC34" s="321"/>
      <c r="NOD34" s="321"/>
      <c r="NOE34" s="321"/>
      <c r="NOF34" s="321"/>
      <c r="NOG34" s="321"/>
      <c r="NOH34" s="321"/>
      <c r="NOI34" s="321"/>
      <c r="NOJ34" s="321"/>
      <c r="NOK34" s="321"/>
      <c r="NOL34" s="321"/>
      <c r="NOM34" s="321"/>
      <c r="NON34" s="321"/>
      <c r="NOO34" s="321"/>
      <c r="NOP34" s="321"/>
      <c r="NOQ34" s="321"/>
      <c r="NOR34" s="321"/>
      <c r="NOS34" s="321"/>
      <c r="NOT34" s="321"/>
      <c r="NOU34" s="321"/>
      <c r="NOV34" s="321"/>
      <c r="NOW34" s="321"/>
      <c r="NOX34" s="321"/>
      <c r="NOY34" s="321"/>
      <c r="NOZ34" s="321"/>
      <c r="NPA34" s="321"/>
      <c r="NPB34" s="321"/>
      <c r="NPC34" s="321"/>
      <c r="NPD34" s="321"/>
      <c r="NPE34" s="321"/>
      <c r="NPF34" s="321"/>
      <c r="NPG34" s="321"/>
      <c r="NPH34" s="321"/>
      <c r="NPI34" s="321"/>
      <c r="NPJ34" s="321"/>
      <c r="NPK34" s="321"/>
      <c r="NPL34" s="321"/>
      <c r="NPM34" s="321"/>
      <c r="NPN34" s="321"/>
      <c r="NPO34" s="321"/>
      <c r="NPP34" s="321"/>
      <c r="NPQ34" s="321"/>
      <c r="NPR34" s="321"/>
      <c r="NPS34" s="321"/>
      <c r="NPT34" s="321"/>
      <c r="NPU34" s="321"/>
      <c r="NPV34" s="321"/>
      <c r="NPW34" s="321"/>
      <c r="NPX34" s="321"/>
      <c r="NPY34" s="321"/>
      <c r="NPZ34" s="321"/>
      <c r="NQA34" s="321"/>
      <c r="NQB34" s="321"/>
      <c r="NQC34" s="321"/>
      <c r="NQD34" s="321"/>
      <c r="NQE34" s="321"/>
      <c r="NQF34" s="321"/>
      <c r="NQG34" s="321"/>
      <c r="NQH34" s="321"/>
      <c r="NQI34" s="321"/>
      <c r="NQJ34" s="321"/>
      <c r="NQK34" s="321"/>
      <c r="NQL34" s="321"/>
      <c r="NQM34" s="321"/>
      <c r="NQN34" s="321"/>
      <c r="NQO34" s="321"/>
      <c r="NQP34" s="321"/>
      <c r="NQQ34" s="321"/>
      <c r="NQR34" s="321"/>
      <c r="NQS34" s="321"/>
      <c r="NQT34" s="321"/>
      <c r="NQU34" s="321"/>
      <c r="NQV34" s="321"/>
      <c r="NQW34" s="321"/>
      <c r="NQX34" s="321"/>
      <c r="NQY34" s="321"/>
      <c r="NQZ34" s="321"/>
      <c r="NRA34" s="321"/>
      <c r="NRB34" s="321"/>
      <c r="NRC34" s="321"/>
      <c r="NRD34" s="321"/>
      <c r="NRE34" s="321"/>
      <c r="NRF34" s="321"/>
      <c r="NRG34" s="321"/>
      <c r="NRH34" s="321"/>
      <c r="NRI34" s="321"/>
      <c r="NRJ34" s="321"/>
      <c r="NRK34" s="321"/>
      <c r="NRL34" s="321"/>
      <c r="NRM34" s="321"/>
      <c r="NRN34" s="321"/>
      <c r="NRO34" s="321"/>
      <c r="NRP34" s="321"/>
      <c r="NRQ34" s="321"/>
      <c r="NRR34" s="321"/>
      <c r="NRS34" s="321"/>
      <c r="NRT34" s="321"/>
      <c r="NRU34" s="321"/>
      <c r="NRV34" s="321"/>
      <c r="NRW34" s="321"/>
      <c r="NRX34" s="321"/>
      <c r="NRY34" s="321"/>
      <c r="NRZ34" s="321"/>
      <c r="NSA34" s="321"/>
      <c r="NSB34" s="321"/>
      <c r="NSC34" s="321"/>
      <c r="NSD34" s="321"/>
      <c r="NSE34" s="321"/>
      <c r="NSF34" s="321"/>
      <c r="NSG34" s="321"/>
      <c r="NSH34" s="321"/>
      <c r="NSI34" s="321"/>
      <c r="NSJ34" s="321"/>
      <c r="NSK34" s="321"/>
      <c r="NSL34" s="321"/>
      <c r="NSM34" s="321"/>
      <c r="NSN34" s="321"/>
      <c r="NSO34" s="321"/>
      <c r="NSP34" s="321"/>
      <c r="NSQ34" s="321"/>
      <c r="NSR34" s="321"/>
      <c r="NSS34" s="321"/>
      <c r="NST34" s="321"/>
      <c r="NSU34" s="321"/>
      <c r="NSV34" s="321"/>
      <c r="NSW34" s="321"/>
      <c r="NSX34" s="321"/>
      <c r="NSY34" s="321"/>
      <c r="NSZ34" s="321"/>
      <c r="NTA34" s="321"/>
      <c r="NTB34" s="321"/>
      <c r="NTC34" s="321"/>
      <c r="NTD34" s="321"/>
      <c r="NTE34" s="321"/>
      <c r="NTF34" s="321"/>
      <c r="NTG34" s="321"/>
      <c r="NTH34" s="321"/>
      <c r="NTI34" s="321"/>
      <c r="NTJ34" s="321"/>
      <c r="NTK34" s="321"/>
      <c r="NTL34" s="321"/>
      <c r="NTM34" s="321"/>
      <c r="NTN34" s="321"/>
      <c r="NTO34" s="321"/>
      <c r="NTP34" s="321"/>
      <c r="NTQ34" s="321"/>
      <c r="NTR34" s="321"/>
      <c r="NTS34" s="321"/>
      <c r="NTT34" s="321"/>
      <c r="NTU34" s="321"/>
      <c r="NTV34" s="321"/>
      <c r="NTW34" s="321"/>
      <c r="NTX34" s="321"/>
      <c r="NTY34" s="321"/>
      <c r="NTZ34" s="321"/>
      <c r="NUA34" s="321"/>
      <c r="NUB34" s="321"/>
      <c r="NUC34" s="321"/>
      <c r="NUD34" s="321"/>
      <c r="NUE34" s="321"/>
      <c r="NUF34" s="321"/>
      <c r="NUG34" s="321"/>
      <c r="NUH34" s="321"/>
      <c r="NUI34" s="321"/>
      <c r="NUJ34" s="321"/>
      <c r="NUK34" s="321"/>
      <c r="NUL34" s="321"/>
      <c r="NUM34" s="321"/>
      <c r="NUN34" s="321"/>
      <c r="NUO34" s="321"/>
      <c r="NUP34" s="321"/>
      <c r="NUQ34" s="321"/>
      <c r="NUR34" s="321"/>
      <c r="NUS34" s="321"/>
      <c r="NUT34" s="321"/>
      <c r="NUU34" s="321"/>
      <c r="NUV34" s="321"/>
      <c r="NUW34" s="321"/>
      <c r="NUX34" s="321"/>
      <c r="NUY34" s="321"/>
      <c r="NUZ34" s="321"/>
      <c r="NVA34" s="321"/>
      <c r="NVB34" s="321"/>
      <c r="NVC34" s="321"/>
      <c r="NVD34" s="321"/>
      <c r="NVE34" s="321"/>
      <c r="NVF34" s="321"/>
      <c r="NVG34" s="321"/>
      <c r="NVH34" s="321"/>
      <c r="NVI34" s="321"/>
      <c r="NVJ34" s="321"/>
      <c r="NVK34" s="321"/>
      <c r="NVL34" s="321"/>
      <c r="NVM34" s="321"/>
      <c r="NVN34" s="321"/>
      <c r="NVO34" s="321"/>
      <c r="NVP34" s="321"/>
      <c r="NVQ34" s="321"/>
      <c r="NVR34" s="321"/>
      <c r="NVS34" s="321"/>
      <c r="NVT34" s="321"/>
      <c r="NVU34" s="321"/>
      <c r="NVV34" s="321"/>
      <c r="NVW34" s="321"/>
      <c r="NVX34" s="321"/>
      <c r="NVY34" s="321"/>
      <c r="NVZ34" s="321"/>
      <c r="NWA34" s="321"/>
      <c r="NWB34" s="321"/>
      <c r="NWC34" s="321"/>
      <c r="NWD34" s="321"/>
      <c r="NWE34" s="321"/>
      <c r="NWF34" s="321"/>
      <c r="NWG34" s="321"/>
      <c r="NWH34" s="321"/>
      <c r="NWI34" s="321"/>
      <c r="NWJ34" s="321"/>
      <c r="NWK34" s="321"/>
      <c r="NWL34" s="321"/>
      <c r="NWM34" s="321"/>
      <c r="NWN34" s="321"/>
      <c r="NWO34" s="321"/>
      <c r="NWP34" s="321"/>
      <c r="NWQ34" s="321"/>
      <c r="NWR34" s="321"/>
      <c r="NWS34" s="321"/>
      <c r="NWT34" s="321"/>
      <c r="NWU34" s="321"/>
      <c r="NWV34" s="321"/>
      <c r="NWW34" s="321"/>
      <c r="NWX34" s="321"/>
      <c r="NWY34" s="321"/>
      <c r="NWZ34" s="321"/>
      <c r="NXA34" s="321"/>
      <c r="NXB34" s="321"/>
      <c r="NXC34" s="321"/>
      <c r="NXD34" s="321"/>
      <c r="NXE34" s="321"/>
      <c r="NXF34" s="321"/>
      <c r="NXG34" s="321"/>
      <c r="NXH34" s="321"/>
      <c r="NXI34" s="321"/>
      <c r="NXJ34" s="321"/>
      <c r="NXK34" s="321"/>
      <c r="NXL34" s="321"/>
      <c r="NXM34" s="321"/>
      <c r="NXN34" s="321"/>
      <c r="NXO34" s="321"/>
      <c r="NXP34" s="321"/>
      <c r="NXQ34" s="321"/>
      <c r="NXR34" s="321"/>
      <c r="NXS34" s="321"/>
      <c r="NXT34" s="321"/>
      <c r="NXU34" s="321"/>
      <c r="NXV34" s="321"/>
      <c r="NXW34" s="321"/>
      <c r="NXX34" s="321"/>
      <c r="NXY34" s="321"/>
      <c r="NXZ34" s="321"/>
      <c r="NYA34" s="321"/>
      <c r="NYB34" s="321"/>
      <c r="NYC34" s="321"/>
      <c r="NYD34" s="321"/>
      <c r="NYE34" s="321"/>
      <c r="NYF34" s="321"/>
      <c r="NYG34" s="321"/>
      <c r="NYH34" s="321"/>
      <c r="NYI34" s="321"/>
      <c r="NYJ34" s="321"/>
      <c r="NYK34" s="321"/>
      <c r="NYL34" s="321"/>
      <c r="NYM34" s="321"/>
      <c r="NYN34" s="321"/>
      <c r="NYO34" s="321"/>
      <c r="NYP34" s="321"/>
      <c r="NYQ34" s="321"/>
      <c r="NYR34" s="321"/>
      <c r="NYS34" s="321"/>
      <c r="NYT34" s="321"/>
      <c r="NYU34" s="321"/>
      <c r="NYV34" s="321"/>
      <c r="NYW34" s="321"/>
      <c r="NYX34" s="321"/>
      <c r="NYY34" s="321"/>
      <c r="NYZ34" s="321"/>
      <c r="NZA34" s="321"/>
      <c r="NZB34" s="321"/>
      <c r="NZC34" s="321"/>
      <c r="NZD34" s="321"/>
      <c r="NZE34" s="321"/>
      <c r="NZF34" s="321"/>
      <c r="NZG34" s="321"/>
      <c r="NZH34" s="321"/>
      <c r="NZI34" s="321"/>
      <c r="NZJ34" s="321"/>
      <c r="NZK34" s="321"/>
      <c r="NZL34" s="321"/>
      <c r="NZM34" s="321"/>
      <c r="NZN34" s="321"/>
      <c r="NZO34" s="321"/>
      <c r="NZP34" s="321"/>
      <c r="NZQ34" s="321"/>
      <c r="NZR34" s="321"/>
      <c r="NZS34" s="321"/>
      <c r="NZT34" s="321"/>
      <c r="NZU34" s="321"/>
      <c r="NZV34" s="321"/>
      <c r="NZW34" s="321"/>
      <c r="NZX34" s="321"/>
      <c r="NZY34" s="321"/>
      <c r="NZZ34" s="321"/>
      <c r="OAA34" s="321"/>
      <c r="OAB34" s="321"/>
      <c r="OAC34" s="321"/>
      <c r="OAD34" s="321"/>
      <c r="OAE34" s="321"/>
      <c r="OAF34" s="321"/>
      <c r="OAG34" s="321"/>
      <c r="OAH34" s="321"/>
      <c r="OAI34" s="321"/>
      <c r="OAJ34" s="321"/>
      <c r="OAK34" s="321"/>
      <c r="OAL34" s="321"/>
      <c r="OAM34" s="321"/>
      <c r="OAN34" s="321"/>
      <c r="OAO34" s="321"/>
      <c r="OAP34" s="321"/>
      <c r="OAQ34" s="321"/>
      <c r="OAR34" s="321"/>
      <c r="OAS34" s="321"/>
      <c r="OAT34" s="321"/>
      <c r="OAU34" s="321"/>
      <c r="OAV34" s="321"/>
      <c r="OAW34" s="321"/>
      <c r="OAX34" s="321"/>
      <c r="OAY34" s="321"/>
      <c r="OAZ34" s="321"/>
      <c r="OBA34" s="321"/>
      <c r="OBB34" s="321"/>
      <c r="OBC34" s="321"/>
      <c r="OBD34" s="321"/>
      <c r="OBE34" s="321"/>
      <c r="OBF34" s="321"/>
      <c r="OBG34" s="321"/>
      <c r="OBH34" s="321"/>
      <c r="OBI34" s="321"/>
      <c r="OBJ34" s="321"/>
      <c r="OBK34" s="321"/>
      <c r="OBL34" s="321"/>
      <c r="OBM34" s="321"/>
      <c r="OBN34" s="321"/>
      <c r="OBO34" s="321"/>
      <c r="OBP34" s="321"/>
      <c r="OBQ34" s="321"/>
      <c r="OBR34" s="321"/>
      <c r="OBS34" s="321"/>
      <c r="OBT34" s="321"/>
      <c r="OBU34" s="321"/>
      <c r="OBV34" s="321"/>
      <c r="OBW34" s="321"/>
      <c r="OBX34" s="321"/>
      <c r="OBY34" s="321"/>
      <c r="OBZ34" s="321"/>
      <c r="OCA34" s="321"/>
      <c r="OCB34" s="321"/>
      <c r="OCC34" s="321"/>
      <c r="OCD34" s="321"/>
      <c r="OCE34" s="321"/>
      <c r="OCF34" s="321"/>
      <c r="OCG34" s="321"/>
      <c r="OCH34" s="321"/>
      <c r="OCI34" s="321"/>
      <c r="OCJ34" s="321"/>
      <c r="OCK34" s="321"/>
      <c r="OCL34" s="321"/>
      <c r="OCM34" s="321"/>
      <c r="OCN34" s="321"/>
      <c r="OCO34" s="321"/>
      <c r="OCP34" s="321"/>
      <c r="OCQ34" s="321"/>
      <c r="OCR34" s="321"/>
      <c r="OCS34" s="321"/>
      <c r="OCT34" s="321"/>
      <c r="OCU34" s="321"/>
      <c r="OCV34" s="321"/>
      <c r="OCW34" s="321"/>
      <c r="OCX34" s="321"/>
      <c r="OCY34" s="321"/>
      <c r="OCZ34" s="321"/>
      <c r="ODA34" s="321"/>
      <c r="ODB34" s="321"/>
      <c r="ODC34" s="321"/>
      <c r="ODD34" s="321"/>
      <c r="ODE34" s="321"/>
      <c r="ODF34" s="321"/>
      <c r="ODG34" s="321"/>
      <c r="ODH34" s="321"/>
      <c r="ODI34" s="321"/>
      <c r="ODJ34" s="321"/>
      <c r="ODK34" s="321"/>
      <c r="ODL34" s="321"/>
      <c r="ODM34" s="321"/>
      <c r="ODN34" s="321"/>
      <c r="ODO34" s="321"/>
      <c r="ODP34" s="321"/>
      <c r="ODQ34" s="321"/>
      <c r="ODR34" s="321"/>
      <c r="ODS34" s="321"/>
      <c r="ODT34" s="321"/>
      <c r="ODU34" s="321"/>
      <c r="ODV34" s="321"/>
      <c r="ODW34" s="321"/>
      <c r="ODX34" s="321"/>
      <c r="ODY34" s="321"/>
      <c r="ODZ34" s="321"/>
      <c r="OEA34" s="321"/>
      <c r="OEB34" s="321"/>
      <c r="OEC34" s="321"/>
      <c r="OED34" s="321"/>
      <c r="OEE34" s="321"/>
      <c r="OEF34" s="321"/>
      <c r="OEG34" s="321"/>
      <c r="OEH34" s="321"/>
      <c r="OEI34" s="321"/>
      <c r="OEJ34" s="321"/>
      <c r="OEK34" s="321"/>
      <c r="OEL34" s="321"/>
      <c r="OEM34" s="321"/>
      <c r="OEN34" s="321"/>
      <c r="OEO34" s="321"/>
      <c r="OEP34" s="321"/>
      <c r="OEQ34" s="321"/>
      <c r="OER34" s="321"/>
      <c r="OES34" s="321"/>
      <c r="OET34" s="321"/>
      <c r="OEU34" s="321"/>
      <c r="OEV34" s="321"/>
      <c r="OEW34" s="321"/>
      <c r="OEX34" s="321"/>
      <c r="OEY34" s="321"/>
      <c r="OEZ34" s="321"/>
      <c r="OFA34" s="321"/>
      <c r="OFB34" s="321"/>
      <c r="OFC34" s="321"/>
      <c r="OFD34" s="321"/>
      <c r="OFE34" s="321"/>
      <c r="OFF34" s="321"/>
      <c r="OFG34" s="321"/>
      <c r="OFH34" s="321"/>
      <c r="OFI34" s="321"/>
      <c r="OFJ34" s="321"/>
      <c r="OFK34" s="321"/>
      <c r="OFL34" s="321"/>
      <c r="OFM34" s="321"/>
      <c r="OFN34" s="321"/>
      <c r="OFO34" s="321"/>
      <c r="OFP34" s="321"/>
      <c r="OFQ34" s="321"/>
      <c r="OFR34" s="321"/>
      <c r="OFS34" s="321"/>
      <c r="OFT34" s="321"/>
      <c r="OFU34" s="321"/>
      <c r="OFV34" s="321"/>
      <c r="OFW34" s="321"/>
      <c r="OFX34" s="321"/>
      <c r="OFY34" s="321"/>
      <c r="OFZ34" s="321"/>
      <c r="OGA34" s="321"/>
      <c r="OGB34" s="321"/>
      <c r="OGC34" s="321"/>
      <c r="OGD34" s="321"/>
      <c r="OGE34" s="321"/>
      <c r="OGF34" s="321"/>
      <c r="OGG34" s="321"/>
      <c r="OGH34" s="321"/>
      <c r="OGI34" s="321"/>
      <c r="OGJ34" s="321"/>
      <c r="OGK34" s="321"/>
      <c r="OGL34" s="321"/>
      <c r="OGM34" s="321"/>
      <c r="OGN34" s="321"/>
      <c r="OGO34" s="321"/>
      <c r="OGP34" s="321"/>
      <c r="OGQ34" s="321"/>
      <c r="OGR34" s="321"/>
      <c r="OGS34" s="321"/>
      <c r="OGT34" s="321"/>
      <c r="OGU34" s="321"/>
      <c r="OGV34" s="321"/>
      <c r="OGW34" s="321"/>
      <c r="OGX34" s="321"/>
      <c r="OGY34" s="321"/>
      <c r="OGZ34" s="321"/>
      <c r="OHA34" s="321"/>
      <c r="OHB34" s="321"/>
      <c r="OHC34" s="321"/>
      <c r="OHD34" s="321"/>
      <c r="OHE34" s="321"/>
      <c r="OHF34" s="321"/>
      <c r="OHG34" s="321"/>
      <c r="OHH34" s="321"/>
      <c r="OHI34" s="321"/>
      <c r="OHJ34" s="321"/>
      <c r="OHK34" s="321"/>
      <c r="OHL34" s="321"/>
      <c r="OHM34" s="321"/>
      <c r="OHN34" s="321"/>
      <c r="OHO34" s="321"/>
      <c r="OHP34" s="321"/>
      <c r="OHQ34" s="321"/>
      <c r="OHR34" s="321"/>
      <c r="OHS34" s="321"/>
      <c r="OHT34" s="321"/>
      <c r="OHU34" s="321"/>
      <c r="OHV34" s="321"/>
      <c r="OHW34" s="321"/>
      <c r="OHX34" s="321"/>
      <c r="OHY34" s="321"/>
      <c r="OHZ34" s="321"/>
      <c r="OIA34" s="321"/>
      <c r="OIB34" s="321"/>
      <c r="OIC34" s="321"/>
      <c r="OID34" s="321"/>
      <c r="OIE34" s="321"/>
      <c r="OIF34" s="321"/>
      <c r="OIG34" s="321"/>
      <c r="OIH34" s="321"/>
      <c r="OII34" s="321"/>
      <c r="OIJ34" s="321"/>
      <c r="OIK34" s="321"/>
      <c r="OIL34" s="321"/>
      <c r="OIM34" s="321"/>
      <c r="OIN34" s="321"/>
      <c r="OIO34" s="321"/>
      <c r="OIP34" s="321"/>
      <c r="OIQ34" s="321"/>
      <c r="OIR34" s="321"/>
      <c r="OIS34" s="321"/>
      <c r="OIT34" s="321"/>
      <c r="OIU34" s="321"/>
      <c r="OIV34" s="321"/>
      <c r="OIW34" s="321"/>
      <c r="OIX34" s="321"/>
      <c r="OIY34" s="321"/>
      <c r="OIZ34" s="321"/>
      <c r="OJA34" s="321"/>
      <c r="OJB34" s="321"/>
      <c r="OJC34" s="321"/>
      <c r="OJD34" s="321"/>
      <c r="OJE34" s="321"/>
      <c r="OJF34" s="321"/>
      <c r="OJG34" s="321"/>
      <c r="OJH34" s="321"/>
      <c r="OJI34" s="321"/>
      <c r="OJJ34" s="321"/>
      <c r="OJK34" s="321"/>
      <c r="OJL34" s="321"/>
      <c r="OJM34" s="321"/>
      <c r="OJN34" s="321"/>
      <c r="OJO34" s="321"/>
      <c r="OJP34" s="321"/>
      <c r="OJQ34" s="321"/>
      <c r="OJR34" s="321"/>
      <c r="OJS34" s="321"/>
      <c r="OJT34" s="321"/>
      <c r="OJU34" s="321"/>
      <c r="OJV34" s="321"/>
      <c r="OJW34" s="321"/>
      <c r="OJX34" s="321"/>
      <c r="OJY34" s="321"/>
      <c r="OJZ34" s="321"/>
      <c r="OKA34" s="321"/>
      <c r="OKB34" s="321"/>
      <c r="OKC34" s="321"/>
      <c r="OKD34" s="321"/>
      <c r="OKE34" s="321"/>
      <c r="OKF34" s="321"/>
      <c r="OKG34" s="321"/>
      <c r="OKH34" s="321"/>
      <c r="OKI34" s="321"/>
      <c r="OKJ34" s="321"/>
      <c r="OKK34" s="321"/>
      <c r="OKL34" s="321"/>
      <c r="OKM34" s="321"/>
      <c r="OKN34" s="321"/>
      <c r="OKO34" s="321"/>
      <c r="OKP34" s="321"/>
      <c r="OKQ34" s="321"/>
      <c r="OKR34" s="321"/>
      <c r="OKS34" s="321"/>
      <c r="OKT34" s="321"/>
      <c r="OKU34" s="321"/>
      <c r="OKV34" s="321"/>
      <c r="OKW34" s="321"/>
      <c r="OKX34" s="321"/>
      <c r="OKY34" s="321"/>
      <c r="OKZ34" s="321"/>
      <c r="OLA34" s="321"/>
      <c r="OLB34" s="321"/>
      <c r="OLC34" s="321"/>
      <c r="OLD34" s="321"/>
      <c r="OLE34" s="321"/>
      <c r="OLF34" s="321"/>
      <c r="OLG34" s="321"/>
      <c r="OLH34" s="321"/>
      <c r="OLI34" s="321"/>
      <c r="OLJ34" s="321"/>
      <c r="OLK34" s="321"/>
      <c r="OLL34" s="321"/>
      <c r="OLM34" s="321"/>
      <c r="OLN34" s="321"/>
      <c r="OLO34" s="321"/>
      <c r="OLP34" s="321"/>
      <c r="OLQ34" s="321"/>
      <c r="OLR34" s="321"/>
      <c r="OLS34" s="321"/>
      <c r="OLT34" s="321"/>
      <c r="OLU34" s="321"/>
      <c r="OLV34" s="321"/>
      <c r="OLW34" s="321"/>
      <c r="OLX34" s="321"/>
      <c r="OLY34" s="321"/>
      <c r="OLZ34" s="321"/>
      <c r="OMA34" s="321"/>
      <c r="OMB34" s="321"/>
      <c r="OMC34" s="321"/>
      <c r="OMD34" s="321"/>
      <c r="OME34" s="321"/>
      <c r="OMF34" s="321"/>
      <c r="OMG34" s="321"/>
      <c r="OMH34" s="321"/>
      <c r="OMI34" s="321"/>
      <c r="OMJ34" s="321"/>
      <c r="OMK34" s="321"/>
      <c r="OML34" s="321"/>
      <c r="OMM34" s="321"/>
      <c r="OMN34" s="321"/>
      <c r="OMO34" s="321"/>
      <c r="OMP34" s="321"/>
      <c r="OMQ34" s="321"/>
      <c r="OMR34" s="321"/>
      <c r="OMS34" s="321"/>
      <c r="OMT34" s="321"/>
      <c r="OMU34" s="321"/>
      <c r="OMV34" s="321"/>
      <c r="OMW34" s="321"/>
      <c r="OMX34" s="321"/>
      <c r="OMY34" s="321"/>
      <c r="OMZ34" s="321"/>
      <c r="ONA34" s="321"/>
      <c r="ONB34" s="321"/>
      <c r="ONC34" s="321"/>
      <c r="OND34" s="321"/>
      <c r="ONE34" s="321"/>
      <c r="ONF34" s="321"/>
      <c r="ONG34" s="321"/>
      <c r="ONH34" s="321"/>
      <c r="ONI34" s="321"/>
      <c r="ONJ34" s="321"/>
      <c r="ONK34" s="321"/>
      <c r="ONL34" s="321"/>
      <c r="ONM34" s="321"/>
      <c r="ONN34" s="321"/>
      <c r="ONO34" s="321"/>
      <c r="ONP34" s="321"/>
      <c r="ONQ34" s="321"/>
      <c r="ONR34" s="321"/>
      <c r="ONS34" s="321"/>
      <c r="ONT34" s="321"/>
      <c r="ONU34" s="321"/>
      <c r="ONV34" s="321"/>
      <c r="ONW34" s="321"/>
      <c r="ONX34" s="321"/>
      <c r="ONY34" s="321"/>
      <c r="ONZ34" s="321"/>
      <c r="OOA34" s="321"/>
      <c r="OOB34" s="321"/>
      <c r="OOC34" s="321"/>
      <c r="OOD34" s="321"/>
      <c r="OOE34" s="321"/>
      <c r="OOF34" s="321"/>
      <c r="OOG34" s="321"/>
      <c r="OOH34" s="321"/>
      <c r="OOI34" s="321"/>
      <c r="OOJ34" s="321"/>
      <c r="OOK34" s="321"/>
      <c r="OOL34" s="321"/>
      <c r="OOM34" s="321"/>
      <c r="OON34" s="321"/>
      <c r="OOO34" s="321"/>
      <c r="OOP34" s="321"/>
      <c r="OOQ34" s="321"/>
      <c r="OOR34" s="321"/>
      <c r="OOS34" s="321"/>
      <c r="OOT34" s="321"/>
      <c r="OOU34" s="321"/>
      <c r="OOV34" s="321"/>
      <c r="OOW34" s="321"/>
      <c r="OOX34" s="321"/>
      <c r="OOY34" s="321"/>
      <c r="OOZ34" s="321"/>
      <c r="OPA34" s="321"/>
      <c r="OPB34" s="321"/>
      <c r="OPC34" s="321"/>
      <c r="OPD34" s="321"/>
      <c r="OPE34" s="321"/>
      <c r="OPF34" s="321"/>
      <c r="OPG34" s="321"/>
      <c r="OPH34" s="321"/>
      <c r="OPI34" s="321"/>
      <c r="OPJ34" s="321"/>
      <c r="OPK34" s="321"/>
      <c r="OPL34" s="321"/>
      <c r="OPM34" s="321"/>
      <c r="OPN34" s="321"/>
      <c r="OPO34" s="321"/>
      <c r="OPP34" s="321"/>
      <c r="OPQ34" s="321"/>
      <c r="OPR34" s="321"/>
      <c r="OPS34" s="321"/>
      <c r="OPT34" s="321"/>
      <c r="OPU34" s="321"/>
      <c r="OPV34" s="321"/>
      <c r="OPW34" s="321"/>
      <c r="OPX34" s="321"/>
      <c r="OPY34" s="321"/>
      <c r="OPZ34" s="321"/>
      <c r="OQA34" s="321"/>
      <c r="OQB34" s="321"/>
      <c r="OQC34" s="321"/>
      <c r="OQD34" s="321"/>
      <c r="OQE34" s="321"/>
      <c r="OQF34" s="321"/>
      <c r="OQG34" s="321"/>
      <c r="OQH34" s="321"/>
      <c r="OQI34" s="321"/>
      <c r="OQJ34" s="321"/>
      <c r="OQK34" s="321"/>
      <c r="OQL34" s="321"/>
      <c r="OQM34" s="321"/>
      <c r="OQN34" s="321"/>
      <c r="OQO34" s="321"/>
      <c r="OQP34" s="321"/>
      <c r="OQQ34" s="321"/>
      <c r="OQR34" s="321"/>
      <c r="OQS34" s="321"/>
      <c r="OQT34" s="321"/>
      <c r="OQU34" s="321"/>
      <c r="OQV34" s="321"/>
      <c r="OQW34" s="321"/>
      <c r="OQX34" s="321"/>
      <c r="OQY34" s="321"/>
      <c r="OQZ34" s="321"/>
      <c r="ORA34" s="321"/>
      <c r="ORB34" s="321"/>
      <c r="ORC34" s="321"/>
      <c r="ORD34" s="321"/>
      <c r="ORE34" s="321"/>
      <c r="ORF34" s="321"/>
      <c r="ORG34" s="321"/>
      <c r="ORH34" s="321"/>
      <c r="ORI34" s="321"/>
      <c r="ORJ34" s="321"/>
      <c r="ORK34" s="321"/>
      <c r="ORL34" s="321"/>
      <c r="ORM34" s="321"/>
      <c r="ORN34" s="321"/>
      <c r="ORO34" s="321"/>
      <c r="ORP34" s="321"/>
      <c r="ORQ34" s="321"/>
      <c r="ORR34" s="321"/>
      <c r="ORS34" s="321"/>
      <c r="ORT34" s="321"/>
      <c r="ORU34" s="321"/>
      <c r="ORV34" s="321"/>
      <c r="ORW34" s="321"/>
      <c r="ORX34" s="321"/>
      <c r="ORY34" s="321"/>
      <c r="ORZ34" s="321"/>
      <c r="OSA34" s="321"/>
      <c r="OSB34" s="321"/>
      <c r="OSC34" s="321"/>
      <c r="OSD34" s="321"/>
      <c r="OSE34" s="321"/>
      <c r="OSF34" s="321"/>
      <c r="OSG34" s="321"/>
      <c r="OSH34" s="321"/>
      <c r="OSI34" s="321"/>
      <c r="OSJ34" s="321"/>
      <c r="OSK34" s="321"/>
      <c r="OSL34" s="321"/>
      <c r="OSM34" s="321"/>
      <c r="OSN34" s="321"/>
      <c r="OSO34" s="321"/>
      <c r="OSP34" s="321"/>
      <c r="OSQ34" s="321"/>
      <c r="OSR34" s="321"/>
      <c r="OSS34" s="321"/>
      <c r="OST34" s="321"/>
      <c r="OSU34" s="321"/>
      <c r="OSV34" s="321"/>
      <c r="OSW34" s="321"/>
      <c r="OSX34" s="321"/>
      <c r="OSY34" s="321"/>
      <c r="OSZ34" s="321"/>
      <c r="OTA34" s="321"/>
      <c r="OTB34" s="321"/>
      <c r="OTC34" s="321"/>
      <c r="OTD34" s="321"/>
      <c r="OTE34" s="321"/>
      <c r="OTF34" s="321"/>
      <c r="OTG34" s="321"/>
      <c r="OTH34" s="321"/>
      <c r="OTI34" s="321"/>
      <c r="OTJ34" s="321"/>
      <c r="OTK34" s="321"/>
      <c r="OTL34" s="321"/>
      <c r="OTM34" s="321"/>
      <c r="OTN34" s="321"/>
      <c r="OTO34" s="321"/>
      <c r="OTP34" s="321"/>
      <c r="OTQ34" s="321"/>
      <c r="OTR34" s="321"/>
      <c r="OTS34" s="321"/>
      <c r="OTT34" s="321"/>
      <c r="OTU34" s="321"/>
      <c r="OTV34" s="321"/>
      <c r="OTW34" s="321"/>
      <c r="OTX34" s="321"/>
      <c r="OTY34" s="321"/>
      <c r="OTZ34" s="321"/>
      <c r="OUA34" s="321"/>
      <c r="OUB34" s="321"/>
      <c r="OUC34" s="321"/>
      <c r="OUD34" s="321"/>
      <c r="OUE34" s="321"/>
      <c r="OUF34" s="321"/>
      <c r="OUG34" s="321"/>
      <c r="OUH34" s="321"/>
      <c r="OUI34" s="321"/>
      <c r="OUJ34" s="321"/>
      <c r="OUK34" s="321"/>
      <c r="OUL34" s="321"/>
      <c r="OUM34" s="321"/>
      <c r="OUN34" s="321"/>
      <c r="OUO34" s="321"/>
      <c r="OUP34" s="321"/>
      <c r="OUQ34" s="321"/>
      <c r="OUR34" s="321"/>
      <c r="OUS34" s="321"/>
      <c r="OUT34" s="321"/>
      <c r="OUU34" s="321"/>
      <c r="OUV34" s="321"/>
      <c r="OUW34" s="321"/>
      <c r="OUX34" s="321"/>
      <c r="OUY34" s="321"/>
      <c r="OUZ34" s="321"/>
      <c r="OVA34" s="321"/>
      <c r="OVB34" s="321"/>
      <c r="OVC34" s="321"/>
      <c r="OVD34" s="321"/>
      <c r="OVE34" s="321"/>
      <c r="OVF34" s="321"/>
      <c r="OVG34" s="321"/>
      <c r="OVH34" s="321"/>
      <c r="OVI34" s="321"/>
      <c r="OVJ34" s="321"/>
      <c r="OVK34" s="321"/>
      <c r="OVL34" s="321"/>
      <c r="OVM34" s="321"/>
      <c r="OVN34" s="321"/>
      <c r="OVO34" s="321"/>
      <c r="OVP34" s="321"/>
      <c r="OVQ34" s="321"/>
      <c r="OVR34" s="321"/>
      <c r="OVS34" s="321"/>
      <c r="OVT34" s="321"/>
      <c r="OVU34" s="321"/>
      <c r="OVV34" s="321"/>
      <c r="OVW34" s="321"/>
      <c r="OVX34" s="321"/>
      <c r="OVY34" s="321"/>
      <c r="OVZ34" s="321"/>
      <c r="OWA34" s="321"/>
      <c r="OWB34" s="321"/>
      <c r="OWC34" s="321"/>
      <c r="OWD34" s="321"/>
      <c r="OWE34" s="321"/>
      <c r="OWF34" s="321"/>
      <c r="OWG34" s="321"/>
      <c r="OWH34" s="321"/>
      <c r="OWI34" s="321"/>
      <c r="OWJ34" s="321"/>
      <c r="OWK34" s="321"/>
      <c r="OWL34" s="321"/>
      <c r="OWM34" s="321"/>
      <c r="OWN34" s="321"/>
      <c r="OWO34" s="321"/>
      <c r="OWP34" s="321"/>
      <c r="OWQ34" s="321"/>
      <c r="OWR34" s="321"/>
      <c r="OWS34" s="321"/>
      <c r="OWT34" s="321"/>
      <c r="OWU34" s="321"/>
      <c r="OWV34" s="321"/>
      <c r="OWW34" s="321"/>
      <c r="OWX34" s="321"/>
      <c r="OWY34" s="321"/>
      <c r="OWZ34" s="321"/>
      <c r="OXA34" s="321"/>
      <c r="OXB34" s="321"/>
      <c r="OXC34" s="321"/>
      <c r="OXD34" s="321"/>
      <c r="OXE34" s="321"/>
      <c r="OXF34" s="321"/>
      <c r="OXG34" s="321"/>
      <c r="OXH34" s="321"/>
      <c r="OXI34" s="321"/>
      <c r="OXJ34" s="321"/>
      <c r="OXK34" s="321"/>
      <c r="OXL34" s="321"/>
      <c r="OXM34" s="321"/>
      <c r="OXN34" s="321"/>
      <c r="OXO34" s="321"/>
      <c r="OXP34" s="321"/>
      <c r="OXQ34" s="321"/>
      <c r="OXR34" s="321"/>
      <c r="OXS34" s="321"/>
      <c r="OXT34" s="321"/>
      <c r="OXU34" s="321"/>
      <c r="OXV34" s="321"/>
      <c r="OXW34" s="321"/>
      <c r="OXX34" s="321"/>
      <c r="OXY34" s="321"/>
      <c r="OXZ34" s="321"/>
      <c r="OYA34" s="321"/>
      <c r="OYB34" s="321"/>
      <c r="OYC34" s="321"/>
      <c r="OYD34" s="321"/>
      <c r="OYE34" s="321"/>
      <c r="OYF34" s="321"/>
      <c r="OYG34" s="321"/>
      <c r="OYH34" s="321"/>
      <c r="OYI34" s="321"/>
      <c r="OYJ34" s="321"/>
      <c r="OYK34" s="321"/>
      <c r="OYL34" s="321"/>
      <c r="OYM34" s="321"/>
      <c r="OYN34" s="321"/>
      <c r="OYO34" s="321"/>
      <c r="OYP34" s="321"/>
      <c r="OYQ34" s="321"/>
      <c r="OYR34" s="321"/>
      <c r="OYS34" s="321"/>
      <c r="OYT34" s="321"/>
      <c r="OYU34" s="321"/>
      <c r="OYV34" s="321"/>
      <c r="OYW34" s="321"/>
      <c r="OYX34" s="321"/>
      <c r="OYY34" s="321"/>
      <c r="OYZ34" s="321"/>
      <c r="OZA34" s="321"/>
      <c r="OZB34" s="321"/>
      <c r="OZC34" s="321"/>
      <c r="OZD34" s="321"/>
      <c r="OZE34" s="321"/>
      <c r="OZF34" s="321"/>
      <c r="OZG34" s="321"/>
      <c r="OZH34" s="321"/>
      <c r="OZI34" s="321"/>
      <c r="OZJ34" s="321"/>
      <c r="OZK34" s="321"/>
      <c r="OZL34" s="321"/>
      <c r="OZM34" s="321"/>
      <c r="OZN34" s="321"/>
      <c r="OZO34" s="321"/>
      <c r="OZP34" s="321"/>
      <c r="OZQ34" s="321"/>
      <c r="OZR34" s="321"/>
      <c r="OZS34" s="321"/>
      <c r="OZT34" s="321"/>
      <c r="OZU34" s="321"/>
      <c r="OZV34" s="321"/>
      <c r="OZW34" s="321"/>
      <c r="OZX34" s="321"/>
      <c r="OZY34" s="321"/>
      <c r="OZZ34" s="321"/>
      <c r="PAA34" s="321"/>
      <c r="PAB34" s="321"/>
      <c r="PAC34" s="321"/>
      <c r="PAD34" s="321"/>
      <c r="PAE34" s="321"/>
      <c r="PAF34" s="321"/>
      <c r="PAG34" s="321"/>
      <c r="PAH34" s="321"/>
      <c r="PAI34" s="321"/>
      <c r="PAJ34" s="321"/>
      <c r="PAK34" s="321"/>
      <c r="PAL34" s="321"/>
      <c r="PAM34" s="321"/>
      <c r="PAN34" s="321"/>
      <c r="PAO34" s="321"/>
      <c r="PAP34" s="321"/>
      <c r="PAQ34" s="321"/>
      <c r="PAR34" s="321"/>
      <c r="PAS34" s="321"/>
      <c r="PAT34" s="321"/>
      <c r="PAU34" s="321"/>
      <c r="PAV34" s="321"/>
      <c r="PAW34" s="321"/>
      <c r="PAX34" s="321"/>
      <c r="PAY34" s="321"/>
      <c r="PAZ34" s="321"/>
      <c r="PBA34" s="321"/>
      <c r="PBB34" s="321"/>
      <c r="PBC34" s="321"/>
      <c r="PBD34" s="321"/>
      <c r="PBE34" s="321"/>
      <c r="PBF34" s="321"/>
      <c r="PBG34" s="321"/>
      <c r="PBH34" s="321"/>
      <c r="PBI34" s="321"/>
      <c r="PBJ34" s="321"/>
      <c r="PBK34" s="321"/>
      <c r="PBL34" s="321"/>
      <c r="PBM34" s="321"/>
      <c r="PBN34" s="321"/>
      <c r="PBO34" s="321"/>
      <c r="PBP34" s="321"/>
      <c r="PBQ34" s="321"/>
      <c r="PBR34" s="321"/>
      <c r="PBS34" s="321"/>
      <c r="PBT34" s="321"/>
      <c r="PBU34" s="321"/>
      <c r="PBV34" s="321"/>
      <c r="PBW34" s="321"/>
      <c r="PBX34" s="321"/>
      <c r="PBY34" s="321"/>
      <c r="PBZ34" s="321"/>
      <c r="PCA34" s="321"/>
      <c r="PCB34" s="321"/>
      <c r="PCC34" s="321"/>
      <c r="PCD34" s="321"/>
      <c r="PCE34" s="321"/>
      <c r="PCF34" s="321"/>
      <c r="PCG34" s="321"/>
      <c r="PCH34" s="321"/>
      <c r="PCI34" s="321"/>
      <c r="PCJ34" s="321"/>
      <c r="PCK34" s="321"/>
      <c r="PCL34" s="321"/>
      <c r="PCM34" s="321"/>
      <c r="PCN34" s="321"/>
      <c r="PCO34" s="321"/>
      <c r="PCP34" s="321"/>
      <c r="PCQ34" s="321"/>
      <c r="PCR34" s="321"/>
      <c r="PCS34" s="321"/>
      <c r="PCT34" s="321"/>
      <c r="PCU34" s="321"/>
      <c r="PCV34" s="321"/>
      <c r="PCW34" s="321"/>
      <c r="PCX34" s="321"/>
      <c r="PCY34" s="321"/>
      <c r="PCZ34" s="321"/>
      <c r="PDA34" s="321"/>
      <c r="PDB34" s="321"/>
      <c r="PDC34" s="321"/>
      <c r="PDD34" s="321"/>
      <c r="PDE34" s="321"/>
      <c r="PDF34" s="321"/>
      <c r="PDG34" s="321"/>
      <c r="PDH34" s="321"/>
      <c r="PDI34" s="321"/>
      <c r="PDJ34" s="321"/>
      <c r="PDK34" s="321"/>
      <c r="PDL34" s="321"/>
      <c r="PDM34" s="321"/>
      <c r="PDN34" s="321"/>
      <c r="PDO34" s="321"/>
      <c r="PDP34" s="321"/>
      <c r="PDQ34" s="321"/>
      <c r="PDR34" s="321"/>
      <c r="PDS34" s="321"/>
      <c r="PDT34" s="321"/>
      <c r="PDU34" s="321"/>
      <c r="PDV34" s="321"/>
      <c r="PDW34" s="321"/>
      <c r="PDX34" s="321"/>
      <c r="PDY34" s="321"/>
      <c r="PDZ34" s="321"/>
      <c r="PEA34" s="321"/>
      <c r="PEB34" s="321"/>
      <c r="PEC34" s="321"/>
      <c r="PED34" s="321"/>
      <c r="PEE34" s="321"/>
      <c r="PEF34" s="321"/>
      <c r="PEG34" s="321"/>
      <c r="PEH34" s="321"/>
      <c r="PEI34" s="321"/>
      <c r="PEJ34" s="321"/>
      <c r="PEK34" s="321"/>
      <c r="PEL34" s="321"/>
      <c r="PEM34" s="321"/>
      <c r="PEN34" s="321"/>
      <c r="PEO34" s="321"/>
      <c r="PEP34" s="321"/>
      <c r="PEQ34" s="321"/>
      <c r="PER34" s="321"/>
      <c r="PES34" s="321"/>
      <c r="PET34" s="321"/>
      <c r="PEU34" s="321"/>
      <c r="PEV34" s="321"/>
      <c r="PEW34" s="321"/>
      <c r="PEX34" s="321"/>
      <c r="PEY34" s="321"/>
      <c r="PEZ34" s="321"/>
      <c r="PFA34" s="321"/>
      <c r="PFB34" s="321"/>
      <c r="PFC34" s="321"/>
      <c r="PFD34" s="321"/>
      <c r="PFE34" s="321"/>
      <c r="PFF34" s="321"/>
      <c r="PFG34" s="321"/>
      <c r="PFH34" s="321"/>
      <c r="PFI34" s="321"/>
      <c r="PFJ34" s="321"/>
      <c r="PFK34" s="321"/>
      <c r="PFL34" s="321"/>
      <c r="PFM34" s="321"/>
      <c r="PFN34" s="321"/>
      <c r="PFO34" s="321"/>
      <c r="PFP34" s="321"/>
      <c r="PFQ34" s="321"/>
      <c r="PFR34" s="321"/>
      <c r="PFS34" s="321"/>
      <c r="PFT34" s="321"/>
      <c r="PFU34" s="321"/>
      <c r="PFV34" s="321"/>
      <c r="PFW34" s="321"/>
      <c r="PFX34" s="321"/>
      <c r="PFY34" s="321"/>
      <c r="PFZ34" s="321"/>
      <c r="PGA34" s="321"/>
      <c r="PGB34" s="321"/>
      <c r="PGC34" s="321"/>
      <c r="PGD34" s="321"/>
      <c r="PGE34" s="321"/>
      <c r="PGF34" s="321"/>
      <c r="PGG34" s="321"/>
      <c r="PGH34" s="321"/>
      <c r="PGI34" s="321"/>
      <c r="PGJ34" s="321"/>
      <c r="PGK34" s="321"/>
      <c r="PGL34" s="321"/>
      <c r="PGM34" s="321"/>
      <c r="PGN34" s="321"/>
      <c r="PGO34" s="321"/>
      <c r="PGP34" s="321"/>
      <c r="PGQ34" s="321"/>
      <c r="PGR34" s="321"/>
      <c r="PGS34" s="321"/>
      <c r="PGT34" s="321"/>
      <c r="PGU34" s="321"/>
      <c r="PGV34" s="321"/>
      <c r="PGW34" s="321"/>
      <c r="PGX34" s="321"/>
      <c r="PGY34" s="321"/>
      <c r="PGZ34" s="321"/>
      <c r="PHA34" s="321"/>
      <c r="PHB34" s="321"/>
      <c r="PHC34" s="321"/>
      <c r="PHD34" s="321"/>
      <c r="PHE34" s="321"/>
      <c r="PHF34" s="321"/>
      <c r="PHG34" s="321"/>
      <c r="PHH34" s="321"/>
      <c r="PHI34" s="321"/>
      <c r="PHJ34" s="321"/>
      <c r="PHK34" s="321"/>
      <c r="PHL34" s="321"/>
      <c r="PHM34" s="321"/>
      <c r="PHN34" s="321"/>
      <c r="PHO34" s="321"/>
      <c r="PHP34" s="321"/>
      <c r="PHQ34" s="321"/>
      <c r="PHR34" s="321"/>
      <c r="PHS34" s="321"/>
      <c r="PHT34" s="321"/>
      <c r="PHU34" s="321"/>
      <c r="PHV34" s="321"/>
      <c r="PHW34" s="321"/>
      <c r="PHX34" s="321"/>
      <c r="PHY34" s="321"/>
      <c r="PHZ34" s="321"/>
      <c r="PIA34" s="321"/>
      <c r="PIB34" s="321"/>
      <c r="PIC34" s="321"/>
      <c r="PID34" s="321"/>
      <c r="PIE34" s="321"/>
      <c r="PIF34" s="321"/>
      <c r="PIG34" s="321"/>
      <c r="PIH34" s="321"/>
      <c r="PII34" s="321"/>
      <c r="PIJ34" s="321"/>
      <c r="PIK34" s="321"/>
      <c r="PIL34" s="321"/>
      <c r="PIM34" s="321"/>
      <c r="PIN34" s="321"/>
      <c r="PIO34" s="321"/>
      <c r="PIP34" s="321"/>
      <c r="PIQ34" s="321"/>
      <c r="PIR34" s="321"/>
      <c r="PIS34" s="321"/>
      <c r="PIT34" s="321"/>
      <c r="PIU34" s="321"/>
      <c r="PIV34" s="321"/>
      <c r="PIW34" s="321"/>
      <c r="PIX34" s="321"/>
      <c r="PIY34" s="321"/>
      <c r="PIZ34" s="321"/>
      <c r="PJA34" s="321"/>
      <c r="PJB34" s="321"/>
      <c r="PJC34" s="321"/>
      <c r="PJD34" s="321"/>
      <c r="PJE34" s="321"/>
      <c r="PJF34" s="321"/>
      <c r="PJG34" s="321"/>
      <c r="PJH34" s="321"/>
      <c r="PJI34" s="321"/>
      <c r="PJJ34" s="321"/>
      <c r="PJK34" s="321"/>
      <c r="PJL34" s="321"/>
      <c r="PJM34" s="321"/>
      <c r="PJN34" s="321"/>
      <c r="PJO34" s="321"/>
      <c r="PJP34" s="321"/>
      <c r="PJQ34" s="321"/>
      <c r="PJR34" s="321"/>
      <c r="PJS34" s="321"/>
      <c r="PJT34" s="321"/>
      <c r="PJU34" s="321"/>
      <c r="PJV34" s="321"/>
      <c r="PJW34" s="321"/>
      <c r="PJX34" s="321"/>
      <c r="PJY34" s="321"/>
      <c r="PJZ34" s="321"/>
      <c r="PKA34" s="321"/>
      <c r="PKB34" s="321"/>
      <c r="PKC34" s="321"/>
      <c r="PKD34" s="321"/>
      <c r="PKE34" s="321"/>
      <c r="PKF34" s="321"/>
      <c r="PKG34" s="321"/>
      <c r="PKH34" s="321"/>
      <c r="PKI34" s="321"/>
      <c r="PKJ34" s="321"/>
      <c r="PKK34" s="321"/>
      <c r="PKL34" s="321"/>
      <c r="PKM34" s="321"/>
      <c r="PKN34" s="321"/>
      <c r="PKO34" s="321"/>
      <c r="PKP34" s="321"/>
      <c r="PKQ34" s="321"/>
      <c r="PKR34" s="321"/>
      <c r="PKS34" s="321"/>
      <c r="PKT34" s="321"/>
      <c r="PKU34" s="321"/>
      <c r="PKV34" s="321"/>
      <c r="PKW34" s="321"/>
      <c r="PKX34" s="321"/>
      <c r="PKY34" s="321"/>
      <c r="PKZ34" s="321"/>
      <c r="PLA34" s="321"/>
      <c r="PLB34" s="321"/>
      <c r="PLC34" s="321"/>
      <c r="PLD34" s="321"/>
      <c r="PLE34" s="321"/>
      <c r="PLF34" s="321"/>
      <c r="PLG34" s="321"/>
      <c r="PLH34" s="321"/>
      <c r="PLI34" s="321"/>
      <c r="PLJ34" s="321"/>
      <c r="PLK34" s="321"/>
      <c r="PLL34" s="321"/>
      <c r="PLM34" s="321"/>
      <c r="PLN34" s="321"/>
      <c r="PLO34" s="321"/>
      <c r="PLP34" s="321"/>
      <c r="PLQ34" s="321"/>
      <c r="PLR34" s="321"/>
      <c r="PLS34" s="321"/>
      <c r="PLT34" s="321"/>
      <c r="PLU34" s="321"/>
      <c r="PLV34" s="321"/>
      <c r="PLW34" s="321"/>
      <c r="PLX34" s="321"/>
      <c r="PLY34" s="321"/>
      <c r="PLZ34" s="321"/>
      <c r="PMA34" s="321"/>
      <c r="PMB34" s="321"/>
      <c r="PMC34" s="321"/>
      <c r="PMD34" s="321"/>
      <c r="PME34" s="321"/>
      <c r="PMF34" s="321"/>
      <c r="PMG34" s="321"/>
      <c r="PMH34" s="321"/>
      <c r="PMI34" s="321"/>
      <c r="PMJ34" s="321"/>
      <c r="PMK34" s="321"/>
      <c r="PML34" s="321"/>
      <c r="PMM34" s="321"/>
      <c r="PMN34" s="321"/>
      <c r="PMO34" s="321"/>
      <c r="PMP34" s="321"/>
      <c r="PMQ34" s="321"/>
      <c r="PMR34" s="321"/>
      <c r="PMS34" s="321"/>
      <c r="PMT34" s="321"/>
      <c r="PMU34" s="321"/>
      <c r="PMV34" s="321"/>
      <c r="PMW34" s="321"/>
      <c r="PMX34" s="321"/>
      <c r="PMY34" s="321"/>
      <c r="PMZ34" s="321"/>
      <c r="PNA34" s="321"/>
      <c r="PNB34" s="321"/>
      <c r="PNC34" s="321"/>
      <c r="PND34" s="321"/>
      <c r="PNE34" s="321"/>
      <c r="PNF34" s="321"/>
      <c r="PNG34" s="321"/>
      <c r="PNH34" s="321"/>
      <c r="PNI34" s="321"/>
      <c r="PNJ34" s="321"/>
      <c r="PNK34" s="321"/>
      <c r="PNL34" s="321"/>
      <c r="PNM34" s="321"/>
      <c r="PNN34" s="321"/>
      <c r="PNO34" s="321"/>
      <c r="PNP34" s="321"/>
      <c r="PNQ34" s="321"/>
      <c r="PNR34" s="321"/>
      <c r="PNS34" s="321"/>
      <c r="PNT34" s="321"/>
      <c r="PNU34" s="321"/>
      <c r="PNV34" s="321"/>
      <c r="PNW34" s="321"/>
      <c r="PNX34" s="321"/>
      <c r="PNY34" s="321"/>
      <c r="PNZ34" s="321"/>
      <c r="POA34" s="321"/>
      <c r="POB34" s="321"/>
      <c r="POC34" s="321"/>
      <c r="POD34" s="321"/>
      <c r="POE34" s="321"/>
      <c r="POF34" s="321"/>
      <c r="POG34" s="321"/>
      <c r="POH34" s="321"/>
      <c r="POI34" s="321"/>
      <c r="POJ34" s="321"/>
      <c r="POK34" s="321"/>
      <c r="POL34" s="321"/>
      <c r="POM34" s="321"/>
      <c r="PON34" s="321"/>
      <c r="POO34" s="321"/>
      <c r="POP34" s="321"/>
      <c r="POQ34" s="321"/>
      <c r="POR34" s="321"/>
      <c r="POS34" s="321"/>
      <c r="POT34" s="321"/>
      <c r="POU34" s="321"/>
      <c r="POV34" s="321"/>
      <c r="POW34" s="321"/>
      <c r="POX34" s="321"/>
      <c r="POY34" s="321"/>
      <c r="POZ34" s="321"/>
      <c r="PPA34" s="321"/>
      <c r="PPB34" s="321"/>
      <c r="PPC34" s="321"/>
      <c r="PPD34" s="321"/>
      <c r="PPE34" s="321"/>
      <c r="PPF34" s="321"/>
      <c r="PPG34" s="321"/>
      <c r="PPH34" s="321"/>
      <c r="PPI34" s="321"/>
      <c r="PPJ34" s="321"/>
      <c r="PPK34" s="321"/>
      <c r="PPL34" s="321"/>
      <c r="PPM34" s="321"/>
      <c r="PPN34" s="321"/>
      <c r="PPO34" s="321"/>
      <c r="PPP34" s="321"/>
      <c r="PPQ34" s="321"/>
      <c r="PPR34" s="321"/>
      <c r="PPS34" s="321"/>
      <c r="PPT34" s="321"/>
      <c r="PPU34" s="321"/>
      <c r="PPV34" s="321"/>
      <c r="PPW34" s="321"/>
      <c r="PPX34" s="321"/>
      <c r="PPY34" s="321"/>
      <c r="PPZ34" s="321"/>
      <c r="PQA34" s="321"/>
      <c r="PQB34" s="321"/>
      <c r="PQC34" s="321"/>
      <c r="PQD34" s="321"/>
      <c r="PQE34" s="321"/>
      <c r="PQF34" s="321"/>
      <c r="PQG34" s="321"/>
      <c r="PQH34" s="321"/>
      <c r="PQI34" s="321"/>
      <c r="PQJ34" s="321"/>
      <c r="PQK34" s="321"/>
      <c r="PQL34" s="321"/>
      <c r="PQM34" s="321"/>
      <c r="PQN34" s="321"/>
      <c r="PQO34" s="321"/>
      <c r="PQP34" s="321"/>
      <c r="PQQ34" s="321"/>
      <c r="PQR34" s="321"/>
      <c r="PQS34" s="321"/>
      <c r="PQT34" s="321"/>
      <c r="PQU34" s="321"/>
      <c r="PQV34" s="321"/>
      <c r="PQW34" s="321"/>
      <c r="PQX34" s="321"/>
      <c r="PQY34" s="321"/>
      <c r="PQZ34" s="321"/>
      <c r="PRA34" s="321"/>
      <c r="PRB34" s="321"/>
      <c r="PRC34" s="321"/>
      <c r="PRD34" s="321"/>
      <c r="PRE34" s="321"/>
      <c r="PRF34" s="321"/>
      <c r="PRG34" s="321"/>
      <c r="PRH34" s="321"/>
      <c r="PRI34" s="321"/>
      <c r="PRJ34" s="321"/>
      <c r="PRK34" s="321"/>
      <c r="PRL34" s="321"/>
      <c r="PRM34" s="321"/>
      <c r="PRN34" s="321"/>
      <c r="PRO34" s="321"/>
      <c r="PRP34" s="321"/>
      <c r="PRQ34" s="321"/>
      <c r="PRR34" s="321"/>
      <c r="PRS34" s="321"/>
      <c r="PRT34" s="321"/>
      <c r="PRU34" s="321"/>
      <c r="PRV34" s="321"/>
      <c r="PRW34" s="321"/>
      <c r="PRX34" s="321"/>
      <c r="PRY34" s="321"/>
      <c r="PRZ34" s="321"/>
      <c r="PSA34" s="321"/>
      <c r="PSB34" s="321"/>
      <c r="PSC34" s="321"/>
      <c r="PSD34" s="321"/>
      <c r="PSE34" s="321"/>
      <c r="PSF34" s="321"/>
      <c r="PSG34" s="321"/>
      <c r="PSH34" s="321"/>
      <c r="PSI34" s="321"/>
      <c r="PSJ34" s="321"/>
      <c r="PSK34" s="321"/>
      <c r="PSL34" s="321"/>
      <c r="PSM34" s="321"/>
      <c r="PSN34" s="321"/>
      <c r="PSO34" s="321"/>
      <c r="PSP34" s="321"/>
      <c r="PSQ34" s="321"/>
      <c r="PSR34" s="321"/>
      <c r="PSS34" s="321"/>
      <c r="PST34" s="321"/>
      <c r="PSU34" s="321"/>
      <c r="PSV34" s="321"/>
      <c r="PSW34" s="321"/>
      <c r="PSX34" s="321"/>
      <c r="PSY34" s="321"/>
      <c r="PSZ34" s="321"/>
      <c r="PTA34" s="321"/>
      <c r="PTB34" s="321"/>
      <c r="PTC34" s="321"/>
      <c r="PTD34" s="321"/>
      <c r="PTE34" s="321"/>
      <c r="PTF34" s="321"/>
      <c r="PTG34" s="321"/>
      <c r="PTH34" s="321"/>
      <c r="PTI34" s="321"/>
      <c r="PTJ34" s="321"/>
      <c r="PTK34" s="321"/>
      <c r="PTL34" s="321"/>
      <c r="PTM34" s="321"/>
      <c r="PTN34" s="321"/>
      <c r="PTO34" s="321"/>
      <c r="PTP34" s="321"/>
      <c r="PTQ34" s="321"/>
      <c r="PTR34" s="321"/>
      <c r="PTS34" s="321"/>
      <c r="PTT34" s="321"/>
      <c r="PTU34" s="321"/>
      <c r="PTV34" s="321"/>
      <c r="PTW34" s="321"/>
      <c r="PTX34" s="321"/>
      <c r="PTY34" s="321"/>
      <c r="PTZ34" s="321"/>
      <c r="PUA34" s="321"/>
      <c r="PUB34" s="321"/>
      <c r="PUC34" s="321"/>
      <c r="PUD34" s="321"/>
      <c r="PUE34" s="321"/>
      <c r="PUF34" s="321"/>
      <c r="PUG34" s="321"/>
      <c r="PUH34" s="321"/>
      <c r="PUI34" s="321"/>
      <c r="PUJ34" s="321"/>
      <c r="PUK34" s="321"/>
      <c r="PUL34" s="321"/>
      <c r="PUM34" s="321"/>
      <c r="PUN34" s="321"/>
      <c r="PUO34" s="321"/>
      <c r="PUP34" s="321"/>
      <c r="PUQ34" s="321"/>
      <c r="PUR34" s="321"/>
      <c r="PUS34" s="321"/>
      <c r="PUT34" s="321"/>
      <c r="PUU34" s="321"/>
      <c r="PUV34" s="321"/>
      <c r="PUW34" s="321"/>
      <c r="PUX34" s="321"/>
      <c r="PUY34" s="321"/>
      <c r="PUZ34" s="321"/>
      <c r="PVA34" s="321"/>
      <c r="PVB34" s="321"/>
      <c r="PVC34" s="321"/>
      <c r="PVD34" s="321"/>
      <c r="PVE34" s="321"/>
      <c r="PVF34" s="321"/>
      <c r="PVG34" s="321"/>
      <c r="PVH34" s="321"/>
      <c r="PVI34" s="321"/>
      <c r="PVJ34" s="321"/>
      <c r="PVK34" s="321"/>
      <c r="PVL34" s="321"/>
      <c r="PVM34" s="321"/>
      <c r="PVN34" s="321"/>
      <c r="PVO34" s="321"/>
      <c r="PVP34" s="321"/>
      <c r="PVQ34" s="321"/>
      <c r="PVR34" s="321"/>
      <c r="PVS34" s="321"/>
      <c r="PVT34" s="321"/>
      <c r="PVU34" s="321"/>
      <c r="PVV34" s="321"/>
      <c r="PVW34" s="321"/>
      <c r="PVX34" s="321"/>
      <c r="PVY34" s="321"/>
      <c r="PVZ34" s="321"/>
      <c r="PWA34" s="321"/>
      <c r="PWB34" s="321"/>
      <c r="PWC34" s="321"/>
      <c r="PWD34" s="321"/>
      <c r="PWE34" s="321"/>
      <c r="PWF34" s="321"/>
      <c r="PWG34" s="321"/>
      <c r="PWH34" s="321"/>
      <c r="PWI34" s="321"/>
      <c r="PWJ34" s="321"/>
      <c r="PWK34" s="321"/>
      <c r="PWL34" s="321"/>
      <c r="PWM34" s="321"/>
      <c r="PWN34" s="321"/>
      <c r="PWO34" s="321"/>
      <c r="PWP34" s="321"/>
      <c r="PWQ34" s="321"/>
      <c r="PWR34" s="321"/>
      <c r="PWS34" s="321"/>
      <c r="PWT34" s="321"/>
      <c r="PWU34" s="321"/>
      <c r="PWV34" s="321"/>
      <c r="PWW34" s="321"/>
      <c r="PWX34" s="321"/>
      <c r="PWY34" s="321"/>
      <c r="PWZ34" s="321"/>
      <c r="PXA34" s="321"/>
      <c r="PXB34" s="321"/>
      <c r="PXC34" s="321"/>
      <c r="PXD34" s="321"/>
      <c r="PXE34" s="321"/>
      <c r="PXF34" s="321"/>
      <c r="PXG34" s="321"/>
      <c r="PXH34" s="321"/>
      <c r="PXI34" s="321"/>
      <c r="PXJ34" s="321"/>
      <c r="PXK34" s="321"/>
      <c r="PXL34" s="321"/>
      <c r="PXM34" s="321"/>
      <c r="PXN34" s="321"/>
      <c r="PXO34" s="321"/>
      <c r="PXP34" s="321"/>
      <c r="PXQ34" s="321"/>
      <c r="PXR34" s="321"/>
      <c r="PXS34" s="321"/>
      <c r="PXT34" s="321"/>
      <c r="PXU34" s="321"/>
      <c r="PXV34" s="321"/>
      <c r="PXW34" s="321"/>
      <c r="PXX34" s="321"/>
      <c r="PXY34" s="321"/>
      <c r="PXZ34" s="321"/>
      <c r="PYA34" s="321"/>
      <c r="PYB34" s="321"/>
      <c r="PYC34" s="321"/>
      <c r="PYD34" s="321"/>
      <c r="PYE34" s="321"/>
      <c r="PYF34" s="321"/>
      <c r="PYG34" s="321"/>
      <c r="PYH34" s="321"/>
      <c r="PYI34" s="321"/>
      <c r="PYJ34" s="321"/>
      <c r="PYK34" s="321"/>
      <c r="PYL34" s="321"/>
      <c r="PYM34" s="321"/>
      <c r="PYN34" s="321"/>
      <c r="PYO34" s="321"/>
      <c r="PYP34" s="321"/>
      <c r="PYQ34" s="321"/>
      <c r="PYR34" s="321"/>
      <c r="PYS34" s="321"/>
      <c r="PYT34" s="321"/>
      <c r="PYU34" s="321"/>
      <c r="PYV34" s="321"/>
      <c r="PYW34" s="321"/>
      <c r="PYX34" s="321"/>
      <c r="PYY34" s="321"/>
      <c r="PYZ34" s="321"/>
      <c r="PZA34" s="321"/>
      <c r="PZB34" s="321"/>
      <c r="PZC34" s="321"/>
      <c r="PZD34" s="321"/>
      <c r="PZE34" s="321"/>
      <c r="PZF34" s="321"/>
      <c r="PZG34" s="321"/>
      <c r="PZH34" s="321"/>
      <c r="PZI34" s="321"/>
      <c r="PZJ34" s="321"/>
      <c r="PZK34" s="321"/>
      <c r="PZL34" s="321"/>
      <c r="PZM34" s="321"/>
      <c r="PZN34" s="321"/>
      <c r="PZO34" s="321"/>
      <c r="PZP34" s="321"/>
      <c r="PZQ34" s="321"/>
      <c r="PZR34" s="321"/>
      <c r="PZS34" s="321"/>
      <c r="PZT34" s="321"/>
      <c r="PZU34" s="321"/>
      <c r="PZV34" s="321"/>
      <c r="PZW34" s="321"/>
      <c r="PZX34" s="321"/>
      <c r="PZY34" s="321"/>
      <c r="PZZ34" s="321"/>
      <c r="QAA34" s="321"/>
      <c r="QAB34" s="321"/>
      <c r="QAC34" s="321"/>
      <c r="QAD34" s="321"/>
      <c r="QAE34" s="321"/>
      <c r="QAF34" s="321"/>
      <c r="QAG34" s="321"/>
      <c r="QAH34" s="321"/>
      <c r="QAI34" s="321"/>
      <c r="QAJ34" s="321"/>
      <c r="QAK34" s="321"/>
      <c r="QAL34" s="321"/>
      <c r="QAM34" s="321"/>
      <c r="QAN34" s="321"/>
      <c r="QAO34" s="321"/>
      <c r="QAP34" s="321"/>
      <c r="QAQ34" s="321"/>
      <c r="QAR34" s="321"/>
      <c r="QAS34" s="321"/>
      <c r="QAT34" s="321"/>
      <c r="QAU34" s="321"/>
      <c r="QAV34" s="321"/>
      <c r="QAW34" s="321"/>
      <c r="QAX34" s="321"/>
      <c r="QAY34" s="321"/>
      <c r="QAZ34" s="321"/>
      <c r="QBA34" s="321"/>
      <c r="QBB34" s="321"/>
      <c r="QBC34" s="321"/>
      <c r="QBD34" s="321"/>
      <c r="QBE34" s="321"/>
      <c r="QBF34" s="321"/>
      <c r="QBG34" s="321"/>
      <c r="QBH34" s="321"/>
      <c r="QBI34" s="321"/>
      <c r="QBJ34" s="321"/>
      <c r="QBK34" s="321"/>
      <c r="QBL34" s="321"/>
      <c r="QBM34" s="321"/>
      <c r="QBN34" s="321"/>
      <c r="QBO34" s="321"/>
      <c r="QBP34" s="321"/>
      <c r="QBQ34" s="321"/>
      <c r="QBR34" s="321"/>
      <c r="QBS34" s="321"/>
      <c r="QBT34" s="321"/>
      <c r="QBU34" s="321"/>
      <c r="QBV34" s="321"/>
      <c r="QBW34" s="321"/>
      <c r="QBX34" s="321"/>
      <c r="QBY34" s="321"/>
      <c r="QBZ34" s="321"/>
      <c r="QCA34" s="321"/>
      <c r="QCB34" s="321"/>
      <c r="QCC34" s="321"/>
      <c r="QCD34" s="321"/>
      <c r="QCE34" s="321"/>
      <c r="QCF34" s="321"/>
      <c r="QCG34" s="321"/>
      <c r="QCH34" s="321"/>
      <c r="QCI34" s="321"/>
      <c r="QCJ34" s="321"/>
      <c r="QCK34" s="321"/>
      <c r="QCL34" s="321"/>
      <c r="QCM34" s="321"/>
      <c r="QCN34" s="321"/>
      <c r="QCO34" s="321"/>
      <c r="QCP34" s="321"/>
      <c r="QCQ34" s="321"/>
      <c r="QCR34" s="321"/>
      <c r="QCS34" s="321"/>
      <c r="QCT34" s="321"/>
      <c r="QCU34" s="321"/>
      <c r="QCV34" s="321"/>
      <c r="QCW34" s="321"/>
      <c r="QCX34" s="321"/>
      <c r="QCY34" s="321"/>
      <c r="QCZ34" s="321"/>
      <c r="QDA34" s="321"/>
      <c r="QDB34" s="321"/>
      <c r="QDC34" s="321"/>
      <c r="QDD34" s="321"/>
      <c r="QDE34" s="321"/>
      <c r="QDF34" s="321"/>
      <c r="QDG34" s="321"/>
      <c r="QDH34" s="321"/>
      <c r="QDI34" s="321"/>
      <c r="QDJ34" s="321"/>
      <c r="QDK34" s="321"/>
      <c r="QDL34" s="321"/>
      <c r="QDM34" s="321"/>
      <c r="QDN34" s="321"/>
      <c r="QDO34" s="321"/>
      <c r="QDP34" s="321"/>
      <c r="QDQ34" s="321"/>
      <c r="QDR34" s="321"/>
      <c r="QDS34" s="321"/>
      <c r="QDT34" s="321"/>
      <c r="QDU34" s="321"/>
      <c r="QDV34" s="321"/>
      <c r="QDW34" s="321"/>
      <c r="QDX34" s="321"/>
      <c r="QDY34" s="321"/>
      <c r="QDZ34" s="321"/>
      <c r="QEA34" s="321"/>
      <c r="QEB34" s="321"/>
      <c r="QEC34" s="321"/>
      <c r="QED34" s="321"/>
      <c r="QEE34" s="321"/>
      <c r="QEF34" s="321"/>
      <c r="QEG34" s="321"/>
      <c r="QEH34" s="321"/>
      <c r="QEI34" s="321"/>
      <c r="QEJ34" s="321"/>
      <c r="QEK34" s="321"/>
      <c r="QEL34" s="321"/>
      <c r="QEM34" s="321"/>
      <c r="QEN34" s="321"/>
      <c r="QEO34" s="321"/>
      <c r="QEP34" s="321"/>
      <c r="QEQ34" s="321"/>
      <c r="QER34" s="321"/>
      <c r="QES34" s="321"/>
      <c r="QET34" s="321"/>
      <c r="QEU34" s="321"/>
      <c r="QEV34" s="321"/>
      <c r="QEW34" s="321"/>
      <c r="QEX34" s="321"/>
      <c r="QEY34" s="321"/>
      <c r="QEZ34" s="321"/>
      <c r="QFA34" s="321"/>
      <c r="QFB34" s="321"/>
      <c r="QFC34" s="321"/>
      <c r="QFD34" s="321"/>
      <c r="QFE34" s="321"/>
      <c r="QFF34" s="321"/>
      <c r="QFG34" s="321"/>
      <c r="QFH34" s="321"/>
      <c r="QFI34" s="321"/>
      <c r="QFJ34" s="321"/>
      <c r="QFK34" s="321"/>
      <c r="QFL34" s="321"/>
      <c r="QFM34" s="321"/>
      <c r="QFN34" s="321"/>
      <c r="QFO34" s="321"/>
      <c r="QFP34" s="321"/>
      <c r="QFQ34" s="321"/>
      <c r="QFR34" s="321"/>
      <c r="QFS34" s="321"/>
      <c r="QFT34" s="321"/>
      <c r="QFU34" s="321"/>
      <c r="QFV34" s="321"/>
      <c r="QFW34" s="321"/>
      <c r="QFX34" s="321"/>
      <c r="QFY34" s="321"/>
      <c r="QFZ34" s="321"/>
      <c r="QGA34" s="321"/>
      <c r="QGB34" s="321"/>
      <c r="QGC34" s="321"/>
      <c r="QGD34" s="321"/>
      <c r="QGE34" s="321"/>
      <c r="QGF34" s="321"/>
      <c r="QGG34" s="321"/>
      <c r="QGH34" s="321"/>
      <c r="QGI34" s="321"/>
      <c r="QGJ34" s="321"/>
      <c r="QGK34" s="321"/>
      <c r="QGL34" s="321"/>
      <c r="QGM34" s="321"/>
      <c r="QGN34" s="321"/>
      <c r="QGO34" s="321"/>
      <c r="QGP34" s="321"/>
      <c r="QGQ34" s="321"/>
      <c r="QGR34" s="321"/>
      <c r="QGS34" s="321"/>
      <c r="QGT34" s="321"/>
      <c r="QGU34" s="321"/>
      <c r="QGV34" s="321"/>
      <c r="QGW34" s="321"/>
      <c r="QGX34" s="321"/>
      <c r="QGY34" s="321"/>
      <c r="QGZ34" s="321"/>
      <c r="QHA34" s="321"/>
      <c r="QHB34" s="321"/>
      <c r="QHC34" s="321"/>
      <c r="QHD34" s="321"/>
      <c r="QHE34" s="321"/>
      <c r="QHF34" s="321"/>
      <c r="QHG34" s="321"/>
      <c r="QHH34" s="321"/>
      <c r="QHI34" s="321"/>
      <c r="QHJ34" s="321"/>
      <c r="QHK34" s="321"/>
      <c r="QHL34" s="321"/>
      <c r="QHM34" s="321"/>
      <c r="QHN34" s="321"/>
      <c r="QHO34" s="321"/>
      <c r="QHP34" s="321"/>
      <c r="QHQ34" s="321"/>
      <c r="QHR34" s="321"/>
      <c r="QHS34" s="321"/>
      <c r="QHT34" s="321"/>
      <c r="QHU34" s="321"/>
      <c r="QHV34" s="321"/>
      <c r="QHW34" s="321"/>
      <c r="QHX34" s="321"/>
      <c r="QHY34" s="321"/>
      <c r="QHZ34" s="321"/>
      <c r="QIA34" s="321"/>
      <c r="QIB34" s="321"/>
      <c r="QIC34" s="321"/>
      <c r="QID34" s="321"/>
      <c r="QIE34" s="321"/>
      <c r="QIF34" s="321"/>
      <c r="QIG34" s="321"/>
      <c r="QIH34" s="321"/>
      <c r="QII34" s="321"/>
      <c r="QIJ34" s="321"/>
      <c r="QIK34" s="321"/>
      <c r="QIL34" s="321"/>
      <c r="QIM34" s="321"/>
      <c r="QIN34" s="321"/>
      <c r="QIO34" s="321"/>
      <c r="QIP34" s="321"/>
      <c r="QIQ34" s="321"/>
      <c r="QIR34" s="321"/>
      <c r="QIS34" s="321"/>
      <c r="QIT34" s="321"/>
      <c r="QIU34" s="321"/>
      <c r="QIV34" s="321"/>
      <c r="QIW34" s="321"/>
      <c r="QIX34" s="321"/>
      <c r="QIY34" s="321"/>
      <c r="QIZ34" s="321"/>
      <c r="QJA34" s="321"/>
      <c r="QJB34" s="321"/>
      <c r="QJC34" s="321"/>
      <c r="QJD34" s="321"/>
      <c r="QJE34" s="321"/>
      <c r="QJF34" s="321"/>
      <c r="QJG34" s="321"/>
      <c r="QJH34" s="321"/>
      <c r="QJI34" s="321"/>
      <c r="QJJ34" s="321"/>
      <c r="QJK34" s="321"/>
      <c r="QJL34" s="321"/>
      <c r="QJM34" s="321"/>
      <c r="QJN34" s="321"/>
      <c r="QJO34" s="321"/>
      <c r="QJP34" s="321"/>
      <c r="QJQ34" s="321"/>
      <c r="QJR34" s="321"/>
      <c r="QJS34" s="321"/>
      <c r="QJT34" s="321"/>
      <c r="QJU34" s="321"/>
      <c r="QJV34" s="321"/>
      <c r="QJW34" s="321"/>
      <c r="QJX34" s="321"/>
      <c r="QJY34" s="321"/>
      <c r="QJZ34" s="321"/>
      <c r="QKA34" s="321"/>
      <c r="QKB34" s="321"/>
      <c r="QKC34" s="321"/>
      <c r="QKD34" s="321"/>
      <c r="QKE34" s="321"/>
      <c r="QKF34" s="321"/>
      <c r="QKG34" s="321"/>
      <c r="QKH34" s="321"/>
      <c r="QKI34" s="321"/>
      <c r="QKJ34" s="321"/>
      <c r="QKK34" s="321"/>
      <c r="QKL34" s="321"/>
      <c r="QKM34" s="321"/>
      <c r="QKN34" s="321"/>
      <c r="QKO34" s="321"/>
      <c r="QKP34" s="321"/>
      <c r="QKQ34" s="321"/>
      <c r="QKR34" s="321"/>
      <c r="QKS34" s="321"/>
      <c r="QKT34" s="321"/>
      <c r="QKU34" s="321"/>
      <c r="QKV34" s="321"/>
      <c r="QKW34" s="321"/>
      <c r="QKX34" s="321"/>
      <c r="QKY34" s="321"/>
      <c r="QKZ34" s="321"/>
      <c r="QLA34" s="321"/>
      <c r="QLB34" s="321"/>
      <c r="QLC34" s="321"/>
      <c r="QLD34" s="321"/>
      <c r="QLE34" s="321"/>
      <c r="QLF34" s="321"/>
      <c r="QLG34" s="321"/>
      <c r="QLH34" s="321"/>
      <c r="QLI34" s="321"/>
      <c r="QLJ34" s="321"/>
      <c r="QLK34" s="321"/>
      <c r="QLL34" s="321"/>
      <c r="QLM34" s="321"/>
      <c r="QLN34" s="321"/>
      <c r="QLO34" s="321"/>
      <c r="QLP34" s="321"/>
      <c r="QLQ34" s="321"/>
      <c r="QLR34" s="321"/>
      <c r="QLS34" s="321"/>
      <c r="QLT34" s="321"/>
      <c r="QLU34" s="321"/>
      <c r="QLV34" s="321"/>
      <c r="QLW34" s="321"/>
      <c r="QLX34" s="321"/>
      <c r="QLY34" s="321"/>
      <c r="QLZ34" s="321"/>
      <c r="QMA34" s="321"/>
      <c r="QMB34" s="321"/>
      <c r="QMC34" s="321"/>
      <c r="QMD34" s="321"/>
      <c r="QME34" s="321"/>
      <c r="QMF34" s="321"/>
      <c r="QMG34" s="321"/>
      <c r="QMH34" s="321"/>
      <c r="QMI34" s="321"/>
      <c r="QMJ34" s="321"/>
      <c r="QMK34" s="321"/>
      <c r="QML34" s="321"/>
      <c r="QMM34" s="321"/>
      <c r="QMN34" s="321"/>
      <c r="QMO34" s="321"/>
      <c r="QMP34" s="321"/>
      <c r="QMQ34" s="321"/>
      <c r="QMR34" s="321"/>
      <c r="QMS34" s="321"/>
      <c r="QMT34" s="321"/>
      <c r="QMU34" s="321"/>
      <c r="QMV34" s="321"/>
      <c r="QMW34" s="321"/>
      <c r="QMX34" s="321"/>
      <c r="QMY34" s="321"/>
      <c r="QMZ34" s="321"/>
      <c r="QNA34" s="321"/>
      <c r="QNB34" s="321"/>
      <c r="QNC34" s="321"/>
      <c r="QND34" s="321"/>
      <c r="QNE34" s="321"/>
      <c r="QNF34" s="321"/>
      <c r="QNG34" s="321"/>
      <c r="QNH34" s="321"/>
      <c r="QNI34" s="321"/>
      <c r="QNJ34" s="321"/>
      <c r="QNK34" s="321"/>
      <c r="QNL34" s="321"/>
      <c r="QNM34" s="321"/>
      <c r="QNN34" s="321"/>
      <c r="QNO34" s="321"/>
      <c r="QNP34" s="321"/>
      <c r="QNQ34" s="321"/>
      <c r="QNR34" s="321"/>
      <c r="QNS34" s="321"/>
      <c r="QNT34" s="321"/>
      <c r="QNU34" s="321"/>
      <c r="QNV34" s="321"/>
      <c r="QNW34" s="321"/>
      <c r="QNX34" s="321"/>
      <c r="QNY34" s="321"/>
      <c r="QNZ34" s="321"/>
      <c r="QOA34" s="321"/>
      <c r="QOB34" s="321"/>
      <c r="QOC34" s="321"/>
      <c r="QOD34" s="321"/>
      <c r="QOE34" s="321"/>
      <c r="QOF34" s="321"/>
      <c r="QOG34" s="321"/>
      <c r="QOH34" s="321"/>
      <c r="QOI34" s="321"/>
      <c r="QOJ34" s="321"/>
      <c r="QOK34" s="321"/>
      <c r="QOL34" s="321"/>
      <c r="QOM34" s="321"/>
      <c r="QON34" s="321"/>
      <c r="QOO34" s="321"/>
      <c r="QOP34" s="321"/>
      <c r="QOQ34" s="321"/>
      <c r="QOR34" s="321"/>
      <c r="QOS34" s="321"/>
      <c r="QOT34" s="321"/>
      <c r="QOU34" s="321"/>
      <c r="QOV34" s="321"/>
      <c r="QOW34" s="321"/>
      <c r="QOX34" s="321"/>
      <c r="QOY34" s="321"/>
      <c r="QOZ34" s="321"/>
      <c r="QPA34" s="321"/>
      <c r="QPB34" s="321"/>
      <c r="QPC34" s="321"/>
      <c r="QPD34" s="321"/>
      <c r="QPE34" s="321"/>
      <c r="QPF34" s="321"/>
      <c r="QPG34" s="321"/>
      <c r="QPH34" s="321"/>
      <c r="QPI34" s="321"/>
      <c r="QPJ34" s="321"/>
      <c r="QPK34" s="321"/>
      <c r="QPL34" s="321"/>
      <c r="QPM34" s="321"/>
      <c r="QPN34" s="321"/>
      <c r="QPO34" s="321"/>
      <c r="QPP34" s="321"/>
      <c r="QPQ34" s="321"/>
      <c r="QPR34" s="321"/>
      <c r="QPS34" s="321"/>
      <c r="QPT34" s="321"/>
      <c r="QPU34" s="321"/>
      <c r="QPV34" s="321"/>
      <c r="QPW34" s="321"/>
      <c r="QPX34" s="321"/>
      <c r="QPY34" s="321"/>
      <c r="QPZ34" s="321"/>
      <c r="QQA34" s="321"/>
      <c r="QQB34" s="321"/>
      <c r="QQC34" s="321"/>
      <c r="QQD34" s="321"/>
      <c r="QQE34" s="321"/>
      <c r="QQF34" s="321"/>
      <c r="QQG34" s="321"/>
      <c r="QQH34" s="321"/>
      <c r="QQI34" s="321"/>
      <c r="QQJ34" s="321"/>
      <c r="QQK34" s="321"/>
      <c r="QQL34" s="321"/>
      <c r="QQM34" s="321"/>
      <c r="QQN34" s="321"/>
      <c r="QQO34" s="321"/>
      <c r="QQP34" s="321"/>
      <c r="QQQ34" s="321"/>
      <c r="QQR34" s="321"/>
      <c r="QQS34" s="321"/>
      <c r="QQT34" s="321"/>
      <c r="QQU34" s="321"/>
      <c r="QQV34" s="321"/>
      <c r="QQW34" s="321"/>
      <c r="QQX34" s="321"/>
      <c r="QQY34" s="321"/>
      <c r="QQZ34" s="321"/>
      <c r="QRA34" s="321"/>
      <c r="QRB34" s="321"/>
      <c r="QRC34" s="321"/>
      <c r="QRD34" s="321"/>
      <c r="QRE34" s="321"/>
      <c r="QRF34" s="321"/>
      <c r="QRG34" s="321"/>
      <c r="QRH34" s="321"/>
      <c r="QRI34" s="321"/>
      <c r="QRJ34" s="321"/>
      <c r="QRK34" s="321"/>
      <c r="QRL34" s="321"/>
      <c r="QRM34" s="321"/>
      <c r="QRN34" s="321"/>
      <c r="QRO34" s="321"/>
      <c r="QRP34" s="321"/>
      <c r="QRQ34" s="321"/>
      <c r="QRR34" s="321"/>
      <c r="QRS34" s="321"/>
      <c r="QRT34" s="321"/>
      <c r="QRU34" s="321"/>
      <c r="QRV34" s="321"/>
      <c r="QRW34" s="321"/>
      <c r="QRX34" s="321"/>
      <c r="QRY34" s="321"/>
      <c r="QRZ34" s="321"/>
      <c r="QSA34" s="321"/>
      <c r="QSB34" s="321"/>
      <c r="QSC34" s="321"/>
      <c r="QSD34" s="321"/>
      <c r="QSE34" s="321"/>
      <c r="QSF34" s="321"/>
      <c r="QSG34" s="321"/>
      <c r="QSH34" s="321"/>
      <c r="QSI34" s="321"/>
      <c r="QSJ34" s="321"/>
      <c r="QSK34" s="321"/>
      <c r="QSL34" s="321"/>
      <c r="QSM34" s="321"/>
      <c r="QSN34" s="321"/>
      <c r="QSO34" s="321"/>
      <c r="QSP34" s="321"/>
      <c r="QSQ34" s="321"/>
      <c r="QSR34" s="321"/>
      <c r="QSS34" s="321"/>
      <c r="QST34" s="321"/>
      <c r="QSU34" s="321"/>
      <c r="QSV34" s="321"/>
      <c r="QSW34" s="321"/>
      <c r="QSX34" s="321"/>
      <c r="QSY34" s="321"/>
      <c r="QSZ34" s="321"/>
      <c r="QTA34" s="321"/>
      <c r="QTB34" s="321"/>
      <c r="QTC34" s="321"/>
      <c r="QTD34" s="321"/>
      <c r="QTE34" s="321"/>
      <c r="QTF34" s="321"/>
      <c r="QTG34" s="321"/>
      <c r="QTH34" s="321"/>
      <c r="QTI34" s="321"/>
      <c r="QTJ34" s="321"/>
      <c r="QTK34" s="321"/>
      <c r="QTL34" s="321"/>
      <c r="QTM34" s="321"/>
      <c r="QTN34" s="321"/>
      <c r="QTO34" s="321"/>
      <c r="QTP34" s="321"/>
      <c r="QTQ34" s="321"/>
      <c r="QTR34" s="321"/>
      <c r="QTS34" s="321"/>
      <c r="QTT34" s="321"/>
      <c r="QTU34" s="321"/>
      <c r="QTV34" s="321"/>
      <c r="QTW34" s="321"/>
      <c r="QTX34" s="321"/>
      <c r="QTY34" s="321"/>
      <c r="QTZ34" s="321"/>
      <c r="QUA34" s="321"/>
      <c r="QUB34" s="321"/>
      <c r="QUC34" s="321"/>
      <c r="QUD34" s="321"/>
      <c r="QUE34" s="321"/>
      <c r="QUF34" s="321"/>
      <c r="QUG34" s="321"/>
      <c r="QUH34" s="321"/>
      <c r="QUI34" s="321"/>
      <c r="QUJ34" s="321"/>
      <c r="QUK34" s="321"/>
      <c r="QUL34" s="321"/>
      <c r="QUM34" s="321"/>
      <c r="QUN34" s="321"/>
      <c r="QUO34" s="321"/>
      <c r="QUP34" s="321"/>
      <c r="QUQ34" s="321"/>
      <c r="QUR34" s="321"/>
      <c r="QUS34" s="321"/>
      <c r="QUT34" s="321"/>
      <c r="QUU34" s="321"/>
      <c r="QUV34" s="321"/>
      <c r="QUW34" s="321"/>
      <c r="QUX34" s="321"/>
      <c r="QUY34" s="321"/>
      <c r="QUZ34" s="321"/>
      <c r="QVA34" s="321"/>
      <c r="QVB34" s="321"/>
      <c r="QVC34" s="321"/>
      <c r="QVD34" s="321"/>
      <c r="QVE34" s="321"/>
      <c r="QVF34" s="321"/>
      <c r="QVG34" s="321"/>
      <c r="QVH34" s="321"/>
      <c r="QVI34" s="321"/>
      <c r="QVJ34" s="321"/>
      <c r="QVK34" s="321"/>
      <c r="QVL34" s="321"/>
      <c r="QVM34" s="321"/>
      <c r="QVN34" s="321"/>
      <c r="QVO34" s="321"/>
      <c r="QVP34" s="321"/>
      <c r="QVQ34" s="321"/>
      <c r="QVR34" s="321"/>
      <c r="QVS34" s="321"/>
      <c r="QVT34" s="321"/>
      <c r="QVU34" s="321"/>
      <c r="QVV34" s="321"/>
      <c r="QVW34" s="321"/>
      <c r="QVX34" s="321"/>
      <c r="QVY34" s="321"/>
      <c r="QVZ34" s="321"/>
      <c r="QWA34" s="321"/>
      <c r="QWB34" s="321"/>
      <c r="QWC34" s="321"/>
      <c r="QWD34" s="321"/>
      <c r="QWE34" s="321"/>
      <c r="QWF34" s="321"/>
      <c r="QWG34" s="321"/>
      <c r="QWH34" s="321"/>
      <c r="QWI34" s="321"/>
      <c r="QWJ34" s="321"/>
      <c r="QWK34" s="321"/>
      <c r="QWL34" s="321"/>
      <c r="QWM34" s="321"/>
      <c r="QWN34" s="321"/>
      <c r="QWO34" s="321"/>
      <c r="QWP34" s="321"/>
      <c r="QWQ34" s="321"/>
      <c r="QWR34" s="321"/>
      <c r="QWS34" s="321"/>
      <c r="QWT34" s="321"/>
      <c r="QWU34" s="321"/>
      <c r="QWV34" s="321"/>
      <c r="QWW34" s="321"/>
      <c r="QWX34" s="321"/>
      <c r="QWY34" s="321"/>
      <c r="QWZ34" s="321"/>
      <c r="QXA34" s="321"/>
      <c r="QXB34" s="321"/>
      <c r="QXC34" s="321"/>
      <c r="QXD34" s="321"/>
      <c r="QXE34" s="321"/>
      <c r="QXF34" s="321"/>
      <c r="QXG34" s="321"/>
      <c r="QXH34" s="321"/>
      <c r="QXI34" s="321"/>
      <c r="QXJ34" s="321"/>
      <c r="QXK34" s="321"/>
      <c r="QXL34" s="321"/>
      <c r="QXM34" s="321"/>
      <c r="QXN34" s="321"/>
      <c r="QXO34" s="321"/>
      <c r="QXP34" s="321"/>
      <c r="QXQ34" s="321"/>
      <c r="QXR34" s="321"/>
      <c r="QXS34" s="321"/>
      <c r="QXT34" s="321"/>
      <c r="QXU34" s="321"/>
      <c r="QXV34" s="321"/>
      <c r="QXW34" s="321"/>
      <c r="QXX34" s="321"/>
      <c r="QXY34" s="321"/>
      <c r="QXZ34" s="321"/>
      <c r="QYA34" s="321"/>
      <c r="QYB34" s="321"/>
      <c r="QYC34" s="321"/>
      <c r="QYD34" s="321"/>
      <c r="QYE34" s="321"/>
      <c r="QYF34" s="321"/>
      <c r="QYG34" s="321"/>
      <c r="QYH34" s="321"/>
      <c r="QYI34" s="321"/>
      <c r="QYJ34" s="321"/>
      <c r="QYK34" s="321"/>
      <c r="QYL34" s="321"/>
      <c r="QYM34" s="321"/>
      <c r="QYN34" s="321"/>
      <c r="QYO34" s="321"/>
      <c r="QYP34" s="321"/>
      <c r="QYQ34" s="321"/>
      <c r="QYR34" s="321"/>
      <c r="QYS34" s="321"/>
      <c r="QYT34" s="321"/>
      <c r="QYU34" s="321"/>
      <c r="QYV34" s="321"/>
      <c r="QYW34" s="321"/>
      <c r="QYX34" s="321"/>
      <c r="QYY34" s="321"/>
      <c r="QYZ34" s="321"/>
      <c r="QZA34" s="321"/>
      <c r="QZB34" s="321"/>
      <c r="QZC34" s="321"/>
      <c r="QZD34" s="321"/>
      <c r="QZE34" s="321"/>
      <c r="QZF34" s="321"/>
      <c r="QZG34" s="321"/>
      <c r="QZH34" s="321"/>
      <c r="QZI34" s="321"/>
      <c r="QZJ34" s="321"/>
      <c r="QZK34" s="321"/>
      <c r="QZL34" s="321"/>
      <c r="QZM34" s="321"/>
      <c r="QZN34" s="321"/>
      <c r="QZO34" s="321"/>
      <c r="QZP34" s="321"/>
      <c r="QZQ34" s="321"/>
      <c r="QZR34" s="321"/>
      <c r="QZS34" s="321"/>
      <c r="QZT34" s="321"/>
      <c r="QZU34" s="321"/>
      <c r="QZV34" s="321"/>
      <c r="QZW34" s="321"/>
      <c r="QZX34" s="321"/>
      <c r="QZY34" s="321"/>
      <c r="QZZ34" s="321"/>
      <c r="RAA34" s="321"/>
      <c r="RAB34" s="321"/>
      <c r="RAC34" s="321"/>
      <c r="RAD34" s="321"/>
      <c r="RAE34" s="321"/>
      <c r="RAF34" s="321"/>
      <c r="RAG34" s="321"/>
      <c r="RAH34" s="321"/>
      <c r="RAI34" s="321"/>
      <c r="RAJ34" s="321"/>
      <c r="RAK34" s="321"/>
      <c r="RAL34" s="321"/>
      <c r="RAM34" s="321"/>
      <c r="RAN34" s="321"/>
      <c r="RAO34" s="321"/>
      <c r="RAP34" s="321"/>
      <c r="RAQ34" s="321"/>
      <c r="RAR34" s="321"/>
      <c r="RAS34" s="321"/>
      <c r="RAT34" s="321"/>
      <c r="RAU34" s="321"/>
      <c r="RAV34" s="321"/>
      <c r="RAW34" s="321"/>
      <c r="RAX34" s="321"/>
      <c r="RAY34" s="321"/>
      <c r="RAZ34" s="321"/>
      <c r="RBA34" s="321"/>
      <c r="RBB34" s="321"/>
      <c r="RBC34" s="321"/>
      <c r="RBD34" s="321"/>
      <c r="RBE34" s="321"/>
      <c r="RBF34" s="321"/>
      <c r="RBG34" s="321"/>
      <c r="RBH34" s="321"/>
      <c r="RBI34" s="321"/>
      <c r="RBJ34" s="321"/>
      <c r="RBK34" s="321"/>
      <c r="RBL34" s="321"/>
      <c r="RBM34" s="321"/>
      <c r="RBN34" s="321"/>
      <c r="RBO34" s="321"/>
      <c r="RBP34" s="321"/>
      <c r="RBQ34" s="321"/>
      <c r="RBR34" s="321"/>
      <c r="RBS34" s="321"/>
      <c r="RBT34" s="321"/>
      <c r="RBU34" s="321"/>
      <c r="RBV34" s="321"/>
      <c r="RBW34" s="321"/>
      <c r="RBX34" s="321"/>
      <c r="RBY34" s="321"/>
      <c r="RBZ34" s="321"/>
      <c r="RCA34" s="321"/>
      <c r="RCB34" s="321"/>
      <c r="RCC34" s="321"/>
      <c r="RCD34" s="321"/>
      <c r="RCE34" s="321"/>
      <c r="RCF34" s="321"/>
      <c r="RCG34" s="321"/>
      <c r="RCH34" s="321"/>
      <c r="RCI34" s="321"/>
      <c r="RCJ34" s="321"/>
      <c r="RCK34" s="321"/>
      <c r="RCL34" s="321"/>
      <c r="RCM34" s="321"/>
      <c r="RCN34" s="321"/>
      <c r="RCO34" s="321"/>
      <c r="RCP34" s="321"/>
      <c r="RCQ34" s="321"/>
      <c r="RCR34" s="321"/>
      <c r="RCS34" s="321"/>
      <c r="RCT34" s="321"/>
      <c r="RCU34" s="321"/>
      <c r="RCV34" s="321"/>
      <c r="RCW34" s="321"/>
      <c r="RCX34" s="321"/>
      <c r="RCY34" s="321"/>
      <c r="RCZ34" s="321"/>
      <c r="RDA34" s="321"/>
      <c r="RDB34" s="321"/>
      <c r="RDC34" s="321"/>
      <c r="RDD34" s="321"/>
      <c r="RDE34" s="321"/>
      <c r="RDF34" s="321"/>
      <c r="RDG34" s="321"/>
      <c r="RDH34" s="321"/>
      <c r="RDI34" s="321"/>
      <c r="RDJ34" s="321"/>
      <c r="RDK34" s="321"/>
      <c r="RDL34" s="321"/>
      <c r="RDM34" s="321"/>
      <c r="RDN34" s="321"/>
      <c r="RDO34" s="321"/>
      <c r="RDP34" s="321"/>
      <c r="RDQ34" s="321"/>
      <c r="RDR34" s="321"/>
      <c r="RDS34" s="321"/>
      <c r="RDT34" s="321"/>
      <c r="RDU34" s="321"/>
      <c r="RDV34" s="321"/>
      <c r="RDW34" s="321"/>
      <c r="RDX34" s="321"/>
      <c r="RDY34" s="321"/>
      <c r="RDZ34" s="321"/>
      <c r="REA34" s="321"/>
      <c r="REB34" s="321"/>
      <c r="REC34" s="321"/>
      <c r="RED34" s="321"/>
      <c r="REE34" s="321"/>
      <c r="REF34" s="321"/>
      <c r="REG34" s="321"/>
      <c r="REH34" s="321"/>
      <c r="REI34" s="321"/>
      <c r="REJ34" s="321"/>
      <c r="REK34" s="321"/>
      <c r="REL34" s="321"/>
      <c r="REM34" s="321"/>
      <c r="REN34" s="321"/>
      <c r="REO34" s="321"/>
      <c r="REP34" s="321"/>
      <c r="REQ34" s="321"/>
      <c r="RER34" s="321"/>
      <c r="RES34" s="321"/>
      <c r="RET34" s="321"/>
      <c r="REU34" s="321"/>
      <c r="REV34" s="321"/>
      <c r="REW34" s="321"/>
      <c r="REX34" s="321"/>
      <c r="REY34" s="321"/>
      <c r="REZ34" s="321"/>
      <c r="RFA34" s="321"/>
      <c r="RFB34" s="321"/>
      <c r="RFC34" s="321"/>
      <c r="RFD34" s="321"/>
      <c r="RFE34" s="321"/>
      <c r="RFF34" s="321"/>
      <c r="RFG34" s="321"/>
      <c r="RFH34" s="321"/>
      <c r="RFI34" s="321"/>
      <c r="RFJ34" s="321"/>
      <c r="RFK34" s="321"/>
      <c r="RFL34" s="321"/>
      <c r="RFM34" s="321"/>
      <c r="RFN34" s="321"/>
      <c r="RFO34" s="321"/>
      <c r="RFP34" s="321"/>
      <c r="RFQ34" s="321"/>
      <c r="RFR34" s="321"/>
      <c r="RFS34" s="321"/>
      <c r="RFT34" s="321"/>
      <c r="RFU34" s="321"/>
      <c r="RFV34" s="321"/>
      <c r="RFW34" s="321"/>
      <c r="RFX34" s="321"/>
      <c r="RFY34" s="321"/>
      <c r="RFZ34" s="321"/>
      <c r="RGA34" s="321"/>
      <c r="RGB34" s="321"/>
      <c r="RGC34" s="321"/>
      <c r="RGD34" s="321"/>
      <c r="RGE34" s="321"/>
      <c r="RGF34" s="321"/>
      <c r="RGG34" s="321"/>
      <c r="RGH34" s="321"/>
      <c r="RGI34" s="321"/>
      <c r="RGJ34" s="321"/>
      <c r="RGK34" s="321"/>
      <c r="RGL34" s="321"/>
      <c r="RGM34" s="321"/>
      <c r="RGN34" s="321"/>
      <c r="RGO34" s="321"/>
      <c r="RGP34" s="321"/>
      <c r="RGQ34" s="321"/>
      <c r="RGR34" s="321"/>
      <c r="RGS34" s="321"/>
      <c r="RGT34" s="321"/>
      <c r="RGU34" s="321"/>
      <c r="RGV34" s="321"/>
      <c r="RGW34" s="321"/>
      <c r="RGX34" s="321"/>
      <c r="RGY34" s="321"/>
      <c r="RGZ34" s="321"/>
      <c r="RHA34" s="321"/>
      <c r="RHB34" s="321"/>
      <c r="RHC34" s="321"/>
      <c r="RHD34" s="321"/>
      <c r="RHE34" s="321"/>
      <c r="RHF34" s="321"/>
      <c r="RHG34" s="321"/>
      <c r="RHH34" s="321"/>
      <c r="RHI34" s="321"/>
      <c r="RHJ34" s="321"/>
      <c r="RHK34" s="321"/>
      <c r="RHL34" s="321"/>
      <c r="RHM34" s="321"/>
      <c r="RHN34" s="321"/>
      <c r="RHO34" s="321"/>
      <c r="RHP34" s="321"/>
      <c r="RHQ34" s="321"/>
      <c r="RHR34" s="321"/>
      <c r="RHS34" s="321"/>
      <c r="RHT34" s="321"/>
      <c r="RHU34" s="321"/>
      <c r="RHV34" s="321"/>
      <c r="RHW34" s="321"/>
      <c r="RHX34" s="321"/>
      <c r="RHY34" s="321"/>
      <c r="RHZ34" s="321"/>
      <c r="RIA34" s="321"/>
      <c r="RIB34" s="321"/>
      <c r="RIC34" s="321"/>
      <c r="RID34" s="321"/>
      <c r="RIE34" s="321"/>
      <c r="RIF34" s="321"/>
      <c r="RIG34" s="321"/>
      <c r="RIH34" s="321"/>
      <c r="RII34" s="321"/>
      <c r="RIJ34" s="321"/>
      <c r="RIK34" s="321"/>
      <c r="RIL34" s="321"/>
      <c r="RIM34" s="321"/>
      <c r="RIN34" s="321"/>
      <c r="RIO34" s="321"/>
      <c r="RIP34" s="321"/>
      <c r="RIQ34" s="321"/>
      <c r="RIR34" s="321"/>
      <c r="RIS34" s="321"/>
      <c r="RIT34" s="321"/>
      <c r="RIU34" s="321"/>
      <c r="RIV34" s="321"/>
      <c r="RIW34" s="321"/>
      <c r="RIX34" s="321"/>
      <c r="RIY34" s="321"/>
      <c r="RIZ34" s="321"/>
      <c r="RJA34" s="321"/>
      <c r="RJB34" s="321"/>
      <c r="RJC34" s="321"/>
      <c r="RJD34" s="321"/>
      <c r="RJE34" s="321"/>
      <c r="RJF34" s="321"/>
      <c r="RJG34" s="321"/>
      <c r="RJH34" s="321"/>
      <c r="RJI34" s="321"/>
      <c r="RJJ34" s="321"/>
      <c r="RJK34" s="321"/>
      <c r="RJL34" s="321"/>
      <c r="RJM34" s="321"/>
      <c r="RJN34" s="321"/>
      <c r="RJO34" s="321"/>
      <c r="RJP34" s="321"/>
      <c r="RJQ34" s="321"/>
      <c r="RJR34" s="321"/>
      <c r="RJS34" s="321"/>
      <c r="RJT34" s="321"/>
      <c r="RJU34" s="321"/>
      <c r="RJV34" s="321"/>
      <c r="RJW34" s="321"/>
      <c r="RJX34" s="321"/>
      <c r="RJY34" s="321"/>
      <c r="RJZ34" s="321"/>
      <c r="RKA34" s="321"/>
      <c r="RKB34" s="321"/>
      <c r="RKC34" s="321"/>
      <c r="RKD34" s="321"/>
      <c r="RKE34" s="321"/>
      <c r="RKF34" s="321"/>
      <c r="RKG34" s="321"/>
      <c r="RKH34" s="321"/>
      <c r="RKI34" s="321"/>
      <c r="RKJ34" s="321"/>
      <c r="RKK34" s="321"/>
      <c r="RKL34" s="321"/>
      <c r="RKM34" s="321"/>
      <c r="RKN34" s="321"/>
      <c r="RKO34" s="321"/>
      <c r="RKP34" s="321"/>
      <c r="RKQ34" s="321"/>
      <c r="RKR34" s="321"/>
      <c r="RKS34" s="321"/>
      <c r="RKT34" s="321"/>
      <c r="RKU34" s="321"/>
      <c r="RKV34" s="321"/>
      <c r="RKW34" s="321"/>
      <c r="RKX34" s="321"/>
      <c r="RKY34" s="321"/>
      <c r="RKZ34" s="321"/>
      <c r="RLA34" s="321"/>
      <c r="RLB34" s="321"/>
      <c r="RLC34" s="321"/>
      <c r="RLD34" s="321"/>
      <c r="RLE34" s="321"/>
      <c r="RLF34" s="321"/>
      <c r="RLG34" s="321"/>
      <c r="RLH34" s="321"/>
      <c r="RLI34" s="321"/>
      <c r="RLJ34" s="321"/>
      <c r="RLK34" s="321"/>
      <c r="RLL34" s="321"/>
      <c r="RLM34" s="321"/>
      <c r="RLN34" s="321"/>
      <c r="RLO34" s="321"/>
      <c r="RLP34" s="321"/>
      <c r="RLQ34" s="321"/>
      <c r="RLR34" s="321"/>
      <c r="RLS34" s="321"/>
      <c r="RLT34" s="321"/>
      <c r="RLU34" s="321"/>
      <c r="RLV34" s="321"/>
      <c r="RLW34" s="321"/>
      <c r="RLX34" s="321"/>
      <c r="RLY34" s="321"/>
      <c r="RLZ34" s="321"/>
      <c r="RMA34" s="321"/>
      <c r="RMB34" s="321"/>
      <c r="RMC34" s="321"/>
      <c r="RMD34" s="321"/>
      <c r="RME34" s="321"/>
      <c r="RMF34" s="321"/>
      <c r="RMG34" s="321"/>
      <c r="RMH34" s="321"/>
      <c r="RMI34" s="321"/>
      <c r="RMJ34" s="321"/>
      <c r="RMK34" s="321"/>
      <c r="RML34" s="321"/>
      <c r="RMM34" s="321"/>
      <c r="RMN34" s="321"/>
      <c r="RMO34" s="321"/>
      <c r="RMP34" s="321"/>
      <c r="RMQ34" s="321"/>
      <c r="RMR34" s="321"/>
      <c r="RMS34" s="321"/>
      <c r="RMT34" s="321"/>
      <c r="RMU34" s="321"/>
      <c r="RMV34" s="321"/>
      <c r="RMW34" s="321"/>
      <c r="RMX34" s="321"/>
      <c r="RMY34" s="321"/>
      <c r="RMZ34" s="321"/>
      <c r="RNA34" s="321"/>
      <c r="RNB34" s="321"/>
      <c r="RNC34" s="321"/>
      <c r="RND34" s="321"/>
      <c r="RNE34" s="321"/>
      <c r="RNF34" s="321"/>
      <c r="RNG34" s="321"/>
      <c r="RNH34" s="321"/>
      <c r="RNI34" s="321"/>
      <c r="RNJ34" s="321"/>
      <c r="RNK34" s="321"/>
      <c r="RNL34" s="321"/>
      <c r="RNM34" s="321"/>
      <c r="RNN34" s="321"/>
      <c r="RNO34" s="321"/>
      <c r="RNP34" s="321"/>
      <c r="RNQ34" s="321"/>
      <c r="RNR34" s="321"/>
      <c r="RNS34" s="321"/>
      <c r="RNT34" s="321"/>
      <c r="RNU34" s="321"/>
      <c r="RNV34" s="321"/>
      <c r="RNW34" s="321"/>
      <c r="RNX34" s="321"/>
      <c r="RNY34" s="321"/>
      <c r="RNZ34" s="321"/>
      <c r="ROA34" s="321"/>
      <c r="ROB34" s="321"/>
      <c r="ROC34" s="321"/>
      <c r="ROD34" s="321"/>
      <c r="ROE34" s="321"/>
      <c r="ROF34" s="321"/>
      <c r="ROG34" s="321"/>
      <c r="ROH34" s="321"/>
      <c r="ROI34" s="321"/>
      <c r="ROJ34" s="321"/>
      <c r="ROK34" s="321"/>
      <c r="ROL34" s="321"/>
      <c r="ROM34" s="321"/>
      <c r="RON34" s="321"/>
      <c r="ROO34" s="321"/>
      <c r="ROP34" s="321"/>
      <c r="ROQ34" s="321"/>
      <c r="ROR34" s="321"/>
      <c r="ROS34" s="321"/>
      <c r="ROT34" s="321"/>
      <c r="ROU34" s="321"/>
      <c r="ROV34" s="321"/>
      <c r="ROW34" s="321"/>
      <c r="ROX34" s="321"/>
      <c r="ROY34" s="321"/>
      <c r="ROZ34" s="321"/>
      <c r="RPA34" s="321"/>
      <c r="RPB34" s="321"/>
      <c r="RPC34" s="321"/>
      <c r="RPD34" s="321"/>
      <c r="RPE34" s="321"/>
      <c r="RPF34" s="321"/>
      <c r="RPG34" s="321"/>
      <c r="RPH34" s="321"/>
      <c r="RPI34" s="321"/>
      <c r="RPJ34" s="321"/>
      <c r="RPK34" s="321"/>
      <c r="RPL34" s="321"/>
      <c r="RPM34" s="321"/>
      <c r="RPN34" s="321"/>
      <c r="RPO34" s="321"/>
      <c r="RPP34" s="321"/>
      <c r="RPQ34" s="321"/>
      <c r="RPR34" s="321"/>
      <c r="RPS34" s="321"/>
      <c r="RPT34" s="321"/>
      <c r="RPU34" s="321"/>
      <c r="RPV34" s="321"/>
      <c r="RPW34" s="321"/>
      <c r="RPX34" s="321"/>
      <c r="RPY34" s="321"/>
      <c r="RPZ34" s="321"/>
      <c r="RQA34" s="321"/>
      <c r="RQB34" s="321"/>
      <c r="RQC34" s="321"/>
      <c r="RQD34" s="321"/>
      <c r="RQE34" s="321"/>
      <c r="RQF34" s="321"/>
      <c r="RQG34" s="321"/>
      <c r="RQH34" s="321"/>
      <c r="RQI34" s="321"/>
      <c r="RQJ34" s="321"/>
      <c r="RQK34" s="321"/>
      <c r="RQL34" s="321"/>
      <c r="RQM34" s="321"/>
      <c r="RQN34" s="321"/>
      <c r="RQO34" s="321"/>
      <c r="RQP34" s="321"/>
      <c r="RQQ34" s="321"/>
      <c r="RQR34" s="321"/>
      <c r="RQS34" s="321"/>
      <c r="RQT34" s="321"/>
      <c r="RQU34" s="321"/>
      <c r="RQV34" s="321"/>
      <c r="RQW34" s="321"/>
      <c r="RQX34" s="321"/>
      <c r="RQY34" s="321"/>
      <c r="RQZ34" s="321"/>
      <c r="RRA34" s="321"/>
      <c r="RRB34" s="321"/>
      <c r="RRC34" s="321"/>
      <c r="RRD34" s="321"/>
      <c r="RRE34" s="321"/>
      <c r="RRF34" s="321"/>
      <c r="RRG34" s="321"/>
      <c r="RRH34" s="321"/>
      <c r="RRI34" s="321"/>
      <c r="RRJ34" s="321"/>
      <c r="RRK34" s="321"/>
      <c r="RRL34" s="321"/>
      <c r="RRM34" s="321"/>
      <c r="RRN34" s="321"/>
      <c r="RRO34" s="321"/>
      <c r="RRP34" s="321"/>
      <c r="RRQ34" s="321"/>
      <c r="RRR34" s="321"/>
      <c r="RRS34" s="321"/>
      <c r="RRT34" s="321"/>
      <c r="RRU34" s="321"/>
      <c r="RRV34" s="321"/>
      <c r="RRW34" s="321"/>
      <c r="RRX34" s="321"/>
      <c r="RRY34" s="321"/>
      <c r="RRZ34" s="321"/>
      <c r="RSA34" s="321"/>
      <c r="RSB34" s="321"/>
      <c r="RSC34" s="321"/>
      <c r="RSD34" s="321"/>
      <c r="RSE34" s="321"/>
      <c r="RSF34" s="321"/>
      <c r="RSG34" s="321"/>
      <c r="RSH34" s="321"/>
      <c r="RSI34" s="321"/>
      <c r="RSJ34" s="321"/>
      <c r="RSK34" s="321"/>
      <c r="RSL34" s="321"/>
      <c r="RSM34" s="321"/>
      <c r="RSN34" s="321"/>
      <c r="RSO34" s="321"/>
      <c r="RSP34" s="321"/>
      <c r="RSQ34" s="321"/>
      <c r="RSR34" s="321"/>
      <c r="RSS34" s="321"/>
      <c r="RST34" s="321"/>
      <c r="RSU34" s="321"/>
      <c r="RSV34" s="321"/>
      <c r="RSW34" s="321"/>
      <c r="RSX34" s="321"/>
      <c r="RSY34" s="321"/>
      <c r="RSZ34" s="321"/>
      <c r="RTA34" s="321"/>
      <c r="RTB34" s="321"/>
      <c r="RTC34" s="321"/>
      <c r="RTD34" s="321"/>
      <c r="RTE34" s="321"/>
      <c r="RTF34" s="321"/>
      <c r="RTG34" s="321"/>
      <c r="RTH34" s="321"/>
      <c r="RTI34" s="321"/>
      <c r="RTJ34" s="321"/>
      <c r="RTK34" s="321"/>
      <c r="RTL34" s="321"/>
      <c r="RTM34" s="321"/>
      <c r="RTN34" s="321"/>
      <c r="RTO34" s="321"/>
      <c r="RTP34" s="321"/>
      <c r="RTQ34" s="321"/>
      <c r="RTR34" s="321"/>
      <c r="RTS34" s="321"/>
      <c r="RTT34" s="321"/>
      <c r="RTU34" s="321"/>
      <c r="RTV34" s="321"/>
      <c r="RTW34" s="321"/>
      <c r="RTX34" s="321"/>
      <c r="RTY34" s="321"/>
      <c r="RTZ34" s="321"/>
      <c r="RUA34" s="321"/>
      <c r="RUB34" s="321"/>
      <c r="RUC34" s="321"/>
      <c r="RUD34" s="321"/>
      <c r="RUE34" s="321"/>
      <c r="RUF34" s="321"/>
      <c r="RUG34" s="321"/>
      <c r="RUH34" s="321"/>
      <c r="RUI34" s="321"/>
      <c r="RUJ34" s="321"/>
      <c r="RUK34" s="321"/>
      <c r="RUL34" s="321"/>
      <c r="RUM34" s="321"/>
      <c r="RUN34" s="321"/>
      <c r="RUO34" s="321"/>
      <c r="RUP34" s="321"/>
      <c r="RUQ34" s="321"/>
      <c r="RUR34" s="321"/>
      <c r="RUS34" s="321"/>
      <c r="RUT34" s="321"/>
      <c r="RUU34" s="321"/>
      <c r="RUV34" s="321"/>
      <c r="RUW34" s="321"/>
      <c r="RUX34" s="321"/>
      <c r="RUY34" s="321"/>
      <c r="RUZ34" s="321"/>
      <c r="RVA34" s="321"/>
      <c r="RVB34" s="321"/>
      <c r="RVC34" s="321"/>
      <c r="RVD34" s="321"/>
      <c r="RVE34" s="321"/>
      <c r="RVF34" s="321"/>
      <c r="RVG34" s="321"/>
      <c r="RVH34" s="321"/>
      <c r="RVI34" s="321"/>
      <c r="RVJ34" s="321"/>
      <c r="RVK34" s="321"/>
      <c r="RVL34" s="321"/>
      <c r="RVM34" s="321"/>
      <c r="RVN34" s="321"/>
      <c r="RVO34" s="321"/>
      <c r="RVP34" s="321"/>
      <c r="RVQ34" s="321"/>
      <c r="RVR34" s="321"/>
      <c r="RVS34" s="321"/>
      <c r="RVT34" s="321"/>
      <c r="RVU34" s="321"/>
      <c r="RVV34" s="321"/>
      <c r="RVW34" s="321"/>
      <c r="RVX34" s="321"/>
      <c r="RVY34" s="321"/>
      <c r="RVZ34" s="321"/>
      <c r="RWA34" s="321"/>
      <c r="RWB34" s="321"/>
      <c r="RWC34" s="321"/>
      <c r="RWD34" s="321"/>
      <c r="RWE34" s="321"/>
      <c r="RWF34" s="321"/>
      <c r="RWG34" s="321"/>
      <c r="RWH34" s="321"/>
      <c r="RWI34" s="321"/>
      <c r="RWJ34" s="321"/>
      <c r="RWK34" s="321"/>
      <c r="RWL34" s="321"/>
      <c r="RWM34" s="321"/>
      <c r="RWN34" s="321"/>
      <c r="RWO34" s="321"/>
      <c r="RWP34" s="321"/>
      <c r="RWQ34" s="321"/>
      <c r="RWR34" s="321"/>
      <c r="RWS34" s="321"/>
      <c r="RWT34" s="321"/>
      <c r="RWU34" s="321"/>
      <c r="RWV34" s="321"/>
      <c r="RWW34" s="321"/>
      <c r="RWX34" s="321"/>
      <c r="RWY34" s="321"/>
      <c r="RWZ34" s="321"/>
      <c r="RXA34" s="321"/>
      <c r="RXB34" s="321"/>
      <c r="RXC34" s="321"/>
      <c r="RXD34" s="321"/>
      <c r="RXE34" s="321"/>
      <c r="RXF34" s="321"/>
      <c r="RXG34" s="321"/>
      <c r="RXH34" s="321"/>
      <c r="RXI34" s="321"/>
      <c r="RXJ34" s="321"/>
      <c r="RXK34" s="321"/>
      <c r="RXL34" s="321"/>
      <c r="RXM34" s="321"/>
      <c r="RXN34" s="321"/>
      <c r="RXO34" s="321"/>
      <c r="RXP34" s="321"/>
      <c r="RXQ34" s="321"/>
      <c r="RXR34" s="321"/>
      <c r="RXS34" s="321"/>
      <c r="RXT34" s="321"/>
      <c r="RXU34" s="321"/>
      <c r="RXV34" s="321"/>
      <c r="RXW34" s="321"/>
      <c r="RXX34" s="321"/>
      <c r="RXY34" s="321"/>
      <c r="RXZ34" s="321"/>
      <c r="RYA34" s="321"/>
      <c r="RYB34" s="321"/>
      <c r="RYC34" s="321"/>
      <c r="RYD34" s="321"/>
      <c r="RYE34" s="321"/>
      <c r="RYF34" s="321"/>
      <c r="RYG34" s="321"/>
      <c r="RYH34" s="321"/>
      <c r="RYI34" s="321"/>
      <c r="RYJ34" s="321"/>
      <c r="RYK34" s="321"/>
      <c r="RYL34" s="321"/>
      <c r="RYM34" s="321"/>
      <c r="RYN34" s="321"/>
      <c r="RYO34" s="321"/>
      <c r="RYP34" s="321"/>
      <c r="RYQ34" s="321"/>
      <c r="RYR34" s="321"/>
      <c r="RYS34" s="321"/>
      <c r="RYT34" s="321"/>
      <c r="RYU34" s="321"/>
      <c r="RYV34" s="321"/>
      <c r="RYW34" s="321"/>
      <c r="RYX34" s="321"/>
      <c r="RYY34" s="321"/>
      <c r="RYZ34" s="321"/>
      <c r="RZA34" s="321"/>
      <c r="RZB34" s="321"/>
      <c r="RZC34" s="321"/>
      <c r="RZD34" s="321"/>
      <c r="RZE34" s="321"/>
      <c r="RZF34" s="321"/>
      <c r="RZG34" s="321"/>
      <c r="RZH34" s="321"/>
      <c r="RZI34" s="321"/>
      <c r="RZJ34" s="321"/>
      <c r="RZK34" s="321"/>
      <c r="RZL34" s="321"/>
      <c r="RZM34" s="321"/>
      <c r="RZN34" s="321"/>
      <c r="RZO34" s="321"/>
      <c r="RZP34" s="321"/>
      <c r="RZQ34" s="321"/>
      <c r="RZR34" s="321"/>
      <c r="RZS34" s="321"/>
      <c r="RZT34" s="321"/>
      <c r="RZU34" s="321"/>
      <c r="RZV34" s="321"/>
      <c r="RZW34" s="321"/>
      <c r="RZX34" s="321"/>
      <c r="RZY34" s="321"/>
      <c r="RZZ34" s="321"/>
      <c r="SAA34" s="321"/>
      <c r="SAB34" s="321"/>
      <c r="SAC34" s="321"/>
      <c r="SAD34" s="321"/>
      <c r="SAE34" s="321"/>
      <c r="SAF34" s="321"/>
      <c r="SAG34" s="321"/>
      <c r="SAH34" s="321"/>
      <c r="SAI34" s="321"/>
      <c r="SAJ34" s="321"/>
      <c r="SAK34" s="321"/>
      <c r="SAL34" s="321"/>
      <c r="SAM34" s="321"/>
      <c r="SAN34" s="321"/>
      <c r="SAO34" s="321"/>
      <c r="SAP34" s="321"/>
      <c r="SAQ34" s="321"/>
      <c r="SAR34" s="321"/>
      <c r="SAS34" s="321"/>
      <c r="SAT34" s="321"/>
      <c r="SAU34" s="321"/>
      <c r="SAV34" s="321"/>
      <c r="SAW34" s="321"/>
      <c r="SAX34" s="321"/>
      <c r="SAY34" s="321"/>
      <c r="SAZ34" s="321"/>
      <c r="SBA34" s="321"/>
      <c r="SBB34" s="321"/>
      <c r="SBC34" s="321"/>
      <c r="SBD34" s="321"/>
      <c r="SBE34" s="321"/>
      <c r="SBF34" s="321"/>
      <c r="SBG34" s="321"/>
      <c r="SBH34" s="321"/>
      <c r="SBI34" s="321"/>
      <c r="SBJ34" s="321"/>
      <c r="SBK34" s="321"/>
      <c r="SBL34" s="321"/>
      <c r="SBM34" s="321"/>
      <c r="SBN34" s="321"/>
      <c r="SBO34" s="321"/>
      <c r="SBP34" s="321"/>
      <c r="SBQ34" s="321"/>
      <c r="SBR34" s="321"/>
      <c r="SBS34" s="321"/>
      <c r="SBT34" s="321"/>
      <c r="SBU34" s="321"/>
      <c r="SBV34" s="321"/>
      <c r="SBW34" s="321"/>
      <c r="SBX34" s="321"/>
      <c r="SBY34" s="321"/>
      <c r="SBZ34" s="321"/>
      <c r="SCA34" s="321"/>
      <c r="SCB34" s="321"/>
      <c r="SCC34" s="321"/>
      <c r="SCD34" s="321"/>
      <c r="SCE34" s="321"/>
      <c r="SCF34" s="321"/>
      <c r="SCG34" s="321"/>
      <c r="SCH34" s="321"/>
      <c r="SCI34" s="321"/>
      <c r="SCJ34" s="321"/>
      <c r="SCK34" s="321"/>
      <c r="SCL34" s="321"/>
      <c r="SCM34" s="321"/>
      <c r="SCN34" s="321"/>
      <c r="SCO34" s="321"/>
      <c r="SCP34" s="321"/>
      <c r="SCQ34" s="321"/>
      <c r="SCR34" s="321"/>
      <c r="SCS34" s="321"/>
      <c r="SCT34" s="321"/>
      <c r="SCU34" s="321"/>
      <c r="SCV34" s="321"/>
      <c r="SCW34" s="321"/>
      <c r="SCX34" s="321"/>
      <c r="SCY34" s="321"/>
      <c r="SCZ34" s="321"/>
      <c r="SDA34" s="321"/>
      <c r="SDB34" s="321"/>
      <c r="SDC34" s="321"/>
      <c r="SDD34" s="321"/>
      <c r="SDE34" s="321"/>
      <c r="SDF34" s="321"/>
      <c r="SDG34" s="321"/>
      <c r="SDH34" s="321"/>
      <c r="SDI34" s="321"/>
      <c r="SDJ34" s="321"/>
      <c r="SDK34" s="321"/>
      <c r="SDL34" s="321"/>
      <c r="SDM34" s="321"/>
      <c r="SDN34" s="321"/>
      <c r="SDO34" s="321"/>
      <c r="SDP34" s="321"/>
      <c r="SDQ34" s="321"/>
      <c r="SDR34" s="321"/>
      <c r="SDS34" s="321"/>
      <c r="SDT34" s="321"/>
      <c r="SDU34" s="321"/>
      <c r="SDV34" s="321"/>
      <c r="SDW34" s="321"/>
      <c r="SDX34" s="321"/>
      <c r="SDY34" s="321"/>
      <c r="SDZ34" s="321"/>
      <c r="SEA34" s="321"/>
      <c r="SEB34" s="321"/>
      <c r="SEC34" s="321"/>
      <c r="SED34" s="321"/>
      <c r="SEE34" s="321"/>
      <c r="SEF34" s="321"/>
      <c r="SEG34" s="321"/>
      <c r="SEH34" s="321"/>
      <c r="SEI34" s="321"/>
      <c r="SEJ34" s="321"/>
      <c r="SEK34" s="321"/>
      <c r="SEL34" s="321"/>
      <c r="SEM34" s="321"/>
      <c r="SEN34" s="321"/>
      <c r="SEO34" s="321"/>
      <c r="SEP34" s="321"/>
      <c r="SEQ34" s="321"/>
      <c r="SER34" s="321"/>
      <c r="SES34" s="321"/>
      <c r="SET34" s="321"/>
      <c r="SEU34" s="321"/>
      <c r="SEV34" s="321"/>
      <c r="SEW34" s="321"/>
      <c r="SEX34" s="321"/>
      <c r="SEY34" s="321"/>
      <c r="SEZ34" s="321"/>
      <c r="SFA34" s="321"/>
      <c r="SFB34" s="321"/>
      <c r="SFC34" s="321"/>
      <c r="SFD34" s="321"/>
      <c r="SFE34" s="321"/>
      <c r="SFF34" s="321"/>
      <c r="SFG34" s="321"/>
      <c r="SFH34" s="321"/>
      <c r="SFI34" s="321"/>
      <c r="SFJ34" s="321"/>
      <c r="SFK34" s="321"/>
      <c r="SFL34" s="321"/>
      <c r="SFM34" s="321"/>
      <c r="SFN34" s="321"/>
      <c r="SFO34" s="321"/>
      <c r="SFP34" s="321"/>
      <c r="SFQ34" s="321"/>
      <c r="SFR34" s="321"/>
      <c r="SFS34" s="321"/>
      <c r="SFT34" s="321"/>
      <c r="SFU34" s="321"/>
      <c r="SFV34" s="321"/>
      <c r="SFW34" s="321"/>
      <c r="SFX34" s="321"/>
      <c r="SFY34" s="321"/>
      <c r="SFZ34" s="321"/>
      <c r="SGA34" s="321"/>
      <c r="SGB34" s="321"/>
      <c r="SGC34" s="321"/>
      <c r="SGD34" s="321"/>
      <c r="SGE34" s="321"/>
      <c r="SGF34" s="321"/>
      <c r="SGG34" s="321"/>
      <c r="SGH34" s="321"/>
      <c r="SGI34" s="321"/>
      <c r="SGJ34" s="321"/>
      <c r="SGK34" s="321"/>
      <c r="SGL34" s="321"/>
      <c r="SGM34" s="321"/>
      <c r="SGN34" s="321"/>
      <c r="SGO34" s="321"/>
      <c r="SGP34" s="321"/>
      <c r="SGQ34" s="321"/>
      <c r="SGR34" s="321"/>
      <c r="SGS34" s="321"/>
      <c r="SGT34" s="321"/>
      <c r="SGU34" s="321"/>
      <c r="SGV34" s="321"/>
      <c r="SGW34" s="321"/>
      <c r="SGX34" s="321"/>
      <c r="SGY34" s="321"/>
      <c r="SGZ34" s="321"/>
      <c r="SHA34" s="321"/>
      <c r="SHB34" s="321"/>
      <c r="SHC34" s="321"/>
      <c r="SHD34" s="321"/>
      <c r="SHE34" s="321"/>
      <c r="SHF34" s="321"/>
      <c r="SHG34" s="321"/>
      <c r="SHH34" s="321"/>
      <c r="SHI34" s="321"/>
      <c r="SHJ34" s="321"/>
      <c r="SHK34" s="321"/>
      <c r="SHL34" s="321"/>
      <c r="SHM34" s="321"/>
      <c r="SHN34" s="321"/>
      <c r="SHO34" s="321"/>
      <c r="SHP34" s="321"/>
      <c r="SHQ34" s="321"/>
      <c r="SHR34" s="321"/>
      <c r="SHS34" s="321"/>
      <c r="SHT34" s="321"/>
      <c r="SHU34" s="321"/>
      <c r="SHV34" s="321"/>
      <c r="SHW34" s="321"/>
      <c r="SHX34" s="321"/>
      <c r="SHY34" s="321"/>
      <c r="SHZ34" s="321"/>
      <c r="SIA34" s="321"/>
      <c r="SIB34" s="321"/>
      <c r="SIC34" s="321"/>
      <c r="SID34" s="321"/>
      <c r="SIE34" s="321"/>
      <c r="SIF34" s="321"/>
      <c r="SIG34" s="321"/>
      <c r="SIH34" s="321"/>
      <c r="SII34" s="321"/>
      <c r="SIJ34" s="321"/>
      <c r="SIK34" s="321"/>
      <c r="SIL34" s="321"/>
      <c r="SIM34" s="321"/>
      <c r="SIN34" s="321"/>
      <c r="SIO34" s="321"/>
      <c r="SIP34" s="321"/>
      <c r="SIQ34" s="321"/>
      <c r="SIR34" s="321"/>
      <c r="SIS34" s="321"/>
      <c r="SIT34" s="321"/>
      <c r="SIU34" s="321"/>
      <c r="SIV34" s="321"/>
      <c r="SIW34" s="321"/>
      <c r="SIX34" s="321"/>
      <c r="SIY34" s="321"/>
      <c r="SIZ34" s="321"/>
      <c r="SJA34" s="321"/>
      <c r="SJB34" s="321"/>
      <c r="SJC34" s="321"/>
      <c r="SJD34" s="321"/>
      <c r="SJE34" s="321"/>
      <c r="SJF34" s="321"/>
      <c r="SJG34" s="321"/>
      <c r="SJH34" s="321"/>
      <c r="SJI34" s="321"/>
      <c r="SJJ34" s="321"/>
      <c r="SJK34" s="321"/>
      <c r="SJL34" s="321"/>
      <c r="SJM34" s="321"/>
      <c r="SJN34" s="321"/>
      <c r="SJO34" s="321"/>
      <c r="SJP34" s="321"/>
      <c r="SJQ34" s="321"/>
      <c r="SJR34" s="321"/>
      <c r="SJS34" s="321"/>
      <c r="SJT34" s="321"/>
      <c r="SJU34" s="321"/>
      <c r="SJV34" s="321"/>
      <c r="SJW34" s="321"/>
      <c r="SJX34" s="321"/>
      <c r="SJY34" s="321"/>
      <c r="SJZ34" s="321"/>
      <c r="SKA34" s="321"/>
      <c r="SKB34" s="321"/>
      <c r="SKC34" s="321"/>
      <c r="SKD34" s="321"/>
      <c r="SKE34" s="321"/>
      <c r="SKF34" s="321"/>
      <c r="SKG34" s="321"/>
      <c r="SKH34" s="321"/>
      <c r="SKI34" s="321"/>
      <c r="SKJ34" s="321"/>
      <c r="SKK34" s="321"/>
      <c r="SKL34" s="321"/>
      <c r="SKM34" s="321"/>
      <c r="SKN34" s="321"/>
      <c r="SKO34" s="321"/>
      <c r="SKP34" s="321"/>
      <c r="SKQ34" s="321"/>
      <c r="SKR34" s="321"/>
      <c r="SKS34" s="321"/>
      <c r="SKT34" s="321"/>
      <c r="SKU34" s="321"/>
      <c r="SKV34" s="321"/>
      <c r="SKW34" s="321"/>
      <c r="SKX34" s="321"/>
      <c r="SKY34" s="321"/>
      <c r="SKZ34" s="321"/>
      <c r="SLA34" s="321"/>
      <c r="SLB34" s="321"/>
      <c r="SLC34" s="321"/>
      <c r="SLD34" s="321"/>
      <c r="SLE34" s="321"/>
      <c r="SLF34" s="321"/>
      <c r="SLG34" s="321"/>
      <c r="SLH34" s="321"/>
      <c r="SLI34" s="321"/>
      <c r="SLJ34" s="321"/>
      <c r="SLK34" s="321"/>
      <c r="SLL34" s="321"/>
      <c r="SLM34" s="321"/>
      <c r="SLN34" s="321"/>
      <c r="SLO34" s="321"/>
      <c r="SLP34" s="321"/>
      <c r="SLQ34" s="321"/>
      <c r="SLR34" s="321"/>
      <c r="SLS34" s="321"/>
      <c r="SLT34" s="321"/>
      <c r="SLU34" s="321"/>
      <c r="SLV34" s="321"/>
      <c r="SLW34" s="321"/>
      <c r="SLX34" s="321"/>
      <c r="SLY34" s="321"/>
      <c r="SLZ34" s="321"/>
      <c r="SMA34" s="321"/>
      <c r="SMB34" s="321"/>
      <c r="SMC34" s="321"/>
      <c r="SMD34" s="321"/>
      <c r="SME34" s="321"/>
      <c r="SMF34" s="321"/>
      <c r="SMG34" s="321"/>
      <c r="SMH34" s="321"/>
      <c r="SMI34" s="321"/>
      <c r="SMJ34" s="321"/>
      <c r="SMK34" s="321"/>
      <c r="SML34" s="321"/>
      <c r="SMM34" s="321"/>
      <c r="SMN34" s="321"/>
      <c r="SMO34" s="321"/>
      <c r="SMP34" s="321"/>
      <c r="SMQ34" s="321"/>
      <c r="SMR34" s="321"/>
      <c r="SMS34" s="321"/>
      <c r="SMT34" s="321"/>
      <c r="SMU34" s="321"/>
      <c r="SMV34" s="321"/>
      <c r="SMW34" s="321"/>
      <c r="SMX34" s="321"/>
      <c r="SMY34" s="321"/>
      <c r="SMZ34" s="321"/>
      <c r="SNA34" s="321"/>
      <c r="SNB34" s="321"/>
      <c r="SNC34" s="321"/>
      <c r="SND34" s="321"/>
      <c r="SNE34" s="321"/>
      <c r="SNF34" s="321"/>
      <c r="SNG34" s="321"/>
      <c r="SNH34" s="321"/>
      <c r="SNI34" s="321"/>
      <c r="SNJ34" s="321"/>
      <c r="SNK34" s="321"/>
      <c r="SNL34" s="321"/>
      <c r="SNM34" s="321"/>
      <c r="SNN34" s="321"/>
      <c r="SNO34" s="321"/>
      <c r="SNP34" s="321"/>
      <c r="SNQ34" s="321"/>
      <c r="SNR34" s="321"/>
      <c r="SNS34" s="321"/>
      <c r="SNT34" s="321"/>
      <c r="SNU34" s="321"/>
      <c r="SNV34" s="321"/>
      <c r="SNW34" s="321"/>
      <c r="SNX34" s="321"/>
      <c r="SNY34" s="321"/>
      <c r="SNZ34" s="321"/>
      <c r="SOA34" s="321"/>
      <c r="SOB34" s="321"/>
      <c r="SOC34" s="321"/>
      <c r="SOD34" s="321"/>
      <c r="SOE34" s="321"/>
      <c r="SOF34" s="321"/>
      <c r="SOG34" s="321"/>
      <c r="SOH34" s="321"/>
      <c r="SOI34" s="321"/>
      <c r="SOJ34" s="321"/>
      <c r="SOK34" s="321"/>
      <c r="SOL34" s="321"/>
      <c r="SOM34" s="321"/>
      <c r="SON34" s="321"/>
      <c r="SOO34" s="321"/>
      <c r="SOP34" s="321"/>
      <c r="SOQ34" s="321"/>
      <c r="SOR34" s="321"/>
      <c r="SOS34" s="321"/>
      <c r="SOT34" s="321"/>
      <c r="SOU34" s="321"/>
      <c r="SOV34" s="321"/>
      <c r="SOW34" s="321"/>
      <c r="SOX34" s="321"/>
      <c r="SOY34" s="321"/>
      <c r="SOZ34" s="321"/>
      <c r="SPA34" s="321"/>
      <c r="SPB34" s="321"/>
      <c r="SPC34" s="321"/>
      <c r="SPD34" s="321"/>
      <c r="SPE34" s="321"/>
      <c r="SPF34" s="321"/>
      <c r="SPG34" s="321"/>
      <c r="SPH34" s="321"/>
      <c r="SPI34" s="321"/>
      <c r="SPJ34" s="321"/>
      <c r="SPK34" s="321"/>
      <c r="SPL34" s="321"/>
      <c r="SPM34" s="321"/>
      <c r="SPN34" s="321"/>
      <c r="SPO34" s="321"/>
      <c r="SPP34" s="321"/>
      <c r="SPQ34" s="321"/>
      <c r="SPR34" s="321"/>
      <c r="SPS34" s="321"/>
      <c r="SPT34" s="321"/>
      <c r="SPU34" s="321"/>
      <c r="SPV34" s="321"/>
      <c r="SPW34" s="321"/>
      <c r="SPX34" s="321"/>
      <c r="SPY34" s="321"/>
      <c r="SPZ34" s="321"/>
      <c r="SQA34" s="321"/>
      <c r="SQB34" s="321"/>
      <c r="SQC34" s="321"/>
      <c r="SQD34" s="321"/>
      <c r="SQE34" s="321"/>
      <c r="SQF34" s="321"/>
      <c r="SQG34" s="321"/>
      <c r="SQH34" s="321"/>
      <c r="SQI34" s="321"/>
      <c r="SQJ34" s="321"/>
      <c r="SQK34" s="321"/>
      <c r="SQL34" s="321"/>
      <c r="SQM34" s="321"/>
      <c r="SQN34" s="321"/>
      <c r="SQO34" s="321"/>
      <c r="SQP34" s="321"/>
      <c r="SQQ34" s="321"/>
      <c r="SQR34" s="321"/>
      <c r="SQS34" s="321"/>
      <c r="SQT34" s="321"/>
      <c r="SQU34" s="321"/>
      <c r="SQV34" s="321"/>
      <c r="SQW34" s="321"/>
      <c r="SQX34" s="321"/>
      <c r="SQY34" s="321"/>
      <c r="SQZ34" s="321"/>
      <c r="SRA34" s="321"/>
      <c r="SRB34" s="321"/>
      <c r="SRC34" s="321"/>
      <c r="SRD34" s="321"/>
      <c r="SRE34" s="321"/>
      <c r="SRF34" s="321"/>
      <c r="SRG34" s="321"/>
      <c r="SRH34" s="321"/>
      <c r="SRI34" s="321"/>
      <c r="SRJ34" s="321"/>
      <c r="SRK34" s="321"/>
      <c r="SRL34" s="321"/>
      <c r="SRM34" s="321"/>
      <c r="SRN34" s="321"/>
      <c r="SRO34" s="321"/>
      <c r="SRP34" s="321"/>
      <c r="SRQ34" s="321"/>
      <c r="SRR34" s="321"/>
      <c r="SRS34" s="321"/>
      <c r="SRT34" s="321"/>
      <c r="SRU34" s="321"/>
      <c r="SRV34" s="321"/>
      <c r="SRW34" s="321"/>
      <c r="SRX34" s="321"/>
      <c r="SRY34" s="321"/>
      <c r="SRZ34" s="321"/>
      <c r="SSA34" s="321"/>
      <c r="SSB34" s="321"/>
      <c r="SSC34" s="321"/>
      <c r="SSD34" s="321"/>
      <c r="SSE34" s="321"/>
      <c r="SSF34" s="321"/>
      <c r="SSG34" s="321"/>
      <c r="SSH34" s="321"/>
      <c r="SSI34" s="321"/>
      <c r="SSJ34" s="321"/>
      <c r="SSK34" s="321"/>
      <c r="SSL34" s="321"/>
      <c r="SSM34" s="321"/>
      <c r="SSN34" s="321"/>
      <c r="SSO34" s="321"/>
      <c r="SSP34" s="321"/>
      <c r="SSQ34" s="321"/>
      <c r="SSR34" s="321"/>
      <c r="SSS34" s="321"/>
      <c r="SST34" s="321"/>
      <c r="SSU34" s="321"/>
      <c r="SSV34" s="321"/>
      <c r="SSW34" s="321"/>
      <c r="SSX34" s="321"/>
      <c r="SSY34" s="321"/>
      <c r="SSZ34" s="321"/>
      <c r="STA34" s="321"/>
      <c r="STB34" s="321"/>
      <c r="STC34" s="321"/>
      <c r="STD34" s="321"/>
      <c r="STE34" s="321"/>
      <c r="STF34" s="321"/>
      <c r="STG34" s="321"/>
      <c r="STH34" s="321"/>
      <c r="STI34" s="321"/>
      <c r="STJ34" s="321"/>
      <c r="STK34" s="321"/>
      <c r="STL34" s="321"/>
      <c r="STM34" s="321"/>
      <c r="STN34" s="321"/>
      <c r="STO34" s="321"/>
      <c r="STP34" s="321"/>
      <c r="STQ34" s="321"/>
      <c r="STR34" s="321"/>
      <c r="STS34" s="321"/>
      <c r="STT34" s="321"/>
      <c r="STU34" s="321"/>
      <c r="STV34" s="321"/>
      <c r="STW34" s="321"/>
      <c r="STX34" s="321"/>
      <c r="STY34" s="321"/>
      <c r="STZ34" s="321"/>
      <c r="SUA34" s="321"/>
      <c r="SUB34" s="321"/>
      <c r="SUC34" s="321"/>
      <c r="SUD34" s="321"/>
      <c r="SUE34" s="321"/>
      <c r="SUF34" s="321"/>
      <c r="SUG34" s="321"/>
      <c r="SUH34" s="321"/>
      <c r="SUI34" s="321"/>
      <c r="SUJ34" s="321"/>
      <c r="SUK34" s="321"/>
      <c r="SUL34" s="321"/>
      <c r="SUM34" s="321"/>
      <c r="SUN34" s="321"/>
      <c r="SUO34" s="321"/>
      <c r="SUP34" s="321"/>
      <c r="SUQ34" s="321"/>
      <c r="SUR34" s="321"/>
      <c r="SUS34" s="321"/>
      <c r="SUT34" s="321"/>
      <c r="SUU34" s="321"/>
      <c r="SUV34" s="321"/>
      <c r="SUW34" s="321"/>
      <c r="SUX34" s="321"/>
      <c r="SUY34" s="321"/>
      <c r="SUZ34" s="321"/>
      <c r="SVA34" s="321"/>
      <c r="SVB34" s="321"/>
      <c r="SVC34" s="321"/>
      <c r="SVD34" s="321"/>
      <c r="SVE34" s="321"/>
      <c r="SVF34" s="321"/>
      <c r="SVG34" s="321"/>
      <c r="SVH34" s="321"/>
      <c r="SVI34" s="321"/>
      <c r="SVJ34" s="321"/>
      <c r="SVK34" s="321"/>
      <c r="SVL34" s="321"/>
      <c r="SVM34" s="321"/>
      <c r="SVN34" s="321"/>
      <c r="SVO34" s="321"/>
      <c r="SVP34" s="321"/>
      <c r="SVQ34" s="321"/>
      <c r="SVR34" s="321"/>
      <c r="SVS34" s="321"/>
      <c r="SVT34" s="321"/>
      <c r="SVU34" s="321"/>
      <c r="SVV34" s="321"/>
      <c r="SVW34" s="321"/>
      <c r="SVX34" s="321"/>
      <c r="SVY34" s="321"/>
      <c r="SVZ34" s="321"/>
      <c r="SWA34" s="321"/>
      <c r="SWB34" s="321"/>
      <c r="SWC34" s="321"/>
      <c r="SWD34" s="321"/>
      <c r="SWE34" s="321"/>
      <c r="SWF34" s="321"/>
      <c r="SWG34" s="321"/>
      <c r="SWH34" s="321"/>
      <c r="SWI34" s="321"/>
      <c r="SWJ34" s="321"/>
      <c r="SWK34" s="321"/>
      <c r="SWL34" s="321"/>
      <c r="SWM34" s="321"/>
      <c r="SWN34" s="321"/>
      <c r="SWO34" s="321"/>
      <c r="SWP34" s="321"/>
      <c r="SWQ34" s="321"/>
      <c r="SWR34" s="321"/>
      <c r="SWS34" s="321"/>
      <c r="SWT34" s="321"/>
      <c r="SWU34" s="321"/>
      <c r="SWV34" s="321"/>
      <c r="SWW34" s="321"/>
      <c r="SWX34" s="321"/>
      <c r="SWY34" s="321"/>
      <c r="SWZ34" s="321"/>
      <c r="SXA34" s="321"/>
      <c r="SXB34" s="321"/>
      <c r="SXC34" s="321"/>
      <c r="SXD34" s="321"/>
      <c r="SXE34" s="321"/>
      <c r="SXF34" s="321"/>
      <c r="SXG34" s="321"/>
      <c r="SXH34" s="321"/>
      <c r="SXI34" s="321"/>
      <c r="SXJ34" s="321"/>
      <c r="SXK34" s="321"/>
      <c r="SXL34" s="321"/>
      <c r="SXM34" s="321"/>
      <c r="SXN34" s="321"/>
      <c r="SXO34" s="321"/>
      <c r="SXP34" s="321"/>
      <c r="SXQ34" s="321"/>
      <c r="SXR34" s="321"/>
      <c r="SXS34" s="321"/>
      <c r="SXT34" s="321"/>
      <c r="SXU34" s="321"/>
      <c r="SXV34" s="321"/>
      <c r="SXW34" s="321"/>
      <c r="SXX34" s="321"/>
      <c r="SXY34" s="321"/>
      <c r="SXZ34" s="321"/>
      <c r="SYA34" s="321"/>
      <c r="SYB34" s="321"/>
      <c r="SYC34" s="321"/>
      <c r="SYD34" s="321"/>
      <c r="SYE34" s="321"/>
      <c r="SYF34" s="321"/>
      <c r="SYG34" s="321"/>
      <c r="SYH34" s="321"/>
      <c r="SYI34" s="321"/>
      <c r="SYJ34" s="321"/>
      <c r="SYK34" s="321"/>
      <c r="SYL34" s="321"/>
      <c r="SYM34" s="321"/>
      <c r="SYN34" s="321"/>
      <c r="SYO34" s="321"/>
      <c r="SYP34" s="321"/>
      <c r="SYQ34" s="321"/>
      <c r="SYR34" s="321"/>
      <c r="SYS34" s="321"/>
      <c r="SYT34" s="321"/>
      <c r="SYU34" s="321"/>
      <c r="SYV34" s="321"/>
      <c r="SYW34" s="321"/>
      <c r="SYX34" s="321"/>
      <c r="SYY34" s="321"/>
      <c r="SYZ34" s="321"/>
      <c r="SZA34" s="321"/>
      <c r="SZB34" s="321"/>
      <c r="SZC34" s="321"/>
      <c r="SZD34" s="321"/>
      <c r="SZE34" s="321"/>
      <c r="SZF34" s="321"/>
      <c r="SZG34" s="321"/>
      <c r="SZH34" s="321"/>
      <c r="SZI34" s="321"/>
      <c r="SZJ34" s="321"/>
      <c r="SZK34" s="321"/>
      <c r="SZL34" s="321"/>
      <c r="SZM34" s="321"/>
      <c r="SZN34" s="321"/>
      <c r="SZO34" s="321"/>
      <c r="SZP34" s="321"/>
      <c r="SZQ34" s="321"/>
      <c r="SZR34" s="321"/>
      <c r="SZS34" s="321"/>
      <c r="SZT34" s="321"/>
      <c r="SZU34" s="321"/>
      <c r="SZV34" s="321"/>
      <c r="SZW34" s="321"/>
      <c r="SZX34" s="321"/>
      <c r="SZY34" s="321"/>
      <c r="SZZ34" s="321"/>
      <c r="TAA34" s="321"/>
      <c r="TAB34" s="321"/>
      <c r="TAC34" s="321"/>
      <c r="TAD34" s="321"/>
      <c r="TAE34" s="321"/>
      <c r="TAF34" s="321"/>
      <c r="TAG34" s="321"/>
      <c r="TAH34" s="321"/>
      <c r="TAI34" s="321"/>
      <c r="TAJ34" s="321"/>
      <c r="TAK34" s="321"/>
      <c r="TAL34" s="321"/>
      <c r="TAM34" s="321"/>
      <c r="TAN34" s="321"/>
      <c r="TAO34" s="321"/>
      <c r="TAP34" s="321"/>
      <c r="TAQ34" s="321"/>
      <c r="TAR34" s="321"/>
      <c r="TAS34" s="321"/>
      <c r="TAT34" s="321"/>
      <c r="TAU34" s="321"/>
      <c r="TAV34" s="321"/>
      <c r="TAW34" s="321"/>
      <c r="TAX34" s="321"/>
      <c r="TAY34" s="321"/>
      <c r="TAZ34" s="321"/>
      <c r="TBA34" s="321"/>
      <c r="TBB34" s="321"/>
      <c r="TBC34" s="321"/>
      <c r="TBD34" s="321"/>
      <c r="TBE34" s="321"/>
      <c r="TBF34" s="321"/>
      <c r="TBG34" s="321"/>
      <c r="TBH34" s="321"/>
      <c r="TBI34" s="321"/>
      <c r="TBJ34" s="321"/>
      <c r="TBK34" s="321"/>
      <c r="TBL34" s="321"/>
      <c r="TBM34" s="321"/>
      <c r="TBN34" s="321"/>
      <c r="TBO34" s="321"/>
      <c r="TBP34" s="321"/>
      <c r="TBQ34" s="321"/>
      <c r="TBR34" s="321"/>
      <c r="TBS34" s="321"/>
      <c r="TBT34" s="321"/>
      <c r="TBU34" s="321"/>
      <c r="TBV34" s="321"/>
      <c r="TBW34" s="321"/>
      <c r="TBX34" s="321"/>
      <c r="TBY34" s="321"/>
      <c r="TBZ34" s="321"/>
      <c r="TCA34" s="321"/>
      <c r="TCB34" s="321"/>
      <c r="TCC34" s="321"/>
      <c r="TCD34" s="321"/>
      <c r="TCE34" s="321"/>
      <c r="TCF34" s="321"/>
      <c r="TCG34" s="321"/>
      <c r="TCH34" s="321"/>
      <c r="TCI34" s="321"/>
      <c r="TCJ34" s="321"/>
      <c r="TCK34" s="321"/>
      <c r="TCL34" s="321"/>
      <c r="TCM34" s="321"/>
      <c r="TCN34" s="321"/>
      <c r="TCO34" s="321"/>
      <c r="TCP34" s="321"/>
      <c r="TCQ34" s="321"/>
      <c r="TCR34" s="321"/>
      <c r="TCS34" s="321"/>
      <c r="TCT34" s="321"/>
      <c r="TCU34" s="321"/>
      <c r="TCV34" s="321"/>
      <c r="TCW34" s="321"/>
      <c r="TCX34" s="321"/>
      <c r="TCY34" s="321"/>
      <c r="TCZ34" s="321"/>
      <c r="TDA34" s="321"/>
      <c r="TDB34" s="321"/>
      <c r="TDC34" s="321"/>
      <c r="TDD34" s="321"/>
      <c r="TDE34" s="321"/>
      <c r="TDF34" s="321"/>
      <c r="TDG34" s="321"/>
      <c r="TDH34" s="321"/>
      <c r="TDI34" s="321"/>
      <c r="TDJ34" s="321"/>
      <c r="TDK34" s="321"/>
      <c r="TDL34" s="321"/>
      <c r="TDM34" s="321"/>
      <c r="TDN34" s="321"/>
      <c r="TDO34" s="321"/>
      <c r="TDP34" s="321"/>
      <c r="TDQ34" s="321"/>
      <c r="TDR34" s="321"/>
      <c r="TDS34" s="321"/>
      <c r="TDT34" s="321"/>
      <c r="TDU34" s="321"/>
      <c r="TDV34" s="321"/>
      <c r="TDW34" s="321"/>
      <c r="TDX34" s="321"/>
      <c r="TDY34" s="321"/>
      <c r="TDZ34" s="321"/>
      <c r="TEA34" s="321"/>
      <c r="TEB34" s="321"/>
      <c r="TEC34" s="321"/>
      <c r="TED34" s="321"/>
      <c r="TEE34" s="321"/>
      <c r="TEF34" s="321"/>
      <c r="TEG34" s="321"/>
      <c r="TEH34" s="321"/>
      <c r="TEI34" s="321"/>
      <c r="TEJ34" s="321"/>
      <c r="TEK34" s="321"/>
      <c r="TEL34" s="321"/>
      <c r="TEM34" s="321"/>
      <c r="TEN34" s="321"/>
      <c r="TEO34" s="321"/>
      <c r="TEP34" s="321"/>
      <c r="TEQ34" s="321"/>
      <c r="TER34" s="321"/>
      <c r="TES34" s="321"/>
      <c r="TET34" s="321"/>
      <c r="TEU34" s="321"/>
      <c r="TEV34" s="321"/>
      <c r="TEW34" s="321"/>
      <c r="TEX34" s="321"/>
      <c r="TEY34" s="321"/>
      <c r="TEZ34" s="321"/>
      <c r="TFA34" s="321"/>
      <c r="TFB34" s="321"/>
      <c r="TFC34" s="321"/>
      <c r="TFD34" s="321"/>
      <c r="TFE34" s="321"/>
      <c r="TFF34" s="321"/>
      <c r="TFG34" s="321"/>
      <c r="TFH34" s="321"/>
      <c r="TFI34" s="321"/>
      <c r="TFJ34" s="321"/>
      <c r="TFK34" s="321"/>
      <c r="TFL34" s="321"/>
      <c r="TFM34" s="321"/>
      <c r="TFN34" s="321"/>
      <c r="TFO34" s="321"/>
      <c r="TFP34" s="321"/>
      <c r="TFQ34" s="321"/>
      <c r="TFR34" s="321"/>
      <c r="TFS34" s="321"/>
      <c r="TFT34" s="321"/>
      <c r="TFU34" s="321"/>
      <c r="TFV34" s="321"/>
      <c r="TFW34" s="321"/>
      <c r="TFX34" s="321"/>
      <c r="TFY34" s="321"/>
      <c r="TFZ34" s="321"/>
      <c r="TGA34" s="321"/>
      <c r="TGB34" s="321"/>
      <c r="TGC34" s="321"/>
      <c r="TGD34" s="321"/>
      <c r="TGE34" s="321"/>
      <c r="TGF34" s="321"/>
      <c r="TGG34" s="321"/>
      <c r="TGH34" s="321"/>
      <c r="TGI34" s="321"/>
      <c r="TGJ34" s="321"/>
      <c r="TGK34" s="321"/>
      <c r="TGL34" s="321"/>
      <c r="TGM34" s="321"/>
      <c r="TGN34" s="321"/>
      <c r="TGO34" s="321"/>
      <c r="TGP34" s="321"/>
      <c r="TGQ34" s="321"/>
      <c r="TGR34" s="321"/>
      <c r="TGS34" s="321"/>
      <c r="TGT34" s="321"/>
      <c r="TGU34" s="321"/>
      <c r="TGV34" s="321"/>
      <c r="TGW34" s="321"/>
      <c r="TGX34" s="321"/>
      <c r="TGY34" s="321"/>
      <c r="TGZ34" s="321"/>
      <c r="THA34" s="321"/>
      <c r="THB34" s="321"/>
      <c r="THC34" s="321"/>
      <c r="THD34" s="321"/>
      <c r="THE34" s="321"/>
      <c r="THF34" s="321"/>
      <c r="THG34" s="321"/>
      <c r="THH34" s="321"/>
      <c r="THI34" s="321"/>
      <c r="THJ34" s="321"/>
      <c r="THK34" s="321"/>
      <c r="THL34" s="321"/>
      <c r="THM34" s="321"/>
      <c r="THN34" s="321"/>
      <c r="THO34" s="321"/>
      <c r="THP34" s="321"/>
      <c r="THQ34" s="321"/>
      <c r="THR34" s="321"/>
      <c r="THS34" s="321"/>
      <c r="THT34" s="321"/>
      <c r="THU34" s="321"/>
      <c r="THV34" s="321"/>
      <c r="THW34" s="321"/>
      <c r="THX34" s="321"/>
      <c r="THY34" s="321"/>
      <c r="THZ34" s="321"/>
      <c r="TIA34" s="321"/>
      <c r="TIB34" s="321"/>
      <c r="TIC34" s="321"/>
      <c r="TID34" s="321"/>
      <c r="TIE34" s="321"/>
      <c r="TIF34" s="321"/>
      <c r="TIG34" s="321"/>
      <c r="TIH34" s="321"/>
      <c r="TII34" s="321"/>
      <c r="TIJ34" s="321"/>
      <c r="TIK34" s="321"/>
      <c r="TIL34" s="321"/>
      <c r="TIM34" s="321"/>
      <c r="TIN34" s="321"/>
      <c r="TIO34" s="321"/>
      <c r="TIP34" s="321"/>
      <c r="TIQ34" s="321"/>
      <c r="TIR34" s="321"/>
      <c r="TIS34" s="321"/>
      <c r="TIT34" s="321"/>
      <c r="TIU34" s="321"/>
      <c r="TIV34" s="321"/>
      <c r="TIW34" s="321"/>
      <c r="TIX34" s="321"/>
      <c r="TIY34" s="321"/>
      <c r="TIZ34" s="321"/>
      <c r="TJA34" s="321"/>
      <c r="TJB34" s="321"/>
      <c r="TJC34" s="321"/>
      <c r="TJD34" s="321"/>
      <c r="TJE34" s="321"/>
      <c r="TJF34" s="321"/>
      <c r="TJG34" s="321"/>
      <c r="TJH34" s="321"/>
      <c r="TJI34" s="321"/>
      <c r="TJJ34" s="321"/>
      <c r="TJK34" s="321"/>
      <c r="TJL34" s="321"/>
      <c r="TJM34" s="321"/>
      <c r="TJN34" s="321"/>
      <c r="TJO34" s="321"/>
      <c r="TJP34" s="321"/>
      <c r="TJQ34" s="321"/>
      <c r="TJR34" s="321"/>
      <c r="TJS34" s="321"/>
      <c r="TJT34" s="321"/>
      <c r="TJU34" s="321"/>
      <c r="TJV34" s="321"/>
      <c r="TJW34" s="321"/>
      <c r="TJX34" s="321"/>
      <c r="TJY34" s="321"/>
      <c r="TJZ34" s="321"/>
      <c r="TKA34" s="321"/>
      <c r="TKB34" s="321"/>
      <c r="TKC34" s="321"/>
      <c r="TKD34" s="321"/>
      <c r="TKE34" s="321"/>
      <c r="TKF34" s="321"/>
      <c r="TKG34" s="321"/>
      <c r="TKH34" s="321"/>
      <c r="TKI34" s="321"/>
      <c r="TKJ34" s="321"/>
      <c r="TKK34" s="321"/>
      <c r="TKL34" s="321"/>
      <c r="TKM34" s="321"/>
      <c r="TKN34" s="321"/>
      <c r="TKO34" s="321"/>
      <c r="TKP34" s="321"/>
      <c r="TKQ34" s="321"/>
      <c r="TKR34" s="321"/>
      <c r="TKS34" s="321"/>
      <c r="TKT34" s="321"/>
      <c r="TKU34" s="321"/>
      <c r="TKV34" s="321"/>
      <c r="TKW34" s="321"/>
      <c r="TKX34" s="321"/>
      <c r="TKY34" s="321"/>
      <c r="TKZ34" s="321"/>
      <c r="TLA34" s="321"/>
      <c r="TLB34" s="321"/>
      <c r="TLC34" s="321"/>
      <c r="TLD34" s="321"/>
      <c r="TLE34" s="321"/>
      <c r="TLF34" s="321"/>
      <c r="TLG34" s="321"/>
      <c r="TLH34" s="321"/>
      <c r="TLI34" s="321"/>
      <c r="TLJ34" s="321"/>
      <c r="TLK34" s="321"/>
      <c r="TLL34" s="321"/>
      <c r="TLM34" s="321"/>
      <c r="TLN34" s="321"/>
      <c r="TLO34" s="321"/>
      <c r="TLP34" s="321"/>
      <c r="TLQ34" s="321"/>
      <c r="TLR34" s="321"/>
      <c r="TLS34" s="321"/>
      <c r="TLT34" s="321"/>
      <c r="TLU34" s="321"/>
      <c r="TLV34" s="321"/>
      <c r="TLW34" s="321"/>
      <c r="TLX34" s="321"/>
      <c r="TLY34" s="321"/>
      <c r="TLZ34" s="321"/>
      <c r="TMA34" s="321"/>
      <c r="TMB34" s="321"/>
      <c r="TMC34" s="321"/>
      <c r="TMD34" s="321"/>
      <c r="TME34" s="321"/>
      <c r="TMF34" s="321"/>
      <c r="TMG34" s="321"/>
      <c r="TMH34" s="321"/>
      <c r="TMI34" s="321"/>
      <c r="TMJ34" s="321"/>
      <c r="TMK34" s="321"/>
      <c r="TML34" s="321"/>
      <c r="TMM34" s="321"/>
      <c r="TMN34" s="321"/>
      <c r="TMO34" s="321"/>
      <c r="TMP34" s="321"/>
      <c r="TMQ34" s="321"/>
      <c r="TMR34" s="321"/>
      <c r="TMS34" s="321"/>
      <c r="TMT34" s="321"/>
      <c r="TMU34" s="321"/>
      <c r="TMV34" s="321"/>
      <c r="TMW34" s="321"/>
      <c r="TMX34" s="321"/>
      <c r="TMY34" s="321"/>
      <c r="TMZ34" s="321"/>
      <c r="TNA34" s="321"/>
      <c r="TNB34" s="321"/>
      <c r="TNC34" s="321"/>
      <c r="TND34" s="321"/>
      <c r="TNE34" s="321"/>
      <c r="TNF34" s="321"/>
      <c r="TNG34" s="321"/>
      <c r="TNH34" s="321"/>
      <c r="TNI34" s="321"/>
      <c r="TNJ34" s="321"/>
      <c r="TNK34" s="321"/>
      <c r="TNL34" s="321"/>
      <c r="TNM34" s="321"/>
      <c r="TNN34" s="321"/>
      <c r="TNO34" s="321"/>
      <c r="TNP34" s="321"/>
      <c r="TNQ34" s="321"/>
      <c r="TNR34" s="321"/>
      <c r="TNS34" s="321"/>
      <c r="TNT34" s="321"/>
      <c r="TNU34" s="321"/>
      <c r="TNV34" s="321"/>
      <c r="TNW34" s="321"/>
      <c r="TNX34" s="321"/>
      <c r="TNY34" s="321"/>
      <c r="TNZ34" s="321"/>
      <c r="TOA34" s="321"/>
      <c r="TOB34" s="321"/>
      <c r="TOC34" s="321"/>
      <c r="TOD34" s="321"/>
      <c r="TOE34" s="321"/>
      <c r="TOF34" s="321"/>
      <c r="TOG34" s="321"/>
      <c r="TOH34" s="321"/>
      <c r="TOI34" s="321"/>
      <c r="TOJ34" s="321"/>
      <c r="TOK34" s="321"/>
      <c r="TOL34" s="321"/>
      <c r="TOM34" s="321"/>
      <c r="TON34" s="321"/>
      <c r="TOO34" s="321"/>
      <c r="TOP34" s="321"/>
      <c r="TOQ34" s="321"/>
      <c r="TOR34" s="321"/>
      <c r="TOS34" s="321"/>
      <c r="TOT34" s="321"/>
      <c r="TOU34" s="321"/>
      <c r="TOV34" s="321"/>
      <c r="TOW34" s="321"/>
      <c r="TOX34" s="321"/>
      <c r="TOY34" s="321"/>
      <c r="TOZ34" s="321"/>
      <c r="TPA34" s="321"/>
      <c r="TPB34" s="321"/>
      <c r="TPC34" s="321"/>
      <c r="TPD34" s="321"/>
      <c r="TPE34" s="321"/>
      <c r="TPF34" s="321"/>
      <c r="TPG34" s="321"/>
      <c r="TPH34" s="321"/>
      <c r="TPI34" s="321"/>
      <c r="TPJ34" s="321"/>
      <c r="TPK34" s="321"/>
      <c r="TPL34" s="321"/>
      <c r="TPM34" s="321"/>
      <c r="TPN34" s="321"/>
      <c r="TPO34" s="321"/>
      <c r="TPP34" s="321"/>
      <c r="TPQ34" s="321"/>
      <c r="TPR34" s="321"/>
      <c r="TPS34" s="321"/>
      <c r="TPT34" s="321"/>
      <c r="TPU34" s="321"/>
      <c r="TPV34" s="321"/>
      <c r="TPW34" s="321"/>
      <c r="TPX34" s="321"/>
      <c r="TPY34" s="321"/>
      <c r="TPZ34" s="321"/>
      <c r="TQA34" s="321"/>
      <c r="TQB34" s="321"/>
      <c r="TQC34" s="321"/>
      <c r="TQD34" s="321"/>
      <c r="TQE34" s="321"/>
      <c r="TQF34" s="321"/>
      <c r="TQG34" s="321"/>
      <c r="TQH34" s="321"/>
      <c r="TQI34" s="321"/>
      <c r="TQJ34" s="321"/>
      <c r="TQK34" s="321"/>
      <c r="TQL34" s="321"/>
      <c r="TQM34" s="321"/>
      <c r="TQN34" s="321"/>
      <c r="TQO34" s="321"/>
      <c r="TQP34" s="321"/>
      <c r="TQQ34" s="321"/>
      <c r="TQR34" s="321"/>
      <c r="TQS34" s="321"/>
      <c r="TQT34" s="321"/>
      <c r="TQU34" s="321"/>
      <c r="TQV34" s="321"/>
      <c r="TQW34" s="321"/>
      <c r="TQX34" s="321"/>
      <c r="TQY34" s="321"/>
      <c r="TQZ34" s="321"/>
      <c r="TRA34" s="321"/>
      <c r="TRB34" s="321"/>
      <c r="TRC34" s="321"/>
      <c r="TRD34" s="321"/>
      <c r="TRE34" s="321"/>
      <c r="TRF34" s="321"/>
      <c r="TRG34" s="321"/>
      <c r="TRH34" s="321"/>
      <c r="TRI34" s="321"/>
      <c r="TRJ34" s="321"/>
      <c r="TRK34" s="321"/>
      <c r="TRL34" s="321"/>
      <c r="TRM34" s="321"/>
      <c r="TRN34" s="321"/>
      <c r="TRO34" s="321"/>
      <c r="TRP34" s="321"/>
      <c r="TRQ34" s="321"/>
      <c r="TRR34" s="321"/>
      <c r="TRS34" s="321"/>
      <c r="TRT34" s="321"/>
      <c r="TRU34" s="321"/>
      <c r="TRV34" s="321"/>
      <c r="TRW34" s="321"/>
      <c r="TRX34" s="321"/>
      <c r="TRY34" s="321"/>
      <c r="TRZ34" s="321"/>
      <c r="TSA34" s="321"/>
      <c r="TSB34" s="321"/>
      <c r="TSC34" s="321"/>
      <c r="TSD34" s="321"/>
      <c r="TSE34" s="321"/>
      <c r="TSF34" s="321"/>
      <c r="TSG34" s="321"/>
      <c r="TSH34" s="321"/>
      <c r="TSI34" s="321"/>
      <c r="TSJ34" s="321"/>
      <c r="TSK34" s="321"/>
      <c r="TSL34" s="321"/>
      <c r="TSM34" s="321"/>
      <c r="TSN34" s="321"/>
      <c r="TSO34" s="321"/>
      <c r="TSP34" s="321"/>
      <c r="TSQ34" s="321"/>
      <c r="TSR34" s="321"/>
      <c r="TSS34" s="321"/>
      <c r="TST34" s="321"/>
      <c r="TSU34" s="321"/>
      <c r="TSV34" s="321"/>
      <c r="TSW34" s="321"/>
      <c r="TSX34" s="321"/>
      <c r="TSY34" s="321"/>
      <c r="TSZ34" s="321"/>
      <c r="TTA34" s="321"/>
      <c r="TTB34" s="321"/>
      <c r="TTC34" s="321"/>
      <c r="TTD34" s="321"/>
      <c r="TTE34" s="321"/>
      <c r="TTF34" s="321"/>
      <c r="TTG34" s="321"/>
      <c r="TTH34" s="321"/>
      <c r="TTI34" s="321"/>
      <c r="TTJ34" s="321"/>
      <c r="TTK34" s="321"/>
      <c r="TTL34" s="321"/>
      <c r="TTM34" s="321"/>
      <c r="TTN34" s="321"/>
      <c r="TTO34" s="321"/>
      <c r="TTP34" s="321"/>
      <c r="TTQ34" s="321"/>
      <c r="TTR34" s="321"/>
      <c r="TTS34" s="321"/>
      <c r="TTT34" s="321"/>
      <c r="TTU34" s="321"/>
      <c r="TTV34" s="321"/>
      <c r="TTW34" s="321"/>
      <c r="TTX34" s="321"/>
      <c r="TTY34" s="321"/>
      <c r="TTZ34" s="321"/>
      <c r="TUA34" s="321"/>
      <c r="TUB34" s="321"/>
      <c r="TUC34" s="321"/>
      <c r="TUD34" s="321"/>
      <c r="TUE34" s="321"/>
      <c r="TUF34" s="321"/>
      <c r="TUG34" s="321"/>
      <c r="TUH34" s="321"/>
      <c r="TUI34" s="321"/>
      <c r="TUJ34" s="321"/>
      <c r="TUK34" s="321"/>
      <c r="TUL34" s="321"/>
      <c r="TUM34" s="321"/>
      <c r="TUN34" s="321"/>
      <c r="TUO34" s="321"/>
      <c r="TUP34" s="321"/>
      <c r="TUQ34" s="321"/>
      <c r="TUR34" s="321"/>
      <c r="TUS34" s="321"/>
      <c r="TUT34" s="321"/>
      <c r="TUU34" s="321"/>
      <c r="TUV34" s="321"/>
      <c r="TUW34" s="321"/>
      <c r="TUX34" s="321"/>
      <c r="TUY34" s="321"/>
      <c r="TUZ34" s="321"/>
      <c r="TVA34" s="321"/>
      <c r="TVB34" s="321"/>
      <c r="TVC34" s="321"/>
      <c r="TVD34" s="321"/>
      <c r="TVE34" s="321"/>
      <c r="TVF34" s="321"/>
      <c r="TVG34" s="321"/>
      <c r="TVH34" s="321"/>
      <c r="TVI34" s="321"/>
      <c r="TVJ34" s="321"/>
      <c r="TVK34" s="321"/>
      <c r="TVL34" s="321"/>
      <c r="TVM34" s="321"/>
      <c r="TVN34" s="321"/>
      <c r="TVO34" s="321"/>
      <c r="TVP34" s="321"/>
      <c r="TVQ34" s="321"/>
      <c r="TVR34" s="321"/>
      <c r="TVS34" s="321"/>
      <c r="TVT34" s="321"/>
      <c r="TVU34" s="321"/>
      <c r="TVV34" s="321"/>
      <c r="TVW34" s="321"/>
      <c r="TVX34" s="321"/>
      <c r="TVY34" s="321"/>
      <c r="TVZ34" s="321"/>
      <c r="TWA34" s="321"/>
      <c r="TWB34" s="321"/>
      <c r="TWC34" s="321"/>
      <c r="TWD34" s="321"/>
      <c r="TWE34" s="321"/>
      <c r="TWF34" s="321"/>
      <c r="TWG34" s="321"/>
      <c r="TWH34" s="321"/>
      <c r="TWI34" s="321"/>
      <c r="TWJ34" s="321"/>
      <c r="TWK34" s="321"/>
      <c r="TWL34" s="321"/>
      <c r="TWM34" s="321"/>
      <c r="TWN34" s="321"/>
      <c r="TWO34" s="321"/>
      <c r="TWP34" s="321"/>
      <c r="TWQ34" s="321"/>
      <c r="TWR34" s="321"/>
      <c r="TWS34" s="321"/>
      <c r="TWT34" s="321"/>
      <c r="TWU34" s="321"/>
      <c r="TWV34" s="321"/>
      <c r="TWW34" s="321"/>
      <c r="TWX34" s="321"/>
      <c r="TWY34" s="321"/>
      <c r="TWZ34" s="321"/>
      <c r="TXA34" s="321"/>
      <c r="TXB34" s="321"/>
      <c r="TXC34" s="321"/>
      <c r="TXD34" s="321"/>
      <c r="TXE34" s="321"/>
      <c r="TXF34" s="321"/>
      <c r="TXG34" s="321"/>
      <c r="TXH34" s="321"/>
      <c r="TXI34" s="321"/>
      <c r="TXJ34" s="321"/>
      <c r="TXK34" s="321"/>
      <c r="TXL34" s="321"/>
      <c r="TXM34" s="321"/>
      <c r="TXN34" s="321"/>
      <c r="TXO34" s="321"/>
      <c r="TXP34" s="321"/>
      <c r="TXQ34" s="321"/>
      <c r="TXR34" s="321"/>
      <c r="TXS34" s="321"/>
      <c r="TXT34" s="321"/>
      <c r="TXU34" s="321"/>
      <c r="TXV34" s="321"/>
      <c r="TXW34" s="321"/>
      <c r="TXX34" s="321"/>
      <c r="TXY34" s="321"/>
      <c r="TXZ34" s="321"/>
      <c r="TYA34" s="321"/>
      <c r="TYB34" s="321"/>
      <c r="TYC34" s="321"/>
      <c r="TYD34" s="321"/>
      <c r="TYE34" s="321"/>
      <c r="TYF34" s="321"/>
      <c r="TYG34" s="321"/>
      <c r="TYH34" s="321"/>
      <c r="TYI34" s="321"/>
      <c r="TYJ34" s="321"/>
      <c r="TYK34" s="321"/>
      <c r="TYL34" s="321"/>
      <c r="TYM34" s="321"/>
      <c r="TYN34" s="321"/>
      <c r="TYO34" s="321"/>
      <c r="TYP34" s="321"/>
      <c r="TYQ34" s="321"/>
      <c r="TYR34" s="321"/>
      <c r="TYS34" s="321"/>
      <c r="TYT34" s="321"/>
      <c r="TYU34" s="321"/>
      <c r="TYV34" s="321"/>
      <c r="TYW34" s="321"/>
      <c r="TYX34" s="321"/>
      <c r="TYY34" s="321"/>
      <c r="TYZ34" s="321"/>
      <c r="TZA34" s="321"/>
      <c r="TZB34" s="321"/>
      <c r="TZC34" s="321"/>
      <c r="TZD34" s="321"/>
      <c r="TZE34" s="321"/>
      <c r="TZF34" s="321"/>
      <c r="TZG34" s="321"/>
      <c r="TZH34" s="321"/>
      <c r="TZI34" s="321"/>
      <c r="TZJ34" s="321"/>
      <c r="TZK34" s="321"/>
      <c r="TZL34" s="321"/>
      <c r="TZM34" s="321"/>
      <c r="TZN34" s="321"/>
      <c r="TZO34" s="321"/>
      <c r="TZP34" s="321"/>
      <c r="TZQ34" s="321"/>
      <c r="TZR34" s="321"/>
      <c r="TZS34" s="321"/>
      <c r="TZT34" s="321"/>
      <c r="TZU34" s="321"/>
      <c r="TZV34" s="321"/>
      <c r="TZW34" s="321"/>
      <c r="TZX34" s="321"/>
      <c r="TZY34" s="321"/>
      <c r="TZZ34" s="321"/>
      <c r="UAA34" s="321"/>
      <c r="UAB34" s="321"/>
      <c r="UAC34" s="321"/>
      <c r="UAD34" s="321"/>
      <c r="UAE34" s="321"/>
      <c r="UAF34" s="321"/>
      <c r="UAG34" s="321"/>
      <c r="UAH34" s="321"/>
      <c r="UAI34" s="321"/>
      <c r="UAJ34" s="321"/>
      <c r="UAK34" s="321"/>
      <c r="UAL34" s="321"/>
      <c r="UAM34" s="321"/>
      <c r="UAN34" s="321"/>
      <c r="UAO34" s="321"/>
      <c r="UAP34" s="321"/>
      <c r="UAQ34" s="321"/>
      <c r="UAR34" s="321"/>
      <c r="UAS34" s="321"/>
      <c r="UAT34" s="321"/>
      <c r="UAU34" s="321"/>
      <c r="UAV34" s="321"/>
      <c r="UAW34" s="321"/>
      <c r="UAX34" s="321"/>
      <c r="UAY34" s="321"/>
      <c r="UAZ34" s="321"/>
      <c r="UBA34" s="321"/>
      <c r="UBB34" s="321"/>
      <c r="UBC34" s="321"/>
      <c r="UBD34" s="321"/>
      <c r="UBE34" s="321"/>
      <c r="UBF34" s="321"/>
      <c r="UBG34" s="321"/>
      <c r="UBH34" s="321"/>
      <c r="UBI34" s="321"/>
      <c r="UBJ34" s="321"/>
      <c r="UBK34" s="321"/>
      <c r="UBL34" s="321"/>
      <c r="UBM34" s="321"/>
      <c r="UBN34" s="321"/>
      <c r="UBO34" s="321"/>
      <c r="UBP34" s="321"/>
      <c r="UBQ34" s="321"/>
      <c r="UBR34" s="321"/>
      <c r="UBS34" s="321"/>
      <c r="UBT34" s="321"/>
      <c r="UBU34" s="321"/>
      <c r="UBV34" s="321"/>
      <c r="UBW34" s="321"/>
      <c r="UBX34" s="321"/>
      <c r="UBY34" s="321"/>
      <c r="UBZ34" s="321"/>
      <c r="UCA34" s="321"/>
      <c r="UCB34" s="321"/>
      <c r="UCC34" s="321"/>
      <c r="UCD34" s="321"/>
      <c r="UCE34" s="321"/>
      <c r="UCF34" s="321"/>
      <c r="UCG34" s="321"/>
      <c r="UCH34" s="321"/>
      <c r="UCI34" s="321"/>
      <c r="UCJ34" s="321"/>
      <c r="UCK34" s="321"/>
      <c r="UCL34" s="321"/>
      <c r="UCM34" s="321"/>
      <c r="UCN34" s="321"/>
      <c r="UCO34" s="321"/>
      <c r="UCP34" s="321"/>
      <c r="UCQ34" s="321"/>
      <c r="UCR34" s="321"/>
      <c r="UCS34" s="321"/>
      <c r="UCT34" s="321"/>
      <c r="UCU34" s="321"/>
      <c r="UCV34" s="321"/>
      <c r="UCW34" s="321"/>
      <c r="UCX34" s="321"/>
      <c r="UCY34" s="321"/>
      <c r="UCZ34" s="321"/>
      <c r="UDA34" s="321"/>
      <c r="UDB34" s="321"/>
      <c r="UDC34" s="321"/>
      <c r="UDD34" s="321"/>
      <c r="UDE34" s="321"/>
      <c r="UDF34" s="321"/>
      <c r="UDG34" s="321"/>
      <c r="UDH34" s="321"/>
      <c r="UDI34" s="321"/>
      <c r="UDJ34" s="321"/>
      <c r="UDK34" s="321"/>
      <c r="UDL34" s="321"/>
      <c r="UDM34" s="321"/>
      <c r="UDN34" s="321"/>
      <c r="UDO34" s="321"/>
      <c r="UDP34" s="321"/>
      <c r="UDQ34" s="321"/>
      <c r="UDR34" s="321"/>
      <c r="UDS34" s="321"/>
      <c r="UDT34" s="321"/>
      <c r="UDU34" s="321"/>
      <c r="UDV34" s="321"/>
      <c r="UDW34" s="321"/>
      <c r="UDX34" s="321"/>
      <c r="UDY34" s="321"/>
      <c r="UDZ34" s="321"/>
      <c r="UEA34" s="321"/>
      <c r="UEB34" s="321"/>
      <c r="UEC34" s="321"/>
      <c r="UED34" s="321"/>
      <c r="UEE34" s="321"/>
      <c r="UEF34" s="321"/>
      <c r="UEG34" s="321"/>
      <c r="UEH34" s="321"/>
      <c r="UEI34" s="321"/>
      <c r="UEJ34" s="321"/>
      <c r="UEK34" s="321"/>
      <c r="UEL34" s="321"/>
      <c r="UEM34" s="321"/>
      <c r="UEN34" s="321"/>
      <c r="UEO34" s="321"/>
      <c r="UEP34" s="321"/>
      <c r="UEQ34" s="321"/>
      <c r="UER34" s="321"/>
      <c r="UES34" s="321"/>
      <c r="UET34" s="321"/>
      <c r="UEU34" s="321"/>
      <c r="UEV34" s="321"/>
      <c r="UEW34" s="321"/>
      <c r="UEX34" s="321"/>
      <c r="UEY34" s="321"/>
      <c r="UEZ34" s="321"/>
      <c r="UFA34" s="321"/>
      <c r="UFB34" s="321"/>
      <c r="UFC34" s="321"/>
      <c r="UFD34" s="321"/>
      <c r="UFE34" s="321"/>
      <c r="UFF34" s="321"/>
      <c r="UFG34" s="321"/>
      <c r="UFH34" s="321"/>
      <c r="UFI34" s="321"/>
      <c r="UFJ34" s="321"/>
      <c r="UFK34" s="321"/>
      <c r="UFL34" s="321"/>
      <c r="UFM34" s="321"/>
      <c r="UFN34" s="321"/>
      <c r="UFO34" s="321"/>
      <c r="UFP34" s="321"/>
      <c r="UFQ34" s="321"/>
      <c r="UFR34" s="321"/>
      <c r="UFS34" s="321"/>
      <c r="UFT34" s="321"/>
      <c r="UFU34" s="321"/>
      <c r="UFV34" s="321"/>
      <c r="UFW34" s="321"/>
      <c r="UFX34" s="321"/>
      <c r="UFY34" s="321"/>
      <c r="UFZ34" s="321"/>
      <c r="UGA34" s="321"/>
      <c r="UGB34" s="321"/>
      <c r="UGC34" s="321"/>
      <c r="UGD34" s="321"/>
      <c r="UGE34" s="321"/>
      <c r="UGF34" s="321"/>
      <c r="UGG34" s="321"/>
      <c r="UGH34" s="321"/>
      <c r="UGI34" s="321"/>
      <c r="UGJ34" s="321"/>
      <c r="UGK34" s="321"/>
      <c r="UGL34" s="321"/>
      <c r="UGM34" s="321"/>
      <c r="UGN34" s="321"/>
      <c r="UGO34" s="321"/>
      <c r="UGP34" s="321"/>
      <c r="UGQ34" s="321"/>
      <c r="UGR34" s="321"/>
      <c r="UGS34" s="321"/>
      <c r="UGT34" s="321"/>
      <c r="UGU34" s="321"/>
      <c r="UGV34" s="321"/>
      <c r="UGW34" s="321"/>
      <c r="UGX34" s="321"/>
      <c r="UGY34" s="321"/>
      <c r="UGZ34" s="321"/>
      <c r="UHA34" s="321"/>
      <c r="UHB34" s="321"/>
      <c r="UHC34" s="321"/>
      <c r="UHD34" s="321"/>
      <c r="UHE34" s="321"/>
      <c r="UHF34" s="321"/>
      <c r="UHG34" s="321"/>
      <c r="UHH34" s="321"/>
      <c r="UHI34" s="321"/>
      <c r="UHJ34" s="321"/>
      <c r="UHK34" s="321"/>
      <c r="UHL34" s="321"/>
      <c r="UHM34" s="321"/>
      <c r="UHN34" s="321"/>
      <c r="UHO34" s="321"/>
      <c r="UHP34" s="321"/>
      <c r="UHQ34" s="321"/>
      <c r="UHR34" s="321"/>
      <c r="UHS34" s="321"/>
      <c r="UHT34" s="321"/>
      <c r="UHU34" s="321"/>
      <c r="UHV34" s="321"/>
      <c r="UHW34" s="321"/>
      <c r="UHX34" s="321"/>
      <c r="UHY34" s="321"/>
      <c r="UHZ34" s="321"/>
      <c r="UIA34" s="321"/>
      <c r="UIB34" s="321"/>
      <c r="UIC34" s="321"/>
      <c r="UID34" s="321"/>
      <c r="UIE34" s="321"/>
      <c r="UIF34" s="321"/>
      <c r="UIG34" s="321"/>
      <c r="UIH34" s="321"/>
      <c r="UII34" s="321"/>
      <c r="UIJ34" s="321"/>
      <c r="UIK34" s="321"/>
      <c r="UIL34" s="321"/>
      <c r="UIM34" s="321"/>
      <c r="UIN34" s="321"/>
      <c r="UIO34" s="321"/>
      <c r="UIP34" s="321"/>
      <c r="UIQ34" s="321"/>
      <c r="UIR34" s="321"/>
      <c r="UIS34" s="321"/>
      <c r="UIT34" s="321"/>
      <c r="UIU34" s="321"/>
      <c r="UIV34" s="321"/>
      <c r="UIW34" s="321"/>
      <c r="UIX34" s="321"/>
      <c r="UIY34" s="321"/>
      <c r="UIZ34" s="321"/>
      <c r="UJA34" s="321"/>
      <c r="UJB34" s="321"/>
      <c r="UJC34" s="321"/>
      <c r="UJD34" s="321"/>
      <c r="UJE34" s="321"/>
      <c r="UJF34" s="321"/>
      <c r="UJG34" s="321"/>
      <c r="UJH34" s="321"/>
      <c r="UJI34" s="321"/>
      <c r="UJJ34" s="321"/>
      <c r="UJK34" s="321"/>
      <c r="UJL34" s="321"/>
      <c r="UJM34" s="321"/>
      <c r="UJN34" s="321"/>
      <c r="UJO34" s="321"/>
      <c r="UJP34" s="321"/>
      <c r="UJQ34" s="321"/>
      <c r="UJR34" s="321"/>
      <c r="UJS34" s="321"/>
      <c r="UJT34" s="321"/>
      <c r="UJU34" s="321"/>
      <c r="UJV34" s="321"/>
      <c r="UJW34" s="321"/>
      <c r="UJX34" s="321"/>
      <c r="UJY34" s="321"/>
      <c r="UJZ34" s="321"/>
      <c r="UKA34" s="321"/>
      <c r="UKB34" s="321"/>
      <c r="UKC34" s="321"/>
      <c r="UKD34" s="321"/>
      <c r="UKE34" s="321"/>
      <c r="UKF34" s="321"/>
      <c r="UKG34" s="321"/>
      <c r="UKH34" s="321"/>
      <c r="UKI34" s="321"/>
      <c r="UKJ34" s="321"/>
      <c r="UKK34" s="321"/>
      <c r="UKL34" s="321"/>
      <c r="UKM34" s="321"/>
      <c r="UKN34" s="321"/>
      <c r="UKO34" s="321"/>
      <c r="UKP34" s="321"/>
      <c r="UKQ34" s="321"/>
      <c r="UKR34" s="321"/>
      <c r="UKS34" s="321"/>
      <c r="UKT34" s="321"/>
      <c r="UKU34" s="321"/>
      <c r="UKV34" s="321"/>
      <c r="UKW34" s="321"/>
      <c r="UKX34" s="321"/>
      <c r="UKY34" s="321"/>
      <c r="UKZ34" s="321"/>
      <c r="ULA34" s="321"/>
      <c r="ULB34" s="321"/>
      <c r="ULC34" s="321"/>
      <c r="ULD34" s="321"/>
      <c r="ULE34" s="321"/>
      <c r="ULF34" s="321"/>
      <c r="ULG34" s="321"/>
      <c r="ULH34" s="321"/>
      <c r="ULI34" s="321"/>
      <c r="ULJ34" s="321"/>
      <c r="ULK34" s="321"/>
      <c r="ULL34" s="321"/>
      <c r="ULM34" s="321"/>
      <c r="ULN34" s="321"/>
      <c r="ULO34" s="321"/>
      <c r="ULP34" s="321"/>
      <c r="ULQ34" s="321"/>
      <c r="ULR34" s="321"/>
      <c r="ULS34" s="321"/>
      <c r="ULT34" s="321"/>
      <c r="ULU34" s="321"/>
      <c r="ULV34" s="321"/>
      <c r="ULW34" s="321"/>
      <c r="ULX34" s="321"/>
      <c r="ULY34" s="321"/>
      <c r="ULZ34" s="321"/>
      <c r="UMA34" s="321"/>
      <c r="UMB34" s="321"/>
      <c r="UMC34" s="321"/>
      <c r="UMD34" s="321"/>
      <c r="UME34" s="321"/>
      <c r="UMF34" s="321"/>
      <c r="UMG34" s="321"/>
      <c r="UMH34" s="321"/>
      <c r="UMI34" s="321"/>
      <c r="UMJ34" s="321"/>
      <c r="UMK34" s="321"/>
      <c r="UML34" s="321"/>
      <c r="UMM34" s="321"/>
      <c r="UMN34" s="321"/>
      <c r="UMO34" s="321"/>
      <c r="UMP34" s="321"/>
      <c r="UMQ34" s="321"/>
      <c r="UMR34" s="321"/>
      <c r="UMS34" s="321"/>
      <c r="UMT34" s="321"/>
      <c r="UMU34" s="321"/>
      <c r="UMV34" s="321"/>
      <c r="UMW34" s="321"/>
      <c r="UMX34" s="321"/>
      <c r="UMY34" s="321"/>
      <c r="UMZ34" s="321"/>
      <c r="UNA34" s="321"/>
      <c r="UNB34" s="321"/>
      <c r="UNC34" s="321"/>
      <c r="UND34" s="321"/>
      <c r="UNE34" s="321"/>
      <c r="UNF34" s="321"/>
      <c r="UNG34" s="321"/>
      <c r="UNH34" s="321"/>
      <c r="UNI34" s="321"/>
      <c r="UNJ34" s="321"/>
      <c r="UNK34" s="321"/>
      <c r="UNL34" s="321"/>
      <c r="UNM34" s="321"/>
      <c r="UNN34" s="321"/>
      <c r="UNO34" s="321"/>
      <c r="UNP34" s="321"/>
      <c r="UNQ34" s="321"/>
      <c r="UNR34" s="321"/>
      <c r="UNS34" s="321"/>
      <c r="UNT34" s="321"/>
      <c r="UNU34" s="321"/>
      <c r="UNV34" s="321"/>
      <c r="UNW34" s="321"/>
      <c r="UNX34" s="321"/>
      <c r="UNY34" s="321"/>
      <c r="UNZ34" s="321"/>
      <c r="UOA34" s="321"/>
      <c r="UOB34" s="321"/>
      <c r="UOC34" s="321"/>
      <c r="UOD34" s="321"/>
      <c r="UOE34" s="321"/>
      <c r="UOF34" s="321"/>
      <c r="UOG34" s="321"/>
      <c r="UOH34" s="321"/>
      <c r="UOI34" s="321"/>
      <c r="UOJ34" s="321"/>
      <c r="UOK34" s="321"/>
      <c r="UOL34" s="321"/>
      <c r="UOM34" s="321"/>
      <c r="UON34" s="321"/>
      <c r="UOO34" s="321"/>
      <c r="UOP34" s="321"/>
      <c r="UOQ34" s="321"/>
      <c r="UOR34" s="321"/>
      <c r="UOS34" s="321"/>
      <c r="UOT34" s="321"/>
      <c r="UOU34" s="321"/>
      <c r="UOV34" s="321"/>
      <c r="UOW34" s="321"/>
      <c r="UOX34" s="321"/>
      <c r="UOY34" s="321"/>
      <c r="UOZ34" s="321"/>
      <c r="UPA34" s="321"/>
      <c r="UPB34" s="321"/>
      <c r="UPC34" s="321"/>
      <c r="UPD34" s="321"/>
      <c r="UPE34" s="321"/>
      <c r="UPF34" s="321"/>
      <c r="UPG34" s="321"/>
      <c r="UPH34" s="321"/>
      <c r="UPI34" s="321"/>
      <c r="UPJ34" s="321"/>
      <c r="UPK34" s="321"/>
      <c r="UPL34" s="321"/>
      <c r="UPM34" s="321"/>
      <c r="UPN34" s="321"/>
      <c r="UPO34" s="321"/>
      <c r="UPP34" s="321"/>
      <c r="UPQ34" s="321"/>
      <c r="UPR34" s="321"/>
      <c r="UPS34" s="321"/>
      <c r="UPT34" s="321"/>
      <c r="UPU34" s="321"/>
      <c r="UPV34" s="321"/>
      <c r="UPW34" s="321"/>
      <c r="UPX34" s="321"/>
      <c r="UPY34" s="321"/>
      <c r="UPZ34" s="321"/>
      <c r="UQA34" s="321"/>
      <c r="UQB34" s="321"/>
      <c r="UQC34" s="321"/>
      <c r="UQD34" s="321"/>
      <c r="UQE34" s="321"/>
      <c r="UQF34" s="321"/>
      <c r="UQG34" s="321"/>
      <c r="UQH34" s="321"/>
      <c r="UQI34" s="321"/>
      <c r="UQJ34" s="321"/>
      <c r="UQK34" s="321"/>
      <c r="UQL34" s="321"/>
      <c r="UQM34" s="321"/>
      <c r="UQN34" s="321"/>
      <c r="UQO34" s="321"/>
      <c r="UQP34" s="321"/>
      <c r="UQQ34" s="321"/>
      <c r="UQR34" s="321"/>
      <c r="UQS34" s="321"/>
      <c r="UQT34" s="321"/>
      <c r="UQU34" s="321"/>
      <c r="UQV34" s="321"/>
      <c r="UQW34" s="321"/>
      <c r="UQX34" s="321"/>
      <c r="UQY34" s="321"/>
      <c r="UQZ34" s="321"/>
      <c r="URA34" s="321"/>
      <c r="URB34" s="321"/>
      <c r="URC34" s="321"/>
      <c r="URD34" s="321"/>
      <c r="URE34" s="321"/>
      <c r="URF34" s="321"/>
      <c r="URG34" s="321"/>
      <c r="URH34" s="321"/>
      <c r="URI34" s="321"/>
      <c r="URJ34" s="321"/>
      <c r="URK34" s="321"/>
      <c r="URL34" s="321"/>
      <c r="URM34" s="321"/>
      <c r="URN34" s="321"/>
      <c r="URO34" s="321"/>
      <c r="URP34" s="321"/>
      <c r="URQ34" s="321"/>
      <c r="URR34" s="321"/>
      <c r="URS34" s="321"/>
      <c r="URT34" s="321"/>
      <c r="URU34" s="321"/>
      <c r="URV34" s="321"/>
      <c r="URW34" s="321"/>
      <c r="URX34" s="321"/>
      <c r="URY34" s="321"/>
      <c r="URZ34" s="321"/>
      <c r="USA34" s="321"/>
      <c r="USB34" s="321"/>
      <c r="USC34" s="321"/>
      <c r="USD34" s="321"/>
      <c r="USE34" s="321"/>
      <c r="USF34" s="321"/>
      <c r="USG34" s="321"/>
      <c r="USH34" s="321"/>
      <c r="USI34" s="321"/>
      <c r="USJ34" s="321"/>
      <c r="USK34" s="321"/>
      <c r="USL34" s="321"/>
      <c r="USM34" s="321"/>
      <c r="USN34" s="321"/>
      <c r="USO34" s="321"/>
      <c r="USP34" s="321"/>
      <c r="USQ34" s="321"/>
      <c r="USR34" s="321"/>
      <c r="USS34" s="321"/>
      <c r="UST34" s="321"/>
      <c r="USU34" s="321"/>
      <c r="USV34" s="321"/>
      <c r="USW34" s="321"/>
      <c r="USX34" s="321"/>
      <c r="USY34" s="321"/>
      <c r="USZ34" s="321"/>
      <c r="UTA34" s="321"/>
      <c r="UTB34" s="321"/>
      <c r="UTC34" s="321"/>
      <c r="UTD34" s="321"/>
      <c r="UTE34" s="321"/>
      <c r="UTF34" s="321"/>
      <c r="UTG34" s="321"/>
      <c r="UTH34" s="321"/>
      <c r="UTI34" s="321"/>
      <c r="UTJ34" s="321"/>
      <c r="UTK34" s="321"/>
      <c r="UTL34" s="321"/>
      <c r="UTM34" s="321"/>
      <c r="UTN34" s="321"/>
      <c r="UTO34" s="321"/>
      <c r="UTP34" s="321"/>
      <c r="UTQ34" s="321"/>
      <c r="UTR34" s="321"/>
      <c r="UTS34" s="321"/>
      <c r="UTT34" s="321"/>
      <c r="UTU34" s="321"/>
      <c r="UTV34" s="321"/>
      <c r="UTW34" s="321"/>
      <c r="UTX34" s="321"/>
      <c r="UTY34" s="321"/>
      <c r="UTZ34" s="321"/>
      <c r="UUA34" s="321"/>
      <c r="UUB34" s="321"/>
      <c r="UUC34" s="321"/>
      <c r="UUD34" s="321"/>
      <c r="UUE34" s="321"/>
      <c r="UUF34" s="321"/>
      <c r="UUG34" s="321"/>
      <c r="UUH34" s="321"/>
      <c r="UUI34" s="321"/>
      <c r="UUJ34" s="321"/>
      <c r="UUK34" s="321"/>
      <c r="UUL34" s="321"/>
      <c r="UUM34" s="321"/>
      <c r="UUN34" s="321"/>
      <c r="UUO34" s="321"/>
      <c r="UUP34" s="321"/>
      <c r="UUQ34" s="321"/>
      <c r="UUR34" s="321"/>
      <c r="UUS34" s="321"/>
      <c r="UUT34" s="321"/>
      <c r="UUU34" s="321"/>
      <c r="UUV34" s="321"/>
      <c r="UUW34" s="321"/>
      <c r="UUX34" s="321"/>
      <c r="UUY34" s="321"/>
      <c r="UUZ34" s="321"/>
      <c r="UVA34" s="321"/>
      <c r="UVB34" s="321"/>
      <c r="UVC34" s="321"/>
      <c r="UVD34" s="321"/>
      <c r="UVE34" s="321"/>
      <c r="UVF34" s="321"/>
      <c r="UVG34" s="321"/>
      <c r="UVH34" s="321"/>
      <c r="UVI34" s="321"/>
      <c r="UVJ34" s="321"/>
      <c r="UVK34" s="321"/>
      <c r="UVL34" s="321"/>
      <c r="UVM34" s="321"/>
      <c r="UVN34" s="321"/>
      <c r="UVO34" s="321"/>
      <c r="UVP34" s="321"/>
      <c r="UVQ34" s="321"/>
      <c r="UVR34" s="321"/>
      <c r="UVS34" s="321"/>
      <c r="UVT34" s="321"/>
      <c r="UVU34" s="321"/>
      <c r="UVV34" s="321"/>
      <c r="UVW34" s="321"/>
      <c r="UVX34" s="321"/>
      <c r="UVY34" s="321"/>
      <c r="UVZ34" s="321"/>
      <c r="UWA34" s="321"/>
      <c r="UWB34" s="321"/>
      <c r="UWC34" s="321"/>
      <c r="UWD34" s="321"/>
      <c r="UWE34" s="321"/>
      <c r="UWF34" s="321"/>
      <c r="UWG34" s="321"/>
      <c r="UWH34" s="321"/>
      <c r="UWI34" s="321"/>
      <c r="UWJ34" s="321"/>
      <c r="UWK34" s="321"/>
      <c r="UWL34" s="321"/>
      <c r="UWM34" s="321"/>
      <c r="UWN34" s="321"/>
      <c r="UWO34" s="321"/>
      <c r="UWP34" s="321"/>
      <c r="UWQ34" s="321"/>
      <c r="UWR34" s="321"/>
      <c r="UWS34" s="321"/>
      <c r="UWT34" s="321"/>
      <c r="UWU34" s="321"/>
      <c r="UWV34" s="321"/>
      <c r="UWW34" s="321"/>
      <c r="UWX34" s="321"/>
      <c r="UWY34" s="321"/>
      <c r="UWZ34" s="321"/>
      <c r="UXA34" s="321"/>
      <c r="UXB34" s="321"/>
      <c r="UXC34" s="321"/>
      <c r="UXD34" s="321"/>
      <c r="UXE34" s="321"/>
      <c r="UXF34" s="321"/>
      <c r="UXG34" s="321"/>
      <c r="UXH34" s="321"/>
      <c r="UXI34" s="321"/>
      <c r="UXJ34" s="321"/>
      <c r="UXK34" s="321"/>
      <c r="UXL34" s="321"/>
      <c r="UXM34" s="321"/>
      <c r="UXN34" s="321"/>
      <c r="UXO34" s="321"/>
      <c r="UXP34" s="321"/>
      <c r="UXQ34" s="321"/>
      <c r="UXR34" s="321"/>
      <c r="UXS34" s="321"/>
      <c r="UXT34" s="321"/>
      <c r="UXU34" s="321"/>
      <c r="UXV34" s="321"/>
      <c r="UXW34" s="321"/>
      <c r="UXX34" s="321"/>
      <c r="UXY34" s="321"/>
      <c r="UXZ34" s="321"/>
      <c r="UYA34" s="321"/>
      <c r="UYB34" s="321"/>
      <c r="UYC34" s="321"/>
      <c r="UYD34" s="321"/>
      <c r="UYE34" s="321"/>
      <c r="UYF34" s="321"/>
      <c r="UYG34" s="321"/>
      <c r="UYH34" s="321"/>
      <c r="UYI34" s="321"/>
      <c r="UYJ34" s="321"/>
      <c r="UYK34" s="321"/>
      <c r="UYL34" s="321"/>
      <c r="UYM34" s="321"/>
      <c r="UYN34" s="321"/>
      <c r="UYO34" s="321"/>
      <c r="UYP34" s="321"/>
      <c r="UYQ34" s="321"/>
      <c r="UYR34" s="321"/>
      <c r="UYS34" s="321"/>
      <c r="UYT34" s="321"/>
      <c r="UYU34" s="321"/>
      <c r="UYV34" s="321"/>
      <c r="UYW34" s="321"/>
      <c r="UYX34" s="321"/>
      <c r="UYY34" s="321"/>
      <c r="UYZ34" s="321"/>
      <c r="UZA34" s="321"/>
      <c r="UZB34" s="321"/>
      <c r="UZC34" s="321"/>
      <c r="UZD34" s="321"/>
      <c r="UZE34" s="321"/>
      <c r="UZF34" s="321"/>
      <c r="UZG34" s="321"/>
      <c r="UZH34" s="321"/>
      <c r="UZI34" s="321"/>
      <c r="UZJ34" s="321"/>
      <c r="UZK34" s="321"/>
      <c r="UZL34" s="321"/>
      <c r="UZM34" s="321"/>
      <c r="UZN34" s="321"/>
      <c r="UZO34" s="321"/>
      <c r="UZP34" s="321"/>
      <c r="UZQ34" s="321"/>
      <c r="UZR34" s="321"/>
      <c r="UZS34" s="321"/>
      <c r="UZT34" s="321"/>
      <c r="UZU34" s="321"/>
      <c r="UZV34" s="321"/>
      <c r="UZW34" s="321"/>
      <c r="UZX34" s="321"/>
      <c r="UZY34" s="321"/>
      <c r="UZZ34" s="321"/>
      <c r="VAA34" s="321"/>
      <c r="VAB34" s="321"/>
      <c r="VAC34" s="321"/>
      <c r="VAD34" s="321"/>
      <c r="VAE34" s="321"/>
      <c r="VAF34" s="321"/>
      <c r="VAG34" s="321"/>
      <c r="VAH34" s="321"/>
      <c r="VAI34" s="321"/>
      <c r="VAJ34" s="321"/>
      <c r="VAK34" s="321"/>
      <c r="VAL34" s="321"/>
      <c r="VAM34" s="321"/>
      <c r="VAN34" s="321"/>
      <c r="VAO34" s="321"/>
      <c r="VAP34" s="321"/>
      <c r="VAQ34" s="321"/>
      <c r="VAR34" s="321"/>
      <c r="VAS34" s="321"/>
      <c r="VAT34" s="321"/>
      <c r="VAU34" s="321"/>
      <c r="VAV34" s="321"/>
      <c r="VAW34" s="321"/>
      <c r="VAX34" s="321"/>
      <c r="VAY34" s="321"/>
      <c r="VAZ34" s="321"/>
      <c r="VBA34" s="321"/>
      <c r="VBB34" s="321"/>
      <c r="VBC34" s="321"/>
      <c r="VBD34" s="321"/>
      <c r="VBE34" s="321"/>
      <c r="VBF34" s="321"/>
      <c r="VBG34" s="321"/>
      <c r="VBH34" s="321"/>
      <c r="VBI34" s="321"/>
      <c r="VBJ34" s="321"/>
      <c r="VBK34" s="321"/>
      <c r="VBL34" s="321"/>
      <c r="VBM34" s="321"/>
      <c r="VBN34" s="321"/>
      <c r="VBO34" s="321"/>
      <c r="VBP34" s="321"/>
      <c r="VBQ34" s="321"/>
      <c r="VBR34" s="321"/>
      <c r="VBS34" s="321"/>
      <c r="VBT34" s="321"/>
      <c r="VBU34" s="321"/>
      <c r="VBV34" s="321"/>
      <c r="VBW34" s="321"/>
      <c r="VBX34" s="321"/>
      <c r="VBY34" s="321"/>
      <c r="VBZ34" s="321"/>
      <c r="VCA34" s="321"/>
      <c r="VCB34" s="321"/>
      <c r="VCC34" s="321"/>
      <c r="VCD34" s="321"/>
      <c r="VCE34" s="321"/>
      <c r="VCF34" s="321"/>
      <c r="VCG34" s="321"/>
      <c r="VCH34" s="321"/>
      <c r="VCI34" s="321"/>
      <c r="VCJ34" s="321"/>
      <c r="VCK34" s="321"/>
      <c r="VCL34" s="321"/>
      <c r="VCM34" s="321"/>
      <c r="VCN34" s="321"/>
      <c r="VCO34" s="321"/>
      <c r="VCP34" s="321"/>
      <c r="VCQ34" s="321"/>
      <c r="VCR34" s="321"/>
      <c r="VCS34" s="321"/>
      <c r="VCT34" s="321"/>
      <c r="VCU34" s="321"/>
      <c r="VCV34" s="321"/>
      <c r="VCW34" s="321"/>
      <c r="VCX34" s="321"/>
      <c r="VCY34" s="321"/>
      <c r="VCZ34" s="321"/>
      <c r="VDA34" s="321"/>
      <c r="VDB34" s="321"/>
      <c r="VDC34" s="321"/>
      <c r="VDD34" s="321"/>
      <c r="VDE34" s="321"/>
      <c r="VDF34" s="321"/>
      <c r="VDG34" s="321"/>
      <c r="VDH34" s="321"/>
      <c r="VDI34" s="321"/>
      <c r="VDJ34" s="321"/>
      <c r="VDK34" s="321"/>
      <c r="VDL34" s="321"/>
      <c r="VDM34" s="321"/>
      <c r="VDN34" s="321"/>
      <c r="VDO34" s="321"/>
      <c r="VDP34" s="321"/>
      <c r="VDQ34" s="321"/>
      <c r="VDR34" s="321"/>
      <c r="VDS34" s="321"/>
      <c r="VDT34" s="321"/>
      <c r="VDU34" s="321"/>
      <c r="VDV34" s="321"/>
      <c r="VDW34" s="321"/>
      <c r="VDX34" s="321"/>
      <c r="VDY34" s="321"/>
      <c r="VDZ34" s="321"/>
      <c r="VEA34" s="321"/>
      <c r="VEB34" s="321"/>
      <c r="VEC34" s="321"/>
      <c r="VED34" s="321"/>
      <c r="VEE34" s="321"/>
      <c r="VEF34" s="321"/>
      <c r="VEG34" s="321"/>
      <c r="VEH34" s="321"/>
      <c r="VEI34" s="321"/>
      <c r="VEJ34" s="321"/>
      <c r="VEK34" s="321"/>
      <c r="VEL34" s="321"/>
      <c r="VEM34" s="321"/>
      <c r="VEN34" s="321"/>
      <c r="VEO34" s="321"/>
      <c r="VEP34" s="321"/>
      <c r="VEQ34" s="321"/>
      <c r="VER34" s="321"/>
      <c r="VES34" s="321"/>
      <c r="VET34" s="321"/>
      <c r="VEU34" s="321"/>
      <c r="VEV34" s="321"/>
      <c r="VEW34" s="321"/>
      <c r="VEX34" s="321"/>
      <c r="VEY34" s="321"/>
      <c r="VEZ34" s="321"/>
      <c r="VFA34" s="321"/>
      <c r="VFB34" s="321"/>
      <c r="VFC34" s="321"/>
      <c r="VFD34" s="321"/>
      <c r="VFE34" s="321"/>
      <c r="VFF34" s="321"/>
      <c r="VFG34" s="321"/>
      <c r="VFH34" s="321"/>
      <c r="VFI34" s="321"/>
      <c r="VFJ34" s="321"/>
      <c r="VFK34" s="321"/>
      <c r="VFL34" s="321"/>
      <c r="VFM34" s="321"/>
      <c r="VFN34" s="321"/>
      <c r="VFO34" s="321"/>
      <c r="VFP34" s="321"/>
      <c r="VFQ34" s="321"/>
      <c r="VFR34" s="321"/>
      <c r="VFS34" s="321"/>
      <c r="VFT34" s="321"/>
      <c r="VFU34" s="321"/>
      <c r="VFV34" s="321"/>
      <c r="VFW34" s="321"/>
      <c r="VFX34" s="321"/>
      <c r="VFY34" s="321"/>
      <c r="VFZ34" s="321"/>
      <c r="VGA34" s="321"/>
      <c r="VGB34" s="321"/>
      <c r="VGC34" s="321"/>
      <c r="VGD34" s="321"/>
      <c r="VGE34" s="321"/>
      <c r="VGF34" s="321"/>
      <c r="VGG34" s="321"/>
      <c r="VGH34" s="321"/>
      <c r="VGI34" s="321"/>
      <c r="VGJ34" s="321"/>
      <c r="VGK34" s="321"/>
      <c r="VGL34" s="321"/>
      <c r="VGM34" s="321"/>
      <c r="VGN34" s="321"/>
      <c r="VGO34" s="321"/>
      <c r="VGP34" s="321"/>
      <c r="VGQ34" s="321"/>
      <c r="VGR34" s="321"/>
      <c r="VGS34" s="321"/>
      <c r="VGT34" s="321"/>
      <c r="VGU34" s="321"/>
      <c r="VGV34" s="321"/>
      <c r="VGW34" s="321"/>
      <c r="VGX34" s="321"/>
      <c r="VGY34" s="321"/>
      <c r="VGZ34" s="321"/>
      <c r="VHA34" s="321"/>
      <c r="VHB34" s="321"/>
      <c r="VHC34" s="321"/>
      <c r="VHD34" s="321"/>
      <c r="VHE34" s="321"/>
      <c r="VHF34" s="321"/>
      <c r="VHG34" s="321"/>
      <c r="VHH34" s="321"/>
      <c r="VHI34" s="321"/>
      <c r="VHJ34" s="321"/>
      <c r="VHK34" s="321"/>
      <c r="VHL34" s="321"/>
      <c r="VHM34" s="321"/>
      <c r="VHN34" s="321"/>
      <c r="VHO34" s="321"/>
      <c r="VHP34" s="321"/>
      <c r="VHQ34" s="321"/>
      <c r="VHR34" s="321"/>
      <c r="VHS34" s="321"/>
      <c r="VHT34" s="321"/>
      <c r="VHU34" s="321"/>
      <c r="VHV34" s="321"/>
      <c r="VHW34" s="321"/>
      <c r="VHX34" s="321"/>
      <c r="VHY34" s="321"/>
      <c r="VHZ34" s="321"/>
      <c r="VIA34" s="321"/>
      <c r="VIB34" s="321"/>
      <c r="VIC34" s="321"/>
      <c r="VID34" s="321"/>
      <c r="VIE34" s="321"/>
      <c r="VIF34" s="321"/>
      <c r="VIG34" s="321"/>
      <c r="VIH34" s="321"/>
      <c r="VII34" s="321"/>
      <c r="VIJ34" s="321"/>
      <c r="VIK34" s="321"/>
      <c r="VIL34" s="321"/>
      <c r="VIM34" s="321"/>
      <c r="VIN34" s="321"/>
      <c r="VIO34" s="321"/>
      <c r="VIP34" s="321"/>
      <c r="VIQ34" s="321"/>
      <c r="VIR34" s="321"/>
      <c r="VIS34" s="321"/>
      <c r="VIT34" s="321"/>
      <c r="VIU34" s="321"/>
      <c r="VIV34" s="321"/>
      <c r="VIW34" s="321"/>
      <c r="VIX34" s="321"/>
      <c r="VIY34" s="321"/>
      <c r="VIZ34" s="321"/>
      <c r="VJA34" s="321"/>
      <c r="VJB34" s="321"/>
      <c r="VJC34" s="321"/>
      <c r="VJD34" s="321"/>
      <c r="VJE34" s="321"/>
      <c r="VJF34" s="321"/>
      <c r="VJG34" s="321"/>
      <c r="VJH34" s="321"/>
      <c r="VJI34" s="321"/>
      <c r="VJJ34" s="321"/>
      <c r="VJK34" s="321"/>
      <c r="VJL34" s="321"/>
      <c r="VJM34" s="321"/>
      <c r="VJN34" s="321"/>
      <c r="VJO34" s="321"/>
      <c r="VJP34" s="321"/>
      <c r="VJQ34" s="321"/>
      <c r="VJR34" s="321"/>
      <c r="VJS34" s="321"/>
      <c r="VJT34" s="321"/>
      <c r="VJU34" s="321"/>
      <c r="VJV34" s="321"/>
      <c r="VJW34" s="321"/>
      <c r="VJX34" s="321"/>
      <c r="VJY34" s="321"/>
      <c r="VJZ34" s="321"/>
      <c r="VKA34" s="321"/>
      <c r="VKB34" s="321"/>
      <c r="VKC34" s="321"/>
      <c r="VKD34" s="321"/>
      <c r="VKE34" s="321"/>
      <c r="VKF34" s="321"/>
      <c r="VKG34" s="321"/>
      <c r="VKH34" s="321"/>
      <c r="VKI34" s="321"/>
      <c r="VKJ34" s="321"/>
      <c r="VKK34" s="321"/>
      <c r="VKL34" s="321"/>
      <c r="VKM34" s="321"/>
      <c r="VKN34" s="321"/>
      <c r="VKO34" s="321"/>
      <c r="VKP34" s="321"/>
      <c r="VKQ34" s="321"/>
      <c r="VKR34" s="321"/>
      <c r="VKS34" s="321"/>
      <c r="VKT34" s="321"/>
      <c r="VKU34" s="321"/>
      <c r="VKV34" s="321"/>
      <c r="VKW34" s="321"/>
      <c r="VKX34" s="321"/>
      <c r="VKY34" s="321"/>
      <c r="VKZ34" s="321"/>
      <c r="VLA34" s="321"/>
      <c r="VLB34" s="321"/>
      <c r="VLC34" s="321"/>
      <c r="VLD34" s="321"/>
      <c r="VLE34" s="321"/>
      <c r="VLF34" s="321"/>
      <c r="VLG34" s="321"/>
      <c r="VLH34" s="321"/>
      <c r="VLI34" s="321"/>
      <c r="VLJ34" s="321"/>
      <c r="VLK34" s="321"/>
      <c r="VLL34" s="321"/>
      <c r="VLM34" s="321"/>
      <c r="VLN34" s="321"/>
      <c r="VLO34" s="321"/>
      <c r="VLP34" s="321"/>
      <c r="VLQ34" s="321"/>
      <c r="VLR34" s="321"/>
      <c r="VLS34" s="321"/>
      <c r="VLT34" s="321"/>
      <c r="VLU34" s="321"/>
      <c r="VLV34" s="321"/>
      <c r="VLW34" s="321"/>
      <c r="VLX34" s="321"/>
      <c r="VLY34" s="321"/>
      <c r="VLZ34" s="321"/>
      <c r="VMA34" s="321"/>
      <c r="VMB34" s="321"/>
      <c r="VMC34" s="321"/>
      <c r="VMD34" s="321"/>
      <c r="VME34" s="321"/>
      <c r="VMF34" s="321"/>
      <c r="VMG34" s="321"/>
      <c r="VMH34" s="321"/>
      <c r="VMI34" s="321"/>
      <c r="VMJ34" s="321"/>
      <c r="VMK34" s="321"/>
      <c r="VML34" s="321"/>
      <c r="VMM34" s="321"/>
      <c r="VMN34" s="321"/>
      <c r="VMO34" s="321"/>
      <c r="VMP34" s="321"/>
      <c r="VMQ34" s="321"/>
      <c r="VMR34" s="321"/>
      <c r="VMS34" s="321"/>
      <c r="VMT34" s="321"/>
      <c r="VMU34" s="321"/>
      <c r="VMV34" s="321"/>
      <c r="VMW34" s="321"/>
      <c r="VMX34" s="321"/>
      <c r="VMY34" s="321"/>
      <c r="VMZ34" s="321"/>
      <c r="VNA34" s="321"/>
      <c r="VNB34" s="321"/>
      <c r="VNC34" s="321"/>
      <c r="VND34" s="321"/>
      <c r="VNE34" s="321"/>
      <c r="VNF34" s="321"/>
      <c r="VNG34" s="321"/>
      <c r="VNH34" s="321"/>
      <c r="VNI34" s="321"/>
      <c r="VNJ34" s="321"/>
      <c r="VNK34" s="321"/>
      <c r="VNL34" s="321"/>
      <c r="VNM34" s="321"/>
      <c r="VNN34" s="321"/>
      <c r="VNO34" s="321"/>
      <c r="VNP34" s="321"/>
      <c r="VNQ34" s="321"/>
      <c r="VNR34" s="321"/>
      <c r="VNS34" s="321"/>
      <c r="VNT34" s="321"/>
      <c r="VNU34" s="321"/>
      <c r="VNV34" s="321"/>
      <c r="VNW34" s="321"/>
      <c r="VNX34" s="321"/>
      <c r="VNY34" s="321"/>
      <c r="VNZ34" s="321"/>
      <c r="VOA34" s="321"/>
      <c r="VOB34" s="321"/>
      <c r="VOC34" s="321"/>
      <c r="VOD34" s="321"/>
      <c r="VOE34" s="321"/>
      <c r="VOF34" s="321"/>
      <c r="VOG34" s="321"/>
      <c r="VOH34" s="321"/>
      <c r="VOI34" s="321"/>
      <c r="VOJ34" s="321"/>
      <c r="VOK34" s="321"/>
      <c r="VOL34" s="321"/>
      <c r="VOM34" s="321"/>
      <c r="VON34" s="321"/>
      <c r="VOO34" s="321"/>
      <c r="VOP34" s="321"/>
      <c r="VOQ34" s="321"/>
      <c r="VOR34" s="321"/>
      <c r="VOS34" s="321"/>
      <c r="VOT34" s="321"/>
      <c r="VOU34" s="321"/>
      <c r="VOV34" s="321"/>
      <c r="VOW34" s="321"/>
      <c r="VOX34" s="321"/>
      <c r="VOY34" s="321"/>
      <c r="VOZ34" s="321"/>
      <c r="VPA34" s="321"/>
      <c r="VPB34" s="321"/>
      <c r="VPC34" s="321"/>
      <c r="VPD34" s="321"/>
      <c r="VPE34" s="321"/>
      <c r="VPF34" s="321"/>
      <c r="VPG34" s="321"/>
      <c r="VPH34" s="321"/>
      <c r="VPI34" s="321"/>
      <c r="VPJ34" s="321"/>
      <c r="VPK34" s="321"/>
      <c r="VPL34" s="321"/>
      <c r="VPM34" s="321"/>
      <c r="VPN34" s="321"/>
      <c r="VPO34" s="321"/>
      <c r="VPP34" s="321"/>
      <c r="VPQ34" s="321"/>
      <c r="VPR34" s="321"/>
      <c r="VPS34" s="321"/>
      <c r="VPT34" s="321"/>
      <c r="VPU34" s="321"/>
      <c r="VPV34" s="321"/>
      <c r="VPW34" s="321"/>
      <c r="VPX34" s="321"/>
    </row>
    <row r="35" spans="1:15312">
      <c r="A35" s="312" t="s">
        <v>541</v>
      </c>
      <c r="B35" s="6">
        <f>SUM(B28:B34)</f>
        <v>0</v>
      </c>
      <c r="C35" s="6">
        <f>SUM(C28:C34)</f>
        <v>0</v>
      </c>
      <c r="D35" s="6">
        <f>SUM(D28:D34)</f>
        <v>0</v>
      </c>
      <c r="E35" s="6">
        <f>SUM(E28:E34)</f>
        <v>0</v>
      </c>
      <c r="G35" s="320"/>
    </row>
    <row r="36" spans="1:15312">
      <c r="A36" s="317" t="s">
        <v>601</v>
      </c>
      <c r="B36" s="319"/>
      <c r="C36" s="319"/>
      <c r="D36" s="319"/>
      <c r="E36" s="319"/>
      <c r="K36" s="318"/>
      <c r="L36" s="318"/>
    </row>
    <row r="37" spans="1:15312">
      <c r="A37" s="313" t="s">
        <v>600</v>
      </c>
      <c r="B37" s="302"/>
      <c r="C37" s="302"/>
      <c r="D37" s="302"/>
      <c r="E37" s="302"/>
    </row>
    <row r="38" spans="1:15312" s="3" customFormat="1">
      <c r="A38" s="313" t="s">
        <v>599</v>
      </c>
      <c r="B38" s="302"/>
      <c r="C38" s="302"/>
      <c r="D38" s="302"/>
      <c r="E38" s="302"/>
      <c r="G38" s="4"/>
      <c r="I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row>
    <row r="39" spans="1:15312" s="3" customFormat="1">
      <c r="A39" s="313" t="s">
        <v>598</v>
      </c>
      <c r="B39" s="302"/>
      <c r="C39" s="302"/>
      <c r="D39" s="302"/>
      <c r="E39" s="302"/>
      <c r="G39" s="4"/>
      <c r="I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row>
    <row r="40" spans="1:15312" s="3" customFormat="1">
      <c r="A40" s="313" t="s">
        <v>597</v>
      </c>
      <c r="B40" s="302"/>
      <c r="C40" s="302"/>
      <c r="D40" s="302"/>
      <c r="E40" s="302"/>
      <c r="G40" s="4"/>
      <c r="I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row>
    <row r="41" spans="1:15312" s="3" customFormat="1">
      <c r="A41" s="313" t="s">
        <v>596</v>
      </c>
      <c r="B41" s="302"/>
      <c r="C41" s="302"/>
      <c r="D41" s="302"/>
      <c r="E41" s="302"/>
      <c r="G41" s="4"/>
      <c r="I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row>
    <row r="42" spans="1:15312" s="3" customFormat="1">
      <c r="A42" s="313" t="s">
        <v>595</v>
      </c>
      <c r="B42" s="302"/>
      <c r="C42" s="302"/>
      <c r="D42" s="302"/>
      <c r="E42" s="302"/>
      <c r="G42" s="4"/>
      <c r="I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row>
    <row r="43" spans="1:15312" s="3" customFormat="1">
      <c r="A43" s="313" t="s">
        <v>594</v>
      </c>
      <c r="B43" s="302"/>
      <c r="C43" s="302"/>
      <c r="D43" s="302"/>
      <c r="E43" s="302"/>
      <c r="G43" s="4"/>
      <c r="I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row>
    <row r="44" spans="1:15312" s="3" customFormat="1">
      <c r="A44" s="313" t="s">
        <v>573</v>
      </c>
      <c r="B44" s="302"/>
      <c r="C44" s="302"/>
      <c r="D44" s="302"/>
      <c r="E44" s="302"/>
      <c r="G44" s="4"/>
      <c r="I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row>
    <row r="45" spans="1:15312" s="3" customFormat="1">
      <c r="A45" s="313" t="s">
        <v>593</v>
      </c>
      <c r="B45" s="302"/>
      <c r="C45" s="302"/>
      <c r="D45" s="302"/>
      <c r="E45" s="302"/>
      <c r="G45" s="4"/>
      <c r="I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row>
    <row r="46" spans="1:15312" s="3" customFormat="1">
      <c r="A46" s="312" t="s">
        <v>541</v>
      </c>
      <c r="B46" s="6">
        <f>SUM(B37:B45)</f>
        <v>0</v>
      </c>
      <c r="C46" s="6">
        <f>SUM(C37:C45)</f>
        <v>0</v>
      </c>
      <c r="D46" s="6">
        <f>SUM(D37:D45)</f>
        <v>0</v>
      </c>
      <c r="E46" s="6">
        <f>SUM(E37:E45)</f>
        <v>0</v>
      </c>
      <c r="G46" s="4"/>
      <c r="I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row>
    <row r="47" spans="1:15312" s="3" customFormat="1">
      <c r="A47" s="312" t="s">
        <v>592</v>
      </c>
      <c r="B47" s="6">
        <f>B35+B46</f>
        <v>0</v>
      </c>
      <c r="C47" s="6">
        <f>C35+C46</f>
        <v>0</v>
      </c>
      <c r="D47" s="6">
        <f>D35+D46</f>
        <v>0</v>
      </c>
      <c r="E47" s="6">
        <f>E35+E46</f>
        <v>0</v>
      </c>
      <c r="G47" s="4"/>
      <c r="I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row>
    <row r="48" spans="1:15312" s="3" customFormat="1">
      <c r="A48" s="317" t="s">
        <v>591</v>
      </c>
      <c r="B48" s="302"/>
      <c r="C48" s="302"/>
      <c r="D48" s="302"/>
      <c r="E48" s="302"/>
      <c r="G48" s="4"/>
      <c r="I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row>
    <row r="49" spans="1:15312" s="3" customFormat="1" ht="16.5" customHeight="1">
      <c r="A49" s="313" t="s">
        <v>567</v>
      </c>
      <c r="B49" s="302">
        <v>330</v>
      </c>
      <c r="C49" s="302">
        <v>330</v>
      </c>
      <c r="D49" s="302">
        <v>330</v>
      </c>
      <c r="E49" s="302">
        <v>330</v>
      </c>
      <c r="G49" s="4"/>
      <c r="I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P49" s="4"/>
      <c r="BZQ49" s="4"/>
      <c r="BZR49" s="4"/>
      <c r="BZS49" s="4"/>
      <c r="BZT49" s="4"/>
      <c r="BZU49" s="4"/>
      <c r="BZV49" s="4"/>
      <c r="BZW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L49" s="4"/>
      <c r="CJM49" s="4"/>
      <c r="CJN49" s="4"/>
      <c r="CJO49" s="4"/>
      <c r="CJP49" s="4"/>
      <c r="CJQ49" s="4"/>
      <c r="CJR49" s="4"/>
      <c r="CJS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H49" s="4"/>
      <c r="CTI49" s="4"/>
      <c r="CTJ49" s="4"/>
      <c r="CTK49" s="4"/>
      <c r="CTL49" s="4"/>
      <c r="CTM49" s="4"/>
      <c r="CTN49" s="4"/>
      <c r="CTO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D49" s="4"/>
      <c r="DDE49" s="4"/>
      <c r="DDF49" s="4"/>
      <c r="DDG49" s="4"/>
      <c r="DDH49" s="4"/>
      <c r="DDI49" s="4"/>
      <c r="DDJ49" s="4"/>
      <c r="DDK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MZ49" s="4"/>
      <c r="DNA49" s="4"/>
      <c r="DNB49" s="4"/>
      <c r="DNC49" s="4"/>
      <c r="DND49" s="4"/>
      <c r="DNE49" s="4"/>
      <c r="DNF49" s="4"/>
      <c r="DNG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WV49" s="4"/>
      <c r="DWW49" s="4"/>
      <c r="DWX49" s="4"/>
      <c r="DWY49" s="4"/>
      <c r="DWZ49" s="4"/>
      <c r="DXA49" s="4"/>
      <c r="DXB49" s="4"/>
      <c r="DXC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R49" s="4"/>
      <c r="EGS49" s="4"/>
      <c r="EGT49" s="4"/>
      <c r="EGU49" s="4"/>
      <c r="EGV49" s="4"/>
      <c r="EGW49" s="4"/>
      <c r="EGX49" s="4"/>
      <c r="EGY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N49" s="4"/>
      <c r="EQO49" s="4"/>
      <c r="EQP49" s="4"/>
      <c r="EQQ49" s="4"/>
      <c r="EQR49" s="4"/>
      <c r="EQS49" s="4"/>
      <c r="EQT49" s="4"/>
      <c r="EQU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J49" s="4"/>
      <c r="FAK49" s="4"/>
      <c r="FAL49" s="4"/>
      <c r="FAM49" s="4"/>
      <c r="FAN49" s="4"/>
      <c r="FAO49" s="4"/>
      <c r="FAP49" s="4"/>
      <c r="FAQ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F49" s="4"/>
      <c r="FKG49" s="4"/>
      <c r="FKH49" s="4"/>
      <c r="FKI49" s="4"/>
      <c r="FKJ49" s="4"/>
      <c r="FKK49" s="4"/>
      <c r="FKL49" s="4"/>
      <c r="FKM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B49" s="4"/>
      <c r="FUC49" s="4"/>
      <c r="FUD49" s="4"/>
      <c r="FUE49" s="4"/>
      <c r="FUF49" s="4"/>
      <c r="FUG49" s="4"/>
      <c r="FUH49" s="4"/>
      <c r="FUI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DX49" s="4"/>
      <c r="GDY49" s="4"/>
      <c r="GDZ49" s="4"/>
      <c r="GEA49" s="4"/>
      <c r="GEB49" s="4"/>
      <c r="GEC49" s="4"/>
      <c r="GED49" s="4"/>
      <c r="GEE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NT49" s="4"/>
      <c r="GNU49" s="4"/>
      <c r="GNV49" s="4"/>
      <c r="GNW49" s="4"/>
      <c r="GNX49" s="4"/>
      <c r="GNY49" s="4"/>
      <c r="GNZ49" s="4"/>
      <c r="GOA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P49" s="4"/>
      <c r="GXQ49" s="4"/>
      <c r="GXR49" s="4"/>
      <c r="GXS49" s="4"/>
      <c r="GXT49" s="4"/>
      <c r="GXU49" s="4"/>
      <c r="GXV49" s="4"/>
      <c r="GXW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L49" s="4"/>
      <c r="HHM49" s="4"/>
      <c r="HHN49" s="4"/>
      <c r="HHO49" s="4"/>
      <c r="HHP49" s="4"/>
      <c r="HHQ49" s="4"/>
      <c r="HHR49" s="4"/>
      <c r="HHS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H49" s="4"/>
      <c r="HRI49" s="4"/>
      <c r="HRJ49" s="4"/>
      <c r="HRK49" s="4"/>
      <c r="HRL49" s="4"/>
      <c r="HRM49" s="4"/>
      <c r="HRN49" s="4"/>
      <c r="HRO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D49" s="4"/>
      <c r="IBE49" s="4"/>
      <c r="IBF49" s="4"/>
      <c r="IBG49" s="4"/>
      <c r="IBH49" s="4"/>
      <c r="IBI49" s="4"/>
      <c r="IBJ49" s="4"/>
      <c r="IBK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KZ49" s="4"/>
      <c r="ILA49" s="4"/>
      <c r="ILB49" s="4"/>
      <c r="ILC49" s="4"/>
      <c r="ILD49" s="4"/>
      <c r="ILE49" s="4"/>
      <c r="ILF49" s="4"/>
      <c r="ILG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UV49" s="4"/>
      <c r="IUW49" s="4"/>
      <c r="IUX49" s="4"/>
      <c r="IUY49" s="4"/>
      <c r="IUZ49" s="4"/>
      <c r="IVA49" s="4"/>
      <c r="IVB49" s="4"/>
      <c r="IVC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R49" s="4"/>
      <c r="JES49" s="4"/>
      <c r="JET49" s="4"/>
      <c r="JEU49" s="4"/>
      <c r="JEV49" s="4"/>
      <c r="JEW49" s="4"/>
      <c r="JEX49" s="4"/>
      <c r="JEY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N49" s="4"/>
      <c r="JOO49" s="4"/>
      <c r="JOP49" s="4"/>
      <c r="JOQ49" s="4"/>
      <c r="JOR49" s="4"/>
      <c r="JOS49" s="4"/>
      <c r="JOT49" s="4"/>
      <c r="JOU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J49" s="4"/>
      <c r="JYK49" s="4"/>
      <c r="JYL49" s="4"/>
      <c r="JYM49" s="4"/>
      <c r="JYN49" s="4"/>
      <c r="JYO49" s="4"/>
      <c r="JYP49" s="4"/>
      <c r="JYQ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F49" s="4"/>
      <c r="KIG49" s="4"/>
      <c r="KIH49" s="4"/>
      <c r="KII49" s="4"/>
      <c r="KIJ49" s="4"/>
      <c r="KIK49" s="4"/>
      <c r="KIL49" s="4"/>
      <c r="KIM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B49" s="4"/>
      <c r="KSC49" s="4"/>
      <c r="KSD49" s="4"/>
      <c r="KSE49" s="4"/>
      <c r="KSF49" s="4"/>
      <c r="KSG49" s="4"/>
      <c r="KSH49" s="4"/>
      <c r="KSI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BX49" s="4"/>
      <c r="LBY49" s="4"/>
      <c r="LBZ49" s="4"/>
      <c r="LCA49" s="4"/>
      <c r="LCB49" s="4"/>
      <c r="LCC49" s="4"/>
      <c r="LCD49" s="4"/>
      <c r="LCE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LT49" s="4"/>
      <c r="LLU49" s="4"/>
      <c r="LLV49" s="4"/>
      <c r="LLW49" s="4"/>
      <c r="LLX49" s="4"/>
      <c r="LLY49" s="4"/>
      <c r="LLZ49" s="4"/>
      <c r="LMA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P49" s="4"/>
      <c r="LVQ49" s="4"/>
      <c r="LVR49" s="4"/>
      <c r="LVS49" s="4"/>
      <c r="LVT49" s="4"/>
      <c r="LVU49" s="4"/>
      <c r="LVV49" s="4"/>
      <c r="LVW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L49" s="4"/>
      <c r="MFM49" s="4"/>
      <c r="MFN49" s="4"/>
      <c r="MFO49" s="4"/>
      <c r="MFP49" s="4"/>
      <c r="MFQ49" s="4"/>
      <c r="MFR49" s="4"/>
      <c r="MFS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H49" s="4"/>
      <c r="MPI49" s="4"/>
      <c r="MPJ49" s="4"/>
      <c r="MPK49" s="4"/>
      <c r="MPL49" s="4"/>
      <c r="MPM49" s="4"/>
      <c r="MPN49" s="4"/>
      <c r="MPO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D49" s="4"/>
      <c r="MZE49" s="4"/>
      <c r="MZF49" s="4"/>
      <c r="MZG49" s="4"/>
      <c r="MZH49" s="4"/>
      <c r="MZI49" s="4"/>
      <c r="MZJ49" s="4"/>
      <c r="MZK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IZ49" s="4"/>
      <c r="NJA49" s="4"/>
      <c r="NJB49" s="4"/>
      <c r="NJC49" s="4"/>
      <c r="NJD49" s="4"/>
      <c r="NJE49" s="4"/>
      <c r="NJF49" s="4"/>
      <c r="NJG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SV49" s="4"/>
      <c r="NSW49" s="4"/>
      <c r="NSX49" s="4"/>
      <c r="NSY49" s="4"/>
      <c r="NSZ49" s="4"/>
      <c r="NTA49" s="4"/>
      <c r="NTB49" s="4"/>
      <c r="NTC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R49" s="4"/>
      <c r="OCS49" s="4"/>
      <c r="OCT49" s="4"/>
      <c r="OCU49" s="4"/>
      <c r="OCV49" s="4"/>
      <c r="OCW49" s="4"/>
      <c r="OCX49" s="4"/>
      <c r="OCY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N49" s="4"/>
      <c r="OMO49" s="4"/>
      <c r="OMP49" s="4"/>
      <c r="OMQ49" s="4"/>
      <c r="OMR49" s="4"/>
      <c r="OMS49" s="4"/>
      <c r="OMT49" s="4"/>
      <c r="OMU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J49" s="4"/>
      <c r="OWK49" s="4"/>
      <c r="OWL49" s="4"/>
      <c r="OWM49" s="4"/>
      <c r="OWN49" s="4"/>
      <c r="OWO49" s="4"/>
      <c r="OWP49" s="4"/>
      <c r="OWQ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F49" s="4"/>
      <c r="PGG49" s="4"/>
      <c r="PGH49" s="4"/>
      <c r="PGI49" s="4"/>
      <c r="PGJ49" s="4"/>
      <c r="PGK49" s="4"/>
      <c r="PGL49" s="4"/>
      <c r="PGM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B49" s="4"/>
      <c r="PQC49" s="4"/>
      <c r="PQD49" s="4"/>
      <c r="PQE49" s="4"/>
      <c r="PQF49" s="4"/>
      <c r="PQG49" s="4"/>
      <c r="PQH49" s="4"/>
      <c r="PQI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PZX49" s="4"/>
      <c r="PZY49" s="4"/>
      <c r="PZZ49" s="4"/>
      <c r="QAA49" s="4"/>
      <c r="QAB49" s="4"/>
      <c r="QAC49" s="4"/>
      <c r="QAD49" s="4"/>
      <c r="QAE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JT49" s="4"/>
      <c r="QJU49" s="4"/>
      <c r="QJV49" s="4"/>
      <c r="QJW49" s="4"/>
      <c r="QJX49" s="4"/>
      <c r="QJY49" s="4"/>
      <c r="QJZ49" s="4"/>
      <c r="QKA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P49" s="4"/>
      <c r="QTQ49" s="4"/>
      <c r="QTR49" s="4"/>
      <c r="QTS49" s="4"/>
      <c r="QTT49" s="4"/>
      <c r="QTU49" s="4"/>
      <c r="QTV49" s="4"/>
      <c r="QTW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L49" s="4"/>
      <c r="RDM49" s="4"/>
      <c r="RDN49" s="4"/>
      <c r="RDO49" s="4"/>
      <c r="RDP49" s="4"/>
      <c r="RDQ49" s="4"/>
      <c r="RDR49" s="4"/>
      <c r="RDS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H49" s="4"/>
      <c r="RNI49" s="4"/>
      <c r="RNJ49" s="4"/>
      <c r="RNK49" s="4"/>
      <c r="RNL49" s="4"/>
      <c r="RNM49" s="4"/>
      <c r="RNN49" s="4"/>
      <c r="RNO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D49" s="4"/>
      <c r="RXE49" s="4"/>
      <c r="RXF49" s="4"/>
      <c r="RXG49" s="4"/>
      <c r="RXH49" s="4"/>
      <c r="RXI49" s="4"/>
      <c r="RXJ49" s="4"/>
      <c r="RXK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GZ49" s="4"/>
      <c r="SHA49" s="4"/>
      <c r="SHB49" s="4"/>
      <c r="SHC49" s="4"/>
      <c r="SHD49" s="4"/>
      <c r="SHE49" s="4"/>
      <c r="SHF49" s="4"/>
      <c r="SHG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QV49" s="4"/>
      <c r="SQW49" s="4"/>
      <c r="SQX49" s="4"/>
      <c r="SQY49" s="4"/>
      <c r="SQZ49" s="4"/>
      <c r="SRA49" s="4"/>
      <c r="SRB49" s="4"/>
      <c r="SRC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R49" s="4"/>
      <c r="TAS49" s="4"/>
      <c r="TAT49" s="4"/>
      <c r="TAU49" s="4"/>
      <c r="TAV49" s="4"/>
      <c r="TAW49" s="4"/>
      <c r="TAX49" s="4"/>
      <c r="TAY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N49" s="4"/>
      <c r="TKO49" s="4"/>
      <c r="TKP49" s="4"/>
      <c r="TKQ49" s="4"/>
      <c r="TKR49" s="4"/>
      <c r="TKS49" s="4"/>
      <c r="TKT49" s="4"/>
      <c r="TKU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J49" s="4"/>
      <c r="TUK49" s="4"/>
      <c r="TUL49" s="4"/>
      <c r="TUM49" s="4"/>
      <c r="TUN49" s="4"/>
      <c r="TUO49" s="4"/>
      <c r="TUP49" s="4"/>
      <c r="TUQ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F49" s="4"/>
      <c r="UEG49" s="4"/>
      <c r="UEH49" s="4"/>
      <c r="UEI49" s="4"/>
      <c r="UEJ49" s="4"/>
      <c r="UEK49" s="4"/>
      <c r="UEL49" s="4"/>
      <c r="UEM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B49" s="4"/>
      <c r="UOC49" s="4"/>
      <c r="UOD49" s="4"/>
      <c r="UOE49" s="4"/>
      <c r="UOF49" s="4"/>
      <c r="UOG49" s="4"/>
      <c r="UOH49" s="4"/>
      <c r="UOI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XX49" s="4"/>
      <c r="UXY49" s="4"/>
      <c r="UXZ49" s="4"/>
      <c r="UYA49" s="4"/>
      <c r="UYB49" s="4"/>
      <c r="UYC49" s="4"/>
      <c r="UYD49" s="4"/>
      <c r="UYE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HT49" s="4"/>
      <c r="VHU49" s="4"/>
      <c r="VHV49" s="4"/>
      <c r="VHW49" s="4"/>
      <c r="VHX49" s="4"/>
      <c r="VHY49" s="4"/>
      <c r="VHZ49" s="4"/>
      <c r="VIA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row>
    <row r="50" spans="1:15312" s="3" customFormat="1">
      <c r="A50" s="313" t="s">
        <v>590</v>
      </c>
      <c r="B50" s="302">
        <v>260</v>
      </c>
      <c r="C50" s="302">
        <v>345</v>
      </c>
      <c r="D50" s="302">
        <v>446</v>
      </c>
      <c r="E50" s="302">
        <v>535</v>
      </c>
      <c r="G50" s="4"/>
      <c r="I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c r="BQC50" s="4"/>
      <c r="BQD50" s="4"/>
      <c r="BQE50" s="4"/>
      <c r="BQF50" s="4"/>
      <c r="BQG50" s="4"/>
      <c r="BQH50" s="4"/>
      <c r="BQI50" s="4"/>
      <c r="BQJ50" s="4"/>
      <c r="BQK50" s="4"/>
      <c r="BQL50" s="4"/>
      <c r="BQM50" s="4"/>
      <c r="BQN50" s="4"/>
      <c r="BQO50" s="4"/>
      <c r="BQP50" s="4"/>
      <c r="BQQ50" s="4"/>
      <c r="BQR50" s="4"/>
      <c r="BQS50" s="4"/>
      <c r="BQT50" s="4"/>
      <c r="BQU50" s="4"/>
      <c r="BQV50" s="4"/>
      <c r="BQW50" s="4"/>
      <c r="BQX50" s="4"/>
      <c r="BQY50" s="4"/>
      <c r="BQZ50" s="4"/>
      <c r="BRA50" s="4"/>
      <c r="BRB50" s="4"/>
      <c r="BRC50" s="4"/>
      <c r="BRD50" s="4"/>
      <c r="BRE50" s="4"/>
      <c r="BRF50" s="4"/>
      <c r="BRG50" s="4"/>
      <c r="BRH50" s="4"/>
      <c r="BRI50" s="4"/>
      <c r="BRJ50" s="4"/>
      <c r="BRK50" s="4"/>
      <c r="BRL50" s="4"/>
      <c r="BRM50" s="4"/>
      <c r="BRN50" s="4"/>
      <c r="BRO50" s="4"/>
      <c r="BRP50" s="4"/>
      <c r="BRQ50" s="4"/>
      <c r="BRR50" s="4"/>
      <c r="BRS50" s="4"/>
      <c r="BRT50" s="4"/>
      <c r="BRU50" s="4"/>
      <c r="BRV50" s="4"/>
      <c r="BRW50" s="4"/>
      <c r="BRX50" s="4"/>
      <c r="BRY50" s="4"/>
      <c r="BRZ50" s="4"/>
      <c r="BSA50" s="4"/>
      <c r="BSB50" s="4"/>
      <c r="BSC50" s="4"/>
      <c r="BSD50" s="4"/>
      <c r="BSE50" s="4"/>
      <c r="BSF50" s="4"/>
      <c r="BSG50" s="4"/>
      <c r="BSH50" s="4"/>
      <c r="BSI50" s="4"/>
      <c r="BSJ50" s="4"/>
      <c r="BSK50" s="4"/>
      <c r="BSL50" s="4"/>
      <c r="BSM50" s="4"/>
      <c r="BSN50" s="4"/>
      <c r="BSO50" s="4"/>
      <c r="BSP50" s="4"/>
      <c r="BSQ50" s="4"/>
      <c r="BSR50" s="4"/>
      <c r="BSS50" s="4"/>
      <c r="BST50" s="4"/>
      <c r="BSU50" s="4"/>
      <c r="BSV50" s="4"/>
      <c r="BSW50" s="4"/>
      <c r="BSX50" s="4"/>
      <c r="BSY50" s="4"/>
      <c r="BSZ50" s="4"/>
      <c r="BTA50" s="4"/>
      <c r="BTB50" s="4"/>
      <c r="BTC50" s="4"/>
      <c r="BTD50" s="4"/>
      <c r="BTE50" s="4"/>
      <c r="BTF50" s="4"/>
      <c r="BTG50" s="4"/>
      <c r="BTH50" s="4"/>
      <c r="BTI50" s="4"/>
      <c r="BTJ50" s="4"/>
      <c r="BTK50" s="4"/>
      <c r="BTL50" s="4"/>
      <c r="BTM50" s="4"/>
      <c r="BTN50" s="4"/>
      <c r="BTO50" s="4"/>
      <c r="BTP50" s="4"/>
      <c r="BTQ50" s="4"/>
      <c r="BTR50" s="4"/>
      <c r="BTS50" s="4"/>
      <c r="BTT50" s="4"/>
      <c r="BTU50" s="4"/>
      <c r="BTV50" s="4"/>
      <c r="BTW50" s="4"/>
      <c r="BTX50" s="4"/>
      <c r="BTY50" s="4"/>
      <c r="BTZ50" s="4"/>
      <c r="BUA50" s="4"/>
      <c r="BUB50" s="4"/>
      <c r="BUC50" s="4"/>
      <c r="BUD50" s="4"/>
      <c r="BUE50" s="4"/>
      <c r="BUF50" s="4"/>
      <c r="BUG50" s="4"/>
      <c r="BUH50" s="4"/>
      <c r="BUI50" s="4"/>
      <c r="BUJ50" s="4"/>
      <c r="BUK50" s="4"/>
      <c r="BUL50" s="4"/>
      <c r="BUM50" s="4"/>
      <c r="BUN50" s="4"/>
      <c r="BUO50" s="4"/>
      <c r="BUP50" s="4"/>
      <c r="BUQ50" s="4"/>
      <c r="BUR50" s="4"/>
      <c r="BUS50" s="4"/>
      <c r="BUT50" s="4"/>
      <c r="BUU50" s="4"/>
      <c r="BUV50" s="4"/>
      <c r="BUW50" s="4"/>
      <c r="BUX50" s="4"/>
      <c r="BUY50" s="4"/>
      <c r="BUZ50" s="4"/>
      <c r="BVA50" s="4"/>
      <c r="BVB50" s="4"/>
      <c r="BVC50" s="4"/>
      <c r="BVD50" s="4"/>
      <c r="BVE50" s="4"/>
      <c r="BVF50" s="4"/>
      <c r="BVG50" s="4"/>
      <c r="BVH50" s="4"/>
      <c r="BVI50" s="4"/>
      <c r="BVJ50" s="4"/>
      <c r="BVK50" s="4"/>
      <c r="BVL50" s="4"/>
      <c r="BVM50" s="4"/>
      <c r="BVN50" s="4"/>
      <c r="BVO50" s="4"/>
      <c r="BVP50" s="4"/>
      <c r="BVQ50" s="4"/>
      <c r="BVR50" s="4"/>
      <c r="BVS50" s="4"/>
      <c r="BVT50" s="4"/>
      <c r="BVU50" s="4"/>
      <c r="BVV50" s="4"/>
      <c r="BVW50" s="4"/>
      <c r="BVX50" s="4"/>
      <c r="BVY50" s="4"/>
      <c r="BVZ50" s="4"/>
      <c r="BWA50" s="4"/>
      <c r="BWB50" s="4"/>
      <c r="BWC50" s="4"/>
      <c r="BWD50" s="4"/>
      <c r="BWE50" s="4"/>
      <c r="BWF50" s="4"/>
      <c r="BWG50" s="4"/>
      <c r="BWH50" s="4"/>
      <c r="BWI50" s="4"/>
      <c r="BWJ50" s="4"/>
      <c r="BWK50" s="4"/>
      <c r="BWL50" s="4"/>
      <c r="BWM50" s="4"/>
      <c r="BWN50" s="4"/>
      <c r="BWO50" s="4"/>
      <c r="BWP50" s="4"/>
      <c r="BWQ50" s="4"/>
      <c r="BWR50" s="4"/>
      <c r="BWS50" s="4"/>
      <c r="BWT50" s="4"/>
      <c r="BWU50" s="4"/>
      <c r="BWV50" s="4"/>
      <c r="BWW50" s="4"/>
      <c r="BWX50" s="4"/>
      <c r="BWY50" s="4"/>
      <c r="BWZ50" s="4"/>
      <c r="BXA50" s="4"/>
      <c r="BXB50" s="4"/>
      <c r="BXC50" s="4"/>
      <c r="BXD50" s="4"/>
      <c r="BXE50" s="4"/>
      <c r="BXF50" s="4"/>
      <c r="BXG50" s="4"/>
      <c r="BXH50" s="4"/>
      <c r="BXI50" s="4"/>
      <c r="BXJ50" s="4"/>
      <c r="BXK50" s="4"/>
      <c r="BXL50" s="4"/>
      <c r="BXM50" s="4"/>
      <c r="BXN50" s="4"/>
      <c r="BXO50" s="4"/>
      <c r="BXP50" s="4"/>
      <c r="BXQ50" s="4"/>
      <c r="BXR50" s="4"/>
      <c r="BXS50" s="4"/>
      <c r="BXT50" s="4"/>
      <c r="BXU50" s="4"/>
      <c r="BXV50" s="4"/>
      <c r="BXW50" s="4"/>
      <c r="BXX50" s="4"/>
      <c r="BXY50" s="4"/>
      <c r="BXZ50" s="4"/>
      <c r="BYA50" s="4"/>
      <c r="BYB50" s="4"/>
      <c r="BYC50" s="4"/>
      <c r="BYD50" s="4"/>
      <c r="BYE50" s="4"/>
      <c r="BYF50" s="4"/>
      <c r="BYG50" s="4"/>
      <c r="BYH50" s="4"/>
      <c r="BYI50" s="4"/>
      <c r="BYJ50" s="4"/>
      <c r="BYK50" s="4"/>
      <c r="BYL50" s="4"/>
      <c r="BYM50" s="4"/>
      <c r="BYN50" s="4"/>
      <c r="BYO50" s="4"/>
      <c r="BYP50" s="4"/>
      <c r="BYQ50" s="4"/>
      <c r="BYR50" s="4"/>
      <c r="BYS50" s="4"/>
      <c r="BYT50" s="4"/>
      <c r="BYU50" s="4"/>
      <c r="BYV50" s="4"/>
      <c r="BYW50" s="4"/>
      <c r="BYX50" s="4"/>
      <c r="BYY50" s="4"/>
      <c r="BYZ50" s="4"/>
      <c r="BZA50" s="4"/>
      <c r="BZB50" s="4"/>
      <c r="BZC50" s="4"/>
      <c r="BZD50" s="4"/>
      <c r="BZE50" s="4"/>
      <c r="BZF50" s="4"/>
      <c r="BZG50" s="4"/>
      <c r="BZH50" s="4"/>
      <c r="BZI50" s="4"/>
      <c r="BZJ50" s="4"/>
      <c r="BZK50" s="4"/>
      <c r="BZL50" s="4"/>
      <c r="BZM50" s="4"/>
      <c r="BZN50" s="4"/>
      <c r="BZO50" s="4"/>
      <c r="BZP50" s="4"/>
      <c r="BZQ50" s="4"/>
      <c r="BZR50" s="4"/>
      <c r="BZS50" s="4"/>
      <c r="BZT50" s="4"/>
      <c r="BZU50" s="4"/>
      <c r="BZV50" s="4"/>
      <c r="BZW50" s="4"/>
      <c r="BZX50" s="4"/>
      <c r="BZY50" s="4"/>
      <c r="BZZ50" s="4"/>
      <c r="CAA50" s="4"/>
      <c r="CAB50" s="4"/>
      <c r="CAC50" s="4"/>
      <c r="CAD50" s="4"/>
      <c r="CAE50" s="4"/>
      <c r="CAF50" s="4"/>
      <c r="CAG50" s="4"/>
      <c r="CAH50" s="4"/>
      <c r="CAI50" s="4"/>
      <c r="CAJ50" s="4"/>
      <c r="CAK50" s="4"/>
      <c r="CAL50" s="4"/>
      <c r="CAM50" s="4"/>
      <c r="CAN50" s="4"/>
      <c r="CAO50" s="4"/>
      <c r="CAP50" s="4"/>
      <c r="CAQ50" s="4"/>
      <c r="CAR50" s="4"/>
      <c r="CAS50" s="4"/>
      <c r="CAT50" s="4"/>
      <c r="CAU50" s="4"/>
      <c r="CAV50" s="4"/>
      <c r="CAW50" s="4"/>
      <c r="CAX50" s="4"/>
      <c r="CAY50" s="4"/>
      <c r="CAZ50" s="4"/>
      <c r="CBA50" s="4"/>
      <c r="CBB50" s="4"/>
      <c r="CBC50" s="4"/>
      <c r="CBD50" s="4"/>
      <c r="CBE50" s="4"/>
      <c r="CBF50" s="4"/>
      <c r="CBG50" s="4"/>
      <c r="CBH50" s="4"/>
      <c r="CBI50" s="4"/>
      <c r="CBJ50" s="4"/>
      <c r="CBK50" s="4"/>
      <c r="CBL50" s="4"/>
      <c r="CBM50" s="4"/>
      <c r="CBN50" s="4"/>
      <c r="CBO50" s="4"/>
      <c r="CBP50" s="4"/>
      <c r="CBQ50" s="4"/>
      <c r="CBR50" s="4"/>
      <c r="CBS50" s="4"/>
      <c r="CBT50" s="4"/>
      <c r="CBU50" s="4"/>
      <c r="CBV50" s="4"/>
      <c r="CBW50" s="4"/>
      <c r="CBX50" s="4"/>
      <c r="CBY50" s="4"/>
      <c r="CBZ50" s="4"/>
      <c r="CCA50" s="4"/>
      <c r="CCB50" s="4"/>
      <c r="CCC50" s="4"/>
      <c r="CCD50" s="4"/>
      <c r="CCE50" s="4"/>
      <c r="CCF50" s="4"/>
      <c r="CCG50" s="4"/>
      <c r="CCH50" s="4"/>
      <c r="CCI50" s="4"/>
      <c r="CCJ50" s="4"/>
      <c r="CCK50" s="4"/>
      <c r="CCL50" s="4"/>
      <c r="CCM50" s="4"/>
      <c r="CCN50" s="4"/>
      <c r="CCO50" s="4"/>
      <c r="CCP50" s="4"/>
      <c r="CCQ50" s="4"/>
      <c r="CCR50" s="4"/>
      <c r="CCS50" s="4"/>
      <c r="CCT50" s="4"/>
      <c r="CCU50" s="4"/>
      <c r="CCV50" s="4"/>
      <c r="CCW50" s="4"/>
      <c r="CCX50" s="4"/>
      <c r="CCY50" s="4"/>
      <c r="CCZ50" s="4"/>
      <c r="CDA50" s="4"/>
      <c r="CDB50" s="4"/>
      <c r="CDC50" s="4"/>
      <c r="CDD50" s="4"/>
      <c r="CDE50" s="4"/>
      <c r="CDF50" s="4"/>
      <c r="CDG50" s="4"/>
      <c r="CDH50" s="4"/>
      <c r="CDI50" s="4"/>
      <c r="CDJ50" s="4"/>
      <c r="CDK50" s="4"/>
      <c r="CDL50" s="4"/>
      <c r="CDM50" s="4"/>
      <c r="CDN50" s="4"/>
      <c r="CDO50" s="4"/>
      <c r="CDP50" s="4"/>
      <c r="CDQ50" s="4"/>
      <c r="CDR50" s="4"/>
      <c r="CDS50" s="4"/>
      <c r="CDT50" s="4"/>
      <c r="CDU50" s="4"/>
      <c r="CDV50" s="4"/>
      <c r="CDW50" s="4"/>
      <c r="CDX50" s="4"/>
      <c r="CDY50" s="4"/>
      <c r="CDZ50" s="4"/>
      <c r="CEA50" s="4"/>
      <c r="CEB50" s="4"/>
      <c r="CEC50" s="4"/>
      <c r="CED50" s="4"/>
      <c r="CEE50" s="4"/>
      <c r="CEF50" s="4"/>
      <c r="CEG50" s="4"/>
      <c r="CEH50" s="4"/>
      <c r="CEI50" s="4"/>
      <c r="CEJ50" s="4"/>
      <c r="CEK50" s="4"/>
      <c r="CEL50" s="4"/>
      <c r="CEM50" s="4"/>
      <c r="CEN50" s="4"/>
      <c r="CEO50" s="4"/>
      <c r="CEP50" s="4"/>
      <c r="CEQ50" s="4"/>
      <c r="CER50" s="4"/>
      <c r="CES50" s="4"/>
      <c r="CET50" s="4"/>
      <c r="CEU50" s="4"/>
      <c r="CEV50" s="4"/>
      <c r="CEW50" s="4"/>
      <c r="CEX50" s="4"/>
      <c r="CEY50" s="4"/>
      <c r="CEZ50" s="4"/>
      <c r="CFA50" s="4"/>
      <c r="CFB50" s="4"/>
      <c r="CFC50" s="4"/>
      <c r="CFD50" s="4"/>
      <c r="CFE50" s="4"/>
      <c r="CFF50" s="4"/>
      <c r="CFG50" s="4"/>
      <c r="CFH50" s="4"/>
      <c r="CFI50" s="4"/>
      <c r="CFJ50" s="4"/>
      <c r="CFK50" s="4"/>
      <c r="CFL50" s="4"/>
      <c r="CFM50" s="4"/>
      <c r="CFN50" s="4"/>
      <c r="CFO50" s="4"/>
      <c r="CFP50" s="4"/>
      <c r="CFQ50" s="4"/>
      <c r="CFR50" s="4"/>
      <c r="CFS50" s="4"/>
      <c r="CFT50" s="4"/>
      <c r="CFU50" s="4"/>
      <c r="CFV50" s="4"/>
      <c r="CFW50" s="4"/>
      <c r="CFX50" s="4"/>
      <c r="CFY50" s="4"/>
      <c r="CFZ50" s="4"/>
      <c r="CGA50" s="4"/>
      <c r="CGB50" s="4"/>
      <c r="CGC50" s="4"/>
      <c r="CGD50" s="4"/>
      <c r="CGE50" s="4"/>
      <c r="CGF50" s="4"/>
      <c r="CGG50" s="4"/>
      <c r="CGH50" s="4"/>
      <c r="CGI50" s="4"/>
      <c r="CGJ50" s="4"/>
      <c r="CGK50" s="4"/>
      <c r="CGL50" s="4"/>
      <c r="CGM50" s="4"/>
      <c r="CGN50" s="4"/>
      <c r="CGO50" s="4"/>
      <c r="CGP50" s="4"/>
      <c r="CGQ50" s="4"/>
      <c r="CGR50" s="4"/>
      <c r="CGS50" s="4"/>
      <c r="CGT50" s="4"/>
      <c r="CGU50" s="4"/>
      <c r="CGV50" s="4"/>
      <c r="CGW50" s="4"/>
      <c r="CGX50" s="4"/>
      <c r="CGY50" s="4"/>
      <c r="CGZ50" s="4"/>
      <c r="CHA50" s="4"/>
      <c r="CHB50" s="4"/>
      <c r="CHC50" s="4"/>
      <c r="CHD50" s="4"/>
      <c r="CHE50" s="4"/>
      <c r="CHF50" s="4"/>
      <c r="CHG50" s="4"/>
      <c r="CHH50" s="4"/>
      <c r="CHI50" s="4"/>
      <c r="CHJ50" s="4"/>
      <c r="CHK50" s="4"/>
      <c r="CHL50" s="4"/>
      <c r="CHM50" s="4"/>
      <c r="CHN50" s="4"/>
      <c r="CHO50" s="4"/>
      <c r="CHP50" s="4"/>
      <c r="CHQ50" s="4"/>
      <c r="CHR50" s="4"/>
      <c r="CHS50" s="4"/>
      <c r="CHT50" s="4"/>
      <c r="CHU50" s="4"/>
      <c r="CHV50" s="4"/>
      <c r="CHW50" s="4"/>
      <c r="CHX50" s="4"/>
      <c r="CHY50" s="4"/>
      <c r="CHZ50" s="4"/>
      <c r="CIA50" s="4"/>
      <c r="CIB50" s="4"/>
      <c r="CIC50" s="4"/>
      <c r="CID50" s="4"/>
      <c r="CIE50" s="4"/>
      <c r="CIF50" s="4"/>
      <c r="CIG50" s="4"/>
      <c r="CIH50" s="4"/>
      <c r="CII50" s="4"/>
      <c r="CIJ50" s="4"/>
      <c r="CIK50" s="4"/>
      <c r="CIL50" s="4"/>
      <c r="CIM50" s="4"/>
      <c r="CIN50" s="4"/>
      <c r="CIO50" s="4"/>
      <c r="CIP50" s="4"/>
      <c r="CIQ50" s="4"/>
      <c r="CIR50" s="4"/>
      <c r="CIS50" s="4"/>
      <c r="CIT50" s="4"/>
      <c r="CIU50" s="4"/>
      <c r="CIV50" s="4"/>
      <c r="CIW50" s="4"/>
      <c r="CIX50" s="4"/>
      <c r="CIY50" s="4"/>
      <c r="CIZ50" s="4"/>
      <c r="CJA50" s="4"/>
      <c r="CJB50" s="4"/>
      <c r="CJC50" s="4"/>
      <c r="CJD50" s="4"/>
      <c r="CJE50" s="4"/>
      <c r="CJF50" s="4"/>
      <c r="CJG50" s="4"/>
      <c r="CJH50" s="4"/>
      <c r="CJI50" s="4"/>
      <c r="CJJ50" s="4"/>
      <c r="CJK50" s="4"/>
      <c r="CJL50" s="4"/>
      <c r="CJM50" s="4"/>
      <c r="CJN50" s="4"/>
      <c r="CJO50" s="4"/>
      <c r="CJP50" s="4"/>
      <c r="CJQ50" s="4"/>
      <c r="CJR50" s="4"/>
      <c r="CJS50" s="4"/>
      <c r="CJT50" s="4"/>
      <c r="CJU50" s="4"/>
      <c r="CJV50" s="4"/>
      <c r="CJW50" s="4"/>
      <c r="CJX50" s="4"/>
      <c r="CJY50" s="4"/>
      <c r="CJZ50" s="4"/>
      <c r="CKA50" s="4"/>
      <c r="CKB50" s="4"/>
      <c r="CKC50" s="4"/>
      <c r="CKD50" s="4"/>
      <c r="CKE50" s="4"/>
      <c r="CKF50" s="4"/>
      <c r="CKG50" s="4"/>
      <c r="CKH50" s="4"/>
      <c r="CKI50" s="4"/>
      <c r="CKJ50" s="4"/>
      <c r="CKK50" s="4"/>
      <c r="CKL50" s="4"/>
      <c r="CKM50" s="4"/>
      <c r="CKN50" s="4"/>
      <c r="CKO50" s="4"/>
      <c r="CKP50" s="4"/>
      <c r="CKQ50" s="4"/>
      <c r="CKR50" s="4"/>
      <c r="CKS50" s="4"/>
      <c r="CKT50" s="4"/>
      <c r="CKU50" s="4"/>
      <c r="CKV50" s="4"/>
      <c r="CKW50" s="4"/>
      <c r="CKX50" s="4"/>
      <c r="CKY50" s="4"/>
      <c r="CKZ50" s="4"/>
      <c r="CLA50" s="4"/>
      <c r="CLB50" s="4"/>
      <c r="CLC50" s="4"/>
      <c r="CLD50" s="4"/>
      <c r="CLE50" s="4"/>
      <c r="CLF50" s="4"/>
      <c r="CLG50" s="4"/>
      <c r="CLH50" s="4"/>
      <c r="CLI50" s="4"/>
      <c r="CLJ50" s="4"/>
      <c r="CLK50" s="4"/>
      <c r="CLL50" s="4"/>
      <c r="CLM50" s="4"/>
      <c r="CLN50" s="4"/>
      <c r="CLO50" s="4"/>
      <c r="CLP50" s="4"/>
      <c r="CLQ50" s="4"/>
      <c r="CLR50" s="4"/>
      <c r="CLS50" s="4"/>
      <c r="CLT50" s="4"/>
      <c r="CLU50" s="4"/>
      <c r="CLV50" s="4"/>
      <c r="CLW50" s="4"/>
      <c r="CLX50" s="4"/>
      <c r="CLY50" s="4"/>
      <c r="CLZ50" s="4"/>
      <c r="CMA50" s="4"/>
      <c r="CMB50" s="4"/>
      <c r="CMC50" s="4"/>
      <c r="CMD50" s="4"/>
      <c r="CME50" s="4"/>
      <c r="CMF50" s="4"/>
      <c r="CMG50" s="4"/>
      <c r="CMH50" s="4"/>
      <c r="CMI50" s="4"/>
      <c r="CMJ50" s="4"/>
      <c r="CMK50" s="4"/>
      <c r="CML50" s="4"/>
      <c r="CMM50" s="4"/>
      <c r="CMN50" s="4"/>
      <c r="CMO50" s="4"/>
      <c r="CMP50" s="4"/>
      <c r="CMQ50" s="4"/>
      <c r="CMR50" s="4"/>
      <c r="CMS50" s="4"/>
      <c r="CMT50" s="4"/>
      <c r="CMU50" s="4"/>
      <c r="CMV50" s="4"/>
      <c r="CMW50" s="4"/>
      <c r="CMX50" s="4"/>
      <c r="CMY50" s="4"/>
      <c r="CMZ50" s="4"/>
      <c r="CNA50" s="4"/>
      <c r="CNB50" s="4"/>
      <c r="CNC50" s="4"/>
      <c r="CND50" s="4"/>
      <c r="CNE50" s="4"/>
      <c r="CNF50" s="4"/>
      <c r="CNG50" s="4"/>
      <c r="CNH50" s="4"/>
      <c r="CNI50" s="4"/>
      <c r="CNJ50" s="4"/>
      <c r="CNK50" s="4"/>
      <c r="CNL50" s="4"/>
      <c r="CNM50" s="4"/>
      <c r="CNN50" s="4"/>
      <c r="CNO50" s="4"/>
      <c r="CNP50" s="4"/>
      <c r="CNQ50" s="4"/>
      <c r="CNR50" s="4"/>
      <c r="CNS50" s="4"/>
      <c r="CNT50" s="4"/>
      <c r="CNU50" s="4"/>
      <c r="CNV50" s="4"/>
      <c r="CNW50" s="4"/>
      <c r="CNX50" s="4"/>
      <c r="CNY50" s="4"/>
      <c r="CNZ50" s="4"/>
      <c r="COA50" s="4"/>
      <c r="COB50" s="4"/>
      <c r="COC50" s="4"/>
      <c r="COD50" s="4"/>
      <c r="COE50" s="4"/>
      <c r="COF50" s="4"/>
      <c r="COG50" s="4"/>
      <c r="COH50" s="4"/>
      <c r="COI50" s="4"/>
      <c r="COJ50" s="4"/>
      <c r="COK50" s="4"/>
      <c r="COL50" s="4"/>
      <c r="COM50" s="4"/>
      <c r="CON50" s="4"/>
      <c r="COO50" s="4"/>
      <c r="COP50" s="4"/>
      <c r="COQ50" s="4"/>
      <c r="COR50" s="4"/>
      <c r="COS50" s="4"/>
      <c r="COT50" s="4"/>
      <c r="COU50" s="4"/>
      <c r="COV50" s="4"/>
      <c r="COW50" s="4"/>
      <c r="COX50" s="4"/>
      <c r="COY50" s="4"/>
      <c r="COZ50" s="4"/>
      <c r="CPA50" s="4"/>
      <c r="CPB50" s="4"/>
      <c r="CPC50" s="4"/>
      <c r="CPD50" s="4"/>
      <c r="CPE50" s="4"/>
      <c r="CPF50" s="4"/>
      <c r="CPG50" s="4"/>
      <c r="CPH50" s="4"/>
      <c r="CPI50" s="4"/>
      <c r="CPJ50" s="4"/>
      <c r="CPK50" s="4"/>
      <c r="CPL50" s="4"/>
      <c r="CPM50" s="4"/>
      <c r="CPN50" s="4"/>
      <c r="CPO50" s="4"/>
      <c r="CPP50" s="4"/>
      <c r="CPQ50" s="4"/>
      <c r="CPR50" s="4"/>
      <c r="CPS50" s="4"/>
      <c r="CPT50" s="4"/>
      <c r="CPU50" s="4"/>
      <c r="CPV50" s="4"/>
      <c r="CPW50" s="4"/>
      <c r="CPX50" s="4"/>
      <c r="CPY50" s="4"/>
      <c r="CPZ50" s="4"/>
      <c r="CQA50" s="4"/>
      <c r="CQB50" s="4"/>
      <c r="CQC50" s="4"/>
      <c r="CQD50" s="4"/>
      <c r="CQE50" s="4"/>
      <c r="CQF50" s="4"/>
      <c r="CQG50" s="4"/>
      <c r="CQH50" s="4"/>
      <c r="CQI50" s="4"/>
      <c r="CQJ50" s="4"/>
      <c r="CQK50" s="4"/>
      <c r="CQL50" s="4"/>
      <c r="CQM50" s="4"/>
      <c r="CQN50" s="4"/>
      <c r="CQO50" s="4"/>
      <c r="CQP50" s="4"/>
      <c r="CQQ50" s="4"/>
      <c r="CQR50" s="4"/>
      <c r="CQS50" s="4"/>
      <c r="CQT50" s="4"/>
      <c r="CQU50" s="4"/>
      <c r="CQV50" s="4"/>
      <c r="CQW50" s="4"/>
      <c r="CQX50" s="4"/>
      <c r="CQY50" s="4"/>
      <c r="CQZ50" s="4"/>
      <c r="CRA50" s="4"/>
      <c r="CRB50" s="4"/>
      <c r="CRC50" s="4"/>
      <c r="CRD50" s="4"/>
      <c r="CRE50" s="4"/>
      <c r="CRF50" s="4"/>
      <c r="CRG50" s="4"/>
      <c r="CRH50" s="4"/>
      <c r="CRI50" s="4"/>
      <c r="CRJ50" s="4"/>
      <c r="CRK50" s="4"/>
      <c r="CRL50" s="4"/>
      <c r="CRM50" s="4"/>
      <c r="CRN50" s="4"/>
      <c r="CRO50" s="4"/>
      <c r="CRP50" s="4"/>
      <c r="CRQ50" s="4"/>
      <c r="CRR50" s="4"/>
      <c r="CRS50" s="4"/>
      <c r="CRT50" s="4"/>
      <c r="CRU50" s="4"/>
      <c r="CRV50" s="4"/>
      <c r="CRW50" s="4"/>
      <c r="CRX50" s="4"/>
      <c r="CRY50" s="4"/>
      <c r="CRZ50" s="4"/>
      <c r="CSA50" s="4"/>
      <c r="CSB50" s="4"/>
      <c r="CSC50" s="4"/>
      <c r="CSD50" s="4"/>
      <c r="CSE50" s="4"/>
      <c r="CSF50" s="4"/>
      <c r="CSG50" s="4"/>
      <c r="CSH50" s="4"/>
      <c r="CSI50" s="4"/>
      <c r="CSJ50" s="4"/>
      <c r="CSK50" s="4"/>
      <c r="CSL50" s="4"/>
      <c r="CSM50" s="4"/>
      <c r="CSN50" s="4"/>
      <c r="CSO50" s="4"/>
      <c r="CSP50" s="4"/>
      <c r="CSQ50" s="4"/>
      <c r="CSR50" s="4"/>
      <c r="CSS50" s="4"/>
      <c r="CST50" s="4"/>
      <c r="CSU50" s="4"/>
      <c r="CSV50" s="4"/>
      <c r="CSW50" s="4"/>
      <c r="CSX50" s="4"/>
      <c r="CSY50" s="4"/>
      <c r="CSZ50" s="4"/>
      <c r="CTA50" s="4"/>
      <c r="CTB50" s="4"/>
      <c r="CTC50" s="4"/>
      <c r="CTD50" s="4"/>
      <c r="CTE50" s="4"/>
      <c r="CTF50" s="4"/>
      <c r="CTG50" s="4"/>
      <c r="CTH50" s="4"/>
      <c r="CTI50" s="4"/>
      <c r="CTJ50" s="4"/>
      <c r="CTK50" s="4"/>
      <c r="CTL50" s="4"/>
      <c r="CTM50" s="4"/>
      <c r="CTN50" s="4"/>
      <c r="CTO50" s="4"/>
      <c r="CTP50" s="4"/>
      <c r="CTQ50" s="4"/>
      <c r="CTR50" s="4"/>
      <c r="CTS50" s="4"/>
      <c r="CTT50" s="4"/>
      <c r="CTU50" s="4"/>
      <c r="CTV50" s="4"/>
      <c r="CTW50" s="4"/>
      <c r="CTX50" s="4"/>
      <c r="CTY50" s="4"/>
      <c r="CTZ50" s="4"/>
      <c r="CUA50" s="4"/>
      <c r="CUB50" s="4"/>
      <c r="CUC50" s="4"/>
      <c r="CUD50" s="4"/>
      <c r="CUE50" s="4"/>
      <c r="CUF50" s="4"/>
      <c r="CUG50" s="4"/>
      <c r="CUH50" s="4"/>
      <c r="CUI50" s="4"/>
      <c r="CUJ50" s="4"/>
      <c r="CUK50" s="4"/>
      <c r="CUL50" s="4"/>
      <c r="CUM50" s="4"/>
      <c r="CUN50" s="4"/>
      <c r="CUO50" s="4"/>
      <c r="CUP50" s="4"/>
      <c r="CUQ50" s="4"/>
      <c r="CUR50" s="4"/>
      <c r="CUS50" s="4"/>
      <c r="CUT50" s="4"/>
      <c r="CUU50" s="4"/>
      <c r="CUV50" s="4"/>
      <c r="CUW50" s="4"/>
      <c r="CUX50" s="4"/>
      <c r="CUY50" s="4"/>
      <c r="CUZ50" s="4"/>
      <c r="CVA50" s="4"/>
      <c r="CVB50" s="4"/>
      <c r="CVC50" s="4"/>
      <c r="CVD50" s="4"/>
      <c r="CVE50" s="4"/>
      <c r="CVF50" s="4"/>
      <c r="CVG50" s="4"/>
      <c r="CVH50" s="4"/>
      <c r="CVI50" s="4"/>
      <c r="CVJ50" s="4"/>
      <c r="CVK50" s="4"/>
      <c r="CVL50" s="4"/>
      <c r="CVM50" s="4"/>
      <c r="CVN50" s="4"/>
      <c r="CVO50" s="4"/>
      <c r="CVP50" s="4"/>
      <c r="CVQ50" s="4"/>
      <c r="CVR50" s="4"/>
      <c r="CVS50" s="4"/>
      <c r="CVT50" s="4"/>
      <c r="CVU50" s="4"/>
      <c r="CVV50" s="4"/>
      <c r="CVW50" s="4"/>
      <c r="CVX50" s="4"/>
      <c r="CVY50" s="4"/>
      <c r="CVZ50" s="4"/>
      <c r="CWA50" s="4"/>
      <c r="CWB50" s="4"/>
      <c r="CWC50" s="4"/>
      <c r="CWD50" s="4"/>
      <c r="CWE50" s="4"/>
      <c r="CWF50" s="4"/>
      <c r="CWG50" s="4"/>
      <c r="CWH50" s="4"/>
      <c r="CWI50" s="4"/>
      <c r="CWJ50" s="4"/>
      <c r="CWK50" s="4"/>
      <c r="CWL50" s="4"/>
      <c r="CWM50" s="4"/>
      <c r="CWN50" s="4"/>
      <c r="CWO50" s="4"/>
      <c r="CWP50" s="4"/>
      <c r="CWQ50" s="4"/>
      <c r="CWR50" s="4"/>
      <c r="CWS50" s="4"/>
      <c r="CWT50" s="4"/>
      <c r="CWU50" s="4"/>
      <c r="CWV50" s="4"/>
      <c r="CWW50" s="4"/>
      <c r="CWX50" s="4"/>
      <c r="CWY50" s="4"/>
      <c r="CWZ50" s="4"/>
      <c r="CXA50" s="4"/>
      <c r="CXB50" s="4"/>
      <c r="CXC50" s="4"/>
      <c r="CXD50" s="4"/>
      <c r="CXE50" s="4"/>
      <c r="CXF50" s="4"/>
      <c r="CXG50" s="4"/>
      <c r="CXH50" s="4"/>
      <c r="CXI50" s="4"/>
      <c r="CXJ50" s="4"/>
      <c r="CXK50" s="4"/>
      <c r="CXL50" s="4"/>
      <c r="CXM50" s="4"/>
      <c r="CXN50" s="4"/>
      <c r="CXO50" s="4"/>
      <c r="CXP50" s="4"/>
      <c r="CXQ50" s="4"/>
      <c r="CXR50" s="4"/>
      <c r="CXS50" s="4"/>
      <c r="CXT50" s="4"/>
      <c r="CXU50" s="4"/>
      <c r="CXV50" s="4"/>
      <c r="CXW50" s="4"/>
      <c r="CXX50" s="4"/>
      <c r="CXY50" s="4"/>
      <c r="CXZ50" s="4"/>
      <c r="CYA50" s="4"/>
      <c r="CYB50" s="4"/>
      <c r="CYC50" s="4"/>
      <c r="CYD50" s="4"/>
      <c r="CYE50" s="4"/>
      <c r="CYF50" s="4"/>
      <c r="CYG50" s="4"/>
      <c r="CYH50" s="4"/>
      <c r="CYI50" s="4"/>
      <c r="CYJ50" s="4"/>
      <c r="CYK50" s="4"/>
      <c r="CYL50" s="4"/>
      <c r="CYM50" s="4"/>
      <c r="CYN50" s="4"/>
      <c r="CYO50" s="4"/>
      <c r="CYP50" s="4"/>
      <c r="CYQ50" s="4"/>
      <c r="CYR50" s="4"/>
      <c r="CYS50" s="4"/>
      <c r="CYT50" s="4"/>
      <c r="CYU50" s="4"/>
      <c r="CYV50" s="4"/>
      <c r="CYW50" s="4"/>
      <c r="CYX50" s="4"/>
      <c r="CYY50" s="4"/>
      <c r="CYZ50" s="4"/>
      <c r="CZA50" s="4"/>
      <c r="CZB50" s="4"/>
      <c r="CZC50" s="4"/>
      <c r="CZD50" s="4"/>
      <c r="CZE50" s="4"/>
      <c r="CZF50" s="4"/>
      <c r="CZG50" s="4"/>
      <c r="CZH50" s="4"/>
      <c r="CZI50" s="4"/>
      <c r="CZJ50" s="4"/>
      <c r="CZK50" s="4"/>
      <c r="CZL50" s="4"/>
      <c r="CZM50" s="4"/>
      <c r="CZN50" s="4"/>
      <c r="CZO50" s="4"/>
      <c r="CZP50" s="4"/>
      <c r="CZQ50" s="4"/>
      <c r="CZR50" s="4"/>
      <c r="CZS50" s="4"/>
      <c r="CZT50" s="4"/>
      <c r="CZU50" s="4"/>
      <c r="CZV50" s="4"/>
      <c r="CZW50" s="4"/>
      <c r="CZX50" s="4"/>
      <c r="CZY50" s="4"/>
      <c r="CZZ50" s="4"/>
      <c r="DAA50" s="4"/>
      <c r="DAB50" s="4"/>
      <c r="DAC50" s="4"/>
      <c r="DAD50" s="4"/>
      <c r="DAE50" s="4"/>
      <c r="DAF50" s="4"/>
      <c r="DAG50" s="4"/>
      <c r="DAH50" s="4"/>
      <c r="DAI50" s="4"/>
      <c r="DAJ50" s="4"/>
      <c r="DAK50" s="4"/>
      <c r="DAL50" s="4"/>
      <c r="DAM50" s="4"/>
      <c r="DAN50" s="4"/>
      <c r="DAO50" s="4"/>
      <c r="DAP50" s="4"/>
      <c r="DAQ50" s="4"/>
      <c r="DAR50" s="4"/>
      <c r="DAS50" s="4"/>
      <c r="DAT50" s="4"/>
      <c r="DAU50" s="4"/>
      <c r="DAV50" s="4"/>
      <c r="DAW50" s="4"/>
      <c r="DAX50" s="4"/>
      <c r="DAY50" s="4"/>
      <c r="DAZ50" s="4"/>
      <c r="DBA50" s="4"/>
      <c r="DBB50" s="4"/>
      <c r="DBC50" s="4"/>
      <c r="DBD50" s="4"/>
      <c r="DBE50" s="4"/>
      <c r="DBF50" s="4"/>
      <c r="DBG50" s="4"/>
      <c r="DBH50" s="4"/>
      <c r="DBI50" s="4"/>
      <c r="DBJ50" s="4"/>
      <c r="DBK50" s="4"/>
      <c r="DBL50" s="4"/>
      <c r="DBM50" s="4"/>
      <c r="DBN50" s="4"/>
      <c r="DBO50" s="4"/>
      <c r="DBP50" s="4"/>
      <c r="DBQ50" s="4"/>
      <c r="DBR50" s="4"/>
      <c r="DBS50" s="4"/>
      <c r="DBT50" s="4"/>
      <c r="DBU50" s="4"/>
      <c r="DBV50" s="4"/>
      <c r="DBW50" s="4"/>
      <c r="DBX50" s="4"/>
      <c r="DBY50" s="4"/>
      <c r="DBZ50" s="4"/>
      <c r="DCA50" s="4"/>
      <c r="DCB50" s="4"/>
      <c r="DCC50" s="4"/>
      <c r="DCD50" s="4"/>
      <c r="DCE50" s="4"/>
      <c r="DCF50" s="4"/>
      <c r="DCG50" s="4"/>
      <c r="DCH50" s="4"/>
      <c r="DCI50" s="4"/>
      <c r="DCJ50" s="4"/>
      <c r="DCK50" s="4"/>
      <c r="DCL50" s="4"/>
      <c r="DCM50" s="4"/>
      <c r="DCN50" s="4"/>
      <c r="DCO50" s="4"/>
      <c r="DCP50" s="4"/>
      <c r="DCQ50" s="4"/>
      <c r="DCR50" s="4"/>
      <c r="DCS50" s="4"/>
      <c r="DCT50" s="4"/>
      <c r="DCU50" s="4"/>
      <c r="DCV50" s="4"/>
      <c r="DCW50" s="4"/>
      <c r="DCX50" s="4"/>
      <c r="DCY50" s="4"/>
      <c r="DCZ50" s="4"/>
      <c r="DDA50" s="4"/>
      <c r="DDB50" s="4"/>
      <c r="DDC50" s="4"/>
      <c r="DDD50" s="4"/>
      <c r="DDE50" s="4"/>
      <c r="DDF50" s="4"/>
      <c r="DDG50" s="4"/>
      <c r="DDH50" s="4"/>
      <c r="DDI50" s="4"/>
      <c r="DDJ50" s="4"/>
      <c r="DDK50" s="4"/>
      <c r="DDL50" s="4"/>
      <c r="DDM50" s="4"/>
      <c r="DDN50" s="4"/>
      <c r="DDO50" s="4"/>
      <c r="DDP50" s="4"/>
      <c r="DDQ50" s="4"/>
      <c r="DDR50" s="4"/>
      <c r="DDS50" s="4"/>
      <c r="DDT50" s="4"/>
      <c r="DDU50" s="4"/>
      <c r="DDV50" s="4"/>
      <c r="DDW50" s="4"/>
      <c r="DDX50" s="4"/>
      <c r="DDY50" s="4"/>
      <c r="DDZ50" s="4"/>
      <c r="DEA50" s="4"/>
      <c r="DEB50" s="4"/>
      <c r="DEC50" s="4"/>
      <c r="DED50" s="4"/>
      <c r="DEE50" s="4"/>
      <c r="DEF50" s="4"/>
      <c r="DEG50" s="4"/>
      <c r="DEH50" s="4"/>
      <c r="DEI50" s="4"/>
      <c r="DEJ50" s="4"/>
      <c r="DEK50" s="4"/>
      <c r="DEL50" s="4"/>
      <c r="DEM50" s="4"/>
      <c r="DEN50" s="4"/>
      <c r="DEO50" s="4"/>
      <c r="DEP50" s="4"/>
      <c r="DEQ50" s="4"/>
      <c r="DER50" s="4"/>
      <c r="DES50" s="4"/>
      <c r="DET50" s="4"/>
      <c r="DEU50" s="4"/>
      <c r="DEV50" s="4"/>
      <c r="DEW50" s="4"/>
      <c r="DEX50" s="4"/>
      <c r="DEY50" s="4"/>
      <c r="DEZ50" s="4"/>
      <c r="DFA50" s="4"/>
      <c r="DFB50" s="4"/>
      <c r="DFC50" s="4"/>
      <c r="DFD50" s="4"/>
      <c r="DFE50" s="4"/>
      <c r="DFF50" s="4"/>
      <c r="DFG50" s="4"/>
      <c r="DFH50" s="4"/>
      <c r="DFI50" s="4"/>
      <c r="DFJ50" s="4"/>
      <c r="DFK50" s="4"/>
      <c r="DFL50" s="4"/>
      <c r="DFM50" s="4"/>
      <c r="DFN50" s="4"/>
      <c r="DFO50" s="4"/>
      <c r="DFP50" s="4"/>
      <c r="DFQ50" s="4"/>
      <c r="DFR50" s="4"/>
      <c r="DFS50" s="4"/>
      <c r="DFT50" s="4"/>
      <c r="DFU50" s="4"/>
      <c r="DFV50" s="4"/>
      <c r="DFW50" s="4"/>
      <c r="DFX50" s="4"/>
      <c r="DFY50" s="4"/>
      <c r="DFZ50" s="4"/>
      <c r="DGA50" s="4"/>
      <c r="DGB50" s="4"/>
      <c r="DGC50" s="4"/>
      <c r="DGD50" s="4"/>
      <c r="DGE50" s="4"/>
      <c r="DGF50" s="4"/>
      <c r="DGG50" s="4"/>
      <c r="DGH50" s="4"/>
      <c r="DGI50" s="4"/>
      <c r="DGJ50" s="4"/>
      <c r="DGK50" s="4"/>
      <c r="DGL50" s="4"/>
      <c r="DGM50" s="4"/>
      <c r="DGN50" s="4"/>
      <c r="DGO50" s="4"/>
      <c r="DGP50" s="4"/>
      <c r="DGQ50" s="4"/>
      <c r="DGR50" s="4"/>
      <c r="DGS50" s="4"/>
      <c r="DGT50" s="4"/>
      <c r="DGU50" s="4"/>
      <c r="DGV50" s="4"/>
      <c r="DGW50" s="4"/>
      <c r="DGX50" s="4"/>
      <c r="DGY50" s="4"/>
      <c r="DGZ50" s="4"/>
      <c r="DHA50" s="4"/>
      <c r="DHB50" s="4"/>
      <c r="DHC50" s="4"/>
      <c r="DHD50" s="4"/>
      <c r="DHE50" s="4"/>
      <c r="DHF50" s="4"/>
      <c r="DHG50" s="4"/>
      <c r="DHH50" s="4"/>
      <c r="DHI50" s="4"/>
      <c r="DHJ50" s="4"/>
      <c r="DHK50" s="4"/>
      <c r="DHL50" s="4"/>
      <c r="DHM50" s="4"/>
      <c r="DHN50" s="4"/>
      <c r="DHO50" s="4"/>
      <c r="DHP50" s="4"/>
      <c r="DHQ50" s="4"/>
      <c r="DHR50" s="4"/>
      <c r="DHS50" s="4"/>
      <c r="DHT50" s="4"/>
      <c r="DHU50" s="4"/>
      <c r="DHV50" s="4"/>
      <c r="DHW50" s="4"/>
      <c r="DHX50" s="4"/>
      <c r="DHY50" s="4"/>
      <c r="DHZ50" s="4"/>
      <c r="DIA50" s="4"/>
      <c r="DIB50" s="4"/>
      <c r="DIC50" s="4"/>
      <c r="DID50" s="4"/>
      <c r="DIE50" s="4"/>
      <c r="DIF50" s="4"/>
      <c r="DIG50" s="4"/>
      <c r="DIH50" s="4"/>
      <c r="DII50" s="4"/>
      <c r="DIJ50" s="4"/>
      <c r="DIK50" s="4"/>
      <c r="DIL50" s="4"/>
      <c r="DIM50" s="4"/>
      <c r="DIN50" s="4"/>
      <c r="DIO50" s="4"/>
      <c r="DIP50" s="4"/>
      <c r="DIQ50" s="4"/>
      <c r="DIR50" s="4"/>
      <c r="DIS50" s="4"/>
      <c r="DIT50" s="4"/>
      <c r="DIU50" s="4"/>
      <c r="DIV50" s="4"/>
      <c r="DIW50" s="4"/>
      <c r="DIX50" s="4"/>
      <c r="DIY50" s="4"/>
      <c r="DIZ50" s="4"/>
      <c r="DJA50" s="4"/>
      <c r="DJB50" s="4"/>
      <c r="DJC50" s="4"/>
      <c r="DJD50" s="4"/>
      <c r="DJE50" s="4"/>
      <c r="DJF50" s="4"/>
      <c r="DJG50" s="4"/>
      <c r="DJH50" s="4"/>
      <c r="DJI50" s="4"/>
      <c r="DJJ50" s="4"/>
      <c r="DJK50" s="4"/>
      <c r="DJL50" s="4"/>
      <c r="DJM50" s="4"/>
      <c r="DJN50" s="4"/>
      <c r="DJO50" s="4"/>
      <c r="DJP50" s="4"/>
      <c r="DJQ50" s="4"/>
      <c r="DJR50" s="4"/>
      <c r="DJS50" s="4"/>
      <c r="DJT50" s="4"/>
      <c r="DJU50" s="4"/>
      <c r="DJV50" s="4"/>
      <c r="DJW50" s="4"/>
      <c r="DJX50" s="4"/>
      <c r="DJY50" s="4"/>
      <c r="DJZ50" s="4"/>
      <c r="DKA50" s="4"/>
      <c r="DKB50" s="4"/>
      <c r="DKC50" s="4"/>
      <c r="DKD50" s="4"/>
      <c r="DKE50" s="4"/>
      <c r="DKF50" s="4"/>
      <c r="DKG50" s="4"/>
      <c r="DKH50" s="4"/>
      <c r="DKI50" s="4"/>
      <c r="DKJ50" s="4"/>
      <c r="DKK50" s="4"/>
      <c r="DKL50" s="4"/>
      <c r="DKM50" s="4"/>
      <c r="DKN50" s="4"/>
      <c r="DKO50" s="4"/>
      <c r="DKP50" s="4"/>
      <c r="DKQ50" s="4"/>
      <c r="DKR50" s="4"/>
      <c r="DKS50" s="4"/>
      <c r="DKT50" s="4"/>
      <c r="DKU50" s="4"/>
      <c r="DKV50" s="4"/>
      <c r="DKW50" s="4"/>
      <c r="DKX50" s="4"/>
      <c r="DKY50" s="4"/>
      <c r="DKZ50" s="4"/>
      <c r="DLA50" s="4"/>
      <c r="DLB50" s="4"/>
      <c r="DLC50" s="4"/>
      <c r="DLD50" s="4"/>
      <c r="DLE50" s="4"/>
      <c r="DLF50" s="4"/>
      <c r="DLG50" s="4"/>
      <c r="DLH50" s="4"/>
      <c r="DLI50" s="4"/>
      <c r="DLJ50" s="4"/>
      <c r="DLK50" s="4"/>
      <c r="DLL50" s="4"/>
      <c r="DLM50" s="4"/>
      <c r="DLN50" s="4"/>
      <c r="DLO50" s="4"/>
      <c r="DLP50" s="4"/>
      <c r="DLQ50" s="4"/>
      <c r="DLR50" s="4"/>
      <c r="DLS50" s="4"/>
      <c r="DLT50" s="4"/>
      <c r="DLU50" s="4"/>
      <c r="DLV50" s="4"/>
      <c r="DLW50" s="4"/>
      <c r="DLX50" s="4"/>
      <c r="DLY50" s="4"/>
      <c r="DLZ50" s="4"/>
      <c r="DMA50" s="4"/>
      <c r="DMB50" s="4"/>
      <c r="DMC50" s="4"/>
      <c r="DMD50" s="4"/>
      <c r="DME50" s="4"/>
      <c r="DMF50" s="4"/>
      <c r="DMG50" s="4"/>
      <c r="DMH50" s="4"/>
      <c r="DMI50" s="4"/>
      <c r="DMJ50" s="4"/>
      <c r="DMK50" s="4"/>
      <c r="DML50" s="4"/>
      <c r="DMM50" s="4"/>
      <c r="DMN50" s="4"/>
      <c r="DMO50" s="4"/>
      <c r="DMP50" s="4"/>
      <c r="DMQ50" s="4"/>
      <c r="DMR50" s="4"/>
      <c r="DMS50" s="4"/>
      <c r="DMT50" s="4"/>
      <c r="DMU50" s="4"/>
      <c r="DMV50" s="4"/>
      <c r="DMW50" s="4"/>
      <c r="DMX50" s="4"/>
      <c r="DMY50" s="4"/>
      <c r="DMZ50" s="4"/>
      <c r="DNA50" s="4"/>
      <c r="DNB50" s="4"/>
      <c r="DNC50" s="4"/>
      <c r="DND50" s="4"/>
      <c r="DNE50" s="4"/>
      <c r="DNF50" s="4"/>
      <c r="DNG50" s="4"/>
      <c r="DNH50" s="4"/>
      <c r="DNI50" s="4"/>
      <c r="DNJ50" s="4"/>
      <c r="DNK50" s="4"/>
      <c r="DNL50" s="4"/>
      <c r="DNM50" s="4"/>
      <c r="DNN50" s="4"/>
      <c r="DNO50" s="4"/>
      <c r="DNP50" s="4"/>
      <c r="DNQ50" s="4"/>
      <c r="DNR50" s="4"/>
      <c r="DNS50" s="4"/>
      <c r="DNT50" s="4"/>
      <c r="DNU50" s="4"/>
      <c r="DNV50" s="4"/>
      <c r="DNW50" s="4"/>
      <c r="DNX50" s="4"/>
      <c r="DNY50" s="4"/>
      <c r="DNZ50" s="4"/>
      <c r="DOA50" s="4"/>
      <c r="DOB50" s="4"/>
      <c r="DOC50" s="4"/>
      <c r="DOD50" s="4"/>
      <c r="DOE50" s="4"/>
      <c r="DOF50" s="4"/>
      <c r="DOG50" s="4"/>
      <c r="DOH50" s="4"/>
      <c r="DOI50" s="4"/>
      <c r="DOJ50" s="4"/>
      <c r="DOK50" s="4"/>
      <c r="DOL50" s="4"/>
      <c r="DOM50" s="4"/>
      <c r="DON50" s="4"/>
      <c r="DOO50" s="4"/>
      <c r="DOP50" s="4"/>
      <c r="DOQ50" s="4"/>
      <c r="DOR50" s="4"/>
      <c r="DOS50" s="4"/>
      <c r="DOT50" s="4"/>
      <c r="DOU50" s="4"/>
      <c r="DOV50" s="4"/>
      <c r="DOW50" s="4"/>
      <c r="DOX50" s="4"/>
      <c r="DOY50" s="4"/>
      <c r="DOZ50" s="4"/>
      <c r="DPA50" s="4"/>
      <c r="DPB50" s="4"/>
      <c r="DPC50" s="4"/>
      <c r="DPD50" s="4"/>
      <c r="DPE50" s="4"/>
      <c r="DPF50" s="4"/>
      <c r="DPG50" s="4"/>
      <c r="DPH50" s="4"/>
      <c r="DPI50" s="4"/>
      <c r="DPJ50" s="4"/>
      <c r="DPK50" s="4"/>
      <c r="DPL50" s="4"/>
      <c r="DPM50" s="4"/>
      <c r="DPN50" s="4"/>
      <c r="DPO50" s="4"/>
      <c r="DPP50" s="4"/>
      <c r="DPQ50" s="4"/>
      <c r="DPR50" s="4"/>
      <c r="DPS50" s="4"/>
      <c r="DPT50" s="4"/>
      <c r="DPU50" s="4"/>
      <c r="DPV50" s="4"/>
      <c r="DPW50" s="4"/>
      <c r="DPX50" s="4"/>
      <c r="DPY50" s="4"/>
      <c r="DPZ50" s="4"/>
      <c r="DQA50" s="4"/>
      <c r="DQB50" s="4"/>
      <c r="DQC50" s="4"/>
      <c r="DQD50" s="4"/>
      <c r="DQE50" s="4"/>
      <c r="DQF50" s="4"/>
      <c r="DQG50" s="4"/>
      <c r="DQH50" s="4"/>
      <c r="DQI50" s="4"/>
      <c r="DQJ50" s="4"/>
      <c r="DQK50" s="4"/>
      <c r="DQL50" s="4"/>
      <c r="DQM50" s="4"/>
      <c r="DQN50" s="4"/>
      <c r="DQO50" s="4"/>
      <c r="DQP50" s="4"/>
      <c r="DQQ50" s="4"/>
      <c r="DQR50" s="4"/>
      <c r="DQS50" s="4"/>
      <c r="DQT50" s="4"/>
      <c r="DQU50" s="4"/>
      <c r="DQV50" s="4"/>
      <c r="DQW50" s="4"/>
      <c r="DQX50" s="4"/>
      <c r="DQY50" s="4"/>
      <c r="DQZ50" s="4"/>
      <c r="DRA50" s="4"/>
      <c r="DRB50" s="4"/>
      <c r="DRC50" s="4"/>
      <c r="DRD50" s="4"/>
      <c r="DRE50" s="4"/>
      <c r="DRF50" s="4"/>
      <c r="DRG50" s="4"/>
      <c r="DRH50" s="4"/>
      <c r="DRI50" s="4"/>
      <c r="DRJ50" s="4"/>
      <c r="DRK50" s="4"/>
      <c r="DRL50" s="4"/>
      <c r="DRM50" s="4"/>
      <c r="DRN50" s="4"/>
      <c r="DRO50" s="4"/>
      <c r="DRP50" s="4"/>
      <c r="DRQ50" s="4"/>
      <c r="DRR50" s="4"/>
      <c r="DRS50" s="4"/>
      <c r="DRT50" s="4"/>
      <c r="DRU50" s="4"/>
      <c r="DRV50" s="4"/>
      <c r="DRW50" s="4"/>
      <c r="DRX50" s="4"/>
      <c r="DRY50" s="4"/>
      <c r="DRZ50" s="4"/>
      <c r="DSA50" s="4"/>
      <c r="DSB50" s="4"/>
      <c r="DSC50" s="4"/>
      <c r="DSD50" s="4"/>
      <c r="DSE50" s="4"/>
      <c r="DSF50" s="4"/>
      <c r="DSG50" s="4"/>
      <c r="DSH50" s="4"/>
      <c r="DSI50" s="4"/>
      <c r="DSJ50" s="4"/>
      <c r="DSK50" s="4"/>
      <c r="DSL50" s="4"/>
      <c r="DSM50" s="4"/>
      <c r="DSN50" s="4"/>
      <c r="DSO50" s="4"/>
      <c r="DSP50" s="4"/>
      <c r="DSQ50" s="4"/>
      <c r="DSR50" s="4"/>
      <c r="DSS50" s="4"/>
      <c r="DST50" s="4"/>
      <c r="DSU50" s="4"/>
      <c r="DSV50" s="4"/>
      <c r="DSW50" s="4"/>
      <c r="DSX50" s="4"/>
      <c r="DSY50" s="4"/>
      <c r="DSZ50" s="4"/>
      <c r="DTA50" s="4"/>
      <c r="DTB50" s="4"/>
      <c r="DTC50" s="4"/>
      <c r="DTD50" s="4"/>
      <c r="DTE50" s="4"/>
      <c r="DTF50" s="4"/>
      <c r="DTG50" s="4"/>
      <c r="DTH50" s="4"/>
      <c r="DTI50" s="4"/>
      <c r="DTJ50" s="4"/>
      <c r="DTK50" s="4"/>
      <c r="DTL50" s="4"/>
      <c r="DTM50" s="4"/>
      <c r="DTN50" s="4"/>
      <c r="DTO50" s="4"/>
      <c r="DTP50" s="4"/>
      <c r="DTQ50" s="4"/>
      <c r="DTR50" s="4"/>
      <c r="DTS50" s="4"/>
      <c r="DTT50" s="4"/>
      <c r="DTU50" s="4"/>
      <c r="DTV50" s="4"/>
      <c r="DTW50" s="4"/>
      <c r="DTX50" s="4"/>
      <c r="DTY50" s="4"/>
      <c r="DTZ50" s="4"/>
      <c r="DUA50" s="4"/>
      <c r="DUB50" s="4"/>
      <c r="DUC50" s="4"/>
      <c r="DUD50" s="4"/>
      <c r="DUE50" s="4"/>
      <c r="DUF50" s="4"/>
      <c r="DUG50" s="4"/>
      <c r="DUH50" s="4"/>
      <c r="DUI50" s="4"/>
      <c r="DUJ50" s="4"/>
      <c r="DUK50" s="4"/>
      <c r="DUL50" s="4"/>
      <c r="DUM50" s="4"/>
      <c r="DUN50" s="4"/>
      <c r="DUO50" s="4"/>
      <c r="DUP50" s="4"/>
      <c r="DUQ50" s="4"/>
      <c r="DUR50" s="4"/>
      <c r="DUS50" s="4"/>
      <c r="DUT50" s="4"/>
      <c r="DUU50" s="4"/>
      <c r="DUV50" s="4"/>
      <c r="DUW50" s="4"/>
      <c r="DUX50" s="4"/>
      <c r="DUY50" s="4"/>
      <c r="DUZ50" s="4"/>
      <c r="DVA50" s="4"/>
      <c r="DVB50" s="4"/>
      <c r="DVC50" s="4"/>
      <c r="DVD50" s="4"/>
      <c r="DVE50" s="4"/>
      <c r="DVF50" s="4"/>
      <c r="DVG50" s="4"/>
      <c r="DVH50" s="4"/>
      <c r="DVI50" s="4"/>
      <c r="DVJ50" s="4"/>
      <c r="DVK50" s="4"/>
      <c r="DVL50" s="4"/>
      <c r="DVM50" s="4"/>
      <c r="DVN50" s="4"/>
      <c r="DVO50" s="4"/>
      <c r="DVP50" s="4"/>
      <c r="DVQ50" s="4"/>
      <c r="DVR50" s="4"/>
      <c r="DVS50" s="4"/>
      <c r="DVT50" s="4"/>
      <c r="DVU50" s="4"/>
      <c r="DVV50" s="4"/>
      <c r="DVW50" s="4"/>
      <c r="DVX50" s="4"/>
      <c r="DVY50" s="4"/>
      <c r="DVZ50" s="4"/>
      <c r="DWA50" s="4"/>
      <c r="DWB50" s="4"/>
      <c r="DWC50" s="4"/>
      <c r="DWD50" s="4"/>
      <c r="DWE50" s="4"/>
      <c r="DWF50" s="4"/>
      <c r="DWG50" s="4"/>
      <c r="DWH50" s="4"/>
      <c r="DWI50" s="4"/>
      <c r="DWJ50" s="4"/>
      <c r="DWK50" s="4"/>
      <c r="DWL50" s="4"/>
      <c r="DWM50" s="4"/>
      <c r="DWN50" s="4"/>
      <c r="DWO50" s="4"/>
      <c r="DWP50" s="4"/>
      <c r="DWQ50" s="4"/>
      <c r="DWR50" s="4"/>
      <c r="DWS50" s="4"/>
      <c r="DWT50" s="4"/>
      <c r="DWU50" s="4"/>
      <c r="DWV50" s="4"/>
      <c r="DWW50" s="4"/>
      <c r="DWX50" s="4"/>
      <c r="DWY50" s="4"/>
      <c r="DWZ50" s="4"/>
      <c r="DXA50" s="4"/>
      <c r="DXB50" s="4"/>
      <c r="DXC50" s="4"/>
      <c r="DXD50" s="4"/>
      <c r="DXE50" s="4"/>
      <c r="DXF50" s="4"/>
      <c r="DXG50" s="4"/>
      <c r="DXH50" s="4"/>
      <c r="DXI50" s="4"/>
      <c r="DXJ50" s="4"/>
      <c r="DXK50" s="4"/>
      <c r="DXL50" s="4"/>
      <c r="DXM50" s="4"/>
      <c r="DXN50" s="4"/>
      <c r="DXO50" s="4"/>
      <c r="DXP50" s="4"/>
      <c r="DXQ50" s="4"/>
      <c r="DXR50" s="4"/>
      <c r="DXS50" s="4"/>
      <c r="DXT50" s="4"/>
      <c r="DXU50" s="4"/>
      <c r="DXV50" s="4"/>
      <c r="DXW50" s="4"/>
      <c r="DXX50" s="4"/>
      <c r="DXY50" s="4"/>
      <c r="DXZ50" s="4"/>
      <c r="DYA50" s="4"/>
      <c r="DYB50" s="4"/>
      <c r="DYC50" s="4"/>
      <c r="DYD50" s="4"/>
      <c r="DYE50" s="4"/>
      <c r="DYF50" s="4"/>
      <c r="DYG50" s="4"/>
      <c r="DYH50" s="4"/>
      <c r="DYI50" s="4"/>
      <c r="DYJ50" s="4"/>
      <c r="DYK50" s="4"/>
      <c r="DYL50" s="4"/>
      <c r="DYM50" s="4"/>
      <c r="DYN50" s="4"/>
      <c r="DYO50" s="4"/>
      <c r="DYP50" s="4"/>
      <c r="DYQ50" s="4"/>
      <c r="DYR50" s="4"/>
      <c r="DYS50" s="4"/>
      <c r="DYT50" s="4"/>
      <c r="DYU50" s="4"/>
      <c r="DYV50" s="4"/>
      <c r="DYW50" s="4"/>
      <c r="DYX50" s="4"/>
      <c r="DYY50" s="4"/>
      <c r="DYZ50" s="4"/>
      <c r="DZA50" s="4"/>
      <c r="DZB50" s="4"/>
      <c r="DZC50" s="4"/>
      <c r="DZD50" s="4"/>
      <c r="DZE50" s="4"/>
      <c r="DZF50" s="4"/>
      <c r="DZG50" s="4"/>
      <c r="DZH50" s="4"/>
      <c r="DZI50" s="4"/>
      <c r="DZJ50" s="4"/>
      <c r="DZK50" s="4"/>
      <c r="DZL50" s="4"/>
      <c r="DZM50" s="4"/>
      <c r="DZN50" s="4"/>
      <c r="DZO50" s="4"/>
      <c r="DZP50" s="4"/>
      <c r="DZQ50" s="4"/>
      <c r="DZR50" s="4"/>
      <c r="DZS50" s="4"/>
      <c r="DZT50" s="4"/>
      <c r="DZU50" s="4"/>
      <c r="DZV50" s="4"/>
      <c r="DZW50" s="4"/>
      <c r="DZX50" s="4"/>
      <c r="DZY50" s="4"/>
      <c r="DZZ50" s="4"/>
      <c r="EAA50" s="4"/>
      <c r="EAB50" s="4"/>
      <c r="EAC50" s="4"/>
      <c r="EAD50" s="4"/>
      <c r="EAE50" s="4"/>
      <c r="EAF50" s="4"/>
      <c r="EAG50" s="4"/>
      <c r="EAH50" s="4"/>
      <c r="EAI50" s="4"/>
      <c r="EAJ50" s="4"/>
      <c r="EAK50" s="4"/>
      <c r="EAL50" s="4"/>
      <c r="EAM50" s="4"/>
      <c r="EAN50" s="4"/>
      <c r="EAO50" s="4"/>
      <c r="EAP50" s="4"/>
      <c r="EAQ50" s="4"/>
      <c r="EAR50" s="4"/>
      <c r="EAS50" s="4"/>
      <c r="EAT50" s="4"/>
      <c r="EAU50" s="4"/>
      <c r="EAV50" s="4"/>
      <c r="EAW50" s="4"/>
      <c r="EAX50" s="4"/>
      <c r="EAY50" s="4"/>
      <c r="EAZ50" s="4"/>
      <c r="EBA50" s="4"/>
      <c r="EBB50" s="4"/>
      <c r="EBC50" s="4"/>
      <c r="EBD50" s="4"/>
      <c r="EBE50" s="4"/>
      <c r="EBF50" s="4"/>
      <c r="EBG50" s="4"/>
      <c r="EBH50" s="4"/>
      <c r="EBI50" s="4"/>
      <c r="EBJ50" s="4"/>
      <c r="EBK50" s="4"/>
      <c r="EBL50" s="4"/>
      <c r="EBM50" s="4"/>
      <c r="EBN50" s="4"/>
      <c r="EBO50" s="4"/>
      <c r="EBP50" s="4"/>
      <c r="EBQ50" s="4"/>
      <c r="EBR50" s="4"/>
      <c r="EBS50" s="4"/>
      <c r="EBT50" s="4"/>
      <c r="EBU50" s="4"/>
      <c r="EBV50" s="4"/>
      <c r="EBW50" s="4"/>
      <c r="EBX50" s="4"/>
      <c r="EBY50" s="4"/>
      <c r="EBZ50" s="4"/>
      <c r="ECA50" s="4"/>
      <c r="ECB50" s="4"/>
      <c r="ECC50" s="4"/>
      <c r="ECD50" s="4"/>
      <c r="ECE50" s="4"/>
      <c r="ECF50" s="4"/>
      <c r="ECG50" s="4"/>
      <c r="ECH50" s="4"/>
      <c r="ECI50" s="4"/>
      <c r="ECJ50" s="4"/>
      <c r="ECK50" s="4"/>
      <c r="ECL50" s="4"/>
      <c r="ECM50" s="4"/>
      <c r="ECN50" s="4"/>
      <c r="ECO50" s="4"/>
      <c r="ECP50" s="4"/>
      <c r="ECQ50" s="4"/>
      <c r="ECR50" s="4"/>
      <c r="ECS50" s="4"/>
      <c r="ECT50" s="4"/>
      <c r="ECU50" s="4"/>
      <c r="ECV50" s="4"/>
      <c r="ECW50" s="4"/>
      <c r="ECX50" s="4"/>
      <c r="ECY50" s="4"/>
      <c r="ECZ50" s="4"/>
      <c r="EDA50" s="4"/>
      <c r="EDB50" s="4"/>
      <c r="EDC50" s="4"/>
      <c r="EDD50" s="4"/>
      <c r="EDE50" s="4"/>
      <c r="EDF50" s="4"/>
      <c r="EDG50" s="4"/>
      <c r="EDH50" s="4"/>
      <c r="EDI50" s="4"/>
      <c r="EDJ50" s="4"/>
      <c r="EDK50" s="4"/>
      <c r="EDL50" s="4"/>
      <c r="EDM50" s="4"/>
      <c r="EDN50" s="4"/>
      <c r="EDO50" s="4"/>
      <c r="EDP50" s="4"/>
      <c r="EDQ50" s="4"/>
      <c r="EDR50" s="4"/>
      <c r="EDS50" s="4"/>
      <c r="EDT50" s="4"/>
      <c r="EDU50" s="4"/>
      <c r="EDV50" s="4"/>
      <c r="EDW50" s="4"/>
      <c r="EDX50" s="4"/>
      <c r="EDY50" s="4"/>
      <c r="EDZ50" s="4"/>
      <c r="EEA50" s="4"/>
      <c r="EEB50" s="4"/>
      <c r="EEC50" s="4"/>
      <c r="EED50" s="4"/>
      <c r="EEE50" s="4"/>
      <c r="EEF50" s="4"/>
      <c r="EEG50" s="4"/>
      <c r="EEH50" s="4"/>
      <c r="EEI50" s="4"/>
      <c r="EEJ50" s="4"/>
      <c r="EEK50" s="4"/>
      <c r="EEL50" s="4"/>
      <c r="EEM50" s="4"/>
      <c r="EEN50" s="4"/>
      <c r="EEO50" s="4"/>
      <c r="EEP50" s="4"/>
      <c r="EEQ50" s="4"/>
      <c r="EER50" s="4"/>
      <c r="EES50" s="4"/>
      <c r="EET50" s="4"/>
      <c r="EEU50" s="4"/>
      <c r="EEV50" s="4"/>
      <c r="EEW50" s="4"/>
      <c r="EEX50" s="4"/>
      <c r="EEY50" s="4"/>
      <c r="EEZ50" s="4"/>
      <c r="EFA50" s="4"/>
      <c r="EFB50" s="4"/>
      <c r="EFC50" s="4"/>
      <c r="EFD50" s="4"/>
      <c r="EFE50" s="4"/>
      <c r="EFF50" s="4"/>
      <c r="EFG50" s="4"/>
      <c r="EFH50" s="4"/>
      <c r="EFI50" s="4"/>
      <c r="EFJ50" s="4"/>
      <c r="EFK50" s="4"/>
      <c r="EFL50" s="4"/>
      <c r="EFM50" s="4"/>
      <c r="EFN50" s="4"/>
      <c r="EFO50" s="4"/>
      <c r="EFP50" s="4"/>
      <c r="EFQ50" s="4"/>
      <c r="EFR50" s="4"/>
      <c r="EFS50" s="4"/>
      <c r="EFT50" s="4"/>
      <c r="EFU50" s="4"/>
      <c r="EFV50" s="4"/>
      <c r="EFW50" s="4"/>
      <c r="EFX50" s="4"/>
      <c r="EFY50" s="4"/>
      <c r="EFZ50" s="4"/>
      <c r="EGA50" s="4"/>
      <c r="EGB50" s="4"/>
      <c r="EGC50" s="4"/>
      <c r="EGD50" s="4"/>
      <c r="EGE50" s="4"/>
      <c r="EGF50" s="4"/>
      <c r="EGG50" s="4"/>
      <c r="EGH50" s="4"/>
      <c r="EGI50" s="4"/>
      <c r="EGJ50" s="4"/>
      <c r="EGK50" s="4"/>
      <c r="EGL50" s="4"/>
      <c r="EGM50" s="4"/>
      <c r="EGN50" s="4"/>
      <c r="EGO50" s="4"/>
      <c r="EGP50" s="4"/>
      <c r="EGQ50" s="4"/>
      <c r="EGR50" s="4"/>
      <c r="EGS50" s="4"/>
      <c r="EGT50" s="4"/>
      <c r="EGU50" s="4"/>
      <c r="EGV50" s="4"/>
      <c r="EGW50" s="4"/>
      <c r="EGX50" s="4"/>
      <c r="EGY50" s="4"/>
      <c r="EGZ50" s="4"/>
      <c r="EHA50" s="4"/>
      <c r="EHB50" s="4"/>
      <c r="EHC50" s="4"/>
      <c r="EHD50" s="4"/>
      <c r="EHE50" s="4"/>
      <c r="EHF50" s="4"/>
      <c r="EHG50" s="4"/>
      <c r="EHH50" s="4"/>
      <c r="EHI50" s="4"/>
      <c r="EHJ50" s="4"/>
      <c r="EHK50" s="4"/>
      <c r="EHL50" s="4"/>
      <c r="EHM50" s="4"/>
      <c r="EHN50" s="4"/>
      <c r="EHO50" s="4"/>
      <c r="EHP50" s="4"/>
      <c r="EHQ50" s="4"/>
      <c r="EHR50" s="4"/>
      <c r="EHS50" s="4"/>
      <c r="EHT50" s="4"/>
      <c r="EHU50" s="4"/>
      <c r="EHV50" s="4"/>
      <c r="EHW50" s="4"/>
      <c r="EHX50" s="4"/>
      <c r="EHY50" s="4"/>
      <c r="EHZ50" s="4"/>
      <c r="EIA50" s="4"/>
      <c r="EIB50" s="4"/>
      <c r="EIC50" s="4"/>
      <c r="EID50" s="4"/>
      <c r="EIE50" s="4"/>
      <c r="EIF50" s="4"/>
      <c r="EIG50" s="4"/>
      <c r="EIH50" s="4"/>
      <c r="EII50" s="4"/>
      <c r="EIJ50" s="4"/>
      <c r="EIK50" s="4"/>
      <c r="EIL50" s="4"/>
      <c r="EIM50" s="4"/>
      <c r="EIN50" s="4"/>
      <c r="EIO50" s="4"/>
      <c r="EIP50" s="4"/>
      <c r="EIQ50" s="4"/>
      <c r="EIR50" s="4"/>
      <c r="EIS50" s="4"/>
      <c r="EIT50" s="4"/>
      <c r="EIU50" s="4"/>
      <c r="EIV50" s="4"/>
      <c r="EIW50" s="4"/>
      <c r="EIX50" s="4"/>
      <c r="EIY50" s="4"/>
      <c r="EIZ50" s="4"/>
      <c r="EJA50" s="4"/>
      <c r="EJB50" s="4"/>
      <c r="EJC50" s="4"/>
      <c r="EJD50" s="4"/>
      <c r="EJE50" s="4"/>
      <c r="EJF50" s="4"/>
      <c r="EJG50" s="4"/>
      <c r="EJH50" s="4"/>
      <c r="EJI50" s="4"/>
      <c r="EJJ50" s="4"/>
      <c r="EJK50" s="4"/>
      <c r="EJL50" s="4"/>
      <c r="EJM50" s="4"/>
      <c r="EJN50" s="4"/>
      <c r="EJO50" s="4"/>
      <c r="EJP50" s="4"/>
      <c r="EJQ50" s="4"/>
      <c r="EJR50" s="4"/>
      <c r="EJS50" s="4"/>
      <c r="EJT50" s="4"/>
      <c r="EJU50" s="4"/>
      <c r="EJV50" s="4"/>
      <c r="EJW50" s="4"/>
      <c r="EJX50" s="4"/>
      <c r="EJY50" s="4"/>
      <c r="EJZ50" s="4"/>
      <c r="EKA50" s="4"/>
      <c r="EKB50" s="4"/>
      <c r="EKC50" s="4"/>
      <c r="EKD50" s="4"/>
      <c r="EKE50" s="4"/>
      <c r="EKF50" s="4"/>
      <c r="EKG50" s="4"/>
      <c r="EKH50" s="4"/>
      <c r="EKI50" s="4"/>
      <c r="EKJ50" s="4"/>
      <c r="EKK50" s="4"/>
      <c r="EKL50" s="4"/>
      <c r="EKM50" s="4"/>
      <c r="EKN50" s="4"/>
      <c r="EKO50" s="4"/>
      <c r="EKP50" s="4"/>
      <c r="EKQ50" s="4"/>
      <c r="EKR50" s="4"/>
      <c r="EKS50" s="4"/>
      <c r="EKT50" s="4"/>
      <c r="EKU50" s="4"/>
      <c r="EKV50" s="4"/>
      <c r="EKW50" s="4"/>
      <c r="EKX50" s="4"/>
      <c r="EKY50" s="4"/>
      <c r="EKZ50" s="4"/>
      <c r="ELA50" s="4"/>
      <c r="ELB50" s="4"/>
      <c r="ELC50" s="4"/>
      <c r="ELD50" s="4"/>
      <c r="ELE50" s="4"/>
      <c r="ELF50" s="4"/>
      <c r="ELG50" s="4"/>
      <c r="ELH50" s="4"/>
      <c r="ELI50" s="4"/>
      <c r="ELJ50" s="4"/>
      <c r="ELK50" s="4"/>
      <c r="ELL50" s="4"/>
      <c r="ELM50" s="4"/>
      <c r="ELN50" s="4"/>
      <c r="ELO50" s="4"/>
      <c r="ELP50" s="4"/>
      <c r="ELQ50" s="4"/>
      <c r="ELR50" s="4"/>
      <c r="ELS50" s="4"/>
      <c r="ELT50" s="4"/>
      <c r="ELU50" s="4"/>
      <c r="ELV50" s="4"/>
      <c r="ELW50" s="4"/>
      <c r="ELX50" s="4"/>
      <c r="ELY50" s="4"/>
      <c r="ELZ50" s="4"/>
      <c r="EMA50" s="4"/>
      <c r="EMB50" s="4"/>
      <c r="EMC50" s="4"/>
      <c r="EMD50" s="4"/>
      <c r="EME50" s="4"/>
      <c r="EMF50" s="4"/>
      <c r="EMG50" s="4"/>
      <c r="EMH50" s="4"/>
      <c r="EMI50" s="4"/>
      <c r="EMJ50" s="4"/>
      <c r="EMK50" s="4"/>
      <c r="EML50" s="4"/>
      <c r="EMM50" s="4"/>
      <c r="EMN50" s="4"/>
      <c r="EMO50" s="4"/>
      <c r="EMP50" s="4"/>
      <c r="EMQ50" s="4"/>
      <c r="EMR50" s="4"/>
      <c r="EMS50" s="4"/>
      <c r="EMT50" s="4"/>
      <c r="EMU50" s="4"/>
      <c r="EMV50" s="4"/>
      <c r="EMW50" s="4"/>
      <c r="EMX50" s="4"/>
      <c r="EMY50" s="4"/>
      <c r="EMZ50" s="4"/>
      <c r="ENA50" s="4"/>
      <c r="ENB50" s="4"/>
      <c r="ENC50" s="4"/>
      <c r="END50" s="4"/>
      <c r="ENE50" s="4"/>
      <c r="ENF50" s="4"/>
      <c r="ENG50" s="4"/>
      <c r="ENH50" s="4"/>
      <c r="ENI50" s="4"/>
      <c r="ENJ50" s="4"/>
      <c r="ENK50" s="4"/>
      <c r="ENL50" s="4"/>
      <c r="ENM50" s="4"/>
      <c r="ENN50" s="4"/>
      <c r="ENO50" s="4"/>
      <c r="ENP50" s="4"/>
      <c r="ENQ50" s="4"/>
      <c r="ENR50" s="4"/>
      <c r="ENS50" s="4"/>
      <c r="ENT50" s="4"/>
      <c r="ENU50" s="4"/>
      <c r="ENV50" s="4"/>
      <c r="ENW50" s="4"/>
      <c r="ENX50" s="4"/>
      <c r="ENY50" s="4"/>
      <c r="ENZ50" s="4"/>
      <c r="EOA50" s="4"/>
      <c r="EOB50" s="4"/>
      <c r="EOC50" s="4"/>
      <c r="EOD50" s="4"/>
      <c r="EOE50" s="4"/>
      <c r="EOF50" s="4"/>
      <c r="EOG50" s="4"/>
      <c r="EOH50" s="4"/>
      <c r="EOI50" s="4"/>
      <c r="EOJ50" s="4"/>
      <c r="EOK50" s="4"/>
      <c r="EOL50" s="4"/>
      <c r="EOM50" s="4"/>
      <c r="EON50" s="4"/>
      <c r="EOO50" s="4"/>
      <c r="EOP50" s="4"/>
      <c r="EOQ50" s="4"/>
      <c r="EOR50" s="4"/>
      <c r="EOS50" s="4"/>
      <c r="EOT50" s="4"/>
      <c r="EOU50" s="4"/>
      <c r="EOV50" s="4"/>
      <c r="EOW50" s="4"/>
      <c r="EOX50" s="4"/>
      <c r="EOY50" s="4"/>
      <c r="EOZ50" s="4"/>
      <c r="EPA50" s="4"/>
      <c r="EPB50" s="4"/>
      <c r="EPC50" s="4"/>
      <c r="EPD50" s="4"/>
      <c r="EPE50" s="4"/>
      <c r="EPF50" s="4"/>
      <c r="EPG50" s="4"/>
      <c r="EPH50" s="4"/>
      <c r="EPI50" s="4"/>
      <c r="EPJ50" s="4"/>
      <c r="EPK50" s="4"/>
      <c r="EPL50" s="4"/>
      <c r="EPM50" s="4"/>
      <c r="EPN50" s="4"/>
      <c r="EPO50" s="4"/>
      <c r="EPP50" s="4"/>
      <c r="EPQ50" s="4"/>
      <c r="EPR50" s="4"/>
      <c r="EPS50" s="4"/>
      <c r="EPT50" s="4"/>
      <c r="EPU50" s="4"/>
      <c r="EPV50" s="4"/>
      <c r="EPW50" s="4"/>
      <c r="EPX50" s="4"/>
      <c r="EPY50" s="4"/>
      <c r="EPZ50" s="4"/>
      <c r="EQA50" s="4"/>
      <c r="EQB50" s="4"/>
      <c r="EQC50" s="4"/>
      <c r="EQD50" s="4"/>
      <c r="EQE50" s="4"/>
      <c r="EQF50" s="4"/>
      <c r="EQG50" s="4"/>
      <c r="EQH50" s="4"/>
      <c r="EQI50" s="4"/>
      <c r="EQJ50" s="4"/>
      <c r="EQK50" s="4"/>
      <c r="EQL50" s="4"/>
      <c r="EQM50" s="4"/>
      <c r="EQN50" s="4"/>
      <c r="EQO50" s="4"/>
      <c r="EQP50" s="4"/>
      <c r="EQQ50" s="4"/>
      <c r="EQR50" s="4"/>
      <c r="EQS50" s="4"/>
      <c r="EQT50" s="4"/>
      <c r="EQU50" s="4"/>
      <c r="EQV50" s="4"/>
      <c r="EQW50" s="4"/>
      <c r="EQX50" s="4"/>
      <c r="EQY50" s="4"/>
      <c r="EQZ50" s="4"/>
      <c r="ERA50" s="4"/>
      <c r="ERB50" s="4"/>
      <c r="ERC50" s="4"/>
      <c r="ERD50" s="4"/>
      <c r="ERE50" s="4"/>
      <c r="ERF50" s="4"/>
      <c r="ERG50" s="4"/>
      <c r="ERH50" s="4"/>
      <c r="ERI50" s="4"/>
      <c r="ERJ50" s="4"/>
      <c r="ERK50" s="4"/>
      <c r="ERL50" s="4"/>
      <c r="ERM50" s="4"/>
      <c r="ERN50" s="4"/>
      <c r="ERO50" s="4"/>
      <c r="ERP50" s="4"/>
      <c r="ERQ50" s="4"/>
      <c r="ERR50" s="4"/>
      <c r="ERS50" s="4"/>
      <c r="ERT50" s="4"/>
      <c r="ERU50" s="4"/>
      <c r="ERV50" s="4"/>
      <c r="ERW50" s="4"/>
      <c r="ERX50" s="4"/>
      <c r="ERY50" s="4"/>
      <c r="ERZ50" s="4"/>
      <c r="ESA50" s="4"/>
      <c r="ESB50" s="4"/>
      <c r="ESC50" s="4"/>
      <c r="ESD50" s="4"/>
      <c r="ESE50" s="4"/>
      <c r="ESF50" s="4"/>
      <c r="ESG50" s="4"/>
      <c r="ESH50" s="4"/>
      <c r="ESI50" s="4"/>
      <c r="ESJ50" s="4"/>
      <c r="ESK50" s="4"/>
      <c r="ESL50" s="4"/>
      <c r="ESM50" s="4"/>
      <c r="ESN50" s="4"/>
      <c r="ESO50" s="4"/>
      <c r="ESP50" s="4"/>
      <c r="ESQ50" s="4"/>
      <c r="ESR50" s="4"/>
      <c r="ESS50" s="4"/>
      <c r="EST50" s="4"/>
      <c r="ESU50" s="4"/>
      <c r="ESV50" s="4"/>
      <c r="ESW50" s="4"/>
      <c r="ESX50" s="4"/>
      <c r="ESY50" s="4"/>
      <c r="ESZ50" s="4"/>
      <c r="ETA50" s="4"/>
      <c r="ETB50" s="4"/>
      <c r="ETC50" s="4"/>
      <c r="ETD50" s="4"/>
      <c r="ETE50" s="4"/>
      <c r="ETF50" s="4"/>
      <c r="ETG50" s="4"/>
      <c r="ETH50" s="4"/>
      <c r="ETI50" s="4"/>
      <c r="ETJ50" s="4"/>
      <c r="ETK50" s="4"/>
      <c r="ETL50" s="4"/>
      <c r="ETM50" s="4"/>
      <c r="ETN50" s="4"/>
      <c r="ETO50" s="4"/>
      <c r="ETP50" s="4"/>
      <c r="ETQ50" s="4"/>
      <c r="ETR50" s="4"/>
      <c r="ETS50" s="4"/>
      <c r="ETT50" s="4"/>
      <c r="ETU50" s="4"/>
      <c r="ETV50" s="4"/>
      <c r="ETW50" s="4"/>
      <c r="ETX50" s="4"/>
      <c r="ETY50" s="4"/>
      <c r="ETZ50" s="4"/>
      <c r="EUA50" s="4"/>
      <c r="EUB50" s="4"/>
      <c r="EUC50" s="4"/>
      <c r="EUD50" s="4"/>
      <c r="EUE50" s="4"/>
      <c r="EUF50" s="4"/>
      <c r="EUG50" s="4"/>
      <c r="EUH50" s="4"/>
      <c r="EUI50" s="4"/>
      <c r="EUJ50" s="4"/>
      <c r="EUK50" s="4"/>
      <c r="EUL50" s="4"/>
      <c r="EUM50" s="4"/>
      <c r="EUN50" s="4"/>
      <c r="EUO50" s="4"/>
      <c r="EUP50" s="4"/>
      <c r="EUQ50" s="4"/>
      <c r="EUR50" s="4"/>
      <c r="EUS50" s="4"/>
      <c r="EUT50" s="4"/>
      <c r="EUU50" s="4"/>
      <c r="EUV50" s="4"/>
      <c r="EUW50" s="4"/>
      <c r="EUX50" s="4"/>
      <c r="EUY50" s="4"/>
      <c r="EUZ50" s="4"/>
      <c r="EVA50" s="4"/>
      <c r="EVB50" s="4"/>
      <c r="EVC50" s="4"/>
      <c r="EVD50" s="4"/>
      <c r="EVE50" s="4"/>
      <c r="EVF50" s="4"/>
      <c r="EVG50" s="4"/>
      <c r="EVH50" s="4"/>
      <c r="EVI50" s="4"/>
      <c r="EVJ50" s="4"/>
      <c r="EVK50" s="4"/>
      <c r="EVL50" s="4"/>
      <c r="EVM50" s="4"/>
      <c r="EVN50" s="4"/>
      <c r="EVO50" s="4"/>
      <c r="EVP50" s="4"/>
      <c r="EVQ50" s="4"/>
      <c r="EVR50" s="4"/>
      <c r="EVS50" s="4"/>
      <c r="EVT50" s="4"/>
      <c r="EVU50" s="4"/>
      <c r="EVV50" s="4"/>
      <c r="EVW50" s="4"/>
      <c r="EVX50" s="4"/>
      <c r="EVY50" s="4"/>
      <c r="EVZ50" s="4"/>
      <c r="EWA50" s="4"/>
      <c r="EWB50" s="4"/>
      <c r="EWC50" s="4"/>
      <c r="EWD50" s="4"/>
      <c r="EWE50" s="4"/>
      <c r="EWF50" s="4"/>
      <c r="EWG50" s="4"/>
      <c r="EWH50" s="4"/>
      <c r="EWI50" s="4"/>
      <c r="EWJ50" s="4"/>
      <c r="EWK50" s="4"/>
      <c r="EWL50" s="4"/>
      <c r="EWM50" s="4"/>
      <c r="EWN50" s="4"/>
      <c r="EWO50" s="4"/>
      <c r="EWP50" s="4"/>
      <c r="EWQ50" s="4"/>
      <c r="EWR50" s="4"/>
      <c r="EWS50" s="4"/>
      <c r="EWT50" s="4"/>
      <c r="EWU50" s="4"/>
      <c r="EWV50" s="4"/>
      <c r="EWW50" s="4"/>
      <c r="EWX50" s="4"/>
      <c r="EWY50" s="4"/>
      <c r="EWZ50" s="4"/>
      <c r="EXA50" s="4"/>
      <c r="EXB50" s="4"/>
      <c r="EXC50" s="4"/>
      <c r="EXD50" s="4"/>
      <c r="EXE50" s="4"/>
      <c r="EXF50" s="4"/>
      <c r="EXG50" s="4"/>
      <c r="EXH50" s="4"/>
      <c r="EXI50" s="4"/>
      <c r="EXJ50" s="4"/>
      <c r="EXK50" s="4"/>
      <c r="EXL50" s="4"/>
      <c r="EXM50" s="4"/>
      <c r="EXN50" s="4"/>
      <c r="EXO50" s="4"/>
      <c r="EXP50" s="4"/>
      <c r="EXQ50" s="4"/>
      <c r="EXR50" s="4"/>
      <c r="EXS50" s="4"/>
      <c r="EXT50" s="4"/>
      <c r="EXU50" s="4"/>
      <c r="EXV50" s="4"/>
      <c r="EXW50" s="4"/>
      <c r="EXX50" s="4"/>
      <c r="EXY50" s="4"/>
      <c r="EXZ50" s="4"/>
      <c r="EYA50" s="4"/>
      <c r="EYB50" s="4"/>
      <c r="EYC50" s="4"/>
      <c r="EYD50" s="4"/>
      <c r="EYE50" s="4"/>
      <c r="EYF50" s="4"/>
      <c r="EYG50" s="4"/>
      <c r="EYH50" s="4"/>
      <c r="EYI50" s="4"/>
      <c r="EYJ50" s="4"/>
      <c r="EYK50" s="4"/>
      <c r="EYL50" s="4"/>
      <c r="EYM50" s="4"/>
      <c r="EYN50" s="4"/>
      <c r="EYO50" s="4"/>
      <c r="EYP50" s="4"/>
      <c r="EYQ50" s="4"/>
      <c r="EYR50" s="4"/>
      <c r="EYS50" s="4"/>
      <c r="EYT50" s="4"/>
      <c r="EYU50" s="4"/>
      <c r="EYV50" s="4"/>
      <c r="EYW50" s="4"/>
      <c r="EYX50" s="4"/>
      <c r="EYY50" s="4"/>
      <c r="EYZ50" s="4"/>
      <c r="EZA50" s="4"/>
      <c r="EZB50" s="4"/>
      <c r="EZC50" s="4"/>
      <c r="EZD50" s="4"/>
      <c r="EZE50" s="4"/>
      <c r="EZF50" s="4"/>
      <c r="EZG50" s="4"/>
      <c r="EZH50" s="4"/>
      <c r="EZI50" s="4"/>
      <c r="EZJ50" s="4"/>
      <c r="EZK50" s="4"/>
      <c r="EZL50" s="4"/>
      <c r="EZM50" s="4"/>
      <c r="EZN50" s="4"/>
      <c r="EZO50" s="4"/>
      <c r="EZP50" s="4"/>
      <c r="EZQ50" s="4"/>
      <c r="EZR50" s="4"/>
      <c r="EZS50" s="4"/>
      <c r="EZT50" s="4"/>
      <c r="EZU50" s="4"/>
      <c r="EZV50" s="4"/>
      <c r="EZW50" s="4"/>
      <c r="EZX50" s="4"/>
      <c r="EZY50" s="4"/>
      <c r="EZZ50" s="4"/>
      <c r="FAA50" s="4"/>
      <c r="FAB50" s="4"/>
      <c r="FAC50" s="4"/>
      <c r="FAD50" s="4"/>
      <c r="FAE50" s="4"/>
      <c r="FAF50" s="4"/>
      <c r="FAG50" s="4"/>
      <c r="FAH50" s="4"/>
      <c r="FAI50" s="4"/>
      <c r="FAJ50" s="4"/>
      <c r="FAK50" s="4"/>
      <c r="FAL50" s="4"/>
      <c r="FAM50" s="4"/>
      <c r="FAN50" s="4"/>
      <c r="FAO50" s="4"/>
      <c r="FAP50" s="4"/>
      <c r="FAQ50" s="4"/>
      <c r="FAR50" s="4"/>
      <c r="FAS50" s="4"/>
      <c r="FAT50" s="4"/>
      <c r="FAU50" s="4"/>
      <c r="FAV50" s="4"/>
      <c r="FAW50" s="4"/>
      <c r="FAX50" s="4"/>
      <c r="FAY50" s="4"/>
      <c r="FAZ50" s="4"/>
      <c r="FBA50" s="4"/>
      <c r="FBB50" s="4"/>
      <c r="FBC50" s="4"/>
      <c r="FBD50" s="4"/>
      <c r="FBE50" s="4"/>
      <c r="FBF50" s="4"/>
      <c r="FBG50" s="4"/>
      <c r="FBH50" s="4"/>
      <c r="FBI50" s="4"/>
      <c r="FBJ50" s="4"/>
      <c r="FBK50" s="4"/>
      <c r="FBL50" s="4"/>
      <c r="FBM50" s="4"/>
      <c r="FBN50" s="4"/>
      <c r="FBO50" s="4"/>
      <c r="FBP50" s="4"/>
      <c r="FBQ50" s="4"/>
      <c r="FBR50" s="4"/>
      <c r="FBS50" s="4"/>
      <c r="FBT50" s="4"/>
      <c r="FBU50" s="4"/>
      <c r="FBV50" s="4"/>
      <c r="FBW50" s="4"/>
      <c r="FBX50" s="4"/>
      <c r="FBY50" s="4"/>
      <c r="FBZ50" s="4"/>
      <c r="FCA50" s="4"/>
      <c r="FCB50" s="4"/>
      <c r="FCC50" s="4"/>
      <c r="FCD50" s="4"/>
      <c r="FCE50" s="4"/>
      <c r="FCF50" s="4"/>
      <c r="FCG50" s="4"/>
      <c r="FCH50" s="4"/>
      <c r="FCI50" s="4"/>
      <c r="FCJ50" s="4"/>
      <c r="FCK50" s="4"/>
      <c r="FCL50" s="4"/>
      <c r="FCM50" s="4"/>
      <c r="FCN50" s="4"/>
      <c r="FCO50" s="4"/>
      <c r="FCP50" s="4"/>
      <c r="FCQ50" s="4"/>
      <c r="FCR50" s="4"/>
      <c r="FCS50" s="4"/>
      <c r="FCT50" s="4"/>
      <c r="FCU50" s="4"/>
      <c r="FCV50" s="4"/>
      <c r="FCW50" s="4"/>
      <c r="FCX50" s="4"/>
      <c r="FCY50" s="4"/>
      <c r="FCZ50" s="4"/>
      <c r="FDA50" s="4"/>
      <c r="FDB50" s="4"/>
      <c r="FDC50" s="4"/>
      <c r="FDD50" s="4"/>
      <c r="FDE50" s="4"/>
      <c r="FDF50" s="4"/>
      <c r="FDG50" s="4"/>
      <c r="FDH50" s="4"/>
      <c r="FDI50" s="4"/>
      <c r="FDJ50" s="4"/>
      <c r="FDK50" s="4"/>
      <c r="FDL50" s="4"/>
      <c r="FDM50" s="4"/>
      <c r="FDN50" s="4"/>
      <c r="FDO50" s="4"/>
      <c r="FDP50" s="4"/>
      <c r="FDQ50" s="4"/>
      <c r="FDR50" s="4"/>
      <c r="FDS50" s="4"/>
      <c r="FDT50" s="4"/>
      <c r="FDU50" s="4"/>
      <c r="FDV50" s="4"/>
      <c r="FDW50" s="4"/>
      <c r="FDX50" s="4"/>
      <c r="FDY50" s="4"/>
      <c r="FDZ50" s="4"/>
      <c r="FEA50" s="4"/>
      <c r="FEB50" s="4"/>
      <c r="FEC50" s="4"/>
      <c r="FED50" s="4"/>
      <c r="FEE50" s="4"/>
      <c r="FEF50" s="4"/>
      <c r="FEG50" s="4"/>
      <c r="FEH50" s="4"/>
      <c r="FEI50" s="4"/>
      <c r="FEJ50" s="4"/>
      <c r="FEK50" s="4"/>
      <c r="FEL50" s="4"/>
      <c r="FEM50" s="4"/>
      <c r="FEN50" s="4"/>
      <c r="FEO50" s="4"/>
      <c r="FEP50" s="4"/>
      <c r="FEQ50" s="4"/>
      <c r="FER50" s="4"/>
      <c r="FES50" s="4"/>
      <c r="FET50" s="4"/>
      <c r="FEU50" s="4"/>
      <c r="FEV50" s="4"/>
      <c r="FEW50" s="4"/>
      <c r="FEX50" s="4"/>
      <c r="FEY50" s="4"/>
      <c r="FEZ50" s="4"/>
      <c r="FFA50" s="4"/>
      <c r="FFB50" s="4"/>
      <c r="FFC50" s="4"/>
      <c r="FFD50" s="4"/>
      <c r="FFE50" s="4"/>
      <c r="FFF50" s="4"/>
      <c r="FFG50" s="4"/>
      <c r="FFH50" s="4"/>
      <c r="FFI50" s="4"/>
      <c r="FFJ50" s="4"/>
      <c r="FFK50" s="4"/>
      <c r="FFL50" s="4"/>
      <c r="FFM50" s="4"/>
      <c r="FFN50" s="4"/>
      <c r="FFO50" s="4"/>
      <c r="FFP50" s="4"/>
      <c r="FFQ50" s="4"/>
      <c r="FFR50" s="4"/>
      <c r="FFS50" s="4"/>
      <c r="FFT50" s="4"/>
      <c r="FFU50" s="4"/>
      <c r="FFV50" s="4"/>
      <c r="FFW50" s="4"/>
      <c r="FFX50" s="4"/>
      <c r="FFY50" s="4"/>
      <c r="FFZ50" s="4"/>
      <c r="FGA50" s="4"/>
      <c r="FGB50" s="4"/>
      <c r="FGC50" s="4"/>
      <c r="FGD50" s="4"/>
      <c r="FGE50" s="4"/>
      <c r="FGF50" s="4"/>
      <c r="FGG50" s="4"/>
      <c r="FGH50" s="4"/>
      <c r="FGI50" s="4"/>
      <c r="FGJ50" s="4"/>
      <c r="FGK50" s="4"/>
      <c r="FGL50" s="4"/>
      <c r="FGM50" s="4"/>
      <c r="FGN50" s="4"/>
      <c r="FGO50" s="4"/>
      <c r="FGP50" s="4"/>
      <c r="FGQ50" s="4"/>
      <c r="FGR50" s="4"/>
      <c r="FGS50" s="4"/>
      <c r="FGT50" s="4"/>
      <c r="FGU50" s="4"/>
      <c r="FGV50" s="4"/>
      <c r="FGW50" s="4"/>
      <c r="FGX50" s="4"/>
      <c r="FGY50" s="4"/>
      <c r="FGZ50" s="4"/>
      <c r="FHA50" s="4"/>
      <c r="FHB50" s="4"/>
      <c r="FHC50" s="4"/>
      <c r="FHD50" s="4"/>
      <c r="FHE50" s="4"/>
      <c r="FHF50" s="4"/>
      <c r="FHG50" s="4"/>
      <c r="FHH50" s="4"/>
      <c r="FHI50" s="4"/>
      <c r="FHJ50" s="4"/>
      <c r="FHK50" s="4"/>
      <c r="FHL50" s="4"/>
      <c r="FHM50" s="4"/>
      <c r="FHN50" s="4"/>
      <c r="FHO50" s="4"/>
      <c r="FHP50" s="4"/>
      <c r="FHQ50" s="4"/>
      <c r="FHR50" s="4"/>
      <c r="FHS50" s="4"/>
      <c r="FHT50" s="4"/>
      <c r="FHU50" s="4"/>
      <c r="FHV50" s="4"/>
      <c r="FHW50" s="4"/>
      <c r="FHX50" s="4"/>
      <c r="FHY50" s="4"/>
      <c r="FHZ50" s="4"/>
      <c r="FIA50" s="4"/>
      <c r="FIB50" s="4"/>
      <c r="FIC50" s="4"/>
      <c r="FID50" s="4"/>
      <c r="FIE50" s="4"/>
      <c r="FIF50" s="4"/>
      <c r="FIG50" s="4"/>
      <c r="FIH50" s="4"/>
      <c r="FII50" s="4"/>
      <c r="FIJ50" s="4"/>
      <c r="FIK50" s="4"/>
      <c r="FIL50" s="4"/>
      <c r="FIM50" s="4"/>
      <c r="FIN50" s="4"/>
      <c r="FIO50" s="4"/>
      <c r="FIP50" s="4"/>
      <c r="FIQ50" s="4"/>
      <c r="FIR50" s="4"/>
      <c r="FIS50" s="4"/>
      <c r="FIT50" s="4"/>
      <c r="FIU50" s="4"/>
      <c r="FIV50" s="4"/>
      <c r="FIW50" s="4"/>
      <c r="FIX50" s="4"/>
      <c r="FIY50" s="4"/>
      <c r="FIZ50" s="4"/>
      <c r="FJA50" s="4"/>
      <c r="FJB50" s="4"/>
      <c r="FJC50" s="4"/>
      <c r="FJD50" s="4"/>
      <c r="FJE50" s="4"/>
      <c r="FJF50" s="4"/>
      <c r="FJG50" s="4"/>
      <c r="FJH50" s="4"/>
      <c r="FJI50" s="4"/>
      <c r="FJJ50" s="4"/>
      <c r="FJK50" s="4"/>
      <c r="FJL50" s="4"/>
      <c r="FJM50" s="4"/>
      <c r="FJN50" s="4"/>
      <c r="FJO50" s="4"/>
      <c r="FJP50" s="4"/>
      <c r="FJQ50" s="4"/>
      <c r="FJR50" s="4"/>
      <c r="FJS50" s="4"/>
      <c r="FJT50" s="4"/>
      <c r="FJU50" s="4"/>
      <c r="FJV50" s="4"/>
      <c r="FJW50" s="4"/>
      <c r="FJX50" s="4"/>
      <c r="FJY50" s="4"/>
      <c r="FJZ50" s="4"/>
      <c r="FKA50" s="4"/>
      <c r="FKB50" s="4"/>
      <c r="FKC50" s="4"/>
      <c r="FKD50" s="4"/>
      <c r="FKE50" s="4"/>
      <c r="FKF50" s="4"/>
      <c r="FKG50" s="4"/>
      <c r="FKH50" s="4"/>
      <c r="FKI50" s="4"/>
      <c r="FKJ50" s="4"/>
      <c r="FKK50" s="4"/>
      <c r="FKL50" s="4"/>
      <c r="FKM50" s="4"/>
      <c r="FKN50" s="4"/>
      <c r="FKO50" s="4"/>
      <c r="FKP50" s="4"/>
      <c r="FKQ50" s="4"/>
      <c r="FKR50" s="4"/>
      <c r="FKS50" s="4"/>
      <c r="FKT50" s="4"/>
      <c r="FKU50" s="4"/>
      <c r="FKV50" s="4"/>
      <c r="FKW50" s="4"/>
      <c r="FKX50" s="4"/>
      <c r="FKY50" s="4"/>
      <c r="FKZ50" s="4"/>
      <c r="FLA50" s="4"/>
      <c r="FLB50" s="4"/>
      <c r="FLC50" s="4"/>
      <c r="FLD50" s="4"/>
      <c r="FLE50" s="4"/>
      <c r="FLF50" s="4"/>
      <c r="FLG50" s="4"/>
      <c r="FLH50" s="4"/>
      <c r="FLI50" s="4"/>
      <c r="FLJ50" s="4"/>
      <c r="FLK50" s="4"/>
      <c r="FLL50" s="4"/>
      <c r="FLM50" s="4"/>
      <c r="FLN50" s="4"/>
      <c r="FLO50" s="4"/>
      <c r="FLP50" s="4"/>
      <c r="FLQ50" s="4"/>
      <c r="FLR50" s="4"/>
      <c r="FLS50" s="4"/>
      <c r="FLT50" s="4"/>
      <c r="FLU50" s="4"/>
      <c r="FLV50" s="4"/>
      <c r="FLW50" s="4"/>
      <c r="FLX50" s="4"/>
      <c r="FLY50" s="4"/>
      <c r="FLZ50" s="4"/>
      <c r="FMA50" s="4"/>
      <c r="FMB50" s="4"/>
      <c r="FMC50" s="4"/>
      <c r="FMD50" s="4"/>
      <c r="FME50" s="4"/>
      <c r="FMF50" s="4"/>
      <c r="FMG50" s="4"/>
      <c r="FMH50" s="4"/>
      <c r="FMI50" s="4"/>
      <c r="FMJ50" s="4"/>
      <c r="FMK50" s="4"/>
      <c r="FML50" s="4"/>
      <c r="FMM50" s="4"/>
      <c r="FMN50" s="4"/>
      <c r="FMO50" s="4"/>
      <c r="FMP50" s="4"/>
      <c r="FMQ50" s="4"/>
      <c r="FMR50" s="4"/>
      <c r="FMS50" s="4"/>
      <c r="FMT50" s="4"/>
      <c r="FMU50" s="4"/>
      <c r="FMV50" s="4"/>
      <c r="FMW50" s="4"/>
      <c r="FMX50" s="4"/>
      <c r="FMY50" s="4"/>
      <c r="FMZ50" s="4"/>
      <c r="FNA50" s="4"/>
      <c r="FNB50" s="4"/>
      <c r="FNC50" s="4"/>
      <c r="FND50" s="4"/>
      <c r="FNE50" s="4"/>
      <c r="FNF50" s="4"/>
      <c r="FNG50" s="4"/>
      <c r="FNH50" s="4"/>
      <c r="FNI50" s="4"/>
      <c r="FNJ50" s="4"/>
      <c r="FNK50" s="4"/>
      <c r="FNL50" s="4"/>
      <c r="FNM50" s="4"/>
      <c r="FNN50" s="4"/>
      <c r="FNO50" s="4"/>
      <c r="FNP50" s="4"/>
      <c r="FNQ50" s="4"/>
      <c r="FNR50" s="4"/>
      <c r="FNS50" s="4"/>
      <c r="FNT50" s="4"/>
      <c r="FNU50" s="4"/>
      <c r="FNV50" s="4"/>
      <c r="FNW50" s="4"/>
      <c r="FNX50" s="4"/>
      <c r="FNY50" s="4"/>
      <c r="FNZ50" s="4"/>
      <c r="FOA50" s="4"/>
      <c r="FOB50" s="4"/>
      <c r="FOC50" s="4"/>
      <c r="FOD50" s="4"/>
      <c r="FOE50" s="4"/>
      <c r="FOF50" s="4"/>
      <c r="FOG50" s="4"/>
      <c r="FOH50" s="4"/>
      <c r="FOI50" s="4"/>
      <c r="FOJ50" s="4"/>
      <c r="FOK50" s="4"/>
      <c r="FOL50" s="4"/>
      <c r="FOM50" s="4"/>
      <c r="FON50" s="4"/>
      <c r="FOO50" s="4"/>
      <c r="FOP50" s="4"/>
      <c r="FOQ50" s="4"/>
      <c r="FOR50" s="4"/>
      <c r="FOS50" s="4"/>
      <c r="FOT50" s="4"/>
      <c r="FOU50" s="4"/>
      <c r="FOV50" s="4"/>
      <c r="FOW50" s="4"/>
      <c r="FOX50" s="4"/>
      <c r="FOY50" s="4"/>
      <c r="FOZ50" s="4"/>
      <c r="FPA50" s="4"/>
      <c r="FPB50" s="4"/>
      <c r="FPC50" s="4"/>
      <c r="FPD50" s="4"/>
      <c r="FPE50" s="4"/>
      <c r="FPF50" s="4"/>
      <c r="FPG50" s="4"/>
      <c r="FPH50" s="4"/>
      <c r="FPI50" s="4"/>
      <c r="FPJ50" s="4"/>
      <c r="FPK50" s="4"/>
      <c r="FPL50" s="4"/>
      <c r="FPM50" s="4"/>
      <c r="FPN50" s="4"/>
      <c r="FPO50" s="4"/>
      <c r="FPP50" s="4"/>
      <c r="FPQ50" s="4"/>
      <c r="FPR50" s="4"/>
      <c r="FPS50" s="4"/>
      <c r="FPT50" s="4"/>
      <c r="FPU50" s="4"/>
      <c r="FPV50" s="4"/>
      <c r="FPW50" s="4"/>
      <c r="FPX50" s="4"/>
      <c r="FPY50" s="4"/>
      <c r="FPZ50" s="4"/>
      <c r="FQA50" s="4"/>
      <c r="FQB50" s="4"/>
      <c r="FQC50" s="4"/>
      <c r="FQD50" s="4"/>
      <c r="FQE50" s="4"/>
      <c r="FQF50" s="4"/>
      <c r="FQG50" s="4"/>
      <c r="FQH50" s="4"/>
      <c r="FQI50" s="4"/>
      <c r="FQJ50" s="4"/>
      <c r="FQK50" s="4"/>
      <c r="FQL50" s="4"/>
      <c r="FQM50" s="4"/>
      <c r="FQN50" s="4"/>
      <c r="FQO50" s="4"/>
      <c r="FQP50" s="4"/>
      <c r="FQQ50" s="4"/>
      <c r="FQR50" s="4"/>
      <c r="FQS50" s="4"/>
      <c r="FQT50" s="4"/>
      <c r="FQU50" s="4"/>
      <c r="FQV50" s="4"/>
      <c r="FQW50" s="4"/>
      <c r="FQX50" s="4"/>
      <c r="FQY50" s="4"/>
      <c r="FQZ50" s="4"/>
      <c r="FRA50" s="4"/>
      <c r="FRB50" s="4"/>
      <c r="FRC50" s="4"/>
      <c r="FRD50" s="4"/>
      <c r="FRE50" s="4"/>
      <c r="FRF50" s="4"/>
      <c r="FRG50" s="4"/>
      <c r="FRH50" s="4"/>
      <c r="FRI50" s="4"/>
      <c r="FRJ50" s="4"/>
      <c r="FRK50" s="4"/>
      <c r="FRL50" s="4"/>
      <c r="FRM50" s="4"/>
      <c r="FRN50" s="4"/>
      <c r="FRO50" s="4"/>
      <c r="FRP50" s="4"/>
      <c r="FRQ50" s="4"/>
      <c r="FRR50" s="4"/>
      <c r="FRS50" s="4"/>
      <c r="FRT50" s="4"/>
      <c r="FRU50" s="4"/>
      <c r="FRV50" s="4"/>
      <c r="FRW50" s="4"/>
      <c r="FRX50" s="4"/>
      <c r="FRY50" s="4"/>
      <c r="FRZ50" s="4"/>
      <c r="FSA50" s="4"/>
      <c r="FSB50" s="4"/>
      <c r="FSC50" s="4"/>
      <c r="FSD50" s="4"/>
      <c r="FSE50" s="4"/>
      <c r="FSF50" s="4"/>
      <c r="FSG50" s="4"/>
      <c r="FSH50" s="4"/>
      <c r="FSI50" s="4"/>
      <c r="FSJ50" s="4"/>
      <c r="FSK50" s="4"/>
      <c r="FSL50" s="4"/>
      <c r="FSM50" s="4"/>
      <c r="FSN50" s="4"/>
      <c r="FSO50" s="4"/>
      <c r="FSP50" s="4"/>
      <c r="FSQ50" s="4"/>
      <c r="FSR50" s="4"/>
      <c r="FSS50" s="4"/>
      <c r="FST50" s="4"/>
      <c r="FSU50" s="4"/>
      <c r="FSV50" s="4"/>
      <c r="FSW50" s="4"/>
      <c r="FSX50" s="4"/>
      <c r="FSY50" s="4"/>
      <c r="FSZ50" s="4"/>
      <c r="FTA50" s="4"/>
      <c r="FTB50" s="4"/>
      <c r="FTC50" s="4"/>
      <c r="FTD50" s="4"/>
      <c r="FTE50" s="4"/>
      <c r="FTF50" s="4"/>
      <c r="FTG50" s="4"/>
      <c r="FTH50" s="4"/>
      <c r="FTI50" s="4"/>
      <c r="FTJ50" s="4"/>
      <c r="FTK50" s="4"/>
      <c r="FTL50" s="4"/>
      <c r="FTM50" s="4"/>
      <c r="FTN50" s="4"/>
      <c r="FTO50" s="4"/>
      <c r="FTP50" s="4"/>
      <c r="FTQ50" s="4"/>
      <c r="FTR50" s="4"/>
      <c r="FTS50" s="4"/>
      <c r="FTT50" s="4"/>
      <c r="FTU50" s="4"/>
      <c r="FTV50" s="4"/>
      <c r="FTW50" s="4"/>
      <c r="FTX50" s="4"/>
      <c r="FTY50" s="4"/>
      <c r="FTZ50" s="4"/>
      <c r="FUA50" s="4"/>
      <c r="FUB50" s="4"/>
      <c r="FUC50" s="4"/>
      <c r="FUD50" s="4"/>
      <c r="FUE50" s="4"/>
      <c r="FUF50" s="4"/>
      <c r="FUG50" s="4"/>
      <c r="FUH50" s="4"/>
      <c r="FUI50" s="4"/>
      <c r="FUJ50" s="4"/>
      <c r="FUK50" s="4"/>
      <c r="FUL50" s="4"/>
      <c r="FUM50" s="4"/>
      <c r="FUN50" s="4"/>
      <c r="FUO50" s="4"/>
      <c r="FUP50" s="4"/>
      <c r="FUQ50" s="4"/>
      <c r="FUR50" s="4"/>
      <c r="FUS50" s="4"/>
      <c r="FUT50" s="4"/>
      <c r="FUU50" s="4"/>
      <c r="FUV50" s="4"/>
      <c r="FUW50" s="4"/>
      <c r="FUX50" s="4"/>
      <c r="FUY50" s="4"/>
      <c r="FUZ50" s="4"/>
      <c r="FVA50" s="4"/>
      <c r="FVB50" s="4"/>
      <c r="FVC50" s="4"/>
      <c r="FVD50" s="4"/>
      <c r="FVE50" s="4"/>
      <c r="FVF50" s="4"/>
      <c r="FVG50" s="4"/>
      <c r="FVH50" s="4"/>
      <c r="FVI50" s="4"/>
      <c r="FVJ50" s="4"/>
      <c r="FVK50" s="4"/>
      <c r="FVL50" s="4"/>
      <c r="FVM50" s="4"/>
      <c r="FVN50" s="4"/>
      <c r="FVO50" s="4"/>
      <c r="FVP50" s="4"/>
      <c r="FVQ50" s="4"/>
      <c r="FVR50" s="4"/>
      <c r="FVS50" s="4"/>
      <c r="FVT50" s="4"/>
      <c r="FVU50" s="4"/>
      <c r="FVV50" s="4"/>
      <c r="FVW50" s="4"/>
      <c r="FVX50" s="4"/>
      <c r="FVY50" s="4"/>
      <c r="FVZ50" s="4"/>
      <c r="FWA50" s="4"/>
      <c r="FWB50" s="4"/>
      <c r="FWC50" s="4"/>
      <c r="FWD50" s="4"/>
      <c r="FWE50" s="4"/>
      <c r="FWF50" s="4"/>
      <c r="FWG50" s="4"/>
      <c r="FWH50" s="4"/>
      <c r="FWI50" s="4"/>
      <c r="FWJ50" s="4"/>
      <c r="FWK50" s="4"/>
      <c r="FWL50" s="4"/>
      <c r="FWM50" s="4"/>
      <c r="FWN50" s="4"/>
      <c r="FWO50" s="4"/>
      <c r="FWP50" s="4"/>
      <c r="FWQ50" s="4"/>
      <c r="FWR50" s="4"/>
      <c r="FWS50" s="4"/>
      <c r="FWT50" s="4"/>
      <c r="FWU50" s="4"/>
      <c r="FWV50" s="4"/>
      <c r="FWW50" s="4"/>
      <c r="FWX50" s="4"/>
      <c r="FWY50" s="4"/>
      <c r="FWZ50" s="4"/>
      <c r="FXA50" s="4"/>
      <c r="FXB50" s="4"/>
      <c r="FXC50" s="4"/>
      <c r="FXD50" s="4"/>
      <c r="FXE50" s="4"/>
      <c r="FXF50" s="4"/>
      <c r="FXG50" s="4"/>
      <c r="FXH50" s="4"/>
      <c r="FXI50" s="4"/>
      <c r="FXJ50" s="4"/>
      <c r="FXK50" s="4"/>
      <c r="FXL50" s="4"/>
      <c r="FXM50" s="4"/>
      <c r="FXN50" s="4"/>
      <c r="FXO50" s="4"/>
      <c r="FXP50" s="4"/>
      <c r="FXQ50" s="4"/>
      <c r="FXR50" s="4"/>
      <c r="FXS50" s="4"/>
      <c r="FXT50" s="4"/>
      <c r="FXU50" s="4"/>
      <c r="FXV50" s="4"/>
      <c r="FXW50" s="4"/>
      <c r="FXX50" s="4"/>
      <c r="FXY50" s="4"/>
      <c r="FXZ50" s="4"/>
      <c r="FYA50" s="4"/>
      <c r="FYB50" s="4"/>
      <c r="FYC50" s="4"/>
      <c r="FYD50" s="4"/>
      <c r="FYE50" s="4"/>
      <c r="FYF50" s="4"/>
      <c r="FYG50" s="4"/>
      <c r="FYH50" s="4"/>
      <c r="FYI50" s="4"/>
      <c r="FYJ50" s="4"/>
      <c r="FYK50" s="4"/>
      <c r="FYL50" s="4"/>
      <c r="FYM50" s="4"/>
      <c r="FYN50" s="4"/>
      <c r="FYO50" s="4"/>
      <c r="FYP50" s="4"/>
      <c r="FYQ50" s="4"/>
      <c r="FYR50" s="4"/>
      <c r="FYS50" s="4"/>
      <c r="FYT50" s="4"/>
      <c r="FYU50" s="4"/>
      <c r="FYV50" s="4"/>
      <c r="FYW50" s="4"/>
      <c r="FYX50" s="4"/>
      <c r="FYY50" s="4"/>
      <c r="FYZ50" s="4"/>
      <c r="FZA50" s="4"/>
      <c r="FZB50" s="4"/>
      <c r="FZC50" s="4"/>
      <c r="FZD50" s="4"/>
      <c r="FZE50" s="4"/>
      <c r="FZF50" s="4"/>
      <c r="FZG50" s="4"/>
      <c r="FZH50" s="4"/>
      <c r="FZI50" s="4"/>
      <c r="FZJ50" s="4"/>
      <c r="FZK50" s="4"/>
      <c r="FZL50" s="4"/>
      <c r="FZM50" s="4"/>
      <c r="FZN50" s="4"/>
      <c r="FZO50" s="4"/>
      <c r="FZP50" s="4"/>
      <c r="FZQ50" s="4"/>
      <c r="FZR50" s="4"/>
      <c r="FZS50" s="4"/>
      <c r="FZT50" s="4"/>
      <c r="FZU50" s="4"/>
      <c r="FZV50" s="4"/>
      <c r="FZW50" s="4"/>
      <c r="FZX50" s="4"/>
      <c r="FZY50" s="4"/>
      <c r="FZZ50" s="4"/>
      <c r="GAA50" s="4"/>
      <c r="GAB50" s="4"/>
      <c r="GAC50" s="4"/>
      <c r="GAD50" s="4"/>
      <c r="GAE50" s="4"/>
      <c r="GAF50" s="4"/>
      <c r="GAG50" s="4"/>
      <c r="GAH50" s="4"/>
      <c r="GAI50" s="4"/>
      <c r="GAJ50" s="4"/>
      <c r="GAK50" s="4"/>
      <c r="GAL50" s="4"/>
      <c r="GAM50" s="4"/>
      <c r="GAN50" s="4"/>
      <c r="GAO50" s="4"/>
      <c r="GAP50" s="4"/>
      <c r="GAQ50" s="4"/>
      <c r="GAR50" s="4"/>
      <c r="GAS50" s="4"/>
      <c r="GAT50" s="4"/>
      <c r="GAU50" s="4"/>
      <c r="GAV50" s="4"/>
      <c r="GAW50" s="4"/>
      <c r="GAX50" s="4"/>
      <c r="GAY50" s="4"/>
      <c r="GAZ50" s="4"/>
      <c r="GBA50" s="4"/>
      <c r="GBB50" s="4"/>
      <c r="GBC50" s="4"/>
      <c r="GBD50" s="4"/>
      <c r="GBE50" s="4"/>
      <c r="GBF50" s="4"/>
      <c r="GBG50" s="4"/>
      <c r="GBH50" s="4"/>
      <c r="GBI50" s="4"/>
      <c r="GBJ50" s="4"/>
      <c r="GBK50" s="4"/>
      <c r="GBL50" s="4"/>
      <c r="GBM50" s="4"/>
      <c r="GBN50" s="4"/>
      <c r="GBO50" s="4"/>
      <c r="GBP50" s="4"/>
      <c r="GBQ50" s="4"/>
      <c r="GBR50" s="4"/>
      <c r="GBS50" s="4"/>
      <c r="GBT50" s="4"/>
      <c r="GBU50" s="4"/>
      <c r="GBV50" s="4"/>
      <c r="GBW50" s="4"/>
      <c r="GBX50" s="4"/>
      <c r="GBY50" s="4"/>
      <c r="GBZ50" s="4"/>
      <c r="GCA50" s="4"/>
      <c r="GCB50" s="4"/>
      <c r="GCC50" s="4"/>
      <c r="GCD50" s="4"/>
      <c r="GCE50" s="4"/>
      <c r="GCF50" s="4"/>
      <c r="GCG50" s="4"/>
      <c r="GCH50" s="4"/>
      <c r="GCI50" s="4"/>
      <c r="GCJ50" s="4"/>
      <c r="GCK50" s="4"/>
      <c r="GCL50" s="4"/>
      <c r="GCM50" s="4"/>
      <c r="GCN50" s="4"/>
      <c r="GCO50" s="4"/>
      <c r="GCP50" s="4"/>
      <c r="GCQ50" s="4"/>
      <c r="GCR50" s="4"/>
      <c r="GCS50" s="4"/>
      <c r="GCT50" s="4"/>
      <c r="GCU50" s="4"/>
      <c r="GCV50" s="4"/>
      <c r="GCW50" s="4"/>
      <c r="GCX50" s="4"/>
      <c r="GCY50" s="4"/>
      <c r="GCZ50" s="4"/>
      <c r="GDA50" s="4"/>
      <c r="GDB50" s="4"/>
      <c r="GDC50" s="4"/>
      <c r="GDD50" s="4"/>
      <c r="GDE50" s="4"/>
      <c r="GDF50" s="4"/>
      <c r="GDG50" s="4"/>
      <c r="GDH50" s="4"/>
      <c r="GDI50" s="4"/>
      <c r="GDJ50" s="4"/>
      <c r="GDK50" s="4"/>
      <c r="GDL50" s="4"/>
      <c r="GDM50" s="4"/>
      <c r="GDN50" s="4"/>
      <c r="GDO50" s="4"/>
      <c r="GDP50" s="4"/>
      <c r="GDQ50" s="4"/>
      <c r="GDR50" s="4"/>
      <c r="GDS50" s="4"/>
      <c r="GDT50" s="4"/>
      <c r="GDU50" s="4"/>
      <c r="GDV50" s="4"/>
      <c r="GDW50" s="4"/>
      <c r="GDX50" s="4"/>
      <c r="GDY50" s="4"/>
      <c r="GDZ50" s="4"/>
      <c r="GEA50" s="4"/>
      <c r="GEB50" s="4"/>
      <c r="GEC50" s="4"/>
      <c r="GED50" s="4"/>
      <c r="GEE50" s="4"/>
      <c r="GEF50" s="4"/>
      <c r="GEG50" s="4"/>
      <c r="GEH50" s="4"/>
      <c r="GEI50" s="4"/>
      <c r="GEJ50" s="4"/>
      <c r="GEK50" s="4"/>
      <c r="GEL50" s="4"/>
      <c r="GEM50" s="4"/>
      <c r="GEN50" s="4"/>
      <c r="GEO50" s="4"/>
      <c r="GEP50" s="4"/>
      <c r="GEQ50" s="4"/>
      <c r="GER50" s="4"/>
      <c r="GES50" s="4"/>
      <c r="GET50" s="4"/>
      <c r="GEU50" s="4"/>
      <c r="GEV50" s="4"/>
      <c r="GEW50" s="4"/>
      <c r="GEX50" s="4"/>
      <c r="GEY50" s="4"/>
      <c r="GEZ50" s="4"/>
      <c r="GFA50" s="4"/>
      <c r="GFB50" s="4"/>
      <c r="GFC50" s="4"/>
      <c r="GFD50" s="4"/>
      <c r="GFE50" s="4"/>
      <c r="GFF50" s="4"/>
      <c r="GFG50" s="4"/>
      <c r="GFH50" s="4"/>
      <c r="GFI50" s="4"/>
      <c r="GFJ50" s="4"/>
      <c r="GFK50" s="4"/>
      <c r="GFL50" s="4"/>
      <c r="GFM50" s="4"/>
      <c r="GFN50" s="4"/>
      <c r="GFO50" s="4"/>
      <c r="GFP50" s="4"/>
      <c r="GFQ50" s="4"/>
      <c r="GFR50" s="4"/>
      <c r="GFS50" s="4"/>
      <c r="GFT50" s="4"/>
      <c r="GFU50" s="4"/>
      <c r="GFV50" s="4"/>
      <c r="GFW50" s="4"/>
      <c r="GFX50" s="4"/>
      <c r="GFY50" s="4"/>
      <c r="GFZ50" s="4"/>
      <c r="GGA50" s="4"/>
      <c r="GGB50" s="4"/>
      <c r="GGC50" s="4"/>
      <c r="GGD50" s="4"/>
      <c r="GGE50" s="4"/>
      <c r="GGF50" s="4"/>
      <c r="GGG50" s="4"/>
      <c r="GGH50" s="4"/>
      <c r="GGI50" s="4"/>
      <c r="GGJ50" s="4"/>
      <c r="GGK50" s="4"/>
      <c r="GGL50" s="4"/>
      <c r="GGM50" s="4"/>
      <c r="GGN50" s="4"/>
      <c r="GGO50" s="4"/>
      <c r="GGP50" s="4"/>
      <c r="GGQ50" s="4"/>
      <c r="GGR50" s="4"/>
      <c r="GGS50" s="4"/>
      <c r="GGT50" s="4"/>
      <c r="GGU50" s="4"/>
      <c r="GGV50" s="4"/>
      <c r="GGW50" s="4"/>
      <c r="GGX50" s="4"/>
      <c r="GGY50" s="4"/>
      <c r="GGZ50" s="4"/>
      <c r="GHA50" s="4"/>
      <c r="GHB50" s="4"/>
      <c r="GHC50" s="4"/>
      <c r="GHD50" s="4"/>
      <c r="GHE50" s="4"/>
      <c r="GHF50" s="4"/>
      <c r="GHG50" s="4"/>
      <c r="GHH50" s="4"/>
      <c r="GHI50" s="4"/>
      <c r="GHJ50" s="4"/>
      <c r="GHK50" s="4"/>
      <c r="GHL50" s="4"/>
      <c r="GHM50" s="4"/>
      <c r="GHN50" s="4"/>
      <c r="GHO50" s="4"/>
      <c r="GHP50" s="4"/>
      <c r="GHQ50" s="4"/>
      <c r="GHR50" s="4"/>
      <c r="GHS50" s="4"/>
      <c r="GHT50" s="4"/>
      <c r="GHU50" s="4"/>
      <c r="GHV50" s="4"/>
      <c r="GHW50" s="4"/>
      <c r="GHX50" s="4"/>
      <c r="GHY50" s="4"/>
      <c r="GHZ50" s="4"/>
      <c r="GIA50" s="4"/>
      <c r="GIB50" s="4"/>
      <c r="GIC50" s="4"/>
      <c r="GID50" s="4"/>
      <c r="GIE50" s="4"/>
      <c r="GIF50" s="4"/>
      <c r="GIG50" s="4"/>
      <c r="GIH50" s="4"/>
      <c r="GII50" s="4"/>
      <c r="GIJ50" s="4"/>
      <c r="GIK50" s="4"/>
      <c r="GIL50" s="4"/>
      <c r="GIM50" s="4"/>
      <c r="GIN50" s="4"/>
      <c r="GIO50" s="4"/>
      <c r="GIP50" s="4"/>
      <c r="GIQ50" s="4"/>
      <c r="GIR50" s="4"/>
      <c r="GIS50" s="4"/>
      <c r="GIT50" s="4"/>
      <c r="GIU50" s="4"/>
      <c r="GIV50" s="4"/>
      <c r="GIW50" s="4"/>
      <c r="GIX50" s="4"/>
      <c r="GIY50" s="4"/>
      <c r="GIZ50" s="4"/>
      <c r="GJA50" s="4"/>
      <c r="GJB50" s="4"/>
      <c r="GJC50" s="4"/>
      <c r="GJD50" s="4"/>
      <c r="GJE50" s="4"/>
      <c r="GJF50" s="4"/>
      <c r="GJG50" s="4"/>
      <c r="GJH50" s="4"/>
      <c r="GJI50" s="4"/>
      <c r="GJJ50" s="4"/>
      <c r="GJK50" s="4"/>
      <c r="GJL50" s="4"/>
      <c r="GJM50" s="4"/>
      <c r="GJN50" s="4"/>
      <c r="GJO50" s="4"/>
      <c r="GJP50" s="4"/>
      <c r="GJQ50" s="4"/>
      <c r="GJR50" s="4"/>
      <c r="GJS50" s="4"/>
      <c r="GJT50" s="4"/>
      <c r="GJU50" s="4"/>
      <c r="GJV50" s="4"/>
      <c r="GJW50" s="4"/>
      <c r="GJX50" s="4"/>
      <c r="GJY50" s="4"/>
      <c r="GJZ50" s="4"/>
      <c r="GKA50" s="4"/>
      <c r="GKB50" s="4"/>
      <c r="GKC50" s="4"/>
      <c r="GKD50" s="4"/>
      <c r="GKE50" s="4"/>
      <c r="GKF50" s="4"/>
      <c r="GKG50" s="4"/>
      <c r="GKH50" s="4"/>
      <c r="GKI50" s="4"/>
      <c r="GKJ50" s="4"/>
      <c r="GKK50" s="4"/>
      <c r="GKL50" s="4"/>
      <c r="GKM50" s="4"/>
      <c r="GKN50" s="4"/>
      <c r="GKO50" s="4"/>
      <c r="GKP50" s="4"/>
      <c r="GKQ50" s="4"/>
      <c r="GKR50" s="4"/>
      <c r="GKS50" s="4"/>
      <c r="GKT50" s="4"/>
      <c r="GKU50" s="4"/>
      <c r="GKV50" s="4"/>
      <c r="GKW50" s="4"/>
      <c r="GKX50" s="4"/>
      <c r="GKY50" s="4"/>
      <c r="GKZ50" s="4"/>
      <c r="GLA50" s="4"/>
      <c r="GLB50" s="4"/>
      <c r="GLC50" s="4"/>
      <c r="GLD50" s="4"/>
      <c r="GLE50" s="4"/>
      <c r="GLF50" s="4"/>
      <c r="GLG50" s="4"/>
      <c r="GLH50" s="4"/>
      <c r="GLI50" s="4"/>
      <c r="GLJ50" s="4"/>
      <c r="GLK50" s="4"/>
      <c r="GLL50" s="4"/>
      <c r="GLM50" s="4"/>
      <c r="GLN50" s="4"/>
      <c r="GLO50" s="4"/>
      <c r="GLP50" s="4"/>
      <c r="GLQ50" s="4"/>
      <c r="GLR50" s="4"/>
      <c r="GLS50" s="4"/>
      <c r="GLT50" s="4"/>
      <c r="GLU50" s="4"/>
      <c r="GLV50" s="4"/>
      <c r="GLW50" s="4"/>
      <c r="GLX50" s="4"/>
      <c r="GLY50" s="4"/>
      <c r="GLZ50" s="4"/>
      <c r="GMA50" s="4"/>
      <c r="GMB50" s="4"/>
      <c r="GMC50" s="4"/>
      <c r="GMD50" s="4"/>
      <c r="GME50" s="4"/>
      <c r="GMF50" s="4"/>
      <c r="GMG50" s="4"/>
      <c r="GMH50" s="4"/>
      <c r="GMI50" s="4"/>
      <c r="GMJ50" s="4"/>
      <c r="GMK50" s="4"/>
      <c r="GML50" s="4"/>
      <c r="GMM50" s="4"/>
      <c r="GMN50" s="4"/>
      <c r="GMO50" s="4"/>
      <c r="GMP50" s="4"/>
      <c r="GMQ50" s="4"/>
      <c r="GMR50" s="4"/>
      <c r="GMS50" s="4"/>
      <c r="GMT50" s="4"/>
      <c r="GMU50" s="4"/>
      <c r="GMV50" s="4"/>
      <c r="GMW50" s="4"/>
      <c r="GMX50" s="4"/>
      <c r="GMY50" s="4"/>
      <c r="GMZ50" s="4"/>
      <c r="GNA50" s="4"/>
      <c r="GNB50" s="4"/>
      <c r="GNC50" s="4"/>
      <c r="GND50" s="4"/>
      <c r="GNE50" s="4"/>
      <c r="GNF50" s="4"/>
      <c r="GNG50" s="4"/>
      <c r="GNH50" s="4"/>
      <c r="GNI50" s="4"/>
      <c r="GNJ50" s="4"/>
      <c r="GNK50" s="4"/>
      <c r="GNL50" s="4"/>
      <c r="GNM50" s="4"/>
      <c r="GNN50" s="4"/>
      <c r="GNO50" s="4"/>
      <c r="GNP50" s="4"/>
      <c r="GNQ50" s="4"/>
      <c r="GNR50" s="4"/>
      <c r="GNS50" s="4"/>
      <c r="GNT50" s="4"/>
      <c r="GNU50" s="4"/>
      <c r="GNV50" s="4"/>
      <c r="GNW50" s="4"/>
      <c r="GNX50" s="4"/>
      <c r="GNY50" s="4"/>
      <c r="GNZ50" s="4"/>
      <c r="GOA50" s="4"/>
      <c r="GOB50" s="4"/>
      <c r="GOC50" s="4"/>
      <c r="GOD50" s="4"/>
      <c r="GOE50" s="4"/>
      <c r="GOF50" s="4"/>
      <c r="GOG50" s="4"/>
      <c r="GOH50" s="4"/>
      <c r="GOI50" s="4"/>
      <c r="GOJ50" s="4"/>
      <c r="GOK50" s="4"/>
      <c r="GOL50" s="4"/>
      <c r="GOM50" s="4"/>
      <c r="GON50" s="4"/>
      <c r="GOO50" s="4"/>
      <c r="GOP50" s="4"/>
      <c r="GOQ50" s="4"/>
      <c r="GOR50" s="4"/>
      <c r="GOS50" s="4"/>
      <c r="GOT50" s="4"/>
      <c r="GOU50" s="4"/>
      <c r="GOV50" s="4"/>
      <c r="GOW50" s="4"/>
      <c r="GOX50" s="4"/>
      <c r="GOY50" s="4"/>
      <c r="GOZ50" s="4"/>
      <c r="GPA50" s="4"/>
      <c r="GPB50" s="4"/>
      <c r="GPC50" s="4"/>
      <c r="GPD50" s="4"/>
      <c r="GPE50" s="4"/>
      <c r="GPF50" s="4"/>
      <c r="GPG50" s="4"/>
      <c r="GPH50" s="4"/>
      <c r="GPI50" s="4"/>
      <c r="GPJ50" s="4"/>
      <c r="GPK50" s="4"/>
      <c r="GPL50" s="4"/>
      <c r="GPM50" s="4"/>
      <c r="GPN50" s="4"/>
      <c r="GPO50" s="4"/>
      <c r="GPP50" s="4"/>
      <c r="GPQ50" s="4"/>
      <c r="GPR50" s="4"/>
      <c r="GPS50" s="4"/>
      <c r="GPT50" s="4"/>
      <c r="GPU50" s="4"/>
      <c r="GPV50" s="4"/>
      <c r="GPW50" s="4"/>
      <c r="GPX50" s="4"/>
      <c r="GPY50" s="4"/>
      <c r="GPZ50" s="4"/>
      <c r="GQA50" s="4"/>
      <c r="GQB50" s="4"/>
      <c r="GQC50" s="4"/>
      <c r="GQD50" s="4"/>
      <c r="GQE50" s="4"/>
      <c r="GQF50" s="4"/>
      <c r="GQG50" s="4"/>
      <c r="GQH50" s="4"/>
      <c r="GQI50" s="4"/>
      <c r="GQJ50" s="4"/>
      <c r="GQK50" s="4"/>
      <c r="GQL50" s="4"/>
      <c r="GQM50" s="4"/>
      <c r="GQN50" s="4"/>
      <c r="GQO50" s="4"/>
      <c r="GQP50" s="4"/>
      <c r="GQQ50" s="4"/>
      <c r="GQR50" s="4"/>
      <c r="GQS50" s="4"/>
      <c r="GQT50" s="4"/>
      <c r="GQU50" s="4"/>
      <c r="GQV50" s="4"/>
      <c r="GQW50" s="4"/>
      <c r="GQX50" s="4"/>
      <c r="GQY50" s="4"/>
      <c r="GQZ50" s="4"/>
      <c r="GRA50" s="4"/>
      <c r="GRB50" s="4"/>
      <c r="GRC50" s="4"/>
      <c r="GRD50" s="4"/>
      <c r="GRE50" s="4"/>
      <c r="GRF50" s="4"/>
      <c r="GRG50" s="4"/>
      <c r="GRH50" s="4"/>
      <c r="GRI50" s="4"/>
      <c r="GRJ50" s="4"/>
      <c r="GRK50" s="4"/>
      <c r="GRL50" s="4"/>
      <c r="GRM50" s="4"/>
      <c r="GRN50" s="4"/>
      <c r="GRO50" s="4"/>
      <c r="GRP50" s="4"/>
      <c r="GRQ50" s="4"/>
      <c r="GRR50" s="4"/>
      <c r="GRS50" s="4"/>
      <c r="GRT50" s="4"/>
      <c r="GRU50" s="4"/>
      <c r="GRV50" s="4"/>
      <c r="GRW50" s="4"/>
      <c r="GRX50" s="4"/>
      <c r="GRY50" s="4"/>
      <c r="GRZ50" s="4"/>
      <c r="GSA50" s="4"/>
      <c r="GSB50" s="4"/>
      <c r="GSC50" s="4"/>
      <c r="GSD50" s="4"/>
      <c r="GSE50" s="4"/>
      <c r="GSF50" s="4"/>
      <c r="GSG50" s="4"/>
      <c r="GSH50" s="4"/>
      <c r="GSI50" s="4"/>
      <c r="GSJ50" s="4"/>
      <c r="GSK50" s="4"/>
      <c r="GSL50" s="4"/>
      <c r="GSM50" s="4"/>
      <c r="GSN50" s="4"/>
      <c r="GSO50" s="4"/>
      <c r="GSP50" s="4"/>
      <c r="GSQ50" s="4"/>
      <c r="GSR50" s="4"/>
      <c r="GSS50" s="4"/>
      <c r="GST50" s="4"/>
      <c r="GSU50" s="4"/>
      <c r="GSV50" s="4"/>
      <c r="GSW50" s="4"/>
      <c r="GSX50" s="4"/>
      <c r="GSY50" s="4"/>
      <c r="GSZ50" s="4"/>
      <c r="GTA50" s="4"/>
      <c r="GTB50" s="4"/>
      <c r="GTC50" s="4"/>
      <c r="GTD50" s="4"/>
      <c r="GTE50" s="4"/>
      <c r="GTF50" s="4"/>
      <c r="GTG50" s="4"/>
      <c r="GTH50" s="4"/>
      <c r="GTI50" s="4"/>
      <c r="GTJ50" s="4"/>
      <c r="GTK50" s="4"/>
      <c r="GTL50" s="4"/>
      <c r="GTM50" s="4"/>
      <c r="GTN50" s="4"/>
      <c r="GTO50" s="4"/>
      <c r="GTP50" s="4"/>
      <c r="GTQ50" s="4"/>
      <c r="GTR50" s="4"/>
      <c r="GTS50" s="4"/>
      <c r="GTT50" s="4"/>
      <c r="GTU50" s="4"/>
      <c r="GTV50" s="4"/>
      <c r="GTW50" s="4"/>
      <c r="GTX50" s="4"/>
      <c r="GTY50" s="4"/>
      <c r="GTZ50" s="4"/>
      <c r="GUA50" s="4"/>
      <c r="GUB50" s="4"/>
      <c r="GUC50" s="4"/>
      <c r="GUD50" s="4"/>
      <c r="GUE50" s="4"/>
      <c r="GUF50" s="4"/>
      <c r="GUG50" s="4"/>
      <c r="GUH50" s="4"/>
      <c r="GUI50" s="4"/>
      <c r="GUJ50" s="4"/>
      <c r="GUK50" s="4"/>
      <c r="GUL50" s="4"/>
      <c r="GUM50" s="4"/>
      <c r="GUN50" s="4"/>
      <c r="GUO50" s="4"/>
      <c r="GUP50" s="4"/>
      <c r="GUQ50" s="4"/>
      <c r="GUR50" s="4"/>
      <c r="GUS50" s="4"/>
      <c r="GUT50" s="4"/>
      <c r="GUU50" s="4"/>
      <c r="GUV50" s="4"/>
      <c r="GUW50" s="4"/>
      <c r="GUX50" s="4"/>
      <c r="GUY50" s="4"/>
      <c r="GUZ50" s="4"/>
      <c r="GVA50" s="4"/>
      <c r="GVB50" s="4"/>
      <c r="GVC50" s="4"/>
      <c r="GVD50" s="4"/>
      <c r="GVE50" s="4"/>
      <c r="GVF50" s="4"/>
      <c r="GVG50" s="4"/>
      <c r="GVH50" s="4"/>
      <c r="GVI50" s="4"/>
      <c r="GVJ50" s="4"/>
      <c r="GVK50" s="4"/>
      <c r="GVL50" s="4"/>
      <c r="GVM50" s="4"/>
      <c r="GVN50" s="4"/>
      <c r="GVO50" s="4"/>
      <c r="GVP50" s="4"/>
      <c r="GVQ50" s="4"/>
      <c r="GVR50" s="4"/>
      <c r="GVS50" s="4"/>
      <c r="GVT50" s="4"/>
      <c r="GVU50" s="4"/>
      <c r="GVV50" s="4"/>
      <c r="GVW50" s="4"/>
      <c r="GVX50" s="4"/>
      <c r="GVY50" s="4"/>
      <c r="GVZ50" s="4"/>
      <c r="GWA50" s="4"/>
      <c r="GWB50" s="4"/>
      <c r="GWC50" s="4"/>
      <c r="GWD50" s="4"/>
      <c r="GWE50" s="4"/>
      <c r="GWF50" s="4"/>
      <c r="GWG50" s="4"/>
      <c r="GWH50" s="4"/>
      <c r="GWI50" s="4"/>
      <c r="GWJ50" s="4"/>
      <c r="GWK50" s="4"/>
      <c r="GWL50" s="4"/>
      <c r="GWM50" s="4"/>
      <c r="GWN50" s="4"/>
      <c r="GWO50" s="4"/>
      <c r="GWP50" s="4"/>
      <c r="GWQ50" s="4"/>
      <c r="GWR50" s="4"/>
      <c r="GWS50" s="4"/>
      <c r="GWT50" s="4"/>
      <c r="GWU50" s="4"/>
      <c r="GWV50" s="4"/>
      <c r="GWW50" s="4"/>
      <c r="GWX50" s="4"/>
      <c r="GWY50" s="4"/>
      <c r="GWZ50" s="4"/>
      <c r="GXA50" s="4"/>
      <c r="GXB50" s="4"/>
      <c r="GXC50" s="4"/>
      <c r="GXD50" s="4"/>
      <c r="GXE50" s="4"/>
      <c r="GXF50" s="4"/>
      <c r="GXG50" s="4"/>
      <c r="GXH50" s="4"/>
      <c r="GXI50" s="4"/>
      <c r="GXJ50" s="4"/>
      <c r="GXK50" s="4"/>
      <c r="GXL50" s="4"/>
      <c r="GXM50" s="4"/>
      <c r="GXN50" s="4"/>
      <c r="GXO50" s="4"/>
      <c r="GXP50" s="4"/>
      <c r="GXQ50" s="4"/>
      <c r="GXR50" s="4"/>
      <c r="GXS50" s="4"/>
      <c r="GXT50" s="4"/>
      <c r="GXU50" s="4"/>
      <c r="GXV50" s="4"/>
      <c r="GXW50" s="4"/>
      <c r="GXX50" s="4"/>
      <c r="GXY50" s="4"/>
      <c r="GXZ50" s="4"/>
      <c r="GYA50" s="4"/>
      <c r="GYB50" s="4"/>
      <c r="GYC50" s="4"/>
      <c r="GYD50" s="4"/>
      <c r="GYE50" s="4"/>
      <c r="GYF50" s="4"/>
      <c r="GYG50" s="4"/>
      <c r="GYH50" s="4"/>
      <c r="GYI50" s="4"/>
      <c r="GYJ50" s="4"/>
      <c r="GYK50" s="4"/>
      <c r="GYL50" s="4"/>
      <c r="GYM50" s="4"/>
      <c r="GYN50" s="4"/>
      <c r="GYO50" s="4"/>
      <c r="GYP50" s="4"/>
      <c r="GYQ50" s="4"/>
      <c r="GYR50" s="4"/>
      <c r="GYS50" s="4"/>
      <c r="GYT50" s="4"/>
      <c r="GYU50" s="4"/>
      <c r="GYV50" s="4"/>
      <c r="GYW50" s="4"/>
      <c r="GYX50" s="4"/>
      <c r="GYY50" s="4"/>
      <c r="GYZ50" s="4"/>
      <c r="GZA50" s="4"/>
      <c r="GZB50" s="4"/>
      <c r="GZC50" s="4"/>
      <c r="GZD50" s="4"/>
      <c r="GZE50" s="4"/>
      <c r="GZF50" s="4"/>
      <c r="GZG50" s="4"/>
      <c r="GZH50" s="4"/>
      <c r="GZI50" s="4"/>
      <c r="GZJ50" s="4"/>
      <c r="GZK50" s="4"/>
      <c r="GZL50" s="4"/>
      <c r="GZM50" s="4"/>
      <c r="GZN50" s="4"/>
      <c r="GZO50" s="4"/>
      <c r="GZP50" s="4"/>
      <c r="GZQ50" s="4"/>
      <c r="GZR50" s="4"/>
      <c r="GZS50" s="4"/>
      <c r="GZT50" s="4"/>
      <c r="GZU50" s="4"/>
      <c r="GZV50" s="4"/>
      <c r="GZW50" s="4"/>
      <c r="GZX50" s="4"/>
      <c r="GZY50" s="4"/>
      <c r="GZZ50" s="4"/>
      <c r="HAA50" s="4"/>
      <c r="HAB50" s="4"/>
      <c r="HAC50" s="4"/>
      <c r="HAD50" s="4"/>
      <c r="HAE50" s="4"/>
      <c r="HAF50" s="4"/>
      <c r="HAG50" s="4"/>
      <c r="HAH50" s="4"/>
      <c r="HAI50" s="4"/>
      <c r="HAJ50" s="4"/>
      <c r="HAK50" s="4"/>
      <c r="HAL50" s="4"/>
      <c r="HAM50" s="4"/>
      <c r="HAN50" s="4"/>
      <c r="HAO50" s="4"/>
      <c r="HAP50" s="4"/>
      <c r="HAQ50" s="4"/>
      <c r="HAR50" s="4"/>
      <c r="HAS50" s="4"/>
      <c r="HAT50" s="4"/>
      <c r="HAU50" s="4"/>
      <c r="HAV50" s="4"/>
      <c r="HAW50" s="4"/>
      <c r="HAX50" s="4"/>
      <c r="HAY50" s="4"/>
      <c r="HAZ50" s="4"/>
      <c r="HBA50" s="4"/>
      <c r="HBB50" s="4"/>
      <c r="HBC50" s="4"/>
      <c r="HBD50" s="4"/>
      <c r="HBE50" s="4"/>
      <c r="HBF50" s="4"/>
      <c r="HBG50" s="4"/>
      <c r="HBH50" s="4"/>
      <c r="HBI50" s="4"/>
      <c r="HBJ50" s="4"/>
      <c r="HBK50" s="4"/>
      <c r="HBL50" s="4"/>
      <c r="HBM50" s="4"/>
      <c r="HBN50" s="4"/>
      <c r="HBO50" s="4"/>
      <c r="HBP50" s="4"/>
      <c r="HBQ50" s="4"/>
      <c r="HBR50" s="4"/>
      <c r="HBS50" s="4"/>
      <c r="HBT50" s="4"/>
      <c r="HBU50" s="4"/>
      <c r="HBV50" s="4"/>
      <c r="HBW50" s="4"/>
      <c r="HBX50" s="4"/>
      <c r="HBY50" s="4"/>
      <c r="HBZ50" s="4"/>
      <c r="HCA50" s="4"/>
      <c r="HCB50" s="4"/>
      <c r="HCC50" s="4"/>
      <c r="HCD50" s="4"/>
      <c r="HCE50" s="4"/>
      <c r="HCF50" s="4"/>
      <c r="HCG50" s="4"/>
      <c r="HCH50" s="4"/>
      <c r="HCI50" s="4"/>
      <c r="HCJ50" s="4"/>
      <c r="HCK50" s="4"/>
      <c r="HCL50" s="4"/>
      <c r="HCM50" s="4"/>
      <c r="HCN50" s="4"/>
      <c r="HCO50" s="4"/>
      <c r="HCP50" s="4"/>
      <c r="HCQ50" s="4"/>
      <c r="HCR50" s="4"/>
      <c r="HCS50" s="4"/>
      <c r="HCT50" s="4"/>
      <c r="HCU50" s="4"/>
      <c r="HCV50" s="4"/>
      <c r="HCW50" s="4"/>
      <c r="HCX50" s="4"/>
      <c r="HCY50" s="4"/>
      <c r="HCZ50" s="4"/>
      <c r="HDA50" s="4"/>
      <c r="HDB50" s="4"/>
      <c r="HDC50" s="4"/>
      <c r="HDD50" s="4"/>
      <c r="HDE50" s="4"/>
      <c r="HDF50" s="4"/>
      <c r="HDG50" s="4"/>
      <c r="HDH50" s="4"/>
      <c r="HDI50" s="4"/>
      <c r="HDJ50" s="4"/>
      <c r="HDK50" s="4"/>
      <c r="HDL50" s="4"/>
      <c r="HDM50" s="4"/>
      <c r="HDN50" s="4"/>
      <c r="HDO50" s="4"/>
      <c r="HDP50" s="4"/>
      <c r="HDQ50" s="4"/>
      <c r="HDR50" s="4"/>
      <c r="HDS50" s="4"/>
      <c r="HDT50" s="4"/>
      <c r="HDU50" s="4"/>
      <c r="HDV50" s="4"/>
      <c r="HDW50" s="4"/>
      <c r="HDX50" s="4"/>
      <c r="HDY50" s="4"/>
      <c r="HDZ50" s="4"/>
      <c r="HEA50" s="4"/>
      <c r="HEB50" s="4"/>
      <c r="HEC50" s="4"/>
      <c r="HED50" s="4"/>
      <c r="HEE50" s="4"/>
      <c r="HEF50" s="4"/>
      <c r="HEG50" s="4"/>
      <c r="HEH50" s="4"/>
      <c r="HEI50" s="4"/>
      <c r="HEJ50" s="4"/>
      <c r="HEK50" s="4"/>
      <c r="HEL50" s="4"/>
      <c r="HEM50" s="4"/>
      <c r="HEN50" s="4"/>
      <c r="HEO50" s="4"/>
      <c r="HEP50" s="4"/>
      <c r="HEQ50" s="4"/>
      <c r="HER50" s="4"/>
      <c r="HES50" s="4"/>
      <c r="HET50" s="4"/>
      <c r="HEU50" s="4"/>
      <c r="HEV50" s="4"/>
      <c r="HEW50" s="4"/>
      <c r="HEX50" s="4"/>
      <c r="HEY50" s="4"/>
      <c r="HEZ50" s="4"/>
      <c r="HFA50" s="4"/>
      <c r="HFB50" s="4"/>
      <c r="HFC50" s="4"/>
      <c r="HFD50" s="4"/>
      <c r="HFE50" s="4"/>
      <c r="HFF50" s="4"/>
      <c r="HFG50" s="4"/>
      <c r="HFH50" s="4"/>
      <c r="HFI50" s="4"/>
      <c r="HFJ50" s="4"/>
      <c r="HFK50" s="4"/>
      <c r="HFL50" s="4"/>
      <c r="HFM50" s="4"/>
      <c r="HFN50" s="4"/>
      <c r="HFO50" s="4"/>
      <c r="HFP50" s="4"/>
      <c r="HFQ50" s="4"/>
      <c r="HFR50" s="4"/>
      <c r="HFS50" s="4"/>
      <c r="HFT50" s="4"/>
      <c r="HFU50" s="4"/>
      <c r="HFV50" s="4"/>
      <c r="HFW50" s="4"/>
      <c r="HFX50" s="4"/>
      <c r="HFY50" s="4"/>
      <c r="HFZ50" s="4"/>
      <c r="HGA50" s="4"/>
      <c r="HGB50" s="4"/>
      <c r="HGC50" s="4"/>
      <c r="HGD50" s="4"/>
      <c r="HGE50" s="4"/>
      <c r="HGF50" s="4"/>
      <c r="HGG50" s="4"/>
      <c r="HGH50" s="4"/>
      <c r="HGI50" s="4"/>
      <c r="HGJ50" s="4"/>
      <c r="HGK50" s="4"/>
      <c r="HGL50" s="4"/>
      <c r="HGM50" s="4"/>
      <c r="HGN50" s="4"/>
      <c r="HGO50" s="4"/>
      <c r="HGP50" s="4"/>
      <c r="HGQ50" s="4"/>
      <c r="HGR50" s="4"/>
      <c r="HGS50" s="4"/>
      <c r="HGT50" s="4"/>
      <c r="HGU50" s="4"/>
      <c r="HGV50" s="4"/>
      <c r="HGW50" s="4"/>
      <c r="HGX50" s="4"/>
      <c r="HGY50" s="4"/>
      <c r="HGZ50" s="4"/>
      <c r="HHA50" s="4"/>
      <c r="HHB50" s="4"/>
      <c r="HHC50" s="4"/>
      <c r="HHD50" s="4"/>
      <c r="HHE50" s="4"/>
      <c r="HHF50" s="4"/>
      <c r="HHG50" s="4"/>
      <c r="HHH50" s="4"/>
      <c r="HHI50" s="4"/>
      <c r="HHJ50" s="4"/>
      <c r="HHK50" s="4"/>
      <c r="HHL50" s="4"/>
      <c r="HHM50" s="4"/>
      <c r="HHN50" s="4"/>
      <c r="HHO50" s="4"/>
      <c r="HHP50" s="4"/>
      <c r="HHQ50" s="4"/>
      <c r="HHR50" s="4"/>
      <c r="HHS50" s="4"/>
      <c r="HHT50" s="4"/>
      <c r="HHU50" s="4"/>
      <c r="HHV50" s="4"/>
      <c r="HHW50" s="4"/>
      <c r="HHX50" s="4"/>
      <c r="HHY50" s="4"/>
      <c r="HHZ50" s="4"/>
      <c r="HIA50" s="4"/>
      <c r="HIB50" s="4"/>
      <c r="HIC50" s="4"/>
      <c r="HID50" s="4"/>
      <c r="HIE50" s="4"/>
      <c r="HIF50" s="4"/>
      <c r="HIG50" s="4"/>
      <c r="HIH50" s="4"/>
      <c r="HII50" s="4"/>
      <c r="HIJ50" s="4"/>
      <c r="HIK50" s="4"/>
      <c r="HIL50" s="4"/>
      <c r="HIM50" s="4"/>
      <c r="HIN50" s="4"/>
      <c r="HIO50" s="4"/>
      <c r="HIP50" s="4"/>
      <c r="HIQ50" s="4"/>
      <c r="HIR50" s="4"/>
      <c r="HIS50" s="4"/>
      <c r="HIT50" s="4"/>
      <c r="HIU50" s="4"/>
      <c r="HIV50" s="4"/>
      <c r="HIW50" s="4"/>
      <c r="HIX50" s="4"/>
      <c r="HIY50" s="4"/>
      <c r="HIZ50" s="4"/>
      <c r="HJA50" s="4"/>
      <c r="HJB50" s="4"/>
      <c r="HJC50" s="4"/>
      <c r="HJD50" s="4"/>
      <c r="HJE50" s="4"/>
      <c r="HJF50" s="4"/>
      <c r="HJG50" s="4"/>
      <c r="HJH50" s="4"/>
      <c r="HJI50" s="4"/>
      <c r="HJJ50" s="4"/>
      <c r="HJK50" s="4"/>
      <c r="HJL50" s="4"/>
      <c r="HJM50" s="4"/>
      <c r="HJN50" s="4"/>
      <c r="HJO50" s="4"/>
      <c r="HJP50" s="4"/>
      <c r="HJQ50" s="4"/>
      <c r="HJR50" s="4"/>
      <c r="HJS50" s="4"/>
      <c r="HJT50" s="4"/>
      <c r="HJU50" s="4"/>
      <c r="HJV50" s="4"/>
      <c r="HJW50" s="4"/>
      <c r="HJX50" s="4"/>
      <c r="HJY50" s="4"/>
      <c r="HJZ50" s="4"/>
      <c r="HKA50" s="4"/>
      <c r="HKB50" s="4"/>
      <c r="HKC50" s="4"/>
      <c r="HKD50" s="4"/>
      <c r="HKE50" s="4"/>
      <c r="HKF50" s="4"/>
      <c r="HKG50" s="4"/>
      <c r="HKH50" s="4"/>
      <c r="HKI50" s="4"/>
      <c r="HKJ50" s="4"/>
      <c r="HKK50" s="4"/>
      <c r="HKL50" s="4"/>
      <c r="HKM50" s="4"/>
      <c r="HKN50" s="4"/>
      <c r="HKO50" s="4"/>
      <c r="HKP50" s="4"/>
      <c r="HKQ50" s="4"/>
      <c r="HKR50" s="4"/>
      <c r="HKS50" s="4"/>
      <c r="HKT50" s="4"/>
      <c r="HKU50" s="4"/>
      <c r="HKV50" s="4"/>
      <c r="HKW50" s="4"/>
      <c r="HKX50" s="4"/>
      <c r="HKY50" s="4"/>
      <c r="HKZ50" s="4"/>
      <c r="HLA50" s="4"/>
      <c r="HLB50" s="4"/>
      <c r="HLC50" s="4"/>
      <c r="HLD50" s="4"/>
      <c r="HLE50" s="4"/>
      <c r="HLF50" s="4"/>
      <c r="HLG50" s="4"/>
      <c r="HLH50" s="4"/>
      <c r="HLI50" s="4"/>
      <c r="HLJ50" s="4"/>
      <c r="HLK50" s="4"/>
      <c r="HLL50" s="4"/>
      <c r="HLM50" s="4"/>
      <c r="HLN50" s="4"/>
      <c r="HLO50" s="4"/>
      <c r="HLP50" s="4"/>
      <c r="HLQ50" s="4"/>
      <c r="HLR50" s="4"/>
      <c r="HLS50" s="4"/>
      <c r="HLT50" s="4"/>
      <c r="HLU50" s="4"/>
      <c r="HLV50" s="4"/>
      <c r="HLW50" s="4"/>
      <c r="HLX50" s="4"/>
      <c r="HLY50" s="4"/>
      <c r="HLZ50" s="4"/>
      <c r="HMA50" s="4"/>
      <c r="HMB50" s="4"/>
      <c r="HMC50" s="4"/>
      <c r="HMD50" s="4"/>
      <c r="HME50" s="4"/>
      <c r="HMF50" s="4"/>
      <c r="HMG50" s="4"/>
      <c r="HMH50" s="4"/>
      <c r="HMI50" s="4"/>
      <c r="HMJ50" s="4"/>
      <c r="HMK50" s="4"/>
      <c r="HML50" s="4"/>
      <c r="HMM50" s="4"/>
      <c r="HMN50" s="4"/>
      <c r="HMO50" s="4"/>
      <c r="HMP50" s="4"/>
      <c r="HMQ50" s="4"/>
      <c r="HMR50" s="4"/>
      <c r="HMS50" s="4"/>
      <c r="HMT50" s="4"/>
      <c r="HMU50" s="4"/>
      <c r="HMV50" s="4"/>
      <c r="HMW50" s="4"/>
      <c r="HMX50" s="4"/>
      <c r="HMY50" s="4"/>
      <c r="HMZ50" s="4"/>
      <c r="HNA50" s="4"/>
      <c r="HNB50" s="4"/>
      <c r="HNC50" s="4"/>
      <c r="HND50" s="4"/>
      <c r="HNE50" s="4"/>
      <c r="HNF50" s="4"/>
      <c r="HNG50" s="4"/>
      <c r="HNH50" s="4"/>
      <c r="HNI50" s="4"/>
      <c r="HNJ50" s="4"/>
      <c r="HNK50" s="4"/>
      <c r="HNL50" s="4"/>
      <c r="HNM50" s="4"/>
      <c r="HNN50" s="4"/>
      <c r="HNO50" s="4"/>
      <c r="HNP50" s="4"/>
      <c r="HNQ50" s="4"/>
      <c r="HNR50" s="4"/>
      <c r="HNS50" s="4"/>
      <c r="HNT50" s="4"/>
      <c r="HNU50" s="4"/>
      <c r="HNV50" s="4"/>
      <c r="HNW50" s="4"/>
      <c r="HNX50" s="4"/>
      <c r="HNY50" s="4"/>
      <c r="HNZ50" s="4"/>
      <c r="HOA50" s="4"/>
      <c r="HOB50" s="4"/>
      <c r="HOC50" s="4"/>
      <c r="HOD50" s="4"/>
      <c r="HOE50" s="4"/>
      <c r="HOF50" s="4"/>
      <c r="HOG50" s="4"/>
      <c r="HOH50" s="4"/>
      <c r="HOI50" s="4"/>
      <c r="HOJ50" s="4"/>
      <c r="HOK50" s="4"/>
      <c r="HOL50" s="4"/>
      <c r="HOM50" s="4"/>
      <c r="HON50" s="4"/>
      <c r="HOO50" s="4"/>
      <c r="HOP50" s="4"/>
      <c r="HOQ50" s="4"/>
      <c r="HOR50" s="4"/>
      <c r="HOS50" s="4"/>
      <c r="HOT50" s="4"/>
      <c r="HOU50" s="4"/>
      <c r="HOV50" s="4"/>
      <c r="HOW50" s="4"/>
      <c r="HOX50" s="4"/>
      <c r="HOY50" s="4"/>
      <c r="HOZ50" s="4"/>
      <c r="HPA50" s="4"/>
      <c r="HPB50" s="4"/>
      <c r="HPC50" s="4"/>
      <c r="HPD50" s="4"/>
      <c r="HPE50" s="4"/>
      <c r="HPF50" s="4"/>
      <c r="HPG50" s="4"/>
      <c r="HPH50" s="4"/>
      <c r="HPI50" s="4"/>
      <c r="HPJ50" s="4"/>
      <c r="HPK50" s="4"/>
      <c r="HPL50" s="4"/>
      <c r="HPM50" s="4"/>
      <c r="HPN50" s="4"/>
      <c r="HPO50" s="4"/>
      <c r="HPP50" s="4"/>
      <c r="HPQ50" s="4"/>
      <c r="HPR50" s="4"/>
      <c r="HPS50" s="4"/>
      <c r="HPT50" s="4"/>
      <c r="HPU50" s="4"/>
      <c r="HPV50" s="4"/>
      <c r="HPW50" s="4"/>
      <c r="HPX50" s="4"/>
      <c r="HPY50" s="4"/>
      <c r="HPZ50" s="4"/>
      <c r="HQA50" s="4"/>
      <c r="HQB50" s="4"/>
      <c r="HQC50" s="4"/>
      <c r="HQD50" s="4"/>
      <c r="HQE50" s="4"/>
      <c r="HQF50" s="4"/>
      <c r="HQG50" s="4"/>
      <c r="HQH50" s="4"/>
      <c r="HQI50" s="4"/>
      <c r="HQJ50" s="4"/>
      <c r="HQK50" s="4"/>
      <c r="HQL50" s="4"/>
      <c r="HQM50" s="4"/>
      <c r="HQN50" s="4"/>
      <c r="HQO50" s="4"/>
      <c r="HQP50" s="4"/>
      <c r="HQQ50" s="4"/>
      <c r="HQR50" s="4"/>
      <c r="HQS50" s="4"/>
      <c r="HQT50" s="4"/>
      <c r="HQU50" s="4"/>
      <c r="HQV50" s="4"/>
      <c r="HQW50" s="4"/>
      <c r="HQX50" s="4"/>
      <c r="HQY50" s="4"/>
      <c r="HQZ50" s="4"/>
      <c r="HRA50" s="4"/>
      <c r="HRB50" s="4"/>
      <c r="HRC50" s="4"/>
      <c r="HRD50" s="4"/>
      <c r="HRE50" s="4"/>
      <c r="HRF50" s="4"/>
      <c r="HRG50" s="4"/>
      <c r="HRH50" s="4"/>
      <c r="HRI50" s="4"/>
      <c r="HRJ50" s="4"/>
      <c r="HRK50" s="4"/>
      <c r="HRL50" s="4"/>
      <c r="HRM50" s="4"/>
      <c r="HRN50" s="4"/>
      <c r="HRO50" s="4"/>
      <c r="HRP50" s="4"/>
      <c r="HRQ50" s="4"/>
      <c r="HRR50" s="4"/>
      <c r="HRS50" s="4"/>
      <c r="HRT50" s="4"/>
      <c r="HRU50" s="4"/>
      <c r="HRV50" s="4"/>
      <c r="HRW50" s="4"/>
      <c r="HRX50" s="4"/>
      <c r="HRY50" s="4"/>
      <c r="HRZ50" s="4"/>
      <c r="HSA50" s="4"/>
      <c r="HSB50" s="4"/>
      <c r="HSC50" s="4"/>
      <c r="HSD50" s="4"/>
      <c r="HSE50" s="4"/>
      <c r="HSF50" s="4"/>
      <c r="HSG50" s="4"/>
      <c r="HSH50" s="4"/>
      <c r="HSI50" s="4"/>
      <c r="HSJ50" s="4"/>
      <c r="HSK50" s="4"/>
      <c r="HSL50" s="4"/>
      <c r="HSM50" s="4"/>
      <c r="HSN50" s="4"/>
      <c r="HSO50" s="4"/>
      <c r="HSP50" s="4"/>
      <c r="HSQ50" s="4"/>
      <c r="HSR50" s="4"/>
      <c r="HSS50" s="4"/>
      <c r="HST50" s="4"/>
      <c r="HSU50" s="4"/>
      <c r="HSV50" s="4"/>
      <c r="HSW50" s="4"/>
      <c r="HSX50" s="4"/>
      <c r="HSY50" s="4"/>
      <c r="HSZ50" s="4"/>
      <c r="HTA50" s="4"/>
      <c r="HTB50" s="4"/>
      <c r="HTC50" s="4"/>
      <c r="HTD50" s="4"/>
      <c r="HTE50" s="4"/>
      <c r="HTF50" s="4"/>
      <c r="HTG50" s="4"/>
      <c r="HTH50" s="4"/>
      <c r="HTI50" s="4"/>
      <c r="HTJ50" s="4"/>
      <c r="HTK50" s="4"/>
      <c r="HTL50" s="4"/>
      <c r="HTM50" s="4"/>
      <c r="HTN50" s="4"/>
      <c r="HTO50" s="4"/>
      <c r="HTP50" s="4"/>
      <c r="HTQ50" s="4"/>
      <c r="HTR50" s="4"/>
      <c r="HTS50" s="4"/>
      <c r="HTT50" s="4"/>
      <c r="HTU50" s="4"/>
      <c r="HTV50" s="4"/>
      <c r="HTW50" s="4"/>
      <c r="HTX50" s="4"/>
      <c r="HTY50" s="4"/>
      <c r="HTZ50" s="4"/>
      <c r="HUA50" s="4"/>
      <c r="HUB50" s="4"/>
      <c r="HUC50" s="4"/>
      <c r="HUD50" s="4"/>
      <c r="HUE50" s="4"/>
      <c r="HUF50" s="4"/>
      <c r="HUG50" s="4"/>
      <c r="HUH50" s="4"/>
      <c r="HUI50" s="4"/>
      <c r="HUJ50" s="4"/>
      <c r="HUK50" s="4"/>
      <c r="HUL50" s="4"/>
      <c r="HUM50" s="4"/>
      <c r="HUN50" s="4"/>
      <c r="HUO50" s="4"/>
      <c r="HUP50" s="4"/>
      <c r="HUQ50" s="4"/>
      <c r="HUR50" s="4"/>
      <c r="HUS50" s="4"/>
      <c r="HUT50" s="4"/>
      <c r="HUU50" s="4"/>
      <c r="HUV50" s="4"/>
      <c r="HUW50" s="4"/>
      <c r="HUX50" s="4"/>
      <c r="HUY50" s="4"/>
      <c r="HUZ50" s="4"/>
      <c r="HVA50" s="4"/>
      <c r="HVB50" s="4"/>
      <c r="HVC50" s="4"/>
      <c r="HVD50" s="4"/>
      <c r="HVE50" s="4"/>
      <c r="HVF50" s="4"/>
      <c r="HVG50" s="4"/>
      <c r="HVH50" s="4"/>
      <c r="HVI50" s="4"/>
      <c r="HVJ50" s="4"/>
      <c r="HVK50" s="4"/>
      <c r="HVL50" s="4"/>
      <c r="HVM50" s="4"/>
      <c r="HVN50" s="4"/>
      <c r="HVO50" s="4"/>
      <c r="HVP50" s="4"/>
      <c r="HVQ50" s="4"/>
      <c r="HVR50" s="4"/>
      <c r="HVS50" s="4"/>
      <c r="HVT50" s="4"/>
      <c r="HVU50" s="4"/>
      <c r="HVV50" s="4"/>
      <c r="HVW50" s="4"/>
      <c r="HVX50" s="4"/>
      <c r="HVY50" s="4"/>
      <c r="HVZ50" s="4"/>
      <c r="HWA50" s="4"/>
      <c r="HWB50" s="4"/>
      <c r="HWC50" s="4"/>
      <c r="HWD50" s="4"/>
      <c r="HWE50" s="4"/>
      <c r="HWF50" s="4"/>
      <c r="HWG50" s="4"/>
      <c r="HWH50" s="4"/>
      <c r="HWI50" s="4"/>
      <c r="HWJ50" s="4"/>
      <c r="HWK50" s="4"/>
      <c r="HWL50" s="4"/>
      <c r="HWM50" s="4"/>
      <c r="HWN50" s="4"/>
      <c r="HWO50" s="4"/>
      <c r="HWP50" s="4"/>
      <c r="HWQ50" s="4"/>
      <c r="HWR50" s="4"/>
      <c r="HWS50" s="4"/>
      <c r="HWT50" s="4"/>
      <c r="HWU50" s="4"/>
      <c r="HWV50" s="4"/>
      <c r="HWW50" s="4"/>
      <c r="HWX50" s="4"/>
      <c r="HWY50" s="4"/>
      <c r="HWZ50" s="4"/>
      <c r="HXA50" s="4"/>
      <c r="HXB50" s="4"/>
      <c r="HXC50" s="4"/>
      <c r="HXD50" s="4"/>
      <c r="HXE50" s="4"/>
      <c r="HXF50" s="4"/>
      <c r="HXG50" s="4"/>
      <c r="HXH50" s="4"/>
      <c r="HXI50" s="4"/>
      <c r="HXJ50" s="4"/>
      <c r="HXK50" s="4"/>
      <c r="HXL50" s="4"/>
      <c r="HXM50" s="4"/>
      <c r="HXN50" s="4"/>
      <c r="HXO50" s="4"/>
      <c r="HXP50" s="4"/>
      <c r="HXQ50" s="4"/>
      <c r="HXR50" s="4"/>
      <c r="HXS50" s="4"/>
      <c r="HXT50" s="4"/>
      <c r="HXU50" s="4"/>
      <c r="HXV50" s="4"/>
      <c r="HXW50" s="4"/>
      <c r="HXX50" s="4"/>
      <c r="HXY50" s="4"/>
      <c r="HXZ50" s="4"/>
      <c r="HYA50" s="4"/>
      <c r="HYB50" s="4"/>
      <c r="HYC50" s="4"/>
      <c r="HYD50" s="4"/>
      <c r="HYE50" s="4"/>
      <c r="HYF50" s="4"/>
      <c r="HYG50" s="4"/>
      <c r="HYH50" s="4"/>
      <c r="HYI50" s="4"/>
      <c r="HYJ50" s="4"/>
      <c r="HYK50" s="4"/>
      <c r="HYL50" s="4"/>
      <c r="HYM50" s="4"/>
      <c r="HYN50" s="4"/>
      <c r="HYO50" s="4"/>
      <c r="HYP50" s="4"/>
      <c r="HYQ50" s="4"/>
      <c r="HYR50" s="4"/>
      <c r="HYS50" s="4"/>
      <c r="HYT50" s="4"/>
      <c r="HYU50" s="4"/>
      <c r="HYV50" s="4"/>
      <c r="HYW50" s="4"/>
      <c r="HYX50" s="4"/>
      <c r="HYY50" s="4"/>
      <c r="HYZ50" s="4"/>
      <c r="HZA50" s="4"/>
      <c r="HZB50" s="4"/>
      <c r="HZC50" s="4"/>
      <c r="HZD50" s="4"/>
      <c r="HZE50" s="4"/>
      <c r="HZF50" s="4"/>
      <c r="HZG50" s="4"/>
      <c r="HZH50" s="4"/>
      <c r="HZI50" s="4"/>
      <c r="HZJ50" s="4"/>
      <c r="HZK50" s="4"/>
      <c r="HZL50" s="4"/>
      <c r="HZM50" s="4"/>
      <c r="HZN50" s="4"/>
      <c r="HZO50" s="4"/>
      <c r="HZP50" s="4"/>
      <c r="HZQ50" s="4"/>
      <c r="HZR50" s="4"/>
      <c r="HZS50" s="4"/>
      <c r="HZT50" s="4"/>
      <c r="HZU50" s="4"/>
      <c r="HZV50" s="4"/>
      <c r="HZW50" s="4"/>
      <c r="HZX50" s="4"/>
      <c r="HZY50" s="4"/>
      <c r="HZZ50" s="4"/>
      <c r="IAA50" s="4"/>
      <c r="IAB50" s="4"/>
      <c r="IAC50" s="4"/>
      <c r="IAD50" s="4"/>
      <c r="IAE50" s="4"/>
      <c r="IAF50" s="4"/>
      <c r="IAG50" s="4"/>
      <c r="IAH50" s="4"/>
      <c r="IAI50" s="4"/>
      <c r="IAJ50" s="4"/>
      <c r="IAK50" s="4"/>
      <c r="IAL50" s="4"/>
      <c r="IAM50" s="4"/>
      <c r="IAN50" s="4"/>
      <c r="IAO50" s="4"/>
      <c r="IAP50" s="4"/>
      <c r="IAQ50" s="4"/>
      <c r="IAR50" s="4"/>
      <c r="IAS50" s="4"/>
      <c r="IAT50" s="4"/>
      <c r="IAU50" s="4"/>
      <c r="IAV50" s="4"/>
      <c r="IAW50" s="4"/>
      <c r="IAX50" s="4"/>
      <c r="IAY50" s="4"/>
      <c r="IAZ50" s="4"/>
      <c r="IBA50" s="4"/>
      <c r="IBB50" s="4"/>
      <c r="IBC50" s="4"/>
      <c r="IBD50" s="4"/>
      <c r="IBE50" s="4"/>
      <c r="IBF50" s="4"/>
      <c r="IBG50" s="4"/>
      <c r="IBH50" s="4"/>
      <c r="IBI50" s="4"/>
      <c r="IBJ50" s="4"/>
      <c r="IBK50" s="4"/>
      <c r="IBL50" s="4"/>
      <c r="IBM50" s="4"/>
      <c r="IBN50" s="4"/>
      <c r="IBO50" s="4"/>
      <c r="IBP50" s="4"/>
      <c r="IBQ50" s="4"/>
      <c r="IBR50" s="4"/>
      <c r="IBS50" s="4"/>
      <c r="IBT50" s="4"/>
      <c r="IBU50" s="4"/>
      <c r="IBV50" s="4"/>
      <c r="IBW50" s="4"/>
      <c r="IBX50" s="4"/>
      <c r="IBY50" s="4"/>
      <c r="IBZ50" s="4"/>
      <c r="ICA50" s="4"/>
      <c r="ICB50" s="4"/>
      <c r="ICC50" s="4"/>
      <c r="ICD50" s="4"/>
      <c r="ICE50" s="4"/>
      <c r="ICF50" s="4"/>
      <c r="ICG50" s="4"/>
      <c r="ICH50" s="4"/>
      <c r="ICI50" s="4"/>
      <c r="ICJ50" s="4"/>
      <c r="ICK50" s="4"/>
      <c r="ICL50" s="4"/>
      <c r="ICM50" s="4"/>
      <c r="ICN50" s="4"/>
      <c r="ICO50" s="4"/>
      <c r="ICP50" s="4"/>
      <c r="ICQ50" s="4"/>
      <c r="ICR50" s="4"/>
      <c r="ICS50" s="4"/>
      <c r="ICT50" s="4"/>
      <c r="ICU50" s="4"/>
      <c r="ICV50" s="4"/>
      <c r="ICW50" s="4"/>
      <c r="ICX50" s="4"/>
      <c r="ICY50" s="4"/>
      <c r="ICZ50" s="4"/>
      <c r="IDA50" s="4"/>
      <c r="IDB50" s="4"/>
      <c r="IDC50" s="4"/>
      <c r="IDD50" s="4"/>
      <c r="IDE50" s="4"/>
      <c r="IDF50" s="4"/>
      <c r="IDG50" s="4"/>
      <c r="IDH50" s="4"/>
      <c r="IDI50" s="4"/>
      <c r="IDJ50" s="4"/>
      <c r="IDK50" s="4"/>
      <c r="IDL50" s="4"/>
      <c r="IDM50" s="4"/>
      <c r="IDN50" s="4"/>
      <c r="IDO50" s="4"/>
      <c r="IDP50" s="4"/>
      <c r="IDQ50" s="4"/>
      <c r="IDR50" s="4"/>
      <c r="IDS50" s="4"/>
      <c r="IDT50" s="4"/>
      <c r="IDU50" s="4"/>
      <c r="IDV50" s="4"/>
      <c r="IDW50" s="4"/>
      <c r="IDX50" s="4"/>
      <c r="IDY50" s="4"/>
      <c r="IDZ50" s="4"/>
      <c r="IEA50" s="4"/>
      <c r="IEB50" s="4"/>
      <c r="IEC50" s="4"/>
      <c r="IED50" s="4"/>
      <c r="IEE50" s="4"/>
      <c r="IEF50" s="4"/>
      <c r="IEG50" s="4"/>
      <c r="IEH50" s="4"/>
      <c r="IEI50" s="4"/>
      <c r="IEJ50" s="4"/>
      <c r="IEK50" s="4"/>
      <c r="IEL50" s="4"/>
      <c r="IEM50" s="4"/>
      <c r="IEN50" s="4"/>
      <c r="IEO50" s="4"/>
      <c r="IEP50" s="4"/>
      <c r="IEQ50" s="4"/>
      <c r="IER50" s="4"/>
      <c r="IES50" s="4"/>
      <c r="IET50" s="4"/>
      <c r="IEU50" s="4"/>
      <c r="IEV50" s="4"/>
      <c r="IEW50" s="4"/>
      <c r="IEX50" s="4"/>
      <c r="IEY50" s="4"/>
      <c r="IEZ50" s="4"/>
      <c r="IFA50" s="4"/>
      <c r="IFB50" s="4"/>
      <c r="IFC50" s="4"/>
      <c r="IFD50" s="4"/>
      <c r="IFE50" s="4"/>
      <c r="IFF50" s="4"/>
      <c r="IFG50" s="4"/>
      <c r="IFH50" s="4"/>
      <c r="IFI50" s="4"/>
      <c r="IFJ50" s="4"/>
      <c r="IFK50" s="4"/>
      <c r="IFL50" s="4"/>
      <c r="IFM50" s="4"/>
      <c r="IFN50" s="4"/>
      <c r="IFO50" s="4"/>
      <c r="IFP50" s="4"/>
      <c r="IFQ50" s="4"/>
      <c r="IFR50" s="4"/>
      <c r="IFS50" s="4"/>
      <c r="IFT50" s="4"/>
      <c r="IFU50" s="4"/>
      <c r="IFV50" s="4"/>
      <c r="IFW50" s="4"/>
      <c r="IFX50" s="4"/>
      <c r="IFY50" s="4"/>
      <c r="IFZ50" s="4"/>
      <c r="IGA50" s="4"/>
      <c r="IGB50" s="4"/>
      <c r="IGC50" s="4"/>
      <c r="IGD50" s="4"/>
      <c r="IGE50" s="4"/>
      <c r="IGF50" s="4"/>
      <c r="IGG50" s="4"/>
      <c r="IGH50" s="4"/>
      <c r="IGI50" s="4"/>
      <c r="IGJ50" s="4"/>
      <c r="IGK50" s="4"/>
      <c r="IGL50" s="4"/>
      <c r="IGM50" s="4"/>
      <c r="IGN50" s="4"/>
      <c r="IGO50" s="4"/>
      <c r="IGP50" s="4"/>
      <c r="IGQ50" s="4"/>
      <c r="IGR50" s="4"/>
      <c r="IGS50" s="4"/>
      <c r="IGT50" s="4"/>
      <c r="IGU50" s="4"/>
      <c r="IGV50" s="4"/>
      <c r="IGW50" s="4"/>
      <c r="IGX50" s="4"/>
      <c r="IGY50" s="4"/>
      <c r="IGZ50" s="4"/>
      <c r="IHA50" s="4"/>
      <c r="IHB50" s="4"/>
      <c r="IHC50" s="4"/>
      <c r="IHD50" s="4"/>
      <c r="IHE50" s="4"/>
      <c r="IHF50" s="4"/>
      <c r="IHG50" s="4"/>
      <c r="IHH50" s="4"/>
      <c r="IHI50" s="4"/>
      <c r="IHJ50" s="4"/>
      <c r="IHK50" s="4"/>
      <c r="IHL50" s="4"/>
      <c r="IHM50" s="4"/>
      <c r="IHN50" s="4"/>
      <c r="IHO50" s="4"/>
      <c r="IHP50" s="4"/>
      <c r="IHQ50" s="4"/>
      <c r="IHR50" s="4"/>
      <c r="IHS50" s="4"/>
      <c r="IHT50" s="4"/>
      <c r="IHU50" s="4"/>
      <c r="IHV50" s="4"/>
      <c r="IHW50" s="4"/>
      <c r="IHX50" s="4"/>
      <c r="IHY50" s="4"/>
      <c r="IHZ50" s="4"/>
      <c r="IIA50" s="4"/>
      <c r="IIB50" s="4"/>
      <c r="IIC50" s="4"/>
      <c r="IID50" s="4"/>
      <c r="IIE50" s="4"/>
      <c r="IIF50" s="4"/>
      <c r="IIG50" s="4"/>
      <c r="IIH50" s="4"/>
      <c r="III50" s="4"/>
      <c r="IIJ50" s="4"/>
      <c r="IIK50" s="4"/>
      <c r="IIL50" s="4"/>
      <c r="IIM50" s="4"/>
      <c r="IIN50" s="4"/>
      <c r="IIO50" s="4"/>
      <c r="IIP50" s="4"/>
      <c r="IIQ50" s="4"/>
      <c r="IIR50" s="4"/>
      <c r="IIS50" s="4"/>
      <c r="IIT50" s="4"/>
      <c r="IIU50" s="4"/>
      <c r="IIV50" s="4"/>
      <c r="IIW50" s="4"/>
      <c r="IIX50" s="4"/>
      <c r="IIY50" s="4"/>
      <c r="IIZ50" s="4"/>
      <c r="IJA50" s="4"/>
      <c r="IJB50" s="4"/>
      <c r="IJC50" s="4"/>
      <c r="IJD50" s="4"/>
      <c r="IJE50" s="4"/>
      <c r="IJF50" s="4"/>
      <c r="IJG50" s="4"/>
      <c r="IJH50" s="4"/>
      <c r="IJI50" s="4"/>
      <c r="IJJ50" s="4"/>
      <c r="IJK50" s="4"/>
      <c r="IJL50" s="4"/>
      <c r="IJM50" s="4"/>
      <c r="IJN50" s="4"/>
      <c r="IJO50" s="4"/>
      <c r="IJP50" s="4"/>
      <c r="IJQ50" s="4"/>
      <c r="IJR50" s="4"/>
      <c r="IJS50" s="4"/>
      <c r="IJT50" s="4"/>
      <c r="IJU50" s="4"/>
      <c r="IJV50" s="4"/>
      <c r="IJW50" s="4"/>
      <c r="IJX50" s="4"/>
      <c r="IJY50" s="4"/>
      <c r="IJZ50" s="4"/>
      <c r="IKA50" s="4"/>
      <c r="IKB50" s="4"/>
      <c r="IKC50" s="4"/>
      <c r="IKD50" s="4"/>
      <c r="IKE50" s="4"/>
      <c r="IKF50" s="4"/>
      <c r="IKG50" s="4"/>
      <c r="IKH50" s="4"/>
      <c r="IKI50" s="4"/>
      <c r="IKJ50" s="4"/>
      <c r="IKK50" s="4"/>
      <c r="IKL50" s="4"/>
      <c r="IKM50" s="4"/>
      <c r="IKN50" s="4"/>
      <c r="IKO50" s="4"/>
      <c r="IKP50" s="4"/>
      <c r="IKQ50" s="4"/>
      <c r="IKR50" s="4"/>
      <c r="IKS50" s="4"/>
      <c r="IKT50" s="4"/>
      <c r="IKU50" s="4"/>
      <c r="IKV50" s="4"/>
      <c r="IKW50" s="4"/>
      <c r="IKX50" s="4"/>
      <c r="IKY50" s="4"/>
      <c r="IKZ50" s="4"/>
      <c r="ILA50" s="4"/>
      <c r="ILB50" s="4"/>
      <c r="ILC50" s="4"/>
      <c r="ILD50" s="4"/>
      <c r="ILE50" s="4"/>
      <c r="ILF50" s="4"/>
      <c r="ILG50" s="4"/>
      <c r="ILH50" s="4"/>
      <c r="ILI50" s="4"/>
      <c r="ILJ50" s="4"/>
      <c r="ILK50" s="4"/>
      <c r="ILL50" s="4"/>
      <c r="ILM50" s="4"/>
      <c r="ILN50" s="4"/>
      <c r="ILO50" s="4"/>
      <c r="ILP50" s="4"/>
      <c r="ILQ50" s="4"/>
      <c r="ILR50" s="4"/>
      <c r="ILS50" s="4"/>
      <c r="ILT50" s="4"/>
      <c r="ILU50" s="4"/>
      <c r="ILV50" s="4"/>
      <c r="ILW50" s="4"/>
      <c r="ILX50" s="4"/>
      <c r="ILY50" s="4"/>
      <c r="ILZ50" s="4"/>
      <c r="IMA50" s="4"/>
      <c r="IMB50" s="4"/>
      <c r="IMC50" s="4"/>
      <c r="IMD50" s="4"/>
      <c r="IME50" s="4"/>
      <c r="IMF50" s="4"/>
      <c r="IMG50" s="4"/>
      <c r="IMH50" s="4"/>
      <c r="IMI50" s="4"/>
      <c r="IMJ50" s="4"/>
      <c r="IMK50" s="4"/>
      <c r="IML50" s="4"/>
      <c r="IMM50" s="4"/>
      <c r="IMN50" s="4"/>
      <c r="IMO50" s="4"/>
      <c r="IMP50" s="4"/>
      <c r="IMQ50" s="4"/>
      <c r="IMR50" s="4"/>
      <c r="IMS50" s="4"/>
      <c r="IMT50" s="4"/>
      <c r="IMU50" s="4"/>
      <c r="IMV50" s="4"/>
      <c r="IMW50" s="4"/>
      <c r="IMX50" s="4"/>
      <c r="IMY50" s="4"/>
      <c r="IMZ50" s="4"/>
      <c r="INA50" s="4"/>
      <c r="INB50" s="4"/>
      <c r="INC50" s="4"/>
      <c r="IND50" s="4"/>
      <c r="INE50" s="4"/>
      <c r="INF50" s="4"/>
      <c r="ING50" s="4"/>
      <c r="INH50" s="4"/>
      <c r="INI50" s="4"/>
      <c r="INJ50" s="4"/>
      <c r="INK50" s="4"/>
      <c r="INL50" s="4"/>
      <c r="INM50" s="4"/>
      <c r="INN50" s="4"/>
      <c r="INO50" s="4"/>
      <c r="INP50" s="4"/>
      <c r="INQ50" s="4"/>
      <c r="INR50" s="4"/>
      <c r="INS50" s="4"/>
      <c r="INT50" s="4"/>
      <c r="INU50" s="4"/>
      <c r="INV50" s="4"/>
      <c r="INW50" s="4"/>
      <c r="INX50" s="4"/>
      <c r="INY50" s="4"/>
      <c r="INZ50" s="4"/>
      <c r="IOA50" s="4"/>
      <c r="IOB50" s="4"/>
      <c r="IOC50" s="4"/>
      <c r="IOD50" s="4"/>
      <c r="IOE50" s="4"/>
      <c r="IOF50" s="4"/>
      <c r="IOG50" s="4"/>
      <c r="IOH50" s="4"/>
      <c r="IOI50" s="4"/>
      <c r="IOJ50" s="4"/>
      <c r="IOK50" s="4"/>
      <c r="IOL50" s="4"/>
      <c r="IOM50" s="4"/>
      <c r="ION50" s="4"/>
      <c r="IOO50" s="4"/>
      <c r="IOP50" s="4"/>
      <c r="IOQ50" s="4"/>
      <c r="IOR50" s="4"/>
      <c r="IOS50" s="4"/>
      <c r="IOT50" s="4"/>
      <c r="IOU50" s="4"/>
      <c r="IOV50" s="4"/>
      <c r="IOW50" s="4"/>
      <c r="IOX50" s="4"/>
      <c r="IOY50" s="4"/>
      <c r="IOZ50" s="4"/>
      <c r="IPA50" s="4"/>
      <c r="IPB50" s="4"/>
      <c r="IPC50" s="4"/>
      <c r="IPD50" s="4"/>
      <c r="IPE50" s="4"/>
      <c r="IPF50" s="4"/>
      <c r="IPG50" s="4"/>
      <c r="IPH50" s="4"/>
      <c r="IPI50" s="4"/>
      <c r="IPJ50" s="4"/>
      <c r="IPK50" s="4"/>
      <c r="IPL50" s="4"/>
      <c r="IPM50" s="4"/>
      <c r="IPN50" s="4"/>
      <c r="IPO50" s="4"/>
      <c r="IPP50" s="4"/>
      <c r="IPQ50" s="4"/>
      <c r="IPR50" s="4"/>
      <c r="IPS50" s="4"/>
      <c r="IPT50" s="4"/>
      <c r="IPU50" s="4"/>
      <c r="IPV50" s="4"/>
      <c r="IPW50" s="4"/>
      <c r="IPX50" s="4"/>
      <c r="IPY50" s="4"/>
      <c r="IPZ50" s="4"/>
      <c r="IQA50" s="4"/>
      <c r="IQB50" s="4"/>
      <c r="IQC50" s="4"/>
      <c r="IQD50" s="4"/>
      <c r="IQE50" s="4"/>
      <c r="IQF50" s="4"/>
      <c r="IQG50" s="4"/>
      <c r="IQH50" s="4"/>
      <c r="IQI50" s="4"/>
      <c r="IQJ50" s="4"/>
      <c r="IQK50" s="4"/>
      <c r="IQL50" s="4"/>
      <c r="IQM50" s="4"/>
      <c r="IQN50" s="4"/>
      <c r="IQO50" s="4"/>
      <c r="IQP50" s="4"/>
      <c r="IQQ50" s="4"/>
      <c r="IQR50" s="4"/>
      <c r="IQS50" s="4"/>
      <c r="IQT50" s="4"/>
      <c r="IQU50" s="4"/>
      <c r="IQV50" s="4"/>
      <c r="IQW50" s="4"/>
      <c r="IQX50" s="4"/>
      <c r="IQY50" s="4"/>
      <c r="IQZ50" s="4"/>
      <c r="IRA50" s="4"/>
      <c r="IRB50" s="4"/>
      <c r="IRC50" s="4"/>
      <c r="IRD50" s="4"/>
      <c r="IRE50" s="4"/>
      <c r="IRF50" s="4"/>
      <c r="IRG50" s="4"/>
      <c r="IRH50" s="4"/>
      <c r="IRI50" s="4"/>
      <c r="IRJ50" s="4"/>
      <c r="IRK50" s="4"/>
      <c r="IRL50" s="4"/>
      <c r="IRM50" s="4"/>
      <c r="IRN50" s="4"/>
      <c r="IRO50" s="4"/>
      <c r="IRP50" s="4"/>
      <c r="IRQ50" s="4"/>
      <c r="IRR50" s="4"/>
      <c r="IRS50" s="4"/>
      <c r="IRT50" s="4"/>
      <c r="IRU50" s="4"/>
      <c r="IRV50" s="4"/>
      <c r="IRW50" s="4"/>
      <c r="IRX50" s="4"/>
      <c r="IRY50" s="4"/>
      <c r="IRZ50" s="4"/>
      <c r="ISA50" s="4"/>
      <c r="ISB50" s="4"/>
      <c r="ISC50" s="4"/>
      <c r="ISD50" s="4"/>
      <c r="ISE50" s="4"/>
      <c r="ISF50" s="4"/>
      <c r="ISG50" s="4"/>
      <c r="ISH50" s="4"/>
      <c r="ISI50" s="4"/>
      <c r="ISJ50" s="4"/>
      <c r="ISK50" s="4"/>
      <c r="ISL50" s="4"/>
      <c r="ISM50" s="4"/>
      <c r="ISN50" s="4"/>
      <c r="ISO50" s="4"/>
      <c r="ISP50" s="4"/>
      <c r="ISQ50" s="4"/>
      <c r="ISR50" s="4"/>
      <c r="ISS50" s="4"/>
      <c r="IST50" s="4"/>
      <c r="ISU50" s="4"/>
      <c r="ISV50" s="4"/>
      <c r="ISW50" s="4"/>
      <c r="ISX50" s="4"/>
      <c r="ISY50" s="4"/>
      <c r="ISZ50" s="4"/>
      <c r="ITA50" s="4"/>
      <c r="ITB50" s="4"/>
      <c r="ITC50" s="4"/>
      <c r="ITD50" s="4"/>
      <c r="ITE50" s="4"/>
      <c r="ITF50" s="4"/>
      <c r="ITG50" s="4"/>
      <c r="ITH50" s="4"/>
      <c r="ITI50" s="4"/>
      <c r="ITJ50" s="4"/>
      <c r="ITK50" s="4"/>
      <c r="ITL50" s="4"/>
      <c r="ITM50" s="4"/>
      <c r="ITN50" s="4"/>
      <c r="ITO50" s="4"/>
      <c r="ITP50" s="4"/>
      <c r="ITQ50" s="4"/>
      <c r="ITR50" s="4"/>
      <c r="ITS50" s="4"/>
      <c r="ITT50" s="4"/>
      <c r="ITU50" s="4"/>
      <c r="ITV50" s="4"/>
      <c r="ITW50" s="4"/>
      <c r="ITX50" s="4"/>
      <c r="ITY50" s="4"/>
      <c r="ITZ50" s="4"/>
      <c r="IUA50" s="4"/>
      <c r="IUB50" s="4"/>
      <c r="IUC50" s="4"/>
      <c r="IUD50" s="4"/>
      <c r="IUE50" s="4"/>
      <c r="IUF50" s="4"/>
      <c r="IUG50" s="4"/>
      <c r="IUH50" s="4"/>
      <c r="IUI50" s="4"/>
      <c r="IUJ50" s="4"/>
      <c r="IUK50" s="4"/>
      <c r="IUL50" s="4"/>
      <c r="IUM50" s="4"/>
      <c r="IUN50" s="4"/>
      <c r="IUO50" s="4"/>
      <c r="IUP50" s="4"/>
      <c r="IUQ50" s="4"/>
      <c r="IUR50" s="4"/>
      <c r="IUS50" s="4"/>
      <c r="IUT50" s="4"/>
      <c r="IUU50" s="4"/>
      <c r="IUV50" s="4"/>
      <c r="IUW50" s="4"/>
      <c r="IUX50" s="4"/>
      <c r="IUY50" s="4"/>
      <c r="IUZ50" s="4"/>
      <c r="IVA50" s="4"/>
      <c r="IVB50" s="4"/>
      <c r="IVC50" s="4"/>
      <c r="IVD50" s="4"/>
      <c r="IVE50" s="4"/>
      <c r="IVF50" s="4"/>
      <c r="IVG50" s="4"/>
      <c r="IVH50" s="4"/>
      <c r="IVI50" s="4"/>
      <c r="IVJ50" s="4"/>
      <c r="IVK50" s="4"/>
      <c r="IVL50" s="4"/>
      <c r="IVM50" s="4"/>
      <c r="IVN50" s="4"/>
      <c r="IVO50" s="4"/>
      <c r="IVP50" s="4"/>
      <c r="IVQ50" s="4"/>
      <c r="IVR50" s="4"/>
      <c r="IVS50" s="4"/>
      <c r="IVT50" s="4"/>
      <c r="IVU50" s="4"/>
      <c r="IVV50" s="4"/>
      <c r="IVW50" s="4"/>
      <c r="IVX50" s="4"/>
      <c r="IVY50" s="4"/>
      <c r="IVZ50" s="4"/>
      <c r="IWA50" s="4"/>
      <c r="IWB50" s="4"/>
      <c r="IWC50" s="4"/>
      <c r="IWD50" s="4"/>
      <c r="IWE50" s="4"/>
      <c r="IWF50" s="4"/>
      <c r="IWG50" s="4"/>
      <c r="IWH50" s="4"/>
      <c r="IWI50" s="4"/>
      <c r="IWJ50" s="4"/>
      <c r="IWK50" s="4"/>
      <c r="IWL50" s="4"/>
      <c r="IWM50" s="4"/>
      <c r="IWN50" s="4"/>
      <c r="IWO50" s="4"/>
      <c r="IWP50" s="4"/>
      <c r="IWQ50" s="4"/>
      <c r="IWR50" s="4"/>
      <c r="IWS50" s="4"/>
      <c r="IWT50" s="4"/>
      <c r="IWU50" s="4"/>
      <c r="IWV50" s="4"/>
      <c r="IWW50" s="4"/>
      <c r="IWX50" s="4"/>
      <c r="IWY50" s="4"/>
      <c r="IWZ50" s="4"/>
      <c r="IXA50" s="4"/>
      <c r="IXB50" s="4"/>
      <c r="IXC50" s="4"/>
      <c r="IXD50" s="4"/>
      <c r="IXE50" s="4"/>
      <c r="IXF50" s="4"/>
      <c r="IXG50" s="4"/>
      <c r="IXH50" s="4"/>
      <c r="IXI50" s="4"/>
      <c r="IXJ50" s="4"/>
      <c r="IXK50" s="4"/>
      <c r="IXL50" s="4"/>
      <c r="IXM50" s="4"/>
      <c r="IXN50" s="4"/>
      <c r="IXO50" s="4"/>
      <c r="IXP50" s="4"/>
      <c r="IXQ50" s="4"/>
      <c r="IXR50" s="4"/>
      <c r="IXS50" s="4"/>
      <c r="IXT50" s="4"/>
      <c r="IXU50" s="4"/>
      <c r="IXV50" s="4"/>
      <c r="IXW50" s="4"/>
      <c r="IXX50" s="4"/>
      <c r="IXY50" s="4"/>
      <c r="IXZ50" s="4"/>
      <c r="IYA50" s="4"/>
      <c r="IYB50" s="4"/>
      <c r="IYC50" s="4"/>
      <c r="IYD50" s="4"/>
      <c r="IYE50" s="4"/>
      <c r="IYF50" s="4"/>
      <c r="IYG50" s="4"/>
      <c r="IYH50" s="4"/>
      <c r="IYI50" s="4"/>
      <c r="IYJ50" s="4"/>
      <c r="IYK50" s="4"/>
      <c r="IYL50" s="4"/>
      <c r="IYM50" s="4"/>
      <c r="IYN50" s="4"/>
      <c r="IYO50" s="4"/>
      <c r="IYP50" s="4"/>
      <c r="IYQ50" s="4"/>
      <c r="IYR50" s="4"/>
      <c r="IYS50" s="4"/>
      <c r="IYT50" s="4"/>
      <c r="IYU50" s="4"/>
      <c r="IYV50" s="4"/>
      <c r="IYW50" s="4"/>
      <c r="IYX50" s="4"/>
      <c r="IYY50" s="4"/>
      <c r="IYZ50" s="4"/>
      <c r="IZA50" s="4"/>
      <c r="IZB50" s="4"/>
      <c r="IZC50" s="4"/>
      <c r="IZD50" s="4"/>
      <c r="IZE50" s="4"/>
      <c r="IZF50" s="4"/>
      <c r="IZG50" s="4"/>
      <c r="IZH50" s="4"/>
      <c r="IZI50" s="4"/>
      <c r="IZJ50" s="4"/>
      <c r="IZK50" s="4"/>
      <c r="IZL50" s="4"/>
      <c r="IZM50" s="4"/>
      <c r="IZN50" s="4"/>
      <c r="IZO50" s="4"/>
      <c r="IZP50" s="4"/>
      <c r="IZQ50" s="4"/>
      <c r="IZR50" s="4"/>
      <c r="IZS50" s="4"/>
      <c r="IZT50" s="4"/>
      <c r="IZU50" s="4"/>
      <c r="IZV50" s="4"/>
      <c r="IZW50" s="4"/>
      <c r="IZX50" s="4"/>
      <c r="IZY50" s="4"/>
      <c r="IZZ50" s="4"/>
      <c r="JAA50" s="4"/>
      <c r="JAB50" s="4"/>
      <c r="JAC50" s="4"/>
      <c r="JAD50" s="4"/>
      <c r="JAE50" s="4"/>
      <c r="JAF50" s="4"/>
      <c r="JAG50" s="4"/>
      <c r="JAH50" s="4"/>
      <c r="JAI50" s="4"/>
      <c r="JAJ50" s="4"/>
      <c r="JAK50" s="4"/>
      <c r="JAL50" s="4"/>
      <c r="JAM50" s="4"/>
      <c r="JAN50" s="4"/>
      <c r="JAO50" s="4"/>
      <c r="JAP50" s="4"/>
      <c r="JAQ50" s="4"/>
      <c r="JAR50" s="4"/>
      <c r="JAS50" s="4"/>
      <c r="JAT50" s="4"/>
      <c r="JAU50" s="4"/>
      <c r="JAV50" s="4"/>
      <c r="JAW50" s="4"/>
      <c r="JAX50" s="4"/>
      <c r="JAY50" s="4"/>
      <c r="JAZ50" s="4"/>
      <c r="JBA50" s="4"/>
      <c r="JBB50" s="4"/>
      <c r="JBC50" s="4"/>
      <c r="JBD50" s="4"/>
      <c r="JBE50" s="4"/>
      <c r="JBF50" s="4"/>
      <c r="JBG50" s="4"/>
      <c r="JBH50" s="4"/>
      <c r="JBI50" s="4"/>
      <c r="JBJ50" s="4"/>
      <c r="JBK50" s="4"/>
      <c r="JBL50" s="4"/>
      <c r="JBM50" s="4"/>
      <c r="JBN50" s="4"/>
      <c r="JBO50" s="4"/>
      <c r="JBP50" s="4"/>
      <c r="JBQ50" s="4"/>
      <c r="JBR50" s="4"/>
      <c r="JBS50" s="4"/>
      <c r="JBT50" s="4"/>
      <c r="JBU50" s="4"/>
      <c r="JBV50" s="4"/>
      <c r="JBW50" s="4"/>
      <c r="JBX50" s="4"/>
      <c r="JBY50" s="4"/>
      <c r="JBZ50" s="4"/>
      <c r="JCA50" s="4"/>
      <c r="JCB50" s="4"/>
      <c r="JCC50" s="4"/>
      <c r="JCD50" s="4"/>
      <c r="JCE50" s="4"/>
      <c r="JCF50" s="4"/>
      <c r="JCG50" s="4"/>
      <c r="JCH50" s="4"/>
      <c r="JCI50" s="4"/>
      <c r="JCJ50" s="4"/>
      <c r="JCK50" s="4"/>
      <c r="JCL50" s="4"/>
      <c r="JCM50" s="4"/>
      <c r="JCN50" s="4"/>
      <c r="JCO50" s="4"/>
      <c r="JCP50" s="4"/>
      <c r="JCQ50" s="4"/>
      <c r="JCR50" s="4"/>
      <c r="JCS50" s="4"/>
      <c r="JCT50" s="4"/>
      <c r="JCU50" s="4"/>
      <c r="JCV50" s="4"/>
      <c r="JCW50" s="4"/>
      <c r="JCX50" s="4"/>
      <c r="JCY50" s="4"/>
      <c r="JCZ50" s="4"/>
      <c r="JDA50" s="4"/>
      <c r="JDB50" s="4"/>
      <c r="JDC50" s="4"/>
      <c r="JDD50" s="4"/>
      <c r="JDE50" s="4"/>
      <c r="JDF50" s="4"/>
      <c r="JDG50" s="4"/>
      <c r="JDH50" s="4"/>
      <c r="JDI50" s="4"/>
      <c r="JDJ50" s="4"/>
      <c r="JDK50" s="4"/>
      <c r="JDL50" s="4"/>
      <c r="JDM50" s="4"/>
      <c r="JDN50" s="4"/>
      <c r="JDO50" s="4"/>
      <c r="JDP50" s="4"/>
      <c r="JDQ50" s="4"/>
      <c r="JDR50" s="4"/>
      <c r="JDS50" s="4"/>
      <c r="JDT50" s="4"/>
      <c r="JDU50" s="4"/>
      <c r="JDV50" s="4"/>
      <c r="JDW50" s="4"/>
      <c r="JDX50" s="4"/>
      <c r="JDY50" s="4"/>
      <c r="JDZ50" s="4"/>
      <c r="JEA50" s="4"/>
      <c r="JEB50" s="4"/>
      <c r="JEC50" s="4"/>
      <c r="JED50" s="4"/>
      <c r="JEE50" s="4"/>
      <c r="JEF50" s="4"/>
      <c r="JEG50" s="4"/>
      <c r="JEH50" s="4"/>
      <c r="JEI50" s="4"/>
      <c r="JEJ50" s="4"/>
      <c r="JEK50" s="4"/>
      <c r="JEL50" s="4"/>
      <c r="JEM50" s="4"/>
      <c r="JEN50" s="4"/>
      <c r="JEO50" s="4"/>
      <c r="JEP50" s="4"/>
      <c r="JEQ50" s="4"/>
      <c r="JER50" s="4"/>
      <c r="JES50" s="4"/>
      <c r="JET50" s="4"/>
      <c r="JEU50" s="4"/>
      <c r="JEV50" s="4"/>
      <c r="JEW50" s="4"/>
      <c r="JEX50" s="4"/>
      <c r="JEY50" s="4"/>
      <c r="JEZ50" s="4"/>
      <c r="JFA50" s="4"/>
      <c r="JFB50" s="4"/>
      <c r="JFC50" s="4"/>
      <c r="JFD50" s="4"/>
      <c r="JFE50" s="4"/>
      <c r="JFF50" s="4"/>
      <c r="JFG50" s="4"/>
      <c r="JFH50" s="4"/>
      <c r="JFI50" s="4"/>
      <c r="JFJ50" s="4"/>
      <c r="JFK50" s="4"/>
      <c r="JFL50" s="4"/>
      <c r="JFM50" s="4"/>
      <c r="JFN50" s="4"/>
      <c r="JFO50" s="4"/>
      <c r="JFP50" s="4"/>
      <c r="JFQ50" s="4"/>
      <c r="JFR50" s="4"/>
      <c r="JFS50" s="4"/>
      <c r="JFT50" s="4"/>
      <c r="JFU50" s="4"/>
      <c r="JFV50" s="4"/>
      <c r="JFW50" s="4"/>
      <c r="JFX50" s="4"/>
      <c r="JFY50" s="4"/>
      <c r="JFZ50" s="4"/>
      <c r="JGA50" s="4"/>
      <c r="JGB50" s="4"/>
      <c r="JGC50" s="4"/>
      <c r="JGD50" s="4"/>
      <c r="JGE50" s="4"/>
      <c r="JGF50" s="4"/>
      <c r="JGG50" s="4"/>
      <c r="JGH50" s="4"/>
      <c r="JGI50" s="4"/>
      <c r="JGJ50" s="4"/>
      <c r="JGK50" s="4"/>
      <c r="JGL50" s="4"/>
      <c r="JGM50" s="4"/>
      <c r="JGN50" s="4"/>
      <c r="JGO50" s="4"/>
      <c r="JGP50" s="4"/>
      <c r="JGQ50" s="4"/>
      <c r="JGR50" s="4"/>
      <c r="JGS50" s="4"/>
      <c r="JGT50" s="4"/>
      <c r="JGU50" s="4"/>
      <c r="JGV50" s="4"/>
      <c r="JGW50" s="4"/>
      <c r="JGX50" s="4"/>
      <c r="JGY50" s="4"/>
      <c r="JGZ50" s="4"/>
      <c r="JHA50" s="4"/>
      <c r="JHB50" s="4"/>
      <c r="JHC50" s="4"/>
      <c r="JHD50" s="4"/>
      <c r="JHE50" s="4"/>
      <c r="JHF50" s="4"/>
      <c r="JHG50" s="4"/>
      <c r="JHH50" s="4"/>
      <c r="JHI50" s="4"/>
      <c r="JHJ50" s="4"/>
      <c r="JHK50" s="4"/>
      <c r="JHL50" s="4"/>
      <c r="JHM50" s="4"/>
      <c r="JHN50" s="4"/>
      <c r="JHO50" s="4"/>
      <c r="JHP50" s="4"/>
      <c r="JHQ50" s="4"/>
      <c r="JHR50" s="4"/>
      <c r="JHS50" s="4"/>
      <c r="JHT50" s="4"/>
      <c r="JHU50" s="4"/>
      <c r="JHV50" s="4"/>
      <c r="JHW50" s="4"/>
      <c r="JHX50" s="4"/>
      <c r="JHY50" s="4"/>
      <c r="JHZ50" s="4"/>
      <c r="JIA50" s="4"/>
      <c r="JIB50" s="4"/>
      <c r="JIC50" s="4"/>
      <c r="JID50" s="4"/>
      <c r="JIE50" s="4"/>
      <c r="JIF50" s="4"/>
      <c r="JIG50" s="4"/>
      <c r="JIH50" s="4"/>
      <c r="JII50" s="4"/>
      <c r="JIJ50" s="4"/>
      <c r="JIK50" s="4"/>
      <c r="JIL50" s="4"/>
      <c r="JIM50" s="4"/>
      <c r="JIN50" s="4"/>
      <c r="JIO50" s="4"/>
      <c r="JIP50" s="4"/>
      <c r="JIQ50" s="4"/>
      <c r="JIR50" s="4"/>
      <c r="JIS50" s="4"/>
      <c r="JIT50" s="4"/>
      <c r="JIU50" s="4"/>
      <c r="JIV50" s="4"/>
      <c r="JIW50" s="4"/>
      <c r="JIX50" s="4"/>
      <c r="JIY50" s="4"/>
      <c r="JIZ50" s="4"/>
      <c r="JJA50" s="4"/>
      <c r="JJB50" s="4"/>
      <c r="JJC50" s="4"/>
      <c r="JJD50" s="4"/>
      <c r="JJE50" s="4"/>
      <c r="JJF50" s="4"/>
      <c r="JJG50" s="4"/>
      <c r="JJH50" s="4"/>
      <c r="JJI50" s="4"/>
      <c r="JJJ50" s="4"/>
      <c r="JJK50" s="4"/>
      <c r="JJL50" s="4"/>
      <c r="JJM50" s="4"/>
      <c r="JJN50" s="4"/>
      <c r="JJO50" s="4"/>
      <c r="JJP50" s="4"/>
      <c r="JJQ50" s="4"/>
      <c r="JJR50" s="4"/>
      <c r="JJS50" s="4"/>
      <c r="JJT50" s="4"/>
      <c r="JJU50" s="4"/>
      <c r="JJV50" s="4"/>
      <c r="JJW50" s="4"/>
      <c r="JJX50" s="4"/>
      <c r="JJY50" s="4"/>
      <c r="JJZ50" s="4"/>
      <c r="JKA50" s="4"/>
      <c r="JKB50" s="4"/>
      <c r="JKC50" s="4"/>
      <c r="JKD50" s="4"/>
      <c r="JKE50" s="4"/>
      <c r="JKF50" s="4"/>
      <c r="JKG50" s="4"/>
      <c r="JKH50" s="4"/>
      <c r="JKI50" s="4"/>
      <c r="JKJ50" s="4"/>
      <c r="JKK50" s="4"/>
      <c r="JKL50" s="4"/>
      <c r="JKM50" s="4"/>
      <c r="JKN50" s="4"/>
      <c r="JKO50" s="4"/>
      <c r="JKP50" s="4"/>
      <c r="JKQ50" s="4"/>
      <c r="JKR50" s="4"/>
      <c r="JKS50" s="4"/>
      <c r="JKT50" s="4"/>
      <c r="JKU50" s="4"/>
      <c r="JKV50" s="4"/>
      <c r="JKW50" s="4"/>
      <c r="JKX50" s="4"/>
      <c r="JKY50" s="4"/>
      <c r="JKZ50" s="4"/>
      <c r="JLA50" s="4"/>
      <c r="JLB50" s="4"/>
      <c r="JLC50" s="4"/>
      <c r="JLD50" s="4"/>
      <c r="JLE50" s="4"/>
      <c r="JLF50" s="4"/>
      <c r="JLG50" s="4"/>
      <c r="JLH50" s="4"/>
      <c r="JLI50" s="4"/>
      <c r="JLJ50" s="4"/>
      <c r="JLK50" s="4"/>
      <c r="JLL50" s="4"/>
      <c r="JLM50" s="4"/>
      <c r="JLN50" s="4"/>
      <c r="JLO50" s="4"/>
      <c r="JLP50" s="4"/>
      <c r="JLQ50" s="4"/>
      <c r="JLR50" s="4"/>
      <c r="JLS50" s="4"/>
      <c r="JLT50" s="4"/>
      <c r="JLU50" s="4"/>
      <c r="JLV50" s="4"/>
      <c r="JLW50" s="4"/>
      <c r="JLX50" s="4"/>
      <c r="JLY50" s="4"/>
      <c r="JLZ50" s="4"/>
      <c r="JMA50" s="4"/>
      <c r="JMB50" s="4"/>
      <c r="JMC50" s="4"/>
      <c r="JMD50" s="4"/>
      <c r="JME50" s="4"/>
      <c r="JMF50" s="4"/>
      <c r="JMG50" s="4"/>
      <c r="JMH50" s="4"/>
      <c r="JMI50" s="4"/>
      <c r="JMJ50" s="4"/>
      <c r="JMK50" s="4"/>
      <c r="JML50" s="4"/>
      <c r="JMM50" s="4"/>
      <c r="JMN50" s="4"/>
      <c r="JMO50" s="4"/>
      <c r="JMP50" s="4"/>
      <c r="JMQ50" s="4"/>
      <c r="JMR50" s="4"/>
      <c r="JMS50" s="4"/>
      <c r="JMT50" s="4"/>
      <c r="JMU50" s="4"/>
      <c r="JMV50" s="4"/>
      <c r="JMW50" s="4"/>
      <c r="JMX50" s="4"/>
      <c r="JMY50" s="4"/>
      <c r="JMZ50" s="4"/>
      <c r="JNA50" s="4"/>
      <c r="JNB50" s="4"/>
      <c r="JNC50" s="4"/>
      <c r="JND50" s="4"/>
      <c r="JNE50" s="4"/>
      <c r="JNF50" s="4"/>
      <c r="JNG50" s="4"/>
      <c r="JNH50" s="4"/>
      <c r="JNI50" s="4"/>
      <c r="JNJ50" s="4"/>
      <c r="JNK50" s="4"/>
      <c r="JNL50" s="4"/>
      <c r="JNM50" s="4"/>
      <c r="JNN50" s="4"/>
      <c r="JNO50" s="4"/>
      <c r="JNP50" s="4"/>
      <c r="JNQ50" s="4"/>
      <c r="JNR50" s="4"/>
      <c r="JNS50" s="4"/>
      <c r="JNT50" s="4"/>
      <c r="JNU50" s="4"/>
      <c r="JNV50" s="4"/>
      <c r="JNW50" s="4"/>
      <c r="JNX50" s="4"/>
      <c r="JNY50" s="4"/>
      <c r="JNZ50" s="4"/>
      <c r="JOA50" s="4"/>
      <c r="JOB50" s="4"/>
      <c r="JOC50" s="4"/>
      <c r="JOD50" s="4"/>
      <c r="JOE50" s="4"/>
      <c r="JOF50" s="4"/>
      <c r="JOG50" s="4"/>
      <c r="JOH50" s="4"/>
      <c r="JOI50" s="4"/>
      <c r="JOJ50" s="4"/>
      <c r="JOK50" s="4"/>
      <c r="JOL50" s="4"/>
      <c r="JOM50" s="4"/>
      <c r="JON50" s="4"/>
      <c r="JOO50" s="4"/>
      <c r="JOP50" s="4"/>
      <c r="JOQ50" s="4"/>
      <c r="JOR50" s="4"/>
      <c r="JOS50" s="4"/>
      <c r="JOT50" s="4"/>
      <c r="JOU50" s="4"/>
      <c r="JOV50" s="4"/>
      <c r="JOW50" s="4"/>
      <c r="JOX50" s="4"/>
      <c r="JOY50" s="4"/>
      <c r="JOZ50" s="4"/>
      <c r="JPA50" s="4"/>
      <c r="JPB50" s="4"/>
      <c r="JPC50" s="4"/>
      <c r="JPD50" s="4"/>
      <c r="JPE50" s="4"/>
      <c r="JPF50" s="4"/>
      <c r="JPG50" s="4"/>
      <c r="JPH50" s="4"/>
      <c r="JPI50" s="4"/>
      <c r="JPJ50" s="4"/>
      <c r="JPK50" s="4"/>
      <c r="JPL50" s="4"/>
      <c r="JPM50" s="4"/>
      <c r="JPN50" s="4"/>
      <c r="JPO50" s="4"/>
      <c r="JPP50" s="4"/>
      <c r="JPQ50" s="4"/>
      <c r="JPR50" s="4"/>
      <c r="JPS50" s="4"/>
      <c r="JPT50" s="4"/>
      <c r="JPU50" s="4"/>
      <c r="JPV50" s="4"/>
      <c r="JPW50" s="4"/>
      <c r="JPX50" s="4"/>
      <c r="JPY50" s="4"/>
      <c r="JPZ50" s="4"/>
      <c r="JQA50" s="4"/>
      <c r="JQB50" s="4"/>
      <c r="JQC50" s="4"/>
      <c r="JQD50" s="4"/>
      <c r="JQE50" s="4"/>
      <c r="JQF50" s="4"/>
      <c r="JQG50" s="4"/>
      <c r="JQH50" s="4"/>
      <c r="JQI50" s="4"/>
      <c r="JQJ50" s="4"/>
      <c r="JQK50" s="4"/>
      <c r="JQL50" s="4"/>
      <c r="JQM50" s="4"/>
      <c r="JQN50" s="4"/>
      <c r="JQO50" s="4"/>
      <c r="JQP50" s="4"/>
      <c r="JQQ50" s="4"/>
      <c r="JQR50" s="4"/>
      <c r="JQS50" s="4"/>
      <c r="JQT50" s="4"/>
      <c r="JQU50" s="4"/>
      <c r="JQV50" s="4"/>
      <c r="JQW50" s="4"/>
      <c r="JQX50" s="4"/>
      <c r="JQY50" s="4"/>
      <c r="JQZ50" s="4"/>
      <c r="JRA50" s="4"/>
      <c r="JRB50" s="4"/>
      <c r="JRC50" s="4"/>
      <c r="JRD50" s="4"/>
      <c r="JRE50" s="4"/>
      <c r="JRF50" s="4"/>
      <c r="JRG50" s="4"/>
      <c r="JRH50" s="4"/>
      <c r="JRI50" s="4"/>
      <c r="JRJ50" s="4"/>
      <c r="JRK50" s="4"/>
      <c r="JRL50" s="4"/>
      <c r="JRM50" s="4"/>
      <c r="JRN50" s="4"/>
      <c r="JRO50" s="4"/>
      <c r="JRP50" s="4"/>
      <c r="JRQ50" s="4"/>
      <c r="JRR50" s="4"/>
      <c r="JRS50" s="4"/>
      <c r="JRT50" s="4"/>
      <c r="JRU50" s="4"/>
      <c r="JRV50" s="4"/>
      <c r="JRW50" s="4"/>
      <c r="JRX50" s="4"/>
      <c r="JRY50" s="4"/>
      <c r="JRZ50" s="4"/>
      <c r="JSA50" s="4"/>
      <c r="JSB50" s="4"/>
      <c r="JSC50" s="4"/>
      <c r="JSD50" s="4"/>
      <c r="JSE50" s="4"/>
      <c r="JSF50" s="4"/>
      <c r="JSG50" s="4"/>
      <c r="JSH50" s="4"/>
      <c r="JSI50" s="4"/>
      <c r="JSJ50" s="4"/>
      <c r="JSK50" s="4"/>
      <c r="JSL50" s="4"/>
      <c r="JSM50" s="4"/>
      <c r="JSN50" s="4"/>
      <c r="JSO50" s="4"/>
      <c r="JSP50" s="4"/>
      <c r="JSQ50" s="4"/>
      <c r="JSR50" s="4"/>
      <c r="JSS50" s="4"/>
      <c r="JST50" s="4"/>
      <c r="JSU50" s="4"/>
      <c r="JSV50" s="4"/>
      <c r="JSW50" s="4"/>
      <c r="JSX50" s="4"/>
      <c r="JSY50" s="4"/>
      <c r="JSZ50" s="4"/>
      <c r="JTA50" s="4"/>
      <c r="JTB50" s="4"/>
      <c r="JTC50" s="4"/>
      <c r="JTD50" s="4"/>
      <c r="JTE50" s="4"/>
      <c r="JTF50" s="4"/>
      <c r="JTG50" s="4"/>
      <c r="JTH50" s="4"/>
      <c r="JTI50" s="4"/>
      <c r="JTJ50" s="4"/>
      <c r="JTK50" s="4"/>
      <c r="JTL50" s="4"/>
      <c r="JTM50" s="4"/>
      <c r="JTN50" s="4"/>
      <c r="JTO50" s="4"/>
      <c r="JTP50" s="4"/>
      <c r="JTQ50" s="4"/>
      <c r="JTR50" s="4"/>
      <c r="JTS50" s="4"/>
      <c r="JTT50" s="4"/>
      <c r="JTU50" s="4"/>
      <c r="JTV50" s="4"/>
      <c r="JTW50" s="4"/>
      <c r="JTX50" s="4"/>
      <c r="JTY50" s="4"/>
      <c r="JTZ50" s="4"/>
      <c r="JUA50" s="4"/>
      <c r="JUB50" s="4"/>
      <c r="JUC50" s="4"/>
      <c r="JUD50" s="4"/>
      <c r="JUE50" s="4"/>
      <c r="JUF50" s="4"/>
      <c r="JUG50" s="4"/>
      <c r="JUH50" s="4"/>
      <c r="JUI50" s="4"/>
      <c r="JUJ50" s="4"/>
      <c r="JUK50" s="4"/>
      <c r="JUL50" s="4"/>
      <c r="JUM50" s="4"/>
      <c r="JUN50" s="4"/>
      <c r="JUO50" s="4"/>
      <c r="JUP50" s="4"/>
      <c r="JUQ50" s="4"/>
      <c r="JUR50" s="4"/>
      <c r="JUS50" s="4"/>
      <c r="JUT50" s="4"/>
      <c r="JUU50" s="4"/>
      <c r="JUV50" s="4"/>
      <c r="JUW50" s="4"/>
      <c r="JUX50" s="4"/>
      <c r="JUY50" s="4"/>
      <c r="JUZ50" s="4"/>
      <c r="JVA50" s="4"/>
      <c r="JVB50" s="4"/>
      <c r="JVC50" s="4"/>
      <c r="JVD50" s="4"/>
      <c r="JVE50" s="4"/>
      <c r="JVF50" s="4"/>
      <c r="JVG50" s="4"/>
      <c r="JVH50" s="4"/>
      <c r="JVI50" s="4"/>
      <c r="JVJ50" s="4"/>
      <c r="JVK50" s="4"/>
      <c r="JVL50" s="4"/>
      <c r="JVM50" s="4"/>
      <c r="JVN50" s="4"/>
      <c r="JVO50" s="4"/>
      <c r="JVP50" s="4"/>
      <c r="JVQ50" s="4"/>
      <c r="JVR50" s="4"/>
      <c r="JVS50" s="4"/>
      <c r="JVT50" s="4"/>
      <c r="JVU50" s="4"/>
      <c r="JVV50" s="4"/>
      <c r="JVW50" s="4"/>
      <c r="JVX50" s="4"/>
      <c r="JVY50" s="4"/>
      <c r="JVZ50" s="4"/>
      <c r="JWA50" s="4"/>
      <c r="JWB50" s="4"/>
      <c r="JWC50" s="4"/>
      <c r="JWD50" s="4"/>
      <c r="JWE50" s="4"/>
      <c r="JWF50" s="4"/>
      <c r="JWG50" s="4"/>
      <c r="JWH50" s="4"/>
      <c r="JWI50" s="4"/>
      <c r="JWJ50" s="4"/>
      <c r="JWK50" s="4"/>
      <c r="JWL50" s="4"/>
      <c r="JWM50" s="4"/>
      <c r="JWN50" s="4"/>
      <c r="JWO50" s="4"/>
      <c r="JWP50" s="4"/>
      <c r="JWQ50" s="4"/>
      <c r="JWR50" s="4"/>
      <c r="JWS50" s="4"/>
      <c r="JWT50" s="4"/>
      <c r="JWU50" s="4"/>
      <c r="JWV50" s="4"/>
      <c r="JWW50" s="4"/>
      <c r="JWX50" s="4"/>
      <c r="JWY50" s="4"/>
      <c r="JWZ50" s="4"/>
      <c r="JXA50" s="4"/>
      <c r="JXB50" s="4"/>
      <c r="JXC50" s="4"/>
      <c r="JXD50" s="4"/>
      <c r="JXE50" s="4"/>
      <c r="JXF50" s="4"/>
      <c r="JXG50" s="4"/>
      <c r="JXH50" s="4"/>
      <c r="JXI50" s="4"/>
      <c r="JXJ50" s="4"/>
      <c r="JXK50" s="4"/>
      <c r="JXL50" s="4"/>
      <c r="JXM50" s="4"/>
      <c r="JXN50" s="4"/>
      <c r="JXO50" s="4"/>
      <c r="JXP50" s="4"/>
      <c r="JXQ50" s="4"/>
      <c r="JXR50" s="4"/>
      <c r="JXS50" s="4"/>
      <c r="JXT50" s="4"/>
      <c r="JXU50" s="4"/>
      <c r="JXV50" s="4"/>
      <c r="JXW50" s="4"/>
      <c r="JXX50" s="4"/>
      <c r="JXY50" s="4"/>
      <c r="JXZ50" s="4"/>
      <c r="JYA50" s="4"/>
      <c r="JYB50" s="4"/>
      <c r="JYC50" s="4"/>
      <c r="JYD50" s="4"/>
      <c r="JYE50" s="4"/>
      <c r="JYF50" s="4"/>
      <c r="JYG50" s="4"/>
      <c r="JYH50" s="4"/>
      <c r="JYI50" s="4"/>
      <c r="JYJ50" s="4"/>
      <c r="JYK50" s="4"/>
      <c r="JYL50" s="4"/>
      <c r="JYM50" s="4"/>
      <c r="JYN50" s="4"/>
      <c r="JYO50" s="4"/>
      <c r="JYP50" s="4"/>
      <c r="JYQ50" s="4"/>
      <c r="JYR50" s="4"/>
      <c r="JYS50" s="4"/>
      <c r="JYT50" s="4"/>
      <c r="JYU50" s="4"/>
      <c r="JYV50" s="4"/>
      <c r="JYW50" s="4"/>
      <c r="JYX50" s="4"/>
      <c r="JYY50" s="4"/>
      <c r="JYZ50" s="4"/>
      <c r="JZA50" s="4"/>
      <c r="JZB50" s="4"/>
      <c r="JZC50" s="4"/>
      <c r="JZD50" s="4"/>
      <c r="JZE50" s="4"/>
      <c r="JZF50" s="4"/>
      <c r="JZG50" s="4"/>
      <c r="JZH50" s="4"/>
      <c r="JZI50" s="4"/>
      <c r="JZJ50" s="4"/>
      <c r="JZK50" s="4"/>
      <c r="JZL50" s="4"/>
      <c r="JZM50" s="4"/>
      <c r="JZN50" s="4"/>
      <c r="JZO50" s="4"/>
      <c r="JZP50" s="4"/>
      <c r="JZQ50" s="4"/>
      <c r="JZR50" s="4"/>
      <c r="JZS50" s="4"/>
      <c r="JZT50" s="4"/>
      <c r="JZU50" s="4"/>
      <c r="JZV50" s="4"/>
      <c r="JZW50" s="4"/>
      <c r="JZX50" s="4"/>
      <c r="JZY50" s="4"/>
      <c r="JZZ50" s="4"/>
      <c r="KAA50" s="4"/>
      <c r="KAB50" s="4"/>
      <c r="KAC50" s="4"/>
      <c r="KAD50" s="4"/>
      <c r="KAE50" s="4"/>
      <c r="KAF50" s="4"/>
      <c r="KAG50" s="4"/>
      <c r="KAH50" s="4"/>
      <c r="KAI50" s="4"/>
      <c r="KAJ50" s="4"/>
      <c r="KAK50" s="4"/>
      <c r="KAL50" s="4"/>
      <c r="KAM50" s="4"/>
      <c r="KAN50" s="4"/>
      <c r="KAO50" s="4"/>
      <c r="KAP50" s="4"/>
      <c r="KAQ50" s="4"/>
      <c r="KAR50" s="4"/>
      <c r="KAS50" s="4"/>
      <c r="KAT50" s="4"/>
      <c r="KAU50" s="4"/>
      <c r="KAV50" s="4"/>
      <c r="KAW50" s="4"/>
      <c r="KAX50" s="4"/>
      <c r="KAY50" s="4"/>
      <c r="KAZ50" s="4"/>
      <c r="KBA50" s="4"/>
      <c r="KBB50" s="4"/>
      <c r="KBC50" s="4"/>
      <c r="KBD50" s="4"/>
      <c r="KBE50" s="4"/>
      <c r="KBF50" s="4"/>
      <c r="KBG50" s="4"/>
      <c r="KBH50" s="4"/>
      <c r="KBI50" s="4"/>
      <c r="KBJ50" s="4"/>
      <c r="KBK50" s="4"/>
      <c r="KBL50" s="4"/>
      <c r="KBM50" s="4"/>
      <c r="KBN50" s="4"/>
      <c r="KBO50" s="4"/>
      <c r="KBP50" s="4"/>
      <c r="KBQ50" s="4"/>
      <c r="KBR50" s="4"/>
      <c r="KBS50" s="4"/>
      <c r="KBT50" s="4"/>
      <c r="KBU50" s="4"/>
      <c r="KBV50" s="4"/>
      <c r="KBW50" s="4"/>
      <c r="KBX50" s="4"/>
      <c r="KBY50" s="4"/>
      <c r="KBZ50" s="4"/>
      <c r="KCA50" s="4"/>
      <c r="KCB50" s="4"/>
      <c r="KCC50" s="4"/>
      <c r="KCD50" s="4"/>
      <c r="KCE50" s="4"/>
      <c r="KCF50" s="4"/>
      <c r="KCG50" s="4"/>
      <c r="KCH50" s="4"/>
      <c r="KCI50" s="4"/>
      <c r="KCJ50" s="4"/>
      <c r="KCK50" s="4"/>
      <c r="KCL50" s="4"/>
      <c r="KCM50" s="4"/>
      <c r="KCN50" s="4"/>
      <c r="KCO50" s="4"/>
      <c r="KCP50" s="4"/>
      <c r="KCQ50" s="4"/>
      <c r="KCR50" s="4"/>
      <c r="KCS50" s="4"/>
      <c r="KCT50" s="4"/>
      <c r="KCU50" s="4"/>
      <c r="KCV50" s="4"/>
      <c r="KCW50" s="4"/>
      <c r="KCX50" s="4"/>
      <c r="KCY50" s="4"/>
      <c r="KCZ50" s="4"/>
      <c r="KDA50" s="4"/>
      <c r="KDB50" s="4"/>
      <c r="KDC50" s="4"/>
      <c r="KDD50" s="4"/>
      <c r="KDE50" s="4"/>
      <c r="KDF50" s="4"/>
      <c r="KDG50" s="4"/>
      <c r="KDH50" s="4"/>
      <c r="KDI50" s="4"/>
      <c r="KDJ50" s="4"/>
      <c r="KDK50" s="4"/>
      <c r="KDL50" s="4"/>
      <c r="KDM50" s="4"/>
      <c r="KDN50" s="4"/>
      <c r="KDO50" s="4"/>
      <c r="KDP50" s="4"/>
      <c r="KDQ50" s="4"/>
      <c r="KDR50" s="4"/>
      <c r="KDS50" s="4"/>
      <c r="KDT50" s="4"/>
      <c r="KDU50" s="4"/>
      <c r="KDV50" s="4"/>
      <c r="KDW50" s="4"/>
      <c r="KDX50" s="4"/>
      <c r="KDY50" s="4"/>
      <c r="KDZ50" s="4"/>
      <c r="KEA50" s="4"/>
      <c r="KEB50" s="4"/>
      <c r="KEC50" s="4"/>
      <c r="KED50" s="4"/>
      <c r="KEE50" s="4"/>
      <c r="KEF50" s="4"/>
      <c r="KEG50" s="4"/>
      <c r="KEH50" s="4"/>
      <c r="KEI50" s="4"/>
      <c r="KEJ50" s="4"/>
      <c r="KEK50" s="4"/>
      <c r="KEL50" s="4"/>
      <c r="KEM50" s="4"/>
      <c r="KEN50" s="4"/>
      <c r="KEO50" s="4"/>
      <c r="KEP50" s="4"/>
      <c r="KEQ50" s="4"/>
      <c r="KER50" s="4"/>
      <c r="KES50" s="4"/>
      <c r="KET50" s="4"/>
      <c r="KEU50" s="4"/>
      <c r="KEV50" s="4"/>
      <c r="KEW50" s="4"/>
      <c r="KEX50" s="4"/>
      <c r="KEY50" s="4"/>
      <c r="KEZ50" s="4"/>
      <c r="KFA50" s="4"/>
      <c r="KFB50" s="4"/>
      <c r="KFC50" s="4"/>
      <c r="KFD50" s="4"/>
      <c r="KFE50" s="4"/>
      <c r="KFF50" s="4"/>
      <c r="KFG50" s="4"/>
      <c r="KFH50" s="4"/>
      <c r="KFI50" s="4"/>
      <c r="KFJ50" s="4"/>
      <c r="KFK50" s="4"/>
      <c r="KFL50" s="4"/>
      <c r="KFM50" s="4"/>
      <c r="KFN50" s="4"/>
      <c r="KFO50" s="4"/>
      <c r="KFP50" s="4"/>
      <c r="KFQ50" s="4"/>
      <c r="KFR50" s="4"/>
      <c r="KFS50" s="4"/>
      <c r="KFT50" s="4"/>
      <c r="KFU50" s="4"/>
      <c r="KFV50" s="4"/>
      <c r="KFW50" s="4"/>
      <c r="KFX50" s="4"/>
      <c r="KFY50" s="4"/>
      <c r="KFZ50" s="4"/>
      <c r="KGA50" s="4"/>
      <c r="KGB50" s="4"/>
      <c r="KGC50" s="4"/>
      <c r="KGD50" s="4"/>
      <c r="KGE50" s="4"/>
      <c r="KGF50" s="4"/>
      <c r="KGG50" s="4"/>
      <c r="KGH50" s="4"/>
      <c r="KGI50" s="4"/>
      <c r="KGJ50" s="4"/>
      <c r="KGK50" s="4"/>
      <c r="KGL50" s="4"/>
      <c r="KGM50" s="4"/>
      <c r="KGN50" s="4"/>
      <c r="KGO50" s="4"/>
      <c r="KGP50" s="4"/>
      <c r="KGQ50" s="4"/>
      <c r="KGR50" s="4"/>
      <c r="KGS50" s="4"/>
      <c r="KGT50" s="4"/>
      <c r="KGU50" s="4"/>
      <c r="KGV50" s="4"/>
      <c r="KGW50" s="4"/>
      <c r="KGX50" s="4"/>
      <c r="KGY50" s="4"/>
      <c r="KGZ50" s="4"/>
      <c r="KHA50" s="4"/>
      <c r="KHB50" s="4"/>
      <c r="KHC50" s="4"/>
      <c r="KHD50" s="4"/>
      <c r="KHE50" s="4"/>
      <c r="KHF50" s="4"/>
      <c r="KHG50" s="4"/>
      <c r="KHH50" s="4"/>
      <c r="KHI50" s="4"/>
      <c r="KHJ50" s="4"/>
      <c r="KHK50" s="4"/>
      <c r="KHL50" s="4"/>
      <c r="KHM50" s="4"/>
      <c r="KHN50" s="4"/>
      <c r="KHO50" s="4"/>
      <c r="KHP50" s="4"/>
      <c r="KHQ50" s="4"/>
      <c r="KHR50" s="4"/>
      <c r="KHS50" s="4"/>
      <c r="KHT50" s="4"/>
      <c r="KHU50" s="4"/>
      <c r="KHV50" s="4"/>
      <c r="KHW50" s="4"/>
      <c r="KHX50" s="4"/>
      <c r="KHY50" s="4"/>
      <c r="KHZ50" s="4"/>
      <c r="KIA50" s="4"/>
      <c r="KIB50" s="4"/>
      <c r="KIC50" s="4"/>
      <c r="KID50" s="4"/>
      <c r="KIE50" s="4"/>
      <c r="KIF50" s="4"/>
      <c r="KIG50" s="4"/>
      <c r="KIH50" s="4"/>
      <c r="KII50" s="4"/>
      <c r="KIJ50" s="4"/>
      <c r="KIK50" s="4"/>
      <c r="KIL50" s="4"/>
      <c r="KIM50" s="4"/>
      <c r="KIN50" s="4"/>
      <c r="KIO50" s="4"/>
      <c r="KIP50" s="4"/>
      <c r="KIQ50" s="4"/>
      <c r="KIR50" s="4"/>
      <c r="KIS50" s="4"/>
      <c r="KIT50" s="4"/>
      <c r="KIU50" s="4"/>
      <c r="KIV50" s="4"/>
      <c r="KIW50" s="4"/>
      <c r="KIX50" s="4"/>
      <c r="KIY50" s="4"/>
      <c r="KIZ50" s="4"/>
      <c r="KJA50" s="4"/>
      <c r="KJB50" s="4"/>
      <c r="KJC50" s="4"/>
      <c r="KJD50" s="4"/>
      <c r="KJE50" s="4"/>
      <c r="KJF50" s="4"/>
      <c r="KJG50" s="4"/>
      <c r="KJH50" s="4"/>
      <c r="KJI50" s="4"/>
      <c r="KJJ50" s="4"/>
      <c r="KJK50" s="4"/>
      <c r="KJL50" s="4"/>
      <c r="KJM50" s="4"/>
      <c r="KJN50" s="4"/>
      <c r="KJO50" s="4"/>
      <c r="KJP50" s="4"/>
      <c r="KJQ50" s="4"/>
      <c r="KJR50" s="4"/>
      <c r="KJS50" s="4"/>
      <c r="KJT50" s="4"/>
      <c r="KJU50" s="4"/>
      <c r="KJV50" s="4"/>
      <c r="KJW50" s="4"/>
      <c r="KJX50" s="4"/>
      <c r="KJY50" s="4"/>
      <c r="KJZ50" s="4"/>
      <c r="KKA50" s="4"/>
      <c r="KKB50" s="4"/>
      <c r="KKC50" s="4"/>
      <c r="KKD50" s="4"/>
      <c r="KKE50" s="4"/>
      <c r="KKF50" s="4"/>
      <c r="KKG50" s="4"/>
      <c r="KKH50" s="4"/>
      <c r="KKI50" s="4"/>
      <c r="KKJ50" s="4"/>
      <c r="KKK50" s="4"/>
      <c r="KKL50" s="4"/>
      <c r="KKM50" s="4"/>
      <c r="KKN50" s="4"/>
      <c r="KKO50" s="4"/>
      <c r="KKP50" s="4"/>
      <c r="KKQ50" s="4"/>
      <c r="KKR50" s="4"/>
      <c r="KKS50" s="4"/>
      <c r="KKT50" s="4"/>
      <c r="KKU50" s="4"/>
      <c r="KKV50" s="4"/>
      <c r="KKW50" s="4"/>
      <c r="KKX50" s="4"/>
      <c r="KKY50" s="4"/>
      <c r="KKZ50" s="4"/>
      <c r="KLA50" s="4"/>
      <c r="KLB50" s="4"/>
      <c r="KLC50" s="4"/>
      <c r="KLD50" s="4"/>
      <c r="KLE50" s="4"/>
      <c r="KLF50" s="4"/>
      <c r="KLG50" s="4"/>
      <c r="KLH50" s="4"/>
      <c r="KLI50" s="4"/>
      <c r="KLJ50" s="4"/>
      <c r="KLK50" s="4"/>
      <c r="KLL50" s="4"/>
      <c r="KLM50" s="4"/>
      <c r="KLN50" s="4"/>
      <c r="KLO50" s="4"/>
      <c r="KLP50" s="4"/>
      <c r="KLQ50" s="4"/>
      <c r="KLR50" s="4"/>
      <c r="KLS50" s="4"/>
      <c r="KLT50" s="4"/>
      <c r="KLU50" s="4"/>
      <c r="KLV50" s="4"/>
      <c r="KLW50" s="4"/>
      <c r="KLX50" s="4"/>
      <c r="KLY50" s="4"/>
      <c r="KLZ50" s="4"/>
      <c r="KMA50" s="4"/>
      <c r="KMB50" s="4"/>
      <c r="KMC50" s="4"/>
      <c r="KMD50" s="4"/>
      <c r="KME50" s="4"/>
      <c r="KMF50" s="4"/>
      <c r="KMG50" s="4"/>
      <c r="KMH50" s="4"/>
      <c r="KMI50" s="4"/>
      <c r="KMJ50" s="4"/>
      <c r="KMK50" s="4"/>
      <c r="KML50" s="4"/>
      <c r="KMM50" s="4"/>
      <c r="KMN50" s="4"/>
      <c r="KMO50" s="4"/>
      <c r="KMP50" s="4"/>
      <c r="KMQ50" s="4"/>
      <c r="KMR50" s="4"/>
      <c r="KMS50" s="4"/>
      <c r="KMT50" s="4"/>
      <c r="KMU50" s="4"/>
      <c r="KMV50" s="4"/>
      <c r="KMW50" s="4"/>
      <c r="KMX50" s="4"/>
      <c r="KMY50" s="4"/>
      <c r="KMZ50" s="4"/>
      <c r="KNA50" s="4"/>
      <c r="KNB50" s="4"/>
      <c r="KNC50" s="4"/>
      <c r="KND50" s="4"/>
      <c r="KNE50" s="4"/>
      <c r="KNF50" s="4"/>
      <c r="KNG50" s="4"/>
      <c r="KNH50" s="4"/>
      <c r="KNI50" s="4"/>
      <c r="KNJ50" s="4"/>
      <c r="KNK50" s="4"/>
      <c r="KNL50" s="4"/>
      <c r="KNM50" s="4"/>
      <c r="KNN50" s="4"/>
      <c r="KNO50" s="4"/>
      <c r="KNP50" s="4"/>
      <c r="KNQ50" s="4"/>
      <c r="KNR50" s="4"/>
      <c r="KNS50" s="4"/>
      <c r="KNT50" s="4"/>
      <c r="KNU50" s="4"/>
      <c r="KNV50" s="4"/>
      <c r="KNW50" s="4"/>
      <c r="KNX50" s="4"/>
      <c r="KNY50" s="4"/>
      <c r="KNZ50" s="4"/>
      <c r="KOA50" s="4"/>
      <c r="KOB50" s="4"/>
      <c r="KOC50" s="4"/>
      <c r="KOD50" s="4"/>
      <c r="KOE50" s="4"/>
      <c r="KOF50" s="4"/>
      <c r="KOG50" s="4"/>
      <c r="KOH50" s="4"/>
      <c r="KOI50" s="4"/>
      <c r="KOJ50" s="4"/>
      <c r="KOK50" s="4"/>
      <c r="KOL50" s="4"/>
      <c r="KOM50" s="4"/>
      <c r="KON50" s="4"/>
      <c r="KOO50" s="4"/>
      <c r="KOP50" s="4"/>
      <c r="KOQ50" s="4"/>
      <c r="KOR50" s="4"/>
      <c r="KOS50" s="4"/>
      <c r="KOT50" s="4"/>
      <c r="KOU50" s="4"/>
      <c r="KOV50" s="4"/>
      <c r="KOW50" s="4"/>
      <c r="KOX50" s="4"/>
      <c r="KOY50" s="4"/>
      <c r="KOZ50" s="4"/>
      <c r="KPA50" s="4"/>
      <c r="KPB50" s="4"/>
      <c r="KPC50" s="4"/>
      <c r="KPD50" s="4"/>
      <c r="KPE50" s="4"/>
      <c r="KPF50" s="4"/>
      <c r="KPG50" s="4"/>
      <c r="KPH50" s="4"/>
      <c r="KPI50" s="4"/>
      <c r="KPJ50" s="4"/>
      <c r="KPK50" s="4"/>
      <c r="KPL50" s="4"/>
      <c r="KPM50" s="4"/>
      <c r="KPN50" s="4"/>
      <c r="KPO50" s="4"/>
      <c r="KPP50" s="4"/>
      <c r="KPQ50" s="4"/>
      <c r="KPR50" s="4"/>
      <c r="KPS50" s="4"/>
      <c r="KPT50" s="4"/>
      <c r="KPU50" s="4"/>
      <c r="KPV50" s="4"/>
      <c r="KPW50" s="4"/>
      <c r="KPX50" s="4"/>
      <c r="KPY50" s="4"/>
      <c r="KPZ50" s="4"/>
      <c r="KQA50" s="4"/>
      <c r="KQB50" s="4"/>
      <c r="KQC50" s="4"/>
      <c r="KQD50" s="4"/>
      <c r="KQE50" s="4"/>
      <c r="KQF50" s="4"/>
      <c r="KQG50" s="4"/>
      <c r="KQH50" s="4"/>
      <c r="KQI50" s="4"/>
      <c r="KQJ50" s="4"/>
      <c r="KQK50" s="4"/>
      <c r="KQL50" s="4"/>
      <c r="KQM50" s="4"/>
      <c r="KQN50" s="4"/>
      <c r="KQO50" s="4"/>
      <c r="KQP50" s="4"/>
      <c r="KQQ50" s="4"/>
      <c r="KQR50" s="4"/>
      <c r="KQS50" s="4"/>
      <c r="KQT50" s="4"/>
      <c r="KQU50" s="4"/>
      <c r="KQV50" s="4"/>
      <c r="KQW50" s="4"/>
      <c r="KQX50" s="4"/>
      <c r="KQY50" s="4"/>
      <c r="KQZ50" s="4"/>
      <c r="KRA50" s="4"/>
      <c r="KRB50" s="4"/>
      <c r="KRC50" s="4"/>
      <c r="KRD50" s="4"/>
      <c r="KRE50" s="4"/>
      <c r="KRF50" s="4"/>
      <c r="KRG50" s="4"/>
      <c r="KRH50" s="4"/>
      <c r="KRI50" s="4"/>
      <c r="KRJ50" s="4"/>
      <c r="KRK50" s="4"/>
      <c r="KRL50" s="4"/>
      <c r="KRM50" s="4"/>
      <c r="KRN50" s="4"/>
      <c r="KRO50" s="4"/>
      <c r="KRP50" s="4"/>
      <c r="KRQ50" s="4"/>
      <c r="KRR50" s="4"/>
      <c r="KRS50" s="4"/>
      <c r="KRT50" s="4"/>
      <c r="KRU50" s="4"/>
      <c r="KRV50" s="4"/>
      <c r="KRW50" s="4"/>
      <c r="KRX50" s="4"/>
      <c r="KRY50" s="4"/>
      <c r="KRZ50" s="4"/>
      <c r="KSA50" s="4"/>
      <c r="KSB50" s="4"/>
      <c r="KSC50" s="4"/>
      <c r="KSD50" s="4"/>
      <c r="KSE50" s="4"/>
      <c r="KSF50" s="4"/>
      <c r="KSG50" s="4"/>
      <c r="KSH50" s="4"/>
      <c r="KSI50" s="4"/>
      <c r="KSJ50" s="4"/>
      <c r="KSK50" s="4"/>
      <c r="KSL50" s="4"/>
      <c r="KSM50" s="4"/>
      <c r="KSN50" s="4"/>
      <c r="KSO50" s="4"/>
      <c r="KSP50" s="4"/>
      <c r="KSQ50" s="4"/>
      <c r="KSR50" s="4"/>
      <c r="KSS50" s="4"/>
      <c r="KST50" s="4"/>
      <c r="KSU50" s="4"/>
      <c r="KSV50" s="4"/>
      <c r="KSW50" s="4"/>
      <c r="KSX50" s="4"/>
      <c r="KSY50" s="4"/>
      <c r="KSZ50" s="4"/>
      <c r="KTA50" s="4"/>
      <c r="KTB50" s="4"/>
      <c r="KTC50" s="4"/>
      <c r="KTD50" s="4"/>
      <c r="KTE50" s="4"/>
      <c r="KTF50" s="4"/>
      <c r="KTG50" s="4"/>
      <c r="KTH50" s="4"/>
      <c r="KTI50" s="4"/>
      <c r="KTJ50" s="4"/>
      <c r="KTK50" s="4"/>
      <c r="KTL50" s="4"/>
      <c r="KTM50" s="4"/>
      <c r="KTN50" s="4"/>
      <c r="KTO50" s="4"/>
      <c r="KTP50" s="4"/>
      <c r="KTQ50" s="4"/>
      <c r="KTR50" s="4"/>
      <c r="KTS50" s="4"/>
      <c r="KTT50" s="4"/>
      <c r="KTU50" s="4"/>
      <c r="KTV50" s="4"/>
      <c r="KTW50" s="4"/>
      <c r="KTX50" s="4"/>
      <c r="KTY50" s="4"/>
      <c r="KTZ50" s="4"/>
      <c r="KUA50" s="4"/>
      <c r="KUB50" s="4"/>
      <c r="KUC50" s="4"/>
      <c r="KUD50" s="4"/>
      <c r="KUE50" s="4"/>
      <c r="KUF50" s="4"/>
      <c r="KUG50" s="4"/>
      <c r="KUH50" s="4"/>
      <c r="KUI50" s="4"/>
      <c r="KUJ50" s="4"/>
      <c r="KUK50" s="4"/>
      <c r="KUL50" s="4"/>
      <c r="KUM50" s="4"/>
      <c r="KUN50" s="4"/>
      <c r="KUO50" s="4"/>
      <c r="KUP50" s="4"/>
      <c r="KUQ50" s="4"/>
      <c r="KUR50" s="4"/>
      <c r="KUS50" s="4"/>
      <c r="KUT50" s="4"/>
      <c r="KUU50" s="4"/>
      <c r="KUV50" s="4"/>
      <c r="KUW50" s="4"/>
      <c r="KUX50" s="4"/>
      <c r="KUY50" s="4"/>
      <c r="KUZ50" s="4"/>
      <c r="KVA50" s="4"/>
      <c r="KVB50" s="4"/>
      <c r="KVC50" s="4"/>
      <c r="KVD50" s="4"/>
      <c r="KVE50" s="4"/>
      <c r="KVF50" s="4"/>
      <c r="KVG50" s="4"/>
      <c r="KVH50" s="4"/>
      <c r="KVI50" s="4"/>
      <c r="KVJ50" s="4"/>
      <c r="KVK50" s="4"/>
      <c r="KVL50" s="4"/>
      <c r="KVM50" s="4"/>
      <c r="KVN50" s="4"/>
      <c r="KVO50" s="4"/>
      <c r="KVP50" s="4"/>
      <c r="KVQ50" s="4"/>
      <c r="KVR50" s="4"/>
      <c r="KVS50" s="4"/>
      <c r="KVT50" s="4"/>
      <c r="KVU50" s="4"/>
      <c r="KVV50" s="4"/>
      <c r="KVW50" s="4"/>
      <c r="KVX50" s="4"/>
      <c r="KVY50" s="4"/>
      <c r="KVZ50" s="4"/>
      <c r="KWA50" s="4"/>
      <c r="KWB50" s="4"/>
      <c r="KWC50" s="4"/>
      <c r="KWD50" s="4"/>
      <c r="KWE50" s="4"/>
      <c r="KWF50" s="4"/>
      <c r="KWG50" s="4"/>
      <c r="KWH50" s="4"/>
      <c r="KWI50" s="4"/>
      <c r="KWJ50" s="4"/>
      <c r="KWK50" s="4"/>
      <c r="KWL50" s="4"/>
      <c r="KWM50" s="4"/>
      <c r="KWN50" s="4"/>
      <c r="KWO50" s="4"/>
      <c r="KWP50" s="4"/>
      <c r="KWQ50" s="4"/>
      <c r="KWR50" s="4"/>
      <c r="KWS50" s="4"/>
      <c r="KWT50" s="4"/>
      <c r="KWU50" s="4"/>
      <c r="KWV50" s="4"/>
      <c r="KWW50" s="4"/>
      <c r="KWX50" s="4"/>
      <c r="KWY50" s="4"/>
      <c r="KWZ50" s="4"/>
      <c r="KXA50" s="4"/>
      <c r="KXB50" s="4"/>
      <c r="KXC50" s="4"/>
      <c r="KXD50" s="4"/>
      <c r="KXE50" s="4"/>
      <c r="KXF50" s="4"/>
      <c r="KXG50" s="4"/>
      <c r="KXH50" s="4"/>
      <c r="KXI50" s="4"/>
      <c r="KXJ50" s="4"/>
      <c r="KXK50" s="4"/>
      <c r="KXL50" s="4"/>
      <c r="KXM50" s="4"/>
      <c r="KXN50" s="4"/>
      <c r="KXO50" s="4"/>
      <c r="KXP50" s="4"/>
      <c r="KXQ50" s="4"/>
      <c r="KXR50" s="4"/>
      <c r="KXS50" s="4"/>
      <c r="KXT50" s="4"/>
      <c r="KXU50" s="4"/>
      <c r="KXV50" s="4"/>
      <c r="KXW50" s="4"/>
      <c r="KXX50" s="4"/>
      <c r="KXY50" s="4"/>
      <c r="KXZ50" s="4"/>
      <c r="KYA50" s="4"/>
      <c r="KYB50" s="4"/>
      <c r="KYC50" s="4"/>
      <c r="KYD50" s="4"/>
      <c r="KYE50" s="4"/>
      <c r="KYF50" s="4"/>
      <c r="KYG50" s="4"/>
      <c r="KYH50" s="4"/>
      <c r="KYI50" s="4"/>
      <c r="KYJ50" s="4"/>
      <c r="KYK50" s="4"/>
      <c r="KYL50" s="4"/>
      <c r="KYM50" s="4"/>
      <c r="KYN50" s="4"/>
      <c r="KYO50" s="4"/>
      <c r="KYP50" s="4"/>
      <c r="KYQ50" s="4"/>
      <c r="KYR50" s="4"/>
      <c r="KYS50" s="4"/>
      <c r="KYT50" s="4"/>
      <c r="KYU50" s="4"/>
      <c r="KYV50" s="4"/>
      <c r="KYW50" s="4"/>
      <c r="KYX50" s="4"/>
      <c r="KYY50" s="4"/>
      <c r="KYZ50" s="4"/>
      <c r="KZA50" s="4"/>
      <c r="KZB50" s="4"/>
      <c r="KZC50" s="4"/>
      <c r="KZD50" s="4"/>
      <c r="KZE50" s="4"/>
      <c r="KZF50" s="4"/>
      <c r="KZG50" s="4"/>
      <c r="KZH50" s="4"/>
      <c r="KZI50" s="4"/>
      <c r="KZJ50" s="4"/>
      <c r="KZK50" s="4"/>
      <c r="KZL50" s="4"/>
      <c r="KZM50" s="4"/>
      <c r="KZN50" s="4"/>
      <c r="KZO50" s="4"/>
      <c r="KZP50" s="4"/>
      <c r="KZQ50" s="4"/>
      <c r="KZR50" s="4"/>
      <c r="KZS50" s="4"/>
      <c r="KZT50" s="4"/>
      <c r="KZU50" s="4"/>
      <c r="KZV50" s="4"/>
      <c r="KZW50" s="4"/>
      <c r="KZX50" s="4"/>
      <c r="KZY50" s="4"/>
      <c r="KZZ50" s="4"/>
      <c r="LAA50" s="4"/>
      <c r="LAB50" s="4"/>
      <c r="LAC50" s="4"/>
      <c r="LAD50" s="4"/>
      <c r="LAE50" s="4"/>
      <c r="LAF50" s="4"/>
      <c r="LAG50" s="4"/>
      <c r="LAH50" s="4"/>
      <c r="LAI50" s="4"/>
      <c r="LAJ50" s="4"/>
      <c r="LAK50" s="4"/>
      <c r="LAL50" s="4"/>
      <c r="LAM50" s="4"/>
      <c r="LAN50" s="4"/>
      <c r="LAO50" s="4"/>
      <c r="LAP50" s="4"/>
      <c r="LAQ50" s="4"/>
      <c r="LAR50" s="4"/>
      <c r="LAS50" s="4"/>
      <c r="LAT50" s="4"/>
      <c r="LAU50" s="4"/>
      <c r="LAV50" s="4"/>
      <c r="LAW50" s="4"/>
      <c r="LAX50" s="4"/>
      <c r="LAY50" s="4"/>
      <c r="LAZ50" s="4"/>
      <c r="LBA50" s="4"/>
      <c r="LBB50" s="4"/>
      <c r="LBC50" s="4"/>
      <c r="LBD50" s="4"/>
      <c r="LBE50" s="4"/>
      <c r="LBF50" s="4"/>
      <c r="LBG50" s="4"/>
      <c r="LBH50" s="4"/>
      <c r="LBI50" s="4"/>
      <c r="LBJ50" s="4"/>
      <c r="LBK50" s="4"/>
      <c r="LBL50" s="4"/>
      <c r="LBM50" s="4"/>
      <c r="LBN50" s="4"/>
      <c r="LBO50" s="4"/>
      <c r="LBP50" s="4"/>
      <c r="LBQ50" s="4"/>
      <c r="LBR50" s="4"/>
      <c r="LBS50" s="4"/>
      <c r="LBT50" s="4"/>
      <c r="LBU50" s="4"/>
      <c r="LBV50" s="4"/>
      <c r="LBW50" s="4"/>
      <c r="LBX50" s="4"/>
      <c r="LBY50" s="4"/>
      <c r="LBZ50" s="4"/>
      <c r="LCA50" s="4"/>
      <c r="LCB50" s="4"/>
      <c r="LCC50" s="4"/>
      <c r="LCD50" s="4"/>
      <c r="LCE50" s="4"/>
      <c r="LCF50" s="4"/>
      <c r="LCG50" s="4"/>
      <c r="LCH50" s="4"/>
      <c r="LCI50" s="4"/>
      <c r="LCJ50" s="4"/>
      <c r="LCK50" s="4"/>
      <c r="LCL50" s="4"/>
      <c r="LCM50" s="4"/>
      <c r="LCN50" s="4"/>
      <c r="LCO50" s="4"/>
      <c r="LCP50" s="4"/>
      <c r="LCQ50" s="4"/>
      <c r="LCR50" s="4"/>
      <c r="LCS50" s="4"/>
      <c r="LCT50" s="4"/>
      <c r="LCU50" s="4"/>
      <c r="LCV50" s="4"/>
      <c r="LCW50" s="4"/>
      <c r="LCX50" s="4"/>
      <c r="LCY50" s="4"/>
      <c r="LCZ50" s="4"/>
      <c r="LDA50" s="4"/>
      <c r="LDB50" s="4"/>
      <c r="LDC50" s="4"/>
      <c r="LDD50" s="4"/>
      <c r="LDE50" s="4"/>
      <c r="LDF50" s="4"/>
      <c r="LDG50" s="4"/>
      <c r="LDH50" s="4"/>
      <c r="LDI50" s="4"/>
      <c r="LDJ50" s="4"/>
      <c r="LDK50" s="4"/>
      <c r="LDL50" s="4"/>
      <c r="LDM50" s="4"/>
      <c r="LDN50" s="4"/>
      <c r="LDO50" s="4"/>
      <c r="LDP50" s="4"/>
      <c r="LDQ50" s="4"/>
      <c r="LDR50" s="4"/>
      <c r="LDS50" s="4"/>
      <c r="LDT50" s="4"/>
      <c r="LDU50" s="4"/>
      <c r="LDV50" s="4"/>
      <c r="LDW50" s="4"/>
      <c r="LDX50" s="4"/>
      <c r="LDY50" s="4"/>
      <c r="LDZ50" s="4"/>
      <c r="LEA50" s="4"/>
      <c r="LEB50" s="4"/>
      <c r="LEC50" s="4"/>
      <c r="LED50" s="4"/>
      <c r="LEE50" s="4"/>
      <c r="LEF50" s="4"/>
      <c r="LEG50" s="4"/>
      <c r="LEH50" s="4"/>
      <c r="LEI50" s="4"/>
      <c r="LEJ50" s="4"/>
      <c r="LEK50" s="4"/>
      <c r="LEL50" s="4"/>
      <c r="LEM50" s="4"/>
      <c r="LEN50" s="4"/>
      <c r="LEO50" s="4"/>
      <c r="LEP50" s="4"/>
      <c r="LEQ50" s="4"/>
      <c r="LER50" s="4"/>
      <c r="LES50" s="4"/>
      <c r="LET50" s="4"/>
      <c r="LEU50" s="4"/>
      <c r="LEV50" s="4"/>
      <c r="LEW50" s="4"/>
      <c r="LEX50" s="4"/>
      <c r="LEY50" s="4"/>
      <c r="LEZ50" s="4"/>
      <c r="LFA50" s="4"/>
      <c r="LFB50" s="4"/>
      <c r="LFC50" s="4"/>
      <c r="LFD50" s="4"/>
      <c r="LFE50" s="4"/>
      <c r="LFF50" s="4"/>
      <c r="LFG50" s="4"/>
      <c r="LFH50" s="4"/>
      <c r="LFI50" s="4"/>
      <c r="LFJ50" s="4"/>
      <c r="LFK50" s="4"/>
      <c r="LFL50" s="4"/>
      <c r="LFM50" s="4"/>
      <c r="LFN50" s="4"/>
      <c r="LFO50" s="4"/>
      <c r="LFP50" s="4"/>
      <c r="LFQ50" s="4"/>
      <c r="LFR50" s="4"/>
      <c r="LFS50" s="4"/>
      <c r="LFT50" s="4"/>
      <c r="LFU50" s="4"/>
      <c r="LFV50" s="4"/>
      <c r="LFW50" s="4"/>
      <c r="LFX50" s="4"/>
      <c r="LFY50" s="4"/>
      <c r="LFZ50" s="4"/>
      <c r="LGA50" s="4"/>
      <c r="LGB50" s="4"/>
      <c r="LGC50" s="4"/>
      <c r="LGD50" s="4"/>
      <c r="LGE50" s="4"/>
      <c r="LGF50" s="4"/>
      <c r="LGG50" s="4"/>
      <c r="LGH50" s="4"/>
      <c r="LGI50" s="4"/>
      <c r="LGJ50" s="4"/>
      <c r="LGK50" s="4"/>
      <c r="LGL50" s="4"/>
      <c r="LGM50" s="4"/>
      <c r="LGN50" s="4"/>
      <c r="LGO50" s="4"/>
      <c r="LGP50" s="4"/>
      <c r="LGQ50" s="4"/>
      <c r="LGR50" s="4"/>
      <c r="LGS50" s="4"/>
      <c r="LGT50" s="4"/>
      <c r="LGU50" s="4"/>
      <c r="LGV50" s="4"/>
      <c r="LGW50" s="4"/>
      <c r="LGX50" s="4"/>
      <c r="LGY50" s="4"/>
      <c r="LGZ50" s="4"/>
      <c r="LHA50" s="4"/>
      <c r="LHB50" s="4"/>
      <c r="LHC50" s="4"/>
      <c r="LHD50" s="4"/>
      <c r="LHE50" s="4"/>
      <c r="LHF50" s="4"/>
      <c r="LHG50" s="4"/>
      <c r="LHH50" s="4"/>
      <c r="LHI50" s="4"/>
      <c r="LHJ50" s="4"/>
      <c r="LHK50" s="4"/>
      <c r="LHL50" s="4"/>
      <c r="LHM50" s="4"/>
      <c r="LHN50" s="4"/>
      <c r="LHO50" s="4"/>
      <c r="LHP50" s="4"/>
      <c r="LHQ50" s="4"/>
      <c r="LHR50" s="4"/>
      <c r="LHS50" s="4"/>
      <c r="LHT50" s="4"/>
      <c r="LHU50" s="4"/>
      <c r="LHV50" s="4"/>
      <c r="LHW50" s="4"/>
      <c r="LHX50" s="4"/>
      <c r="LHY50" s="4"/>
      <c r="LHZ50" s="4"/>
      <c r="LIA50" s="4"/>
      <c r="LIB50" s="4"/>
      <c r="LIC50" s="4"/>
      <c r="LID50" s="4"/>
      <c r="LIE50" s="4"/>
      <c r="LIF50" s="4"/>
      <c r="LIG50" s="4"/>
      <c r="LIH50" s="4"/>
      <c r="LII50" s="4"/>
      <c r="LIJ50" s="4"/>
      <c r="LIK50" s="4"/>
      <c r="LIL50" s="4"/>
      <c r="LIM50" s="4"/>
      <c r="LIN50" s="4"/>
      <c r="LIO50" s="4"/>
      <c r="LIP50" s="4"/>
      <c r="LIQ50" s="4"/>
      <c r="LIR50" s="4"/>
      <c r="LIS50" s="4"/>
      <c r="LIT50" s="4"/>
      <c r="LIU50" s="4"/>
      <c r="LIV50" s="4"/>
      <c r="LIW50" s="4"/>
      <c r="LIX50" s="4"/>
      <c r="LIY50" s="4"/>
      <c r="LIZ50" s="4"/>
      <c r="LJA50" s="4"/>
      <c r="LJB50" s="4"/>
      <c r="LJC50" s="4"/>
      <c r="LJD50" s="4"/>
      <c r="LJE50" s="4"/>
      <c r="LJF50" s="4"/>
      <c r="LJG50" s="4"/>
      <c r="LJH50" s="4"/>
      <c r="LJI50" s="4"/>
      <c r="LJJ50" s="4"/>
      <c r="LJK50" s="4"/>
      <c r="LJL50" s="4"/>
      <c r="LJM50" s="4"/>
      <c r="LJN50" s="4"/>
      <c r="LJO50" s="4"/>
      <c r="LJP50" s="4"/>
      <c r="LJQ50" s="4"/>
      <c r="LJR50" s="4"/>
      <c r="LJS50" s="4"/>
      <c r="LJT50" s="4"/>
      <c r="LJU50" s="4"/>
      <c r="LJV50" s="4"/>
      <c r="LJW50" s="4"/>
      <c r="LJX50" s="4"/>
      <c r="LJY50" s="4"/>
      <c r="LJZ50" s="4"/>
      <c r="LKA50" s="4"/>
      <c r="LKB50" s="4"/>
      <c r="LKC50" s="4"/>
      <c r="LKD50" s="4"/>
      <c r="LKE50" s="4"/>
      <c r="LKF50" s="4"/>
      <c r="LKG50" s="4"/>
      <c r="LKH50" s="4"/>
      <c r="LKI50" s="4"/>
      <c r="LKJ50" s="4"/>
      <c r="LKK50" s="4"/>
      <c r="LKL50" s="4"/>
      <c r="LKM50" s="4"/>
      <c r="LKN50" s="4"/>
      <c r="LKO50" s="4"/>
      <c r="LKP50" s="4"/>
      <c r="LKQ50" s="4"/>
      <c r="LKR50" s="4"/>
      <c r="LKS50" s="4"/>
      <c r="LKT50" s="4"/>
      <c r="LKU50" s="4"/>
      <c r="LKV50" s="4"/>
      <c r="LKW50" s="4"/>
      <c r="LKX50" s="4"/>
      <c r="LKY50" s="4"/>
      <c r="LKZ50" s="4"/>
      <c r="LLA50" s="4"/>
      <c r="LLB50" s="4"/>
      <c r="LLC50" s="4"/>
      <c r="LLD50" s="4"/>
      <c r="LLE50" s="4"/>
      <c r="LLF50" s="4"/>
      <c r="LLG50" s="4"/>
      <c r="LLH50" s="4"/>
      <c r="LLI50" s="4"/>
      <c r="LLJ50" s="4"/>
      <c r="LLK50" s="4"/>
      <c r="LLL50" s="4"/>
      <c r="LLM50" s="4"/>
      <c r="LLN50" s="4"/>
      <c r="LLO50" s="4"/>
      <c r="LLP50" s="4"/>
      <c r="LLQ50" s="4"/>
      <c r="LLR50" s="4"/>
      <c r="LLS50" s="4"/>
      <c r="LLT50" s="4"/>
      <c r="LLU50" s="4"/>
      <c r="LLV50" s="4"/>
      <c r="LLW50" s="4"/>
      <c r="LLX50" s="4"/>
      <c r="LLY50" s="4"/>
      <c r="LLZ50" s="4"/>
      <c r="LMA50" s="4"/>
      <c r="LMB50" s="4"/>
      <c r="LMC50" s="4"/>
      <c r="LMD50" s="4"/>
      <c r="LME50" s="4"/>
      <c r="LMF50" s="4"/>
      <c r="LMG50" s="4"/>
      <c r="LMH50" s="4"/>
      <c r="LMI50" s="4"/>
      <c r="LMJ50" s="4"/>
      <c r="LMK50" s="4"/>
      <c r="LML50" s="4"/>
      <c r="LMM50" s="4"/>
      <c r="LMN50" s="4"/>
      <c r="LMO50" s="4"/>
      <c r="LMP50" s="4"/>
      <c r="LMQ50" s="4"/>
      <c r="LMR50" s="4"/>
      <c r="LMS50" s="4"/>
      <c r="LMT50" s="4"/>
      <c r="LMU50" s="4"/>
      <c r="LMV50" s="4"/>
      <c r="LMW50" s="4"/>
      <c r="LMX50" s="4"/>
      <c r="LMY50" s="4"/>
      <c r="LMZ50" s="4"/>
      <c r="LNA50" s="4"/>
      <c r="LNB50" s="4"/>
      <c r="LNC50" s="4"/>
      <c r="LND50" s="4"/>
      <c r="LNE50" s="4"/>
      <c r="LNF50" s="4"/>
      <c r="LNG50" s="4"/>
      <c r="LNH50" s="4"/>
      <c r="LNI50" s="4"/>
      <c r="LNJ50" s="4"/>
      <c r="LNK50" s="4"/>
      <c r="LNL50" s="4"/>
      <c r="LNM50" s="4"/>
      <c r="LNN50" s="4"/>
      <c r="LNO50" s="4"/>
      <c r="LNP50" s="4"/>
      <c r="LNQ50" s="4"/>
      <c r="LNR50" s="4"/>
      <c r="LNS50" s="4"/>
      <c r="LNT50" s="4"/>
      <c r="LNU50" s="4"/>
      <c r="LNV50" s="4"/>
      <c r="LNW50" s="4"/>
      <c r="LNX50" s="4"/>
      <c r="LNY50" s="4"/>
      <c r="LNZ50" s="4"/>
      <c r="LOA50" s="4"/>
      <c r="LOB50" s="4"/>
      <c r="LOC50" s="4"/>
      <c r="LOD50" s="4"/>
      <c r="LOE50" s="4"/>
      <c r="LOF50" s="4"/>
      <c r="LOG50" s="4"/>
      <c r="LOH50" s="4"/>
      <c r="LOI50" s="4"/>
      <c r="LOJ50" s="4"/>
      <c r="LOK50" s="4"/>
      <c r="LOL50" s="4"/>
      <c r="LOM50" s="4"/>
      <c r="LON50" s="4"/>
      <c r="LOO50" s="4"/>
      <c r="LOP50" s="4"/>
      <c r="LOQ50" s="4"/>
      <c r="LOR50" s="4"/>
      <c r="LOS50" s="4"/>
      <c r="LOT50" s="4"/>
      <c r="LOU50" s="4"/>
      <c r="LOV50" s="4"/>
      <c r="LOW50" s="4"/>
      <c r="LOX50" s="4"/>
      <c r="LOY50" s="4"/>
      <c r="LOZ50" s="4"/>
      <c r="LPA50" s="4"/>
      <c r="LPB50" s="4"/>
      <c r="LPC50" s="4"/>
      <c r="LPD50" s="4"/>
      <c r="LPE50" s="4"/>
      <c r="LPF50" s="4"/>
      <c r="LPG50" s="4"/>
      <c r="LPH50" s="4"/>
      <c r="LPI50" s="4"/>
      <c r="LPJ50" s="4"/>
      <c r="LPK50" s="4"/>
      <c r="LPL50" s="4"/>
      <c r="LPM50" s="4"/>
      <c r="LPN50" s="4"/>
      <c r="LPO50" s="4"/>
      <c r="LPP50" s="4"/>
      <c r="LPQ50" s="4"/>
      <c r="LPR50" s="4"/>
      <c r="LPS50" s="4"/>
      <c r="LPT50" s="4"/>
      <c r="LPU50" s="4"/>
      <c r="LPV50" s="4"/>
      <c r="LPW50" s="4"/>
      <c r="LPX50" s="4"/>
      <c r="LPY50" s="4"/>
      <c r="LPZ50" s="4"/>
      <c r="LQA50" s="4"/>
      <c r="LQB50" s="4"/>
      <c r="LQC50" s="4"/>
      <c r="LQD50" s="4"/>
      <c r="LQE50" s="4"/>
      <c r="LQF50" s="4"/>
      <c r="LQG50" s="4"/>
      <c r="LQH50" s="4"/>
      <c r="LQI50" s="4"/>
      <c r="LQJ50" s="4"/>
      <c r="LQK50" s="4"/>
      <c r="LQL50" s="4"/>
      <c r="LQM50" s="4"/>
      <c r="LQN50" s="4"/>
      <c r="LQO50" s="4"/>
      <c r="LQP50" s="4"/>
      <c r="LQQ50" s="4"/>
      <c r="LQR50" s="4"/>
      <c r="LQS50" s="4"/>
      <c r="LQT50" s="4"/>
      <c r="LQU50" s="4"/>
      <c r="LQV50" s="4"/>
      <c r="LQW50" s="4"/>
      <c r="LQX50" s="4"/>
      <c r="LQY50" s="4"/>
      <c r="LQZ50" s="4"/>
      <c r="LRA50" s="4"/>
      <c r="LRB50" s="4"/>
      <c r="LRC50" s="4"/>
      <c r="LRD50" s="4"/>
      <c r="LRE50" s="4"/>
      <c r="LRF50" s="4"/>
      <c r="LRG50" s="4"/>
      <c r="LRH50" s="4"/>
      <c r="LRI50" s="4"/>
      <c r="LRJ50" s="4"/>
      <c r="LRK50" s="4"/>
      <c r="LRL50" s="4"/>
      <c r="LRM50" s="4"/>
      <c r="LRN50" s="4"/>
      <c r="LRO50" s="4"/>
      <c r="LRP50" s="4"/>
      <c r="LRQ50" s="4"/>
      <c r="LRR50" s="4"/>
      <c r="LRS50" s="4"/>
      <c r="LRT50" s="4"/>
      <c r="LRU50" s="4"/>
      <c r="LRV50" s="4"/>
      <c r="LRW50" s="4"/>
      <c r="LRX50" s="4"/>
      <c r="LRY50" s="4"/>
      <c r="LRZ50" s="4"/>
      <c r="LSA50" s="4"/>
      <c r="LSB50" s="4"/>
      <c r="LSC50" s="4"/>
      <c r="LSD50" s="4"/>
      <c r="LSE50" s="4"/>
      <c r="LSF50" s="4"/>
      <c r="LSG50" s="4"/>
      <c r="LSH50" s="4"/>
      <c r="LSI50" s="4"/>
      <c r="LSJ50" s="4"/>
      <c r="LSK50" s="4"/>
      <c r="LSL50" s="4"/>
      <c r="LSM50" s="4"/>
      <c r="LSN50" s="4"/>
      <c r="LSO50" s="4"/>
      <c r="LSP50" s="4"/>
      <c r="LSQ50" s="4"/>
      <c r="LSR50" s="4"/>
      <c r="LSS50" s="4"/>
      <c r="LST50" s="4"/>
      <c r="LSU50" s="4"/>
      <c r="LSV50" s="4"/>
      <c r="LSW50" s="4"/>
      <c r="LSX50" s="4"/>
      <c r="LSY50" s="4"/>
      <c r="LSZ50" s="4"/>
      <c r="LTA50" s="4"/>
      <c r="LTB50" s="4"/>
      <c r="LTC50" s="4"/>
      <c r="LTD50" s="4"/>
      <c r="LTE50" s="4"/>
      <c r="LTF50" s="4"/>
      <c r="LTG50" s="4"/>
      <c r="LTH50" s="4"/>
      <c r="LTI50" s="4"/>
      <c r="LTJ50" s="4"/>
      <c r="LTK50" s="4"/>
      <c r="LTL50" s="4"/>
      <c r="LTM50" s="4"/>
      <c r="LTN50" s="4"/>
      <c r="LTO50" s="4"/>
      <c r="LTP50" s="4"/>
      <c r="LTQ50" s="4"/>
      <c r="LTR50" s="4"/>
      <c r="LTS50" s="4"/>
      <c r="LTT50" s="4"/>
      <c r="LTU50" s="4"/>
      <c r="LTV50" s="4"/>
      <c r="LTW50" s="4"/>
      <c r="LTX50" s="4"/>
      <c r="LTY50" s="4"/>
      <c r="LTZ50" s="4"/>
      <c r="LUA50" s="4"/>
      <c r="LUB50" s="4"/>
      <c r="LUC50" s="4"/>
      <c r="LUD50" s="4"/>
      <c r="LUE50" s="4"/>
      <c r="LUF50" s="4"/>
      <c r="LUG50" s="4"/>
      <c r="LUH50" s="4"/>
      <c r="LUI50" s="4"/>
      <c r="LUJ50" s="4"/>
      <c r="LUK50" s="4"/>
      <c r="LUL50" s="4"/>
      <c r="LUM50" s="4"/>
      <c r="LUN50" s="4"/>
      <c r="LUO50" s="4"/>
      <c r="LUP50" s="4"/>
      <c r="LUQ50" s="4"/>
      <c r="LUR50" s="4"/>
      <c r="LUS50" s="4"/>
      <c r="LUT50" s="4"/>
      <c r="LUU50" s="4"/>
      <c r="LUV50" s="4"/>
      <c r="LUW50" s="4"/>
      <c r="LUX50" s="4"/>
      <c r="LUY50" s="4"/>
      <c r="LUZ50" s="4"/>
      <c r="LVA50" s="4"/>
      <c r="LVB50" s="4"/>
      <c r="LVC50" s="4"/>
      <c r="LVD50" s="4"/>
      <c r="LVE50" s="4"/>
      <c r="LVF50" s="4"/>
      <c r="LVG50" s="4"/>
      <c r="LVH50" s="4"/>
      <c r="LVI50" s="4"/>
      <c r="LVJ50" s="4"/>
      <c r="LVK50" s="4"/>
      <c r="LVL50" s="4"/>
      <c r="LVM50" s="4"/>
      <c r="LVN50" s="4"/>
      <c r="LVO50" s="4"/>
      <c r="LVP50" s="4"/>
      <c r="LVQ50" s="4"/>
      <c r="LVR50" s="4"/>
      <c r="LVS50" s="4"/>
      <c r="LVT50" s="4"/>
      <c r="LVU50" s="4"/>
      <c r="LVV50" s="4"/>
      <c r="LVW50" s="4"/>
      <c r="LVX50" s="4"/>
      <c r="LVY50" s="4"/>
      <c r="LVZ50" s="4"/>
      <c r="LWA50" s="4"/>
      <c r="LWB50" s="4"/>
      <c r="LWC50" s="4"/>
      <c r="LWD50" s="4"/>
      <c r="LWE50" s="4"/>
      <c r="LWF50" s="4"/>
      <c r="LWG50" s="4"/>
      <c r="LWH50" s="4"/>
      <c r="LWI50" s="4"/>
      <c r="LWJ50" s="4"/>
      <c r="LWK50" s="4"/>
      <c r="LWL50" s="4"/>
      <c r="LWM50" s="4"/>
      <c r="LWN50" s="4"/>
      <c r="LWO50" s="4"/>
      <c r="LWP50" s="4"/>
      <c r="LWQ50" s="4"/>
      <c r="LWR50" s="4"/>
      <c r="LWS50" s="4"/>
      <c r="LWT50" s="4"/>
      <c r="LWU50" s="4"/>
      <c r="LWV50" s="4"/>
      <c r="LWW50" s="4"/>
      <c r="LWX50" s="4"/>
      <c r="LWY50" s="4"/>
      <c r="LWZ50" s="4"/>
      <c r="LXA50" s="4"/>
      <c r="LXB50" s="4"/>
      <c r="LXC50" s="4"/>
      <c r="LXD50" s="4"/>
      <c r="LXE50" s="4"/>
      <c r="LXF50" s="4"/>
      <c r="LXG50" s="4"/>
      <c r="LXH50" s="4"/>
      <c r="LXI50" s="4"/>
      <c r="LXJ50" s="4"/>
      <c r="LXK50" s="4"/>
      <c r="LXL50" s="4"/>
      <c r="LXM50" s="4"/>
      <c r="LXN50" s="4"/>
      <c r="LXO50" s="4"/>
      <c r="LXP50" s="4"/>
      <c r="LXQ50" s="4"/>
      <c r="LXR50" s="4"/>
      <c r="LXS50" s="4"/>
      <c r="LXT50" s="4"/>
      <c r="LXU50" s="4"/>
      <c r="LXV50" s="4"/>
      <c r="LXW50" s="4"/>
      <c r="LXX50" s="4"/>
      <c r="LXY50" s="4"/>
      <c r="LXZ50" s="4"/>
      <c r="LYA50" s="4"/>
      <c r="LYB50" s="4"/>
      <c r="LYC50" s="4"/>
      <c r="LYD50" s="4"/>
      <c r="LYE50" s="4"/>
      <c r="LYF50" s="4"/>
      <c r="LYG50" s="4"/>
      <c r="LYH50" s="4"/>
      <c r="LYI50" s="4"/>
      <c r="LYJ50" s="4"/>
      <c r="LYK50" s="4"/>
      <c r="LYL50" s="4"/>
      <c r="LYM50" s="4"/>
      <c r="LYN50" s="4"/>
      <c r="LYO50" s="4"/>
      <c r="LYP50" s="4"/>
      <c r="LYQ50" s="4"/>
      <c r="LYR50" s="4"/>
      <c r="LYS50" s="4"/>
      <c r="LYT50" s="4"/>
      <c r="LYU50" s="4"/>
      <c r="LYV50" s="4"/>
      <c r="LYW50" s="4"/>
      <c r="LYX50" s="4"/>
      <c r="LYY50" s="4"/>
      <c r="LYZ50" s="4"/>
      <c r="LZA50" s="4"/>
      <c r="LZB50" s="4"/>
      <c r="LZC50" s="4"/>
      <c r="LZD50" s="4"/>
      <c r="LZE50" s="4"/>
      <c r="LZF50" s="4"/>
      <c r="LZG50" s="4"/>
      <c r="LZH50" s="4"/>
      <c r="LZI50" s="4"/>
      <c r="LZJ50" s="4"/>
      <c r="LZK50" s="4"/>
      <c r="LZL50" s="4"/>
      <c r="LZM50" s="4"/>
      <c r="LZN50" s="4"/>
      <c r="LZO50" s="4"/>
      <c r="LZP50" s="4"/>
      <c r="LZQ50" s="4"/>
      <c r="LZR50" s="4"/>
      <c r="LZS50" s="4"/>
      <c r="LZT50" s="4"/>
      <c r="LZU50" s="4"/>
      <c r="LZV50" s="4"/>
      <c r="LZW50" s="4"/>
      <c r="LZX50" s="4"/>
      <c r="LZY50" s="4"/>
      <c r="LZZ50" s="4"/>
      <c r="MAA50" s="4"/>
      <c r="MAB50" s="4"/>
      <c r="MAC50" s="4"/>
      <c r="MAD50" s="4"/>
      <c r="MAE50" s="4"/>
      <c r="MAF50" s="4"/>
      <c r="MAG50" s="4"/>
      <c r="MAH50" s="4"/>
      <c r="MAI50" s="4"/>
      <c r="MAJ50" s="4"/>
      <c r="MAK50" s="4"/>
      <c r="MAL50" s="4"/>
      <c r="MAM50" s="4"/>
      <c r="MAN50" s="4"/>
      <c r="MAO50" s="4"/>
      <c r="MAP50" s="4"/>
      <c r="MAQ50" s="4"/>
      <c r="MAR50" s="4"/>
      <c r="MAS50" s="4"/>
      <c r="MAT50" s="4"/>
      <c r="MAU50" s="4"/>
      <c r="MAV50" s="4"/>
      <c r="MAW50" s="4"/>
      <c r="MAX50" s="4"/>
      <c r="MAY50" s="4"/>
      <c r="MAZ50" s="4"/>
      <c r="MBA50" s="4"/>
      <c r="MBB50" s="4"/>
      <c r="MBC50" s="4"/>
      <c r="MBD50" s="4"/>
      <c r="MBE50" s="4"/>
      <c r="MBF50" s="4"/>
      <c r="MBG50" s="4"/>
      <c r="MBH50" s="4"/>
      <c r="MBI50" s="4"/>
      <c r="MBJ50" s="4"/>
      <c r="MBK50" s="4"/>
      <c r="MBL50" s="4"/>
      <c r="MBM50" s="4"/>
      <c r="MBN50" s="4"/>
      <c r="MBO50" s="4"/>
      <c r="MBP50" s="4"/>
      <c r="MBQ50" s="4"/>
      <c r="MBR50" s="4"/>
      <c r="MBS50" s="4"/>
      <c r="MBT50" s="4"/>
      <c r="MBU50" s="4"/>
      <c r="MBV50" s="4"/>
      <c r="MBW50" s="4"/>
      <c r="MBX50" s="4"/>
      <c r="MBY50" s="4"/>
      <c r="MBZ50" s="4"/>
      <c r="MCA50" s="4"/>
      <c r="MCB50" s="4"/>
      <c r="MCC50" s="4"/>
      <c r="MCD50" s="4"/>
      <c r="MCE50" s="4"/>
      <c r="MCF50" s="4"/>
      <c r="MCG50" s="4"/>
      <c r="MCH50" s="4"/>
      <c r="MCI50" s="4"/>
      <c r="MCJ50" s="4"/>
      <c r="MCK50" s="4"/>
      <c r="MCL50" s="4"/>
      <c r="MCM50" s="4"/>
      <c r="MCN50" s="4"/>
      <c r="MCO50" s="4"/>
      <c r="MCP50" s="4"/>
      <c r="MCQ50" s="4"/>
      <c r="MCR50" s="4"/>
      <c r="MCS50" s="4"/>
      <c r="MCT50" s="4"/>
      <c r="MCU50" s="4"/>
      <c r="MCV50" s="4"/>
      <c r="MCW50" s="4"/>
      <c r="MCX50" s="4"/>
      <c r="MCY50" s="4"/>
      <c r="MCZ50" s="4"/>
      <c r="MDA50" s="4"/>
      <c r="MDB50" s="4"/>
      <c r="MDC50" s="4"/>
      <c r="MDD50" s="4"/>
      <c r="MDE50" s="4"/>
      <c r="MDF50" s="4"/>
      <c r="MDG50" s="4"/>
      <c r="MDH50" s="4"/>
      <c r="MDI50" s="4"/>
      <c r="MDJ50" s="4"/>
      <c r="MDK50" s="4"/>
      <c r="MDL50" s="4"/>
      <c r="MDM50" s="4"/>
      <c r="MDN50" s="4"/>
      <c r="MDO50" s="4"/>
      <c r="MDP50" s="4"/>
      <c r="MDQ50" s="4"/>
      <c r="MDR50" s="4"/>
      <c r="MDS50" s="4"/>
      <c r="MDT50" s="4"/>
      <c r="MDU50" s="4"/>
      <c r="MDV50" s="4"/>
      <c r="MDW50" s="4"/>
      <c r="MDX50" s="4"/>
      <c r="MDY50" s="4"/>
      <c r="MDZ50" s="4"/>
      <c r="MEA50" s="4"/>
      <c r="MEB50" s="4"/>
      <c r="MEC50" s="4"/>
      <c r="MED50" s="4"/>
      <c r="MEE50" s="4"/>
      <c r="MEF50" s="4"/>
      <c r="MEG50" s="4"/>
      <c r="MEH50" s="4"/>
      <c r="MEI50" s="4"/>
      <c r="MEJ50" s="4"/>
      <c r="MEK50" s="4"/>
      <c r="MEL50" s="4"/>
      <c r="MEM50" s="4"/>
      <c r="MEN50" s="4"/>
      <c r="MEO50" s="4"/>
      <c r="MEP50" s="4"/>
      <c r="MEQ50" s="4"/>
      <c r="MER50" s="4"/>
      <c r="MES50" s="4"/>
      <c r="MET50" s="4"/>
      <c r="MEU50" s="4"/>
      <c r="MEV50" s="4"/>
      <c r="MEW50" s="4"/>
      <c r="MEX50" s="4"/>
      <c r="MEY50" s="4"/>
      <c r="MEZ50" s="4"/>
      <c r="MFA50" s="4"/>
      <c r="MFB50" s="4"/>
      <c r="MFC50" s="4"/>
      <c r="MFD50" s="4"/>
      <c r="MFE50" s="4"/>
      <c r="MFF50" s="4"/>
      <c r="MFG50" s="4"/>
      <c r="MFH50" s="4"/>
      <c r="MFI50" s="4"/>
      <c r="MFJ50" s="4"/>
      <c r="MFK50" s="4"/>
      <c r="MFL50" s="4"/>
      <c r="MFM50" s="4"/>
      <c r="MFN50" s="4"/>
      <c r="MFO50" s="4"/>
      <c r="MFP50" s="4"/>
      <c r="MFQ50" s="4"/>
      <c r="MFR50" s="4"/>
      <c r="MFS50" s="4"/>
      <c r="MFT50" s="4"/>
      <c r="MFU50" s="4"/>
      <c r="MFV50" s="4"/>
      <c r="MFW50" s="4"/>
      <c r="MFX50" s="4"/>
      <c r="MFY50" s="4"/>
      <c r="MFZ50" s="4"/>
      <c r="MGA50" s="4"/>
      <c r="MGB50" s="4"/>
      <c r="MGC50" s="4"/>
      <c r="MGD50" s="4"/>
      <c r="MGE50" s="4"/>
      <c r="MGF50" s="4"/>
      <c r="MGG50" s="4"/>
      <c r="MGH50" s="4"/>
      <c r="MGI50" s="4"/>
      <c r="MGJ50" s="4"/>
      <c r="MGK50" s="4"/>
      <c r="MGL50" s="4"/>
      <c r="MGM50" s="4"/>
      <c r="MGN50" s="4"/>
      <c r="MGO50" s="4"/>
      <c r="MGP50" s="4"/>
      <c r="MGQ50" s="4"/>
      <c r="MGR50" s="4"/>
      <c r="MGS50" s="4"/>
      <c r="MGT50" s="4"/>
      <c r="MGU50" s="4"/>
      <c r="MGV50" s="4"/>
      <c r="MGW50" s="4"/>
      <c r="MGX50" s="4"/>
      <c r="MGY50" s="4"/>
      <c r="MGZ50" s="4"/>
      <c r="MHA50" s="4"/>
      <c r="MHB50" s="4"/>
      <c r="MHC50" s="4"/>
      <c r="MHD50" s="4"/>
      <c r="MHE50" s="4"/>
      <c r="MHF50" s="4"/>
      <c r="MHG50" s="4"/>
      <c r="MHH50" s="4"/>
      <c r="MHI50" s="4"/>
      <c r="MHJ50" s="4"/>
      <c r="MHK50" s="4"/>
      <c r="MHL50" s="4"/>
      <c r="MHM50" s="4"/>
      <c r="MHN50" s="4"/>
      <c r="MHO50" s="4"/>
      <c r="MHP50" s="4"/>
      <c r="MHQ50" s="4"/>
      <c r="MHR50" s="4"/>
      <c r="MHS50" s="4"/>
      <c r="MHT50" s="4"/>
      <c r="MHU50" s="4"/>
      <c r="MHV50" s="4"/>
      <c r="MHW50" s="4"/>
      <c r="MHX50" s="4"/>
      <c r="MHY50" s="4"/>
      <c r="MHZ50" s="4"/>
      <c r="MIA50" s="4"/>
      <c r="MIB50" s="4"/>
      <c r="MIC50" s="4"/>
      <c r="MID50" s="4"/>
      <c r="MIE50" s="4"/>
      <c r="MIF50" s="4"/>
      <c r="MIG50" s="4"/>
      <c r="MIH50" s="4"/>
      <c r="MII50" s="4"/>
      <c r="MIJ50" s="4"/>
      <c r="MIK50" s="4"/>
      <c r="MIL50" s="4"/>
      <c r="MIM50" s="4"/>
      <c r="MIN50" s="4"/>
      <c r="MIO50" s="4"/>
      <c r="MIP50" s="4"/>
      <c r="MIQ50" s="4"/>
      <c r="MIR50" s="4"/>
      <c r="MIS50" s="4"/>
      <c r="MIT50" s="4"/>
      <c r="MIU50" s="4"/>
      <c r="MIV50" s="4"/>
      <c r="MIW50" s="4"/>
      <c r="MIX50" s="4"/>
      <c r="MIY50" s="4"/>
      <c r="MIZ50" s="4"/>
      <c r="MJA50" s="4"/>
      <c r="MJB50" s="4"/>
      <c r="MJC50" s="4"/>
      <c r="MJD50" s="4"/>
      <c r="MJE50" s="4"/>
      <c r="MJF50" s="4"/>
      <c r="MJG50" s="4"/>
      <c r="MJH50" s="4"/>
      <c r="MJI50" s="4"/>
      <c r="MJJ50" s="4"/>
      <c r="MJK50" s="4"/>
      <c r="MJL50" s="4"/>
      <c r="MJM50" s="4"/>
      <c r="MJN50" s="4"/>
      <c r="MJO50" s="4"/>
      <c r="MJP50" s="4"/>
      <c r="MJQ50" s="4"/>
      <c r="MJR50" s="4"/>
      <c r="MJS50" s="4"/>
      <c r="MJT50" s="4"/>
      <c r="MJU50" s="4"/>
      <c r="MJV50" s="4"/>
      <c r="MJW50" s="4"/>
      <c r="MJX50" s="4"/>
      <c r="MJY50" s="4"/>
      <c r="MJZ50" s="4"/>
      <c r="MKA50" s="4"/>
      <c r="MKB50" s="4"/>
      <c r="MKC50" s="4"/>
      <c r="MKD50" s="4"/>
      <c r="MKE50" s="4"/>
      <c r="MKF50" s="4"/>
      <c r="MKG50" s="4"/>
      <c r="MKH50" s="4"/>
      <c r="MKI50" s="4"/>
      <c r="MKJ50" s="4"/>
      <c r="MKK50" s="4"/>
      <c r="MKL50" s="4"/>
      <c r="MKM50" s="4"/>
      <c r="MKN50" s="4"/>
      <c r="MKO50" s="4"/>
      <c r="MKP50" s="4"/>
      <c r="MKQ50" s="4"/>
      <c r="MKR50" s="4"/>
      <c r="MKS50" s="4"/>
      <c r="MKT50" s="4"/>
      <c r="MKU50" s="4"/>
      <c r="MKV50" s="4"/>
      <c r="MKW50" s="4"/>
      <c r="MKX50" s="4"/>
      <c r="MKY50" s="4"/>
      <c r="MKZ50" s="4"/>
      <c r="MLA50" s="4"/>
      <c r="MLB50" s="4"/>
      <c r="MLC50" s="4"/>
      <c r="MLD50" s="4"/>
      <c r="MLE50" s="4"/>
      <c r="MLF50" s="4"/>
      <c r="MLG50" s="4"/>
      <c r="MLH50" s="4"/>
      <c r="MLI50" s="4"/>
      <c r="MLJ50" s="4"/>
      <c r="MLK50" s="4"/>
      <c r="MLL50" s="4"/>
      <c r="MLM50" s="4"/>
      <c r="MLN50" s="4"/>
      <c r="MLO50" s="4"/>
      <c r="MLP50" s="4"/>
      <c r="MLQ50" s="4"/>
      <c r="MLR50" s="4"/>
      <c r="MLS50" s="4"/>
      <c r="MLT50" s="4"/>
      <c r="MLU50" s="4"/>
      <c r="MLV50" s="4"/>
      <c r="MLW50" s="4"/>
      <c r="MLX50" s="4"/>
      <c r="MLY50" s="4"/>
      <c r="MLZ50" s="4"/>
      <c r="MMA50" s="4"/>
      <c r="MMB50" s="4"/>
      <c r="MMC50" s="4"/>
      <c r="MMD50" s="4"/>
      <c r="MME50" s="4"/>
      <c r="MMF50" s="4"/>
      <c r="MMG50" s="4"/>
      <c r="MMH50" s="4"/>
      <c r="MMI50" s="4"/>
      <c r="MMJ50" s="4"/>
      <c r="MMK50" s="4"/>
      <c r="MML50" s="4"/>
      <c r="MMM50" s="4"/>
      <c r="MMN50" s="4"/>
      <c r="MMO50" s="4"/>
      <c r="MMP50" s="4"/>
      <c r="MMQ50" s="4"/>
      <c r="MMR50" s="4"/>
      <c r="MMS50" s="4"/>
      <c r="MMT50" s="4"/>
      <c r="MMU50" s="4"/>
      <c r="MMV50" s="4"/>
      <c r="MMW50" s="4"/>
      <c r="MMX50" s="4"/>
      <c r="MMY50" s="4"/>
      <c r="MMZ50" s="4"/>
      <c r="MNA50" s="4"/>
      <c r="MNB50" s="4"/>
      <c r="MNC50" s="4"/>
      <c r="MND50" s="4"/>
      <c r="MNE50" s="4"/>
      <c r="MNF50" s="4"/>
      <c r="MNG50" s="4"/>
      <c r="MNH50" s="4"/>
      <c r="MNI50" s="4"/>
      <c r="MNJ50" s="4"/>
      <c r="MNK50" s="4"/>
      <c r="MNL50" s="4"/>
      <c r="MNM50" s="4"/>
      <c r="MNN50" s="4"/>
      <c r="MNO50" s="4"/>
      <c r="MNP50" s="4"/>
      <c r="MNQ50" s="4"/>
      <c r="MNR50" s="4"/>
      <c r="MNS50" s="4"/>
      <c r="MNT50" s="4"/>
      <c r="MNU50" s="4"/>
      <c r="MNV50" s="4"/>
      <c r="MNW50" s="4"/>
      <c r="MNX50" s="4"/>
      <c r="MNY50" s="4"/>
      <c r="MNZ50" s="4"/>
      <c r="MOA50" s="4"/>
      <c r="MOB50" s="4"/>
      <c r="MOC50" s="4"/>
      <c r="MOD50" s="4"/>
      <c r="MOE50" s="4"/>
      <c r="MOF50" s="4"/>
      <c r="MOG50" s="4"/>
      <c r="MOH50" s="4"/>
      <c r="MOI50" s="4"/>
      <c r="MOJ50" s="4"/>
      <c r="MOK50" s="4"/>
      <c r="MOL50" s="4"/>
      <c r="MOM50" s="4"/>
      <c r="MON50" s="4"/>
      <c r="MOO50" s="4"/>
      <c r="MOP50" s="4"/>
      <c r="MOQ50" s="4"/>
      <c r="MOR50" s="4"/>
      <c r="MOS50" s="4"/>
      <c r="MOT50" s="4"/>
      <c r="MOU50" s="4"/>
      <c r="MOV50" s="4"/>
      <c r="MOW50" s="4"/>
      <c r="MOX50" s="4"/>
      <c r="MOY50" s="4"/>
      <c r="MOZ50" s="4"/>
      <c r="MPA50" s="4"/>
      <c r="MPB50" s="4"/>
      <c r="MPC50" s="4"/>
      <c r="MPD50" s="4"/>
      <c r="MPE50" s="4"/>
      <c r="MPF50" s="4"/>
      <c r="MPG50" s="4"/>
      <c r="MPH50" s="4"/>
      <c r="MPI50" s="4"/>
      <c r="MPJ50" s="4"/>
      <c r="MPK50" s="4"/>
      <c r="MPL50" s="4"/>
      <c r="MPM50" s="4"/>
      <c r="MPN50" s="4"/>
      <c r="MPO50" s="4"/>
      <c r="MPP50" s="4"/>
      <c r="MPQ50" s="4"/>
      <c r="MPR50" s="4"/>
      <c r="MPS50" s="4"/>
      <c r="MPT50" s="4"/>
      <c r="MPU50" s="4"/>
      <c r="MPV50" s="4"/>
      <c r="MPW50" s="4"/>
      <c r="MPX50" s="4"/>
      <c r="MPY50" s="4"/>
      <c r="MPZ50" s="4"/>
      <c r="MQA50" s="4"/>
      <c r="MQB50" s="4"/>
      <c r="MQC50" s="4"/>
      <c r="MQD50" s="4"/>
      <c r="MQE50" s="4"/>
      <c r="MQF50" s="4"/>
      <c r="MQG50" s="4"/>
      <c r="MQH50" s="4"/>
      <c r="MQI50" s="4"/>
      <c r="MQJ50" s="4"/>
      <c r="MQK50" s="4"/>
      <c r="MQL50" s="4"/>
      <c r="MQM50" s="4"/>
      <c r="MQN50" s="4"/>
      <c r="MQO50" s="4"/>
      <c r="MQP50" s="4"/>
      <c r="MQQ50" s="4"/>
      <c r="MQR50" s="4"/>
      <c r="MQS50" s="4"/>
      <c r="MQT50" s="4"/>
      <c r="MQU50" s="4"/>
      <c r="MQV50" s="4"/>
      <c r="MQW50" s="4"/>
      <c r="MQX50" s="4"/>
      <c r="MQY50" s="4"/>
      <c r="MQZ50" s="4"/>
      <c r="MRA50" s="4"/>
      <c r="MRB50" s="4"/>
      <c r="MRC50" s="4"/>
      <c r="MRD50" s="4"/>
      <c r="MRE50" s="4"/>
      <c r="MRF50" s="4"/>
      <c r="MRG50" s="4"/>
      <c r="MRH50" s="4"/>
      <c r="MRI50" s="4"/>
      <c r="MRJ50" s="4"/>
      <c r="MRK50" s="4"/>
      <c r="MRL50" s="4"/>
      <c r="MRM50" s="4"/>
      <c r="MRN50" s="4"/>
      <c r="MRO50" s="4"/>
      <c r="MRP50" s="4"/>
      <c r="MRQ50" s="4"/>
      <c r="MRR50" s="4"/>
      <c r="MRS50" s="4"/>
      <c r="MRT50" s="4"/>
      <c r="MRU50" s="4"/>
      <c r="MRV50" s="4"/>
      <c r="MRW50" s="4"/>
      <c r="MRX50" s="4"/>
      <c r="MRY50" s="4"/>
      <c r="MRZ50" s="4"/>
      <c r="MSA50" s="4"/>
      <c r="MSB50" s="4"/>
      <c r="MSC50" s="4"/>
      <c r="MSD50" s="4"/>
      <c r="MSE50" s="4"/>
      <c r="MSF50" s="4"/>
      <c r="MSG50" s="4"/>
      <c r="MSH50" s="4"/>
      <c r="MSI50" s="4"/>
      <c r="MSJ50" s="4"/>
      <c r="MSK50" s="4"/>
      <c r="MSL50" s="4"/>
      <c r="MSM50" s="4"/>
      <c r="MSN50" s="4"/>
      <c r="MSO50" s="4"/>
      <c r="MSP50" s="4"/>
      <c r="MSQ50" s="4"/>
      <c r="MSR50" s="4"/>
      <c r="MSS50" s="4"/>
      <c r="MST50" s="4"/>
      <c r="MSU50" s="4"/>
      <c r="MSV50" s="4"/>
      <c r="MSW50" s="4"/>
      <c r="MSX50" s="4"/>
      <c r="MSY50" s="4"/>
      <c r="MSZ50" s="4"/>
      <c r="MTA50" s="4"/>
      <c r="MTB50" s="4"/>
      <c r="MTC50" s="4"/>
      <c r="MTD50" s="4"/>
      <c r="MTE50" s="4"/>
      <c r="MTF50" s="4"/>
      <c r="MTG50" s="4"/>
      <c r="MTH50" s="4"/>
      <c r="MTI50" s="4"/>
      <c r="MTJ50" s="4"/>
      <c r="MTK50" s="4"/>
      <c r="MTL50" s="4"/>
      <c r="MTM50" s="4"/>
      <c r="MTN50" s="4"/>
      <c r="MTO50" s="4"/>
      <c r="MTP50" s="4"/>
      <c r="MTQ50" s="4"/>
      <c r="MTR50" s="4"/>
      <c r="MTS50" s="4"/>
      <c r="MTT50" s="4"/>
      <c r="MTU50" s="4"/>
      <c r="MTV50" s="4"/>
      <c r="MTW50" s="4"/>
      <c r="MTX50" s="4"/>
      <c r="MTY50" s="4"/>
      <c r="MTZ50" s="4"/>
      <c r="MUA50" s="4"/>
      <c r="MUB50" s="4"/>
      <c r="MUC50" s="4"/>
      <c r="MUD50" s="4"/>
      <c r="MUE50" s="4"/>
      <c r="MUF50" s="4"/>
      <c r="MUG50" s="4"/>
      <c r="MUH50" s="4"/>
      <c r="MUI50" s="4"/>
      <c r="MUJ50" s="4"/>
      <c r="MUK50" s="4"/>
      <c r="MUL50" s="4"/>
      <c r="MUM50" s="4"/>
      <c r="MUN50" s="4"/>
      <c r="MUO50" s="4"/>
      <c r="MUP50" s="4"/>
      <c r="MUQ50" s="4"/>
      <c r="MUR50" s="4"/>
      <c r="MUS50" s="4"/>
      <c r="MUT50" s="4"/>
      <c r="MUU50" s="4"/>
      <c r="MUV50" s="4"/>
      <c r="MUW50" s="4"/>
      <c r="MUX50" s="4"/>
      <c r="MUY50" s="4"/>
      <c r="MUZ50" s="4"/>
      <c r="MVA50" s="4"/>
      <c r="MVB50" s="4"/>
      <c r="MVC50" s="4"/>
      <c r="MVD50" s="4"/>
      <c r="MVE50" s="4"/>
      <c r="MVF50" s="4"/>
      <c r="MVG50" s="4"/>
      <c r="MVH50" s="4"/>
      <c r="MVI50" s="4"/>
      <c r="MVJ50" s="4"/>
      <c r="MVK50" s="4"/>
      <c r="MVL50" s="4"/>
      <c r="MVM50" s="4"/>
      <c r="MVN50" s="4"/>
      <c r="MVO50" s="4"/>
      <c r="MVP50" s="4"/>
      <c r="MVQ50" s="4"/>
      <c r="MVR50" s="4"/>
      <c r="MVS50" s="4"/>
      <c r="MVT50" s="4"/>
      <c r="MVU50" s="4"/>
      <c r="MVV50" s="4"/>
      <c r="MVW50" s="4"/>
      <c r="MVX50" s="4"/>
      <c r="MVY50" s="4"/>
      <c r="MVZ50" s="4"/>
      <c r="MWA50" s="4"/>
      <c r="MWB50" s="4"/>
      <c r="MWC50" s="4"/>
      <c r="MWD50" s="4"/>
      <c r="MWE50" s="4"/>
      <c r="MWF50" s="4"/>
      <c r="MWG50" s="4"/>
      <c r="MWH50" s="4"/>
      <c r="MWI50" s="4"/>
      <c r="MWJ50" s="4"/>
      <c r="MWK50" s="4"/>
      <c r="MWL50" s="4"/>
      <c r="MWM50" s="4"/>
      <c r="MWN50" s="4"/>
      <c r="MWO50" s="4"/>
      <c r="MWP50" s="4"/>
      <c r="MWQ50" s="4"/>
      <c r="MWR50" s="4"/>
      <c r="MWS50" s="4"/>
      <c r="MWT50" s="4"/>
      <c r="MWU50" s="4"/>
      <c r="MWV50" s="4"/>
      <c r="MWW50" s="4"/>
      <c r="MWX50" s="4"/>
      <c r="MWY50" s="4"/>
      <c r="MWZ50" s="4"/>
      <c r="MXA50" s="4"/>
      <c r="MXB50" s="4"/>
      <c r="MXC50" s="4"/>
      <c r="MXD50" s="4"/>
      <c r="MXE50" s="4"/>
      <c r="MXF50" s="4"/>
      <c r="MXG50" s="4"/>
      <c r="MXH50" s="4"/>
      <c r="MXI50" s="4"/>
      <c r="MXJ50" s="4"/>
      <c r="MXK50" s="4"/>
      <c r="MXL50" s="4"/>
      <c r="MXM50" s="4"/>
      <c r="MXN50" s="4"/>
      <c r="MXO50" s="4"/>
      <c r="MXP50" s="4"/>
      <c r="MXQ50" s="4"/>
      <c r="MXR50" s="4"/>
      <c r="MXS50" s="4"/>
      <c r="MXT50" s="4"/>
      <c r="MXU50" s="4"/>
      <c r="MXV50" s="4"/>
      <c r="MXW50" s="4"/>
      <c r="MXX50" s="4"/>
      <c r="MXY50" s="4"/>
      <c r="MXZ50" s="4"/>
      <c r="MYA50" s="4"/>
      <c r="MYB50" s="4"/>
      <c r="MYC50" s="4"/>
      <c r="MYD50" s="4"/>
      <c r="MYE50" s="4"/>
      <c r="MYF50" s="4"/>
      <c r="MYG50" s="4"/>
      <c r="MYH50" s="4"/>
      <c r="MYI50" s="4"/>
      <c r="MYJ50" s="4"/>
      <c r="MYK50" s="4"/>
      <c r="MYL50" s="4"/>
      <c r="MYM50" s="4"/>
      <c r="MYN50" s="4"/>
      <c r="MYO50" s="4"/>
      <c r="MYP50" s="4"/>
      <c r="MYQ50" s="4"/>
      <c r="MYR50" s="4"/>
      <c r="MYS50" s="4"/>
      <c r="MYT50" s="4"/>
      <c r="MYU50" s="4"/>
      <c r="MYV50" s="4"/>
      <c r="MYW50" s="4"/>
      <c r="MYX50" s="4"/>
      <c r="MYY50" s="4"/>
      <c r="MYZ50" s="4"/>
      <c r="MZA50" s="4"/>
      <c r="MZB50" s="4"/>
      <c r="MZC50" s="4"/>
      <c r="MZD50" s="4"/>
      <c r="MZE50" s="4"/>
      <c r="MZF50" s="4"/>
      <c r="MZG50" s="4"/>
      <c r="MZH50" s="4"/>
      <c r="MZI50" s="4"/>
      <c r="MZJ50" s="4"/>
      <c r="MZK50" s="4"/>
      <c r="MZL50" s="4"/>
      <c r="MZM50" s="4"/>
      <c r="MZN50" s="4"/>
      <c r="MZO50" s="4"/>
      <c r="MZP50" s="4"/>
      <c r="MZQ50" s="4"/>
      <c r="MZR50" s="4"/>
      <c r="MZS50" s="4"/>
      <c r="MZT50" s="4"/>
      <c r="MZU50" s="4"/>
      <c r="MZV50" s="4"/>
      <c r="MZW50" s="4"/>
      <c r="MZX50" s="4"/>
      <c r="MZY50" s="4"/>
      <c r="MZZ50" s="4"/>
      <c r="NAA50" s="4"/>
      <c r="NAB50" s="4"/>
      <c r="NAC50" s="4"/>
      <c r="NAD50" s="4"/>
      <c r="NAE50" s="4"/>
      <c r="NAF50" s="4"/>
      <c r="NAG50" s="4"/>
      <c r="NAH50" s="4"/>
      <c r="NAI50" s="4"/>
      <c r="NAJ50" s="4"/>
      <c r="NAK50" s="4"/>
      <c r="NAL50" s="4"/>
      <c r="NAM50" s="4"/>
      <c r="NAN50" s="4"/>
      <c r="NAO50" s="4"/>
      <c r="NAP50" s="4"/>
      <c r="NAQ50" s="4"/>
      <c r="NAR50" s="4"/>
      <c r="NAS50" s="4"/>
      <c r="NAT50" s="4"/>
      <c r="NAU50" s="4"/>
      <c r="NAV50" s="4"/>
      <c r="NAW50" s="4"/>
      <c r="NAX50" s="4"/>
      <c r="NAY50" s="4"/>
      <c r="NAZ50" s="4"/>
      <c r="NBA50" s="4"/>
      <c r="NBB50" s="4"/>
      <c r="NBC50" s="4"/>
      <c r="NBD50" s="4"/>
      <c r="NBE50" s="4"/>
      <c r="NBF50" s="4"/>
      <c r="NBG50" s="4"/>
      <c r="NBH50" s="4"/>
      <c r="NBI50" s="4"/>
      <c r="NBJ50" s="4"/>
      <c r="NBK50" s="4"/>
      <c r="NBL50" s="4"/>
      <c r="NBM50" s="4"/>
      <c r="NBN50" s="4"/>
      <c r="NBO50" s="4"/>
      <c r="NBP50" s="4"/>
      <c r="NBQ50" s="4"/>
      <c r="NBR50" s="4"/>
      <c r="NBS50" s="4"/>
      <c r="NBT50" s="4"/>
      <c r="NBU50" s="4"/>
      <c r="NBV50" s="4"/>
      <c r="NBW50" s="4"/>
      <c r="NBX50" s="4"/>
      <c r="NBY50" s="4"/>
      <c r="NBZ50" s="4"/>
      <c r="NCA50" s="4"/>
      <c r="NCB50" s="4"/>
      <c r="NCC50" s="4"/>
      <c r="NCD50" s="4"/>
      <c r="NCE50" s="4"/>
      <c r="NCF50" s="4"/>
      <c r="NCG50" s="4"/>
      <c r="NCH50" s="4"/>
      <c r="NCI50" s="4"/>
      <c r="NCJ50" s="4"/>
      <c r="NCK50" s="4"/>
      <c r="NCL50" s="4"/>
      <c r="NCM50" s="4"/>
      <c r="NCN50" s="4"/>
      <c r="NCO50" s="4"/>
      <c r="NCP50" s="4"/>
      <c r="NCQ50" s="4"/>
      <c r="NCR50" s="4"/>
      <c r="NCS50" s="4"/>
      <c r="NCT50" s="4"/>
      <c r="NCU50" s="4"/>
      <c r="NCV50" s="4"/>
      <c r="NCW50" s="4"/>
      <c r="NCX50" s="4"/>
      <c r="NCY50" s="4"/>
      <c r="NCZ50" s="4"/>
      <c r="NDA50" s="4"/>
      <c r="NDB50" s="4"/>
      <c r="NDC50" s="4"/>
      <c r="NDD50" s="4"/>
      <c r="NDE50" s="4"/>
      <c r="NDF50" s="4"/>
      <c r="NDG50" s="4"/>
      <c r="NDH50" s="4"/>
      <c r="NDI50" s="4"/>
      <c r="NDJ50" s="4"/>
      <c r="NDK50" s="4"/>
      <c r="NDL50" s="4"/>
      <c r="NDM50" s="4"/>
      <c r="NDN50" s="4"/>
      <c r="NDO50" s="4"/>
      <c r="NDP50" s="4"/>
      <c r="NDQ50" s="4"/>
      <c r="NDR50" s="4"/>
      <c r="NDS50" s="4"/>
      <c r="NDT50" s="4"/>
      <c r="NDU50" s="4"/>
      <c r="NDV50" s="4"/>
      <c r="NDW50" s="4"/>
      <c r="NDX50" s="4"/>
      <c r="NDY50" s="4"/>
      <c r="NDZ50" s="4"/>
      <c r="NEA50" s="4"/>
      <c r="NEB50" s="4"/>
      <c r="NEC50" s="4"/>
      <c r="NED50" s="4"/>
      <c r="NEE50" s="4"/>
      <c r="NEF50" s="4"/>
      <c r="NEG50" s="4"/>
      <c r="NEH50" s="4"/>
      <c r="NEI50" s="4"/>
      <c r="NEJ50" s="4"/>
      <c r="NEK50" s="4"/>
      <c r="NEL50" s="4"/>
      <c r="NEM50" s="4"/>
      <c r="NEN50" s="4"/>
      <c r="NEO50" s="4"/>
      <c r="NEP50" s="4"/>
      <c r="NEQ50" s="4"/>
      <c r="NER50" s="4"/>
      <c r="NES50" s="4"/>
      <c r="NET50" s="4"/>
      <c r="NEU50" s="4"/>
      <c r="NEV50" s="4"/>
      <c r="NEW50" s="4"/>
      <c r="NEX50" s="4"/>
      <c r="NEY50" s="4"/>
      <c r="NEZ50" s="4"/>
      <c r="NFA50" s="4"/>
      <c r="NFB50" s="4"/>
      <c r="NFC50" s="4"/>
      <c r="NFD50" s="4"/>
      <c r="NFE50" s="4"/>
      <c r="NFF50" s="4"/>
      <c r="NFG50" s="4"/>
      <c r="NFH50" s="4"/>
      <c r="NFI50" s="4"/>
      <c r="NFJ50" s="4"/>
      <c r="NFK50" s="4"/>
      <c r="NFL50" s="4"/>
      <c r="NFM50" s="4"/>
      <c r="NFN50" s="4"/>
      <c r="NFO50" s="4"/>
      <c r="NFP50" s="4"/>
      <c r="NFQ50" s="4"/>
      <c r="NFR50" s="4"/>
      <c r="NFS50" s="4"/>
      <c r="NFT50" s="4"/>
      <c r="NFU50" s="4"/>
      <c r="NFV50" s="4"/>
      <c r="NFW50" s="4"/>
      <c r="NFX50" s="4"/>
      <c r="NFY50" s="4"/>
      <c r="NFZ50" s="4"/>
      <c r="NGA50" s="4"/>
      <c r="NGB50" s="4"/>
      <c r="NGC50" s="4"/>
      <c r="NGD50" s="4"/>
      <c r="NGE50" s="4"/>
      <c r="NGF50" s="4"/>
      <c r="NGG50" s="4"/>
      <c r="NGH50" s="4"/>
      <c r="NGI50" s="4"/>
      <c r="NGJ50" s="4"/>
      <c r="NGK50" s="4"/>
      <c r="NGL50" s="4"/>
      <c r="NGM50" s="4"/>
      <c r="NGN50" s="4"/>
      <c r="NGO50" s="4"/>
      <c r="NGP50" s="4"/>
      <c r="NGQ50" s="4"/>
      <c r="NGR50" s="4"/>
      <c r="NGS50" s="4"/>
      <c r="NGT50" s="4"/>
      <c r="NGU50" s="4"/>
      <c r="NGV50" s="4"/>
      <c r="NGW50" s="4"/>
      <c r="NGX50" s="4"/>
      <c r="NGY50" s="4"/>
      <c r="NGZ50" s="4"/>
      <c r="NHA50" s="4"/>
      <c r="NHB50" s="4"/>
      <c r="NHC50" s="4"/>
      <c r="NHD50" s="4"/>
      <c r="NHE50" s="4"/>
      <c r="NHF50" s="4"/>
      <c r="NHG50" s="4"/>
      <c r="NHH50" s="4"/>
      <c r="NHI50" s="4"/>
      <c r="NHJ50" s="4"/>
      <c r="NHK50" s="4"/>
      <c r="NHL50" s="4"/>
      <c r="NHM50" s="4"/>
      <c r="NHN50" s="4"/>
      <c r="NHO50" s="4"/>
      <c r="NHP50" s="4"/>
      <c r="NHQ50" s="4"/>
      <c r="NHR50" s="4"/>
      <c r="NHS50" s="4"/>
      <c r="NHT50" s="4"/>
      <c r="NHU50" s="4"/>
      <c r="NHV50" s="4"/>
      <c r="NHW50" s="4"/>
      <c r="NHX50" s="4"/>
      <c r="NHY50" s="4"/>
      <c r="NHZ50" s="4"/>
      <c r="NIA50" s="4"/>
      <c r="NIB50" s="4"/>
      <c r="NIC50" s="4"/>
      <c r="NID50" s="4"/>
      <c r="NIE50" s="4"/>
      <c r="NIF50" s="4"/>
      <c r="NIG50" s="4"/>
      <c r="NIH50" s="4"/>
      <c r="NII50" s="4"/>
      <c r="NIJ50" s="4"/>
      <c r="NIK50" s="4"/>
      <c r="NIL50" s="4"/>
      <c r="NIM50" s="4"/>
      <c r="NIN50" s="4"/>
      <c r="NIO50" s="4"/>
      <c r="NIP50" s="4"/>
      <c r="NIQ50" s="4"/>
      <c r="NIR50" s="4"/>
      <c r="NIS50" s="4"/>
      <c r="NIT50" s="4"/>
      <c r="NIU50" s="4"/>
      <c r="NIV50" s="4"/>
      <c r="NIW50" s="4"/>
      <c r="NIX50" s="4"/>
      <c r="NIY50" s="4"/>
      <c r="NIZ50" s="4"/>
      <c r="NJA50" s="4"/>
      <c r="NJB50" s="4"/>
      <c r="NJC50" s="4"/>
      <c r="NJD50" s="4"/>
      <c r="NJE50" s="4"/>
      <c r="NJF50" s="4"/>
      <c r="NJG50" s="4"/>
      <c r="NJH50" s="4"/>
      <c r="NJI50" s="4"/>
      <c r="NJJ50" s="4"/>
      <c r="NJK50" s="4"/>
      <c r="NJL50" s="4"/>
      <c r="NJM50" s="4"/>
      <c r="NJN50" s="4"/>
      <c r="NJO50" s="4"/>
      <c r="NJP50" s="4"/>
      <c r="NJQ50" s="4"/>
      <c r="NJR50" s="4"/>
      <c r="NJS50" s="4"/>
      <c r="NJT50" s="4"/>
      <c r="NJU50" s="4"/>
      <c r="NJV50" s="4"/>
      <c r="NJW50" s="4"/>
      <c r="NJX50" s="4"/>
      <c r="NJY50" s="4"/>
      <c r="NJZ50" s="4"/>
      <c r="NKA50" s="4"/>
      <c r="NKB50" s="4"/>
      <c r="NKC50" s="4"/>
      <c r="NKD50" s="4"/>
      <c r="NKE50" s="4"/>
      <c r="NKF50" s="4"/>
      <c r="NKG50" s="4"/>
      <c r="NKH50" s="4"/>
      <c r="NKI50" s="4"/>
      <c r="NKJ50" s="4"/>
      <c r="NKK50" s="4"/>
      <c r="NKL50" s="4"/>
      <c r="NKM50" s="4"/>
      <c r="NKN50" s="4"/>
      <c r="NKO50" s="4"/>
      <c r="NKP50" s="4"/>
      <c r="NKQ50" s="4"/>
      <c r="NKR50" s="4"/>
      <c r="NKS50" s="4"/>
      <c r="NKT50" s="4"/>
      <c r="NKU50" s="4"/>
      <c r="NKV50" s="4"/>
      <c r="NKW50" s="4"/>
      <c r="NKX50" s="4"/>
      <c r="NKY50" s="4"/>
      <c r="NKZ50" s="4"/>
      <c r="NLA50" s="4"/>
      <c r="NLB50" s="4"/>
      <c r="NLC50" s="4"/>
      <c r="NLD50" s="4"/>
      <c r="NLE50" s="4"/>
      <c r="NLF50" s="4"/>
      <c r="NLG50" s="4"/>
      <c r="NLH50" s="4"/>
      <c r="NLI50" s="4"/>
      <c r="NLJ50" s="4"/>
      <c r="NLK50" s="4"/>
      <c r="NLL50" s="4"/>
      <c r="NLM50" s="4"/>
      <c r="NLN50" s="4"/>
      <c r="NLO50" s="4"/>
      <c r="NLP50" s="4"/>
      <c r="NLQ50" s="4"/>
      <c r="NLR50" s="4"/>
      <c r="NLS50" s="4"/>
      <c r="NLT50" s="4"/>
      <c r="NLU50" s="4"/>
      <c r="NLV50" s="4"/>
      <c r="NLW50" s="4"/>
      <c r="NLX50" s="4"/>
      <c r="NLY50" s="4"/>
      <c r="NLZ50" s="4"/>
      <c r="NMA50" s="4"/>
      <c r="NMB50" s="4"/>
      <c r="NMC50" s="4"/>
      <c r="NMD50" s="4"/>
      <c r="NME50" s="4"/>
      <c r="NMF50" s="4"/>
      <c r="NMG50" s="4"/>
      <c r="NMH50" s="4"/>
      <c r="NMI50" s="4"/>
      <c r="NMJ50" s="4"/>
      <c r="NMK50" s="4"/>
      <c r="NML50" s="4"/>
      <c r="NMM50" s="4"/>
      <c r="NMN50" s="4"/>
      <c r="NMO50" s="4"/>
      <c r="NMP50" s="4"/>
      <c r="NMQ50" s="4"/>
      <c r="NMR50" s="4"/>
      <c r="NMS50" s="4"/>
      <c r="NMT50" s="4"/>
      <c r="NMU50" s="4"/>
      <c r="NMV50" s="4"/>
      <c r="NMW50" s="4"/>
      <c r="NMX50" s="4"/>
      <c r="NMY50" s="4"/>
      <c r="NMZ50" s="4"/>
      <c r="NNA50" s="4"/>
      <c r="NNB50" s="4"/>
      <c r="NNC50" s="4"/>
      <c r="NND50" s="4"/>
      <c r="NNE50" s="4"/>
      <c r="NNF50" s="4"/>
      <c r="NNG50" s="4"/>
      <c r="NNH50" s="4"/>
      <c r="NNI50" s="4"/>
      <c r="NNJ50" s="4"/>
      <c r="NNK50" s="4"/>
      <c r="NNL50" s="4"/>
      <c r="NNM50" s="4"/>
      <c r="NNN50" s="4"/>
      <c r="NNO50" s="4"/>
      <c r="NNP50" s="4"/>
      <c r="NNQ50" s="4"/>
      <c r="NNR50" s="4"/>
      <c r="NNS50" s="4"/>
      <c r="NNT50" s="4"/>
      <c r="NNU50" s="4"/>
      <c r="NNV50" s="4"/>
      <c r="NNW50" s="4"/>
      <c r="NNX50" s="4"/>
      <c r="NNY50" s="4"/>
      <c r="NNZ50" s="4"/>
      <c r="NOA50" s="4"/>
      <c r="NOB50" s="4"/>
      <c r="NOC50" s="4"/>
      <c r="NOD50" s="4"/>
      <c r="NOE50" s="4"/>
      <c r="NOF50" s="4"/>
      <c r="NOG50" s="4"/>
      <c r="NOH50" s="4"/>
      <c r="NOI50" s="4"/>
      <c r="NOJ50" s="4"/>
      <c r="NOK50" s="4"/>
      <c r="NOL50" s="4"/>
      <c r="NOM50" s="4"/>
      <c r="NON50" s="4"/>
      <c r="NOO50" s="4"/>
      <c r="NOP50" s="4"/>
      <c r="NOQ50" s="4"/>
      <c r="NOR50" s="4"/>
      <c r="NOS50" s="4"/>
      <c r="NOT50" s="4"/>
      <c r="NOU50" s="4"/>
      <c r="NOV50" s="4"/>
      <c r="NOW50" s="4"/>
      <c r="NOX50" s="4"/>
      <c r="NOY50" s="4"/>
      <c r="NOZ50" s="4"/>
      <c r="NPA50" s="4"/>
      <c r="NPB50" s="4"/>
      <c r="NPC50" s="4"/>
      <c r="NPD50" s="4"/>
      <c r="NPE50" s="4"/>
      <c r="NPF50" s="4"/>
      <c r="NPG50" s="4"/>
      <c r="NPH50" s="4"/>
      <c r="NPI50" s="4"/>
      <c r="NPJ50" s="4"/>
      <c r="NPK50" s="4"/>
      <c r="NPL50" s="4"/>
      <c r="NPM50" s="4"/>
      <c r="NPN50" s="4"/>
      <c r="NPO50" s="4"/>
      <c r="NPP50" s="4"/>
      <c r="NPQ50" s="4"/>
      <c r="NPR50" s="4"/>
      <c r="NPS50" s="4"/>
      <c r="NPT50" s="4"/>
      <c r="NPU50" s="4"/>
      <c r="NPV50" s="4"/>
      <c r="NPW50" s="4"/>
      <c r="NPX50" s="4"/>
      <c r="NPY50" s="4"/>
      <c r="NPZ50" s="4"/>
      <c r="NQA50" s="4"/>
      <c r="NQB50" s="4"/>
      <c r="NQC50" s="4"/>
      <c r="NQD50" s="4"/>
      <c r="NQE50" s="4"/>
      <c r="NQF50" s="4"/>
      <c r="NQG50" s="4"/>
      <c r="NQH50" s="4"/>
      <c r="NQI50" s="4"/>
      <c r="NQJ50" s="4"/>
      <c r="NQK50" s="4"/>
      <c r="NQL50" s="4"/>
      <c r="NQM50" s="4"/>
      <c r="NQN50" s="4"/>
      <c r="NQO50" s="4"/>
      <c r="NQP50" s="4"/>
      <c r="NQQ50" s="4"/>
      <c r="NQR50" s="4"/>
      <c r="NQS50" s="4"/>
      <c r="NQT50" s="4"/>
      <c r="NQU50" s="4"/>
      <c r="NQV50" s="4"/>
      <c r="NQW50" s="4"/>
      <c r="NQX50" s="4"/>
      <c r="NQY50" s="4"/>
      <c r="NQZ50" s="4"/>
      <c r="NRA50" s="4"/>
      <c r="NRB50" s="4"/>
      <c r="NRC50" s="4"/>
      <c r="NRD50" s="4"/>
      <c r="NRE50" s="4"/>
      <c r="NRF50" s="4"/>
      <c r="NRG50" s="4"/>
      <c r="NRH50" s="4"/>
      <c r="NRI50" s="4"/>
      <c r="NRJ50" s="4"/>
      <c r="NRK50" s="4"/>
      <c r="NRL50" s="4"/>
      <c r="NRM50" s="4"/>
      <c r="NRN50" s="4"/>
      <c r="NRO50" s="4"/>
      <c r="NRP50" s="4"/>
      <c r="NRQ50" s="4"/>
      <c r="NRR50" s="4"/>
      <c r="NRS50" s="4"/>
      <c r="NRT50" s="4"/>
      <c r="NRU50" s="4"/>
      <c r="NRV50" s="4"/>
      <c r="NRW50" s="4"/>
      <c r="NRX50" s="4"/>
      <c r="NRY50" s="4"/>
      <c r="NRZ50" s="4"/>
      <c r="NSA50" s="4"/>
      <c r="NSB50" s="4"/>
      <c r="NSC50" s="4"/>
      <c r="NSD50" s="4"/>
      <c r="NSE50" s="4"/>
      <c r="NSF50" s="4"/>
      <c r="NSG50" s="4"/>
      <c r="NSH50" s="4"/>
      <c r="NSI50" s="4"/>
      <c r="NSJ50" s="4"/>
      <c r="NSK50" s="4"/>
      <c r="NSL50" s="4"/>
      <c r="NSM50" s="4"/>
      <c r="NSN50" s="4"/>
      <c r="NSO50" s="4"/>
      <c r="NSP50" s="4"/>
      <c r="NSQ50" s="4"/>
      <c r="NSR50" s="4"/>
      <c r="NSS50" s="4"/>
      <c r="NST50" s="4"/>
      <c r="NSU50" s="4"/>
      <c r="NSV50" s="4"/>
      <c r="NSW50" s="4"/>
      <c r="NSX50" s="4"/>
      <c r="NSY50" s="4"/>
      <c r="NSZ50" s="4"/>
      <c r="NTA50" s="4"/>
      <c r="NTB50" s="4"/>
      <c r="NTC50" s="4"/>
      <c r="NTD50" s="4"/>
      <c r="NTE50" s="4"/>
      <c r="NTF50" s="4"/>
      <c r="NTG50" s="4"/>
      <c r="NTH50" s="4"/>
      <c r="NTI50" s="4"/>
      <c r="NTJ50" s="4"/>
      <c r="NTK50" s="4"/>
      <c r="NTL50" s="4"/>
      <c r="NTM50" s="4"/>
      <c r="NTN50" s="4"/>
      <c r="NTO50" s="4"/>
      <c r="NTP50" s="4"/>
      <c r="NTQ50" s="4"/>
      <c r="NTR50" s="4"/>
      <c r="NTS50" s="4"/>
      <c r="NTT50" s="4"/>
      <c r="NTU50" s="4"/>
      <c r="NTV50" s="4"/>
      <c r="NTW50" s="4"/>
      <c r="NTX50" s="4"/>
      <c r="NTY50" s="4"/>
      <c r="NTZ50" s="4"/>
      <c r="NUA50" s="4"/>
      <c r="NUB50" s="4"/>
      <c r="NUC50" s="4"/>
      <c r="NUD50" s="4"/>
      <c r="NUE50" s="4"/>
      <c r="NUF50" s="4"/>
      <c r="NUG50" s="4"/>
      <c r="NUH50" s="4"/>
      <c r="NUI50" s="4"/>
      <c r="NUJ50" s="4"/>
      <c r="NUK50" s="4"/>
      <c r="NUL50" s="4"/>
      <c r="NUM50" s="4"/>
      <c r="NUN50" s="4"/>
      <c r="NUO50" s="4"/>
      <c r="NUP50" s="4"/>
      <c r="NUQ50" s="4"/>
      <c r="NUR50" s="4"/>
      <c r="NUS50" s="4"/>
      <c r="NUT50" s="4"/>
      <c r="NUU50" s="4"/>
      <c r="NUV50" s="4"/>
      <c r="NUW50" s="4"/>
      <c r="NUX50" s="4"/>
      <c r="NUY50" s="4"/>
      <c r="NUZ50" s="4"/>
      <c r="NVA50" s="4"/>
      <c r="NVB50" s="4"/>
      <c r="NVC50" s="4"/>
      <c r="NVD50" s="4"/>
      <c r="NVE50" s="4"/>
      <c r="NVF50" s="4"/>
      <c r="NVG50" s="4"/>
      <c r="NVH50" s="4"/>
      <c r="NVI50" s="4"/>
      <c r="NVJ50" s="4"/>
      <c r="NVK50" s="4"/>
      <c r="NVL50" s="4"/>
      <c r="NVM50" s="4"/>
      <c r="NVN50" s="4"/>
      <c r="NVO50" s="4"/>
      <c r="NVP50" s="4"/>
      <c r="NVQ50" s="4"/>
      <c r="NVR50" s="4"/>
      <c r="NVS50" s="4"/>
      <c r="NVT50" s="4"/>
      <c r="NVU50" s="4"/>
      <c r="NVV50" s="4"/>
      <c r="NVW50" s="4"/>
      <c r="NVX50" s="4"/>
      <c r="NVY50" s="4"/>
      <c r="NVZ50" s="4"/>
      <c r="NWA50" s="4"/>
      <c r="NWB50" s="4"/>
      <c r="NWC50" s="4"/>
      <c r="NWD50" s="4"/>
      <c r="NWE50" s="4"/>
      <c r="NWF50" s="4"/>
      <c r="NWG50" s="4"/>
      <c r="NWH50" s="4"/>
      <c r="NWI50" s="4"/>
      <c r="NWJ50" s="4"/>
      <c r="NWK50" s="4"/>
      <c r="NWL50" s="4"/>
      <c r="NWM50" s="4"/>
      <c r="NWN50" s="4"/>
      <c r="NWO50" s="4"/>
      <c r="NWP50" s="4"/>
      <c r="NWQ50" s="4"/>
      <c r="NWR50" s="4"/>
      <c r="NWS50" s="4"/>
      <c r="NWT50" s="4"/>
      <c r="NWU50" s="4"/>
      <c r="NWV50" s="4"/>
      <c r="NWW50" s="4"/>
      <c r="NWX50" s="4"/>
      <c r="NWY50" s="4"/>
      <c r="NWZ50" s="4"/>
      <c r="NXA50" s="4"/>
      <c r="NXB50" s="4"/>
      <c r="NXC50" s="4"/>
      <c r="NXD50" s="4"/>
      <c r="NXE50" s="4"/>
      <c r="NXF50" s="4"/>
      <c r="NXG50" s="4"/>
      <c r="NXH50" s="4"/>
      <c r="NXI50" s="4"/>
      <c r="NXJ50" s="4"/>
      <c r="NXK50" s="4"/>
      <c r="NXL50" s="4"/>
      <c r="NXM50" s="4"/>
      <c r="NXN50" s="4"/>
      <c r="NXO50" s="4"/>
      <c r="NXP50" s="4"/>
      <c r="NXQ50" s="4"/>
      <c r="NXR50" s="4"/>
      <c r="NXS50" s="4"/>
      <c r="NXT50" s="4"/>
      <c r="NXU50" s="4"/>
      <c r="NXV50" s="4"/>
      <c r="NXW50" s="4"/>
      <c r="NXX50" s="4"/>
      <c r="NXY50" s="4"/>
      <c r="NXZ50" s="4"/>
      <c r="NYA50" s="4"/>
      <c r="NYB50" s="4"/>
      <c r="NYC50" s="4"/>
      <c r="NYD50" s="4"/>
      <c r="NYE50" s="4"/>
      <c r="NYF50" s="4"/>
      <c r="NYG50" s="4"/>
      <c r="NYH50" s="4"/>
      <c r="NYI50" s="4"/>
      <c r="NYJ50" s="4"/>
      <c r="NYK50" s="4"/>
      <c r="NYL50" s="4"/>
      <c r="NYM50" s="4"/>
      <c r="NYN50" s="4"/>
      <c r="NYO50" s="4"/>
      <c r="NYP50" s="4"/>
      <c r="NYQ50" s="4"/>
      <c r="NYR50" s="4"/>
      <c r="NYS50" s="4"/>
      <c r="NYT50" s="4"/>
      <c r="NYU50" s="4"/>
      <c r="NYV50" s="4"/>
      <c r="NYW50" s="4"/>
      <c r="NYX50" s="4"/>
      <c r="NYY50" s="4"/>
      <c r="NYZ50" s="4"/>
      <c r="NZA50" s="4"/>
      <c r="NZB50" s="4"/>
      <c r="NZC50" s="4"/>
      <c r="NZD50" s="4"/>
      <c r="NZE50" s="4"/>
      <c r="NZF50" s="4"/>
      <c r="NZG50" s="4"/>
      <c r="NZH50" s="4"/>
      <c r="NZI50" s="4"/>
      <c r="NZJ50" s="4"/>
      <c r="NZK50" s="4"/>
      <c r="NZL50" s="4"/>
      <c r="NZM50" s="4"/>
      <c r="NZN50" s="4"/>
      <c r="NZO50" s="4"/>
      <c r="NZP50" s="4"/>
      <c r="NZQ50" s="4"/>
      <c r="NZR50" s="4"/>
      <c r="NZS50" s="4"/>
      <c r="NZT50" s="4"/>
      <c r="NZU50" s="4"/>
      <c r="NZV50" s="4"/>
      <c r="NZW50" s="4"/>
      <c r="NZX50" s="4"/>
      <c r="NZY50" s="4"/>
      <c r="NZZ50" s="4"/>
      <c r="OAA50" s="4"/>
      <c r="OAB50" s="4"/>
      <c r="OAC50" s="4"/>
      <c r="OAD50" s="4"/>
      <c r="OAE50" s="4"/>
      <c r="OAF50" s="4"/>
      <c r="OAG50" s="4"/>
      <c r="OAH50" s="4"/>
      <c r="OAI50" s="4"/>
      <c r="OAJ50" s="4"/>
      <c r="OAK50" s="4"/>
      <c r="OAL50" s="4"/>
      <c r="OAM50" s="4"/>
      <c r="OAN50" s="4"/>
      <c r="OAO50" s="4"/>
      <c r="OAP50" s="4"/>
      <c r="OAQ50" s="4"/>
      <c r="OAR50" s="4"/>
      <c r="OAS50" s="4"/>
      <c r="OAT50" s="4"/>
      <c r="OAU50" s="4"/>
      <c r="OAV50" s="4"/>
      <c r="OAW50" s="4"/>
      <c r="OAX50" s="4"/>
      <c r="OAY50" s="4"/>
      <c r="OAZ50" s="4"/>
      <c r="OBA50" s="4"/>
      <c r="OBB50" s="4"/>
      <c r="OBC50" s="4"/>
      <c r="OBD50" s="4"/>
      <c r="OBE50" s="4"/>
      <c r="OBF50" s="4"/>
      <c r="OBG50" s="4"/>
      <c r="OBH50" s="4"/>
      <c r="OBI50" s="4"/>
      <c r="OBJ50" s="4"/>
      <c r="OBK50" s="4"/>
      <c r="OBL50" s="4"/>
      <c r="OBM50" s="4"/>
      <c r="OBN50" s="4"/>
      <c r="OBO50" s="4"/>
      <c r="OBP50" s="4"/>
      <c r="OBQ50" s="4"/>
      <c r="OBR50" s="4"/>
      <c r="OBS50" s="4"/>
      <c r="OBT50" s="4"/>
      <c r="OBU50" s="4"/>
      <c r="OBV50" s="4"/>
      <c r="OBW50" s="4"/>
      <c r="OBX50" s="4"/>
      <c r="OBY50" s="4"/>
      <c r="OBZ50" s="4"/>
      <c r="OCA50" s="4"/>
      <c r="OCB50" s="4"/>
      <c r="OCC50" s="4"/>
      <c r="OCD50" s="4"/>
      <c r="OCE50" s="4"/>
      <c r="OCF50" s="4"/>
      <c r="OCG50" s="4"/>
      <c r="OCH50" s="4"/>
      <c r="OCI50" s="4"/>
      <c r="OCJ50" s="4"/>
      <c r="OCK50" s="4"/>
      <c r="OCL50" s="4"/>
      <c r="OCM50" s="4"/>
      <c r="OCN50" s="4"/>
      <c r="OCO50" s="4"/>
      <c r="OCP50" s="4"/>
      <c r="OCQ50" s="4"/>
      <c r="OCR50" s="4"/>
      <c r="OCS50" s="4"/>
      <c r="OCT50" s="4"/>
      <c r="OCU50" s="4"/>
      <c r="OCV50" s="4"/>
      <c r="OCW50" s="4"/>
      <c r="OCX50" s="4"/>
      <c r="OCY50" s="4"/>
      <c r="OCZ50" s="4"/>
      <c r="ODA50" s="4"/>
      <c r="ODB50" s="4"/>
      <c r="ODC50" s="4"/>
      <c r="ODD50" s="4"/>
      <c r="ODE50" s="4"/>
      <c r="ODF50" s="4"/>
      <c r="ODG50" s="4"/>
      <c r="ODH50" s="4"/>
      <c r="ODI50" s="4"/>
      <c r="ODJ50" s="4"/>
      <c r="ODK50" s="4"/>
      <c r="ODL50" s="4"/>
      <c r="ODM50" s="4"/>
      <c r="ODN50" s="4"/>
      <c r="ODO50" s="4"/>
      <c r="ODP50" s="4"/>
      <c r="ODQ50" s="4"/>
      <c r="ODR50" s="4"/>
      <c r="ODS50" s="4"/>
      <c r="ODT50" s="4"/>
      <c r="ODU50" s="4"/>
      <c r="ODV50" s="4"/>
      <c r="ODW50" s="4"/>
      <c r="ODX50" s="4"/>
      <c r="ODY50" s="4"/>
      <c r="ODZ50" s="4"/>
      <c r="OEA50" s="4"/>
      <c r="OEB50" s="4"/>
      <c r="OEC50" s="4"/>
      <c r="OED50" s="4"/>
      <c r="OEE50" s="4"/>
      <c r="OEF50" s="4"/>
      <c r="OEG50" s="4"/>
      <c r="OEH50" s="4"/>
      <c r="OEI50" s="4"/>
      <c r="OEJ50" s="4"/>
      <c r="OEK50" s="4"/>
      <c r="OEL50" s="4"/>
      <c r="OEM50" s="4"/>
      <c r="OEN50" s="4"/>
      <c r="OEO50" s="4"/>
      <c r="OEP50" s="4"/>
      <c r="OEQ50" s="4"/>
      <c r="OER50" s="4"/>
      <c r="OES50" s="4"/>
      <c r="OET50" s="4"/>
      <c r="OEU50" s="4"/>
      <c r="OEV50" s="4"/>
      <c r="OEW50" s="4"/>
      <c r="OEX50" s="4"/>
      <c r="OEY50" s="4"/>
      <c r="OEZ50" s="4"/>
      <c r="OFA50" s="4"/>
      <c r="OFB50" s="4"/>
      <c r="OFC50" s="4"/>
      <c r="OFD50" s="4"/>
      <c r="OFE50" s="4"/>
      <c r="OFF50" s="4"/>
      <c r="OFG50" s="4"/>
      <c r="OFH50" s="4"/>
      <c r="OFI50" s="4"/>
      <c r="OFJ50" s="4"/>
      <c r="OFK50" s="4"/>
      <c r="OFL50" s="4"/>
      <c r="OFM50" s="4"/>
      <c r="OFN50" s="4"/>
      <c r="OFO50" s="4"/>
      <c r="OFP50" s="4"/>
      <c r="OFQ50" s="4"/>
      <c r="OFR50" s="4"/>
      <c r="OFS50" s="4"/>
      <c r="OFT50" s="4"/>
      <c r="OFU50" s="4"/>
      <c r="OFV50" s="4"/>
      <c r="OFW50" s="4"/>
      <c r="OFX50" s="4"/>
      <c r="OFY50" s="4"/>
      <c r="OFZ50" s="4"/>
      <c r="OGA50" s="4"/>
      <c r="OGB50" s="4"/>
      <c r="OGC50" s="4"/>
      <c r="OGD50" s="4"/>
      <c r="OGE50" s="4"/>
      <c r="OGF50" s="4"/>
      <c r="OGG50" s="4"/>
      <c r="OGH50" s="4"/>
      <c r="OGI50" s="4"/>
      <c r="OGJ50" s="4"/>
      <c r="OGK50" s="4"/>
      <c r="OGL50" s="4"/>
      <c r="OGM50" s="4"/>
      <c r="OGN50" s="4"/>
      <c r="OGO50" s="4"/>
      <c r="OGP50" s="4"/>
      <c r="OGQ50" s="4"/>
      <c r="OGR50" s="4"/>
      <c r="OGS50" s="4"/>
      <c r="OGT50" s="4"/>
      <c r="OGU50" s="4"/>
      <c r="OGV50" s="4"/>
      <c r="OGW50" s="4"/>
      <c r="OGX50" s="4"/>
      <c r="OGY50" s="4"/>
      <c r="OGZ50" s="4"/>
      <c r="OHA50" s="4"/>
      <c r="OHB50" s="4"/>
      <c r="OHC50" s="4"/>
      <c r="OHD50" s="4"/>
      <c r="OHE50" s="4"/>
      <c r="OHF50" s="4"/>
      <c r="OHG50" s="4"/>
      <c r="OHH50" s="4"/>
      <c r="OHI50" s="4"/>
      <c r="OHJ50" s="4"/>
      <c r="OHK50" s="4"/>
      <c r="OHL50" s="4"/>
      <c r="OHM50" s="4"/>
      <c r="OHN50" s="4"/>
      <c r="OHO50" s="4"/>
      <c r="OHP50" s="4"/>
      <c r="OHQ50" s="4"/>
      <c r="OHR50" s="4"/>
      <c r="OHS50" s="4"/>
      <c r="OHT50" s="4"/>
      <c r="OHU50" s="4"/>
      <c r="OHV50" s="4"/>
      <c r="OHW50" s="4"/>
      <c r="OHX50" s="4"/>
      <c r="OHY50" s="4"/>
      <c r="OHZ50" s="4"/>
      <c r="OIA50" s="4"/>
      <c r="OIB50" s="4"/>
      <c r="OIC50" s="4"/>
      <c r="OID50" s="4"/>
      <c r="OIE50" s="4"/>
      <c r="OIF50" s="4"/>
      <c r="OIG50" s="4"/>
      <c r="OIH50" s="4"/>
      <c r="OII50" s="4"/>
      <c r="OIJ50" s="4"/>
      <c r="OIK50" s="4"/>
      <c r="OIL50" s="4"/>
      <c r="OIM50" s="4"/>
      <c r="OIN50" s="4"/>
      <c r="OIO50" s="4"/>
      <c r="OIP50" s="4"/>
      <c r="OIQ50" s="4"/>
      <c r="OIR50" s="4"/>
      <c r="OIS50" s="4"/>
      <c r="OIT50" s="4"/>
      <c r="OIU50" s="4"/>
      <c r="OIV50" s="4"/>
      <c r="OIW50" s="4"/>
      <c r="OIX50" s="4"/>
      <c r="OIY50" s="4"/>
      <c r="OIZ50" s="4"/>
      <c r="OJA50" s="4"/>
      <c r="OJB50" s="4"/>
      <c r="OJC50" s="4"/>
      <c r="OJD50" s="4"/>
      <c r="OJE50" s="4"/>
      <c r="OJF50" s="4"/>
      <c r="OJG50" s="4"/>
      <c r="OJH50" s="4"/>
      <c r="OJI50" s="4"/>
      <c r="OJJ50" s="4"/>
      <c r="OJK50" s="4"/>
      <c r="OJL50" s="4"/>
      <c r="OJM50" s="4"/>
      <c r="OJN50" s="4"/>
      <c r="OJO50" s="4"/>
      <c r="OJP50" s="4"/>
      <c r="OJQ50" s="4"/>
      <c r="OJR50" s="4"/>
      <c r="OJS50" s="4"/>
      <c r="OJT50" s="4"/>
      <c r="OJU50" s="4"/>
      <c r="OJV50" s="4"/>
      <c r="OJW50" s="4"/>
      <c r="OJX50" s="4"/>
      <c r="OJY50" s="4"/>
      <c r="OJZ50" s="4"/>
      <c r="OKA50" s="4"/>
      <c r="OKB50" s="4"/>
      <c r="OKC50" s="4"/>
      <c r="OKD50" s="4"/>
      <c r="OKE50" s="4"/>
      <c r="OKF50" s="4"/>
      <c r="OKG50" s="4"/>
      <c r="OKH50" s="4"/>
      <c r="OKI50" s="4"/>
      <c r="OKJ50" s="4"/>
      <c r="OKK50" s="4"/>
      <c r="OKL50" s="4"/>
      <c r="OKM50" s="4"/>
      <c r="OKN50" s="4"/>
      <c r="OKO50" s="4"/>
      <c r="OKP50" s="4"/>
      <c r="OKQ50" s="4"/>
      <c r="OKR50" s="4"/>
      <c r="OKS50" s="4"/>
      <c r="OKT50" s="4"/>
      <c r="OKU50" s="4"/>
      <c r="OKV50" s="4"/>
      <c r="OKW50" s="4"/>
      <c r="OKX50" s="4"/>
      <c r="OKY50" s="4"/>
      <c r="OKZ50" s="4"/>
      <c r="OLA50" s="4"/>
      <c r="OLB50" s="4"/>
      <c r="OLC50" s="4"/>
      <c r="OLD50" s="4"/>
      <c r="OLE50" s="4"/>
      <c r="OLF50" s="4"/>
      <c r="OLG50" s="4"/>
      <c r="OLH50" s="4"/>
      <c r="OLI50" s="4"/>
      <c r="OLJ50" s="4"/>
      <c r="OLK50" s="4"/>
      <c r="OLL50" s="4"/>
      <c r="OLM50" s="4"/>
      <c r="OLN50" s="4"/>
      <c r="OLO50" s="4"/>
      <c r="OLP50" s="4"/>
      <c r="OLQ50" s="4"/>
      <c r="OLR50" s="4"/>
      <c r="OLS50" s="4"/>
      <c r="OLT50" s="4"/>
      <c r="OLU50" s="4"/>
      <c r="OLV50" s="4"/>
      <c r="OLW50" s="4"/>
      <c r="OLX50" s="4"/>
      <c r="OLY50" s="4"/>
      <c r="OLZ50" s="4"/>
      <c r="OMA50" s="4"/>
      <c r="OMB50" s="4"/>
      <c r="OMC50" s="4"/>
      <c r="OMD50" s="4"/>
      <c r="OME50" s="4"/>
      <c r="OMF50" s="4"/>
      <c r="OMG50" s="4"/>
      <c r="OMH50" s="4"/>
      <c r="OMI50" s="4"/>
      <c r="OMJ50" s="4"/>
      <c r="OMK50" s="4"/>
      <c r="OML50" s="4"/>
      <c r="OMM50" s="4"/>
      <c r="OMN50" s="4"/>
      <c r="OMO50" s="4"/>
      <c r="OMP50" s="4"/>
      <c r="OMQ50" s="4"/>
      <c r="OMR50" s="4"/>
      <c r="OMS50" s="4"/>
      <c r="OMT50" s="4"/>
      <c r="OMU50" s="4"/>
      <c r="OMV50" s="4"/>
      <c r="OMW50" s="4"/>
      <c r="OMX50" s="4"/>
      <c r="OMY50" s="4"/>
      <c r="OMZ50" s="4"/>
      <c r="ONA50" s="4"/>
      <c r="ONB50" s="4"/>
      <c r="ONC50" s="4"/>
      <c r="OND50" s="4"/>
      <c r="ONE50" s="4"/>
      <c r="ONF50" s="4"/>
      <c r="ONG50" s="4"/>
      <c r="ONH50" s="4"/>
      <c r="ONI50" s="4"/>
      <c r="ONJ50" s="4"/>
      <c r="ONK50" s="4"/>
      <c r="ONL50" s="4"/>
      <c r="ONM50" s="4"/>
      <c r="ONN50" s="4"/>
      <c r="ONO50" s="4"/>
      <c r="ONP50" s="4"/>
      <c r="ONQ50" s="4"/>
      <c r="ONR50" s="4"/>
      <c r="ONS50" s="4"/>
      <c r="ONT50" s="4"/>
      <c r="ONU50" s="4"/>
      <c r="ONV50" s="4"/>
      <c r="ONW50" s="4"/>
      <c r="ONX50" s="4"/>
      <c r="ONY50" s="4"/>
      <c r="ONZ50" s="4"/>
      <c r="OOA50" s="4"/>
      <c r="OOB50" s="4"/>
      <c r="OOC50" s="4"/>
      <c r="OOD50" s="4"/>
      <c r="OOE50" s="4"/>
      <c r="OOF50" s="4"/>
      <c r="OOG50" s="4"/>
      <c r="OOH50" s="4"/>
      <c r="OOI50" s="4"/>
      <c r="OOJ50" s="4"/>
      <c r="OOK50" s="4"/>
      <c r="OOL50" s="4"/>
      <c r="OOM50" s="4"/>
      <c r="OON50" s="4"/>
      <c r="OOO50" s="4"/>
      <c r="OOP50" s="4"/>
      <c r="OOQ50" s="4"/>
      <c r="OOR50" s="4"/>
      <c r="OOS50" s="4"/>
      <c r="OOT50" s="4"/>
      <c r="OOU50" s="4"/>
      <c r="OOV50" s="4"/>
      <c r="OOW50" s="4"/>
      <c r="OOX50" s="4"/>
      <c r="OOY50" s="4"/>
      <c r="OOZ50" s="4"/>
      <c r="OPA50" s="4"/>
      <c r="OPB50" s="4"/>
      <c r="OPC50" s="4"/>
      <c r="OPD50" s="4"/>
      <c r="OPE50" s="4"/>
      <c r="OPF50" s="4"/>
      <c r="OPG50" s="4"/>
      <c r="OPH50" s="4"/>
      <c r="OPI50" s="4"/>
      <c r="OPJ50" s="4"/>
      <c r="OPK50" s="4"/>
      <c r="OPL50" s="4"/>
      <c r="OPM50" s="4"/>
      <c r="OPN50" s="4"/>
      <c r="OPO50" s="4"/>
      <c r="OPP50" s="4"/>
      <c r="OPQ50" s="4"/>
      <c r="OPR50" s="4"/>
      <c r="OPS50" s="4"/>
      <c r="OPT50" s="4"/>
      <c r="OPU50" s="4"/>
      <c r="OPV50" s="4"/>
      <c r="OPW50" s="4"/>
      <c r="OPX50" s="4"/>
      <c r="OPY50" s="4"/>
      <c r="OPZ50" s="4"/>
      <c r="OQA50" s="4"/>
      <c r="OQB50" s="4"/>
      <c r="OQC50" s="4"/>
      <c r="OQD50" s="4"/>
      <c r="OQE50" s="4"/>
      <c r="OQF50" s="4"/>
      <c r="OQG50" s="4"/>
      <c r="OQH50" s="4"/>
      <c r="OQI50" s="4"/>
      <c r="OQJ50" s="4"/>
      <c r="OQK50" s="4"/>
      <c r="OQL50" s="4"/>
      <c r="OQM50" s="4"/>
      <c r="OQN50" s="4"/>
      <c r="OQO50" s="4"/>
      <c r="OQP50" s="4"/>
      <c r="OQQ50" s="4"/>
      <c r="OQR50" s="4"/>
      <c r="OQS50" s="4"/>
      <c r="OQT50" s="4"/>
      <c r="OQU50" s="4"/>
      <c r="OQV50" s="4"/>
      <c r="OQW50" s="4"/>
      <c r="OQX50" s="4"/>
      <c r="OQY50" s="4"/>
      <c r="OQZ50" s="4"/>
      <c r="ORA50" s="4"/>
      <c r="ORB50" s="4"/>
      <c r="ORC50" s="4"/>
      <c r="ORD50" s="4"/>
      <c r="ORE50" s="4"/>
      <c r="ORF50" s="4"/>
      <c r="ORG50" s="4"/>
      <c r="ORH50" s="4"/>
      <c r="ORI50" s="4"/>
      <c r="ORJ50" s="4"/>
      <c r="ORK50" s="4"/>
      <c r="ORL50" s="4"/>
      <c r="ORM50" s="4"/>
      <c r="ORN50" s="4"/>
      <c r="ORO50" s="4"/>
      <c r="ORP50" s="4"/>
      <c r="ORQ50" s="4"/>
      <c r="ORR50" s="4"/>
      <c r="ORS50" s="4"/>
      <c r="ORT50" s="4"/>
      <c r="ORU50" s="4"/>
      <c r="ORV50" s="4"/>
      <c r="ORW50" s="4"/>
      <c r="ORX50" s="4"/>
      <c r="ORY50" s="4"/>
      <c r="ORZ50" s="4"/>
      <c r="OSA50" s="4"/>
      <c r="OSB50" s="4"/>
      <c r="OSC50" s="4"/>
      <c r="OSD50" s="4"/>
      <c r="OSE50" s="4"/>
      <c r="OSF50" s="4"/>
      <c r="OSG50" s="4"/>
      <c r="OSH50" s="4"/>
      <c r="OSI50" s="4"/>
      <c r="OSJ50" s="4"/>
      <c r="OSK50" s="4"/>
      <c r="OSL50" s="4"/>
      <c r="OSM50" s="4"/>
      <c r="OSN50" s="4"/>
      <c r="OSO50" s="4"/>
      <c r="OSP50" s="4"/>
      <c r="OSQ50" s="4"/>
      <c r="OSR50" s="4"/>
      <c r="OSS50" s="4"/>
      <c r="OST50" s="4"/>
      <c r="OSU50" s="4"/>
      <c r="OSV50" s="4"/>
      <c r="OSW50" s="4"/>
      <c r="OSX50" s="4"/>
      <c r="OSY50" s="4"/>
      <c r="OSZ50" s="4"/>
      <c r="OTA50" s="4"/>
      <c r="OTB50" s="4"/>
      <c r="OTC50" s="4"/>
      <c r="OTD50" s="4"/>
      <c r="OTE50" s="4"/>
      <c r="OTF50" s="4"/>
      <c r="OTG50" s="4"/>
      <c r="OTH50" s="4"/>
      <c r="OTI50" s="4"/>
      <c r="OTJ50" s="4"/>
      <c r="OTK50" s="4"/>
      <c r="OTL50" s="4"/>
      <c r="OTM50" s="4"/>
      <c r="OTN50" s="4"/>
      <c r="OTO50" s="4"/>
      <c r="OTP50" s="4"/>
      <c r="OTQ50" s="4"/>
      <c r="OTR50" s="4"/>
      <c r="OTS50" s="4"/>
      <c r="OTT50" s="4"/>
      <c r="OTU50" s="4"/>
      <c r="OTV50" s="4"/>
      <c r="OTW50" s="4"/>
      <c r="OTX50" s="4"/>
      <c r="OTY50" s="4"/>
      <c r="OTZ50" s="4"/>
      <c r="OUA50" s="4"/>
      <c r="OUB50" s="4"/>
      <c r="OUC50" s="4"/>
      <c r="OUD50" s="4"/>
      <c r="OUE50" s="4"/>
      <c r="OUF50" s="4"/>
      <c r="OUG50" s="4"/>
      <c r="OUH50" s="4"/>
      <c r="OUI50" s="4"/>
      <c r="OUJ50" s="4"/>
      <c r="OUK50" s="4"/>
      <c r="OUL50" s="4"/>
      <c r="OUM50" s="4"/>
      <c r="OUN50" s="4"/>
      <c r="OUO50" s="4"/>
      <c r="OUP50" s="4"/>
      <c r="OUQ50" s="4"/>
      <c r="OUR50" s="4"/>
      <c r="OUS50" s="4"/>
      <c r="OUT50" s="4"/>
      <c r="OUU50" s="4"/>
      <c r="OUV50" s="4"/>
      <c r="OUW50" s="4"/>
      <c r="OUX50" s="4"/>
      <c r="OUY50" s="4"/>
      <c r="OUZ50" s="4"/>
      <c r="OVA50" s="4"/>
      <c r="OVB50" s="4"/>
      <c r="OVC50" s="4"/>
      <c r="OVD50" s="4"/>
      <c r="OVE50" s="4"/>
      <c r="OVF50" s="4"/>
      <c r="OVG50" s="4"/>
      <c r="OVH50" s="4"/>
      <c r="OVI50" s="4"/>
      <c r="OVJ50" s="4"/>
      <c r="OVK50" s="4"/>
      <c r="OVL50" s="4"/>
      <c r="OVM50" s="4"/>
      <c r="OVN50" s="4"/>
      <c r="OVO50" s="4"/>
      <c r="OVP50" s="4"/>
      <c r="OVQ50" s="4"/>
      <c r="OVR50" s="4"/>
      <c r="OVS50" s="4"/>
      <c r="OVT50" s="4"/>
      <c r="OVU50" s="4"/>
      <c r="OVV50" s="4"/>
      <c r="OVW50" s="4"/>
      <c r="OVX50" s="4"/>
      <c r="OVY50" s="4"/>
      <c r="OVZ50" s="4"/>
      <c r="OWA50" s="4"/>
      <c r="OWB50" s="4"/>
      <c r="OWC50" s="4"/>
      <c r="OWD50" s="4"/>
      <c r="OWE50" s="4"/>
      <c r="OWF50" s="4"/>
      <c r="OWG50" s="4"/>
      <c r="OWH50" s="4"/>
      <c r="OWI50" s="4"/>
      <c r="OWJ50" s="4"/>
      <c r="OWK50" s="4"/>
      <c r="OWL50" s="4"/>
      <c r="OWM50" s="4"/>
      <c r="OWN50" s="4"/>
      <c r="OWO50" s="4"/>
      <c r="OWP50" s="4"/>
      <c r="OWQ50" s="4"/>
      <c r="OWR50" s="4"/>
      <c r="OWS50" s="4"/>
      <c r="OWT50" s="4"/>
      <c r="OWU50" s="4"/>
      <c r="OWV50" s="4"/>
      <c r="OWW50" s="4"/>
      <c r="OWX50" s="4"/>
      <c r="OWY50" s="4"/>
      <c r="OWZ50" s="4"/>
      <c r="OXA50" s="4"/>
      <c r="OXB50" s="4"/>
      <c r="OXC50" s="4"/>
      <c r="OXD50" s="4"/>
      <c r="OXE50" s="4"/>
      <c r="OXF50" s="4"/>
      <c r="OXG50" s="4"/>
      <c r="OXH50" s="4"/>
      <c r="OXI50" s="4"/>
      <c r="OXJ50" s="4"/>
      <c r="OXK50" s="4"/>
      <c r="OXL50" s="4"/>
      <c r="OXM50" s="4"/>
      <c r="OXN50" s="4"/>
      <c r="OXO50" s="4"/>
      <c r="OXP50" s="4"/>
      <c r="OXQ50" s="4"/>
      <c r="OXR50" s="4"/>
      <c r="OXS50" s="4"/>
      <c r="OXT50" s="4"/>
      <c r="OXU50" s="4"/>
      <c r="OXV50" s="4"/>
      <c r="OXW50" s="4"/>
      <c r="OXX50" s="4"/>
      <c r="OXY50" s="4"/>
      <c r="OXZ50" s="4"/>
      <c r="OYA50" s="4"/>
      <c r="OYB50" s="4"/>
      <c r="OYC50" s="4"/>
      <c r="OYD50" s="4"/>
      <c r="OYE50" s="4"/>
      <c r="OYF50" s="4"/>
      <c r="OYG50" s="4"/>
      <c r="OYH50" s="4"/>
      <c r="OYI50" s="4"/>
      <c r="OYJ50" s="4"/>
      <c r="OYK50" s="4"/>
      <c r="OYL50" s="4"/>
      <c r="OYM50" s="4"/>
      <c r="OYN50" s="4"/>
      <c r="OYO50" s="4"/>
      <c r="OYP50" s="4"/>
      <c r="OYQ50" s="4"/>
      <c r="OYR50" s="4"/>
      <c r="OYS50" s="4"/>
      <c r="OYT50" s="4"/>
      <c r="OYU50" s="4"/>
      <c r="OYV50" s="4"/>
      <c r="OYW50" s="4"/>
      <c r="OYX50" s="4"/>
      <c r="OYY50" s="4"/>
      <c r="OYZ50" s="4"/>
      <c r="OZA50" s="4"/>
      <c r="OZB50" s="4"/>
      <c r="OZC50" s="4"/>
      <c r="OZD50" s="4"/>
      <c r="OZE50" s="4"/>
      <c r="OZF50" s="4"/>
      <c r="OZG50" s="4"/>
      <c r="OZH50" s="4"/>
      <c r="OZI50" s="4"/>
      <c r="OZJ50" s="4"/>
      <c r="OZK50" s="4"/>
      <c r="OZL50" s="4"/>
      <c r="OZM50" s="4"/>
      <c r="OZN50" s="4"/>
      <c r="OZO50" s="4"/>
      <c r="OZP50" s="4"/>
      <c r="OZQ50" s="4"/>
      <c r="OZR50" s="4"/>
      <c r="OZS50" s="4"/>
      <c r="OZT50" s="4"/>
      <c r="OZU50" s="4"/>
      <c r="OZV50" s="4"/>
      <c r="OZW50" s="4"/>
      <c r="OZX50" s="4"/>
      <c r="OZY50" s="4"/>
      <c r="OZZ50" s="4"/>
      <c r="PAA50" s="4"/>
      <c r="PAB50" s="4"/>
      <c r="PAC50" s="4"/>
      <c r="PAD50" s="4"/>
      <c r="PAE50" s="4"/>
      <c r="PAF50" s="4"/>
      <c r="PAG50" s="4"/>
      <c r="PAH50" s="4"/>
      <c r="PAI50" s="4"/>
      <c r="PAJ50" s="4"/>
      <c r="PAK50" s="4"/>
      <c r="PAL50" s="4"/>
      <c r="PAM50" s="4"/>
      <c r="PAN50" s="4"/>
      <c r="PAO50" s="4"/>
      <c r="PAP50" s="4"/>
      <c r="PAQ50" s="4"/>
      <c r="PAR50" s="4"/>
      <c r="PAS50" s="4"/>
      <c r="PAT50" s="4"/>
      <c r="PAU50" s="4"/>
      <c r="PAV50" s="4"/>
      <c r="PAW50" s="4"/>
      <c r="PAX50" s="4"/>
      <c r="PAY50" s="4"/>
      <c r="PAZ50" s="4"/>
      <c r="PBA50" s="4"/>
      <c r="PBB50" s="4"/>
      <c r="PBC50" s="4"/>
      <c r="PBD50" s="4"/>
      <c r="PBE50" s="4"/>
      <c r="PBF50" s="4"/>
      <c r="PBG50" s="4"/>
      <c r="PBH50" s="4"/>
      <c r="PBI50" s="4"/>
      <c r="PBJ50" s="4"/>
      <c r="PBK50" s="4"/>
      <c r="PBL50" s="4"/>
      <c r="PBM50" s="4"/>
      <c r="PBN50" s="4"/>
      <c r="PBO50" s="4"/>
      <c r="PBP50" s="4"/>
      <c r="PBQ50" s="4"/>
      <c r="PBR50" s="4"/>
      <c r="PBS50" s="4"/>
      <c r="PBT50" s="4"/>
      <c r="PBU50" s="4"/>
      <c r="PBV50" s="4"/>
      <c r="PBW50" s="4"/>
      <c r="PBX50" s="4"/>
      <c r="PBY50" s="4"/>
      <c r="PBZ50" s="4"/>
      <c r="PCA50" s="4"/>
      <c r="PCB50" s="4"/>
      <c r="PCC50" s="4"/>
      <c r="PCD50" s="4"/>
      <c r="PCE50" s="4"/>
      <c r="PCF50" s="4"/>
      <c r="PCG50" s="4"/>
      <c r="PCH50" s="4"/>
      <c r="PCI50" s="4"/>
      <c r="PCJ50" s="4"/>
      <c r="PCK50" s="4"/>
      <c r="PCL50" s="4"/>
      <c r="PCM50" s="4"/>
      <c r="PCN50" s="4"/>
      <c r="PCO50" s="4"/>
      <c r="PCP50" s="4"/>
      <c r="PCQ50" s="4"/>
      <c r="PCR50" s="4"/>
      <c r="PCS50" s="4"/>
      <c r="PCT50" s="4"/>
      <c r="PCU50" s="4"/>
      <c r="PCV50" s="4"/>
      <c r="PCW50" s="4"/>
      <c r="PCX50" s="4"/>
      <c r="PCY50" s="4"/>
      <c r="PCZ50" s="4"/>
      <c r="PDA50" s="4"/>
      <c r="PDB50" s="4"/>
      <c r="PDC50" s="4"/>
      <c r="PDD50" s="4"/>
      <c r="PDE50" s="4"/>
      <c r="PDF50" s="4"/>
      <c r="PDG50" s="4"/>
      <c r="PDH50" s="4"/>
      <c r="PDI50" s="4"/>
      <c r="PDJ50" s="4"/>
      <c r="PDK50" s="4"/>
      <c r="PDL50" s="4"/>
      <c r="PDM50" s="4"/>
      <c r="PDN50" s="4"/>
      <c r="PDO50" s="4"/>
      <c r="PDP50" s="4"/>
      <c r="PDQ50" s="4"/>
      <c r="PDR50" s="4"/>
      <c r="PDS50" s="4"/>
      <c r="PDT50" s="4"/>
      <c r="PDU50" s="4"/>
      <c r="PDV50" s="4"/>
      <c r="PDW50" s="4"/>
      <c r="PDX50" s="4"/>
      <c r="PDY50" s="4"/>
      <c r="PDZ50" s="4"/>
      <c r="PEA50" s="4"/>
      <c r="PEB50" s="4"/>
      <c r="PEC50" s="4"/>
      <c r="PED50" s="4"/>
      <c r="PEE50" s="4"/>
      <c r="PEF50" s="4"/>
      <c r="PEG50" s="4"/>
      <c r="PEH50" s="4"/>
      <c r="PEI50" s="4"/>
      <c r="PEJ50" s="4"/>
      <c r="PEK50" s="4"/>
      <c r="PEL50" s="4"/>
      <c r="PEM50" s="4"/>
      <c r="PEN50" s="4"/>
      <c r="PEO50" s="4"/>
      <c r="PEP50" s="4"/>
      <c r="PEQ50" s="4"/>
      <c r="PER50" s="4"/>
      <c r="PES50" s="4"/>
      <c r="PET50" s="4"/>
      <c r="PEU50" s="4"/>
      <c r="PEV50" s="4"/>
      <c r="PEW50" s="4"/>
      <c r="PEX50" s="4"/>
      <c r="PEY50" s="4"/>
      <c r="PEZ50" s="4"/>
      <c r="PFA50" s="4"/>
      <c r="PFB50" s="4"/>
      <c r="PFC50" s="4"/>
      <c r="PFD50" s="4"/>
      <c r="PFE50" s="4"/>
      <c r="PFF50" s="4"/>
      <c r="PFG50" s="4"/>
      <c r="PFH50" s="4"/>
      <c r="PFI50" s="4"/>
      <c r="PFJ50" s="4"/>
      <c r="PFK50" s="4"/>
      <c r="PFL50" s="4"/>
      <c r="PFM50" s="4"/>
      <c r="PFN50" s="4"/>
      <c r="PFO50" s="4"/>
      <c r="PFP50" s="4"/>
      <c r="PFQ50" s="4"/>
      <c r="PFR50" s="4"/>
      <c r="PFS50" s="4"/>
      <c r="PFT50" s="4"/>
      <c r="PFU50" s="4"/>
      <c r="PFV50" s="4"/>
      <c r="PFW50" s="4"/>
      <c r="PFX50" s="4"/>
      <c r="PFY50" s="4"/>
      <c r="PFZ50" s="4"/>
      <c r="PGA50" s="4"/>
      <c r="PGB50" s="4"/>
      <c r="PGC50" s="4"/>
      <c r="PGD50" s="4"/>
      <c r="PGE50" s="4"/>
      <c r="PGF50" s="4"/>
      <c r="PGG50" s="4"/>
      <c r="PGH50" s="4"/>
      <c r="PGI50" s="4"/>
      <c r="PGJ50" s="4"/>
      <c r="PGK50" s="4"/>
      <c r="PGL50" s="4"/>
      <c r="PGM50" s="4"/>
      <c r="PGN50" s="4"/>
      <c r="PGO50" s="4"/>
      <c r="PGP50" s="4"/>
      <c r="PGQ50" s="4"/>
      <c r="PGR50" s="4"/>
      <c r="PGS50" s="4"/>
      <c r="PGT50" s="4"/>
      <c r="PGU50" s="4"/>
      <c r="PGV50" s="4"/>
      <c r="PGW50" s="4"/>
      <c r="PGX50" s="4"/>
      <c r="PGY50" s="4"/>
      <c r="PGZ50" s="4"/>
      <c r="PHA50" s="4"/>
      <c r="PHB50" s="4"/>
      <c r="PHC50" s="4"/>
      <c r="PHD50" s="4"/>
      <c r="PHE50" s="4"/>
      <c r="PHF50" s="4"/>
      <c r="PHG50" s="4"/>
      <c r="PHH50" s="4"/>
      <c r="PHI50" s="4"/>
      <c r="PHJ50" s="4"/>
      <c r="PHK50" s="4"/>
      <c r="PHL50" s="4"/>
      <c r="PHM50" s="4"/>
      <c r="PHN50" s="4"/>
      <c r="PHO50" s="4"/>
      <c r="PHP50" s="4"/>
      <c r="PHQ50" s="4"/>
      <c r="PHR50" s="4"/>
      <c r="PHS50" s="4"/>
      <c r="PHT50" s="4"/>
      <c r="PHU50" s="4"/>
      <c r="PHV50" s="4"/>
      <c r="PHW50" s="4"/>
      <c r="PHX50" s="4"/>
      <c r="PHY50" s="4"/>
      <c r="PHZ50" s="4"/>
      <c r="PIA50" s="4"/>
      <c r="PIB50" s="4"/>
      <c r="PIC50" s="4"/>
      <c r="PID50" s="4"/>
      <c r="PIE50" s="4"/>
      <c r="PIF50" s="4"/>
      <c r="PIG50" s="4"/>
      <c r="PIH50" s="4"/>
      <c r="PII50" s="4"/>
      <c r="PIJ50" s="4"/>
      <c r="PIK50" s="4"/>
      <c r="PIL50" s="4"/>
      <c r="PIM50" s="4"/>
      <c r="PIN50" s="4"/>
      <c r="PIO50" s="4"/>
      <c r="PIP50" s="4"/>
      <c r="PIQ50" s="4"/>
      <c r="PIR50" s="4"/>
      <c r="PIS50" s="4"/>
      <c r="PIT50" s="4"/>
      <c r="PIU50" s="4"/>
      <c r="PIV50" s="4"/>
      <c r="PIW50" s="4"/>
      <c r="PIX50" s="4"/>
      <c r="PIY50" s="4"/>
      <c r="PIZ50" s="4"/>
      <c r="PJA50" s="4"/>
      <c r="PJB50" s="4"/>
      <c r="PJC50" s="4"/>
      <c r="PJD50" s="4"/>
      <c r="PJE50" s="4"/>
      <c r="PJF50" s="4"/>
      <c r="PJG50" s="4"/>
      <c r="PJH50" s="4"/>
      <c r="PJI50" s="4"/>
      <c r="PJJ50" s="4"/>
      <c r="PJK50" s="4"/>
      <c r="PJL50" s="4"/>
      <c r="PJM50" s="4"/>
      <c r="PJN50" s="4"/>
      <c r="PJO50" s="4"/>
      <c r="PJP50" s="4"/>
      <c r="PJQ50" s="4"/>
      <c r="PJR50" s="4"/>
      <c r="PJS50" s="4"/>
      <c r="PJT50" s="4"/>
      <c r="PJU50" s="4"/>
      <c r="PJV50" s="4"/>
      <c r="PJW50" s="4"/>
      <c r="PJX50" s="4"/>
      <c r="PJY50" s="4"/>
      <c r="PJZ50" s="4"/>
      <c r="PKA50" s="4"/>
      <c r="PKB50" s="4"/>
      <c r="PKC50" s="4"/>
      <c r="PKD50" s="4"/>
      <c r="PKE50" s="4"/>
      <c r="PKF50" s="4"/>
      <c r="PKG50" s="4"/>
      <c r="PKH50" s="4"/>
      <c r="PKI50" s="4"/>
      <c r="PKJ50" s="4"/>
      <c r="PKK50" s="4"/>
      <c r="PKL50" s="4"/>
      <c r="PKM50" s="4"/>
      <c r="PKN50" s="4"/>
      <c r="PKO50" s="4"/>
      <c r="PKP50" s="4"/>
      <c r="PKQ50" s="4"/>
      <c r="PKR50" s="4"/>
      <c r="PKS50" s="4"/>
      <c r="PKT50" s="4"/>
      <c r="PKU50" s="4"/>
      <c r="PKV50" s="4"/>
      <c r="PKW50" s="4"/>
      <c r="PKX50" s="4"/>
      <c r="PKY50" s="4"/>
      <c r="PKZ50" s="4"/>
      <c r="PLA50" s="4"/>
      <c r="PLB50" s="4"/>
      <c r="PLC50" s="4"/>
      <c r="PLD50" s="4"/>
      <c r="PLE50" s="4"/>
      <c r="PLF50" s="4"/>
      <c r="PLG50" s="4"/>
      <c r="PLH50" s="4"/>
      <c r="PLI50" s="4"/>
      <c r="PLJ50" s="4"/>
      <c r="PLK50" s="4"/>
      <c r="PLL50" s="4"/>
      <c r="PLM50" s="4"/>
      <c r="PLN50" s="4"/>
      <c r="PLO50" s="4"/>
      <c r="PLP50" s="4"/>
      <c r="PLQ50" s="4"/>
      <c r="PLR50" s="4"/>
      <c r="PLS50" s="4"/>
      <c r="PLT50" s="4"/>
      <c r="PLU50" s="4"/>
      <c r="PLV50" s="4"/>
      <c r="PLW50" s="4"/>
      <c r="PLX50" s="4"/>
      <c r="PLY50" s="4"/>
      <c r="PLZ50" s="4"/>
      <c r="PMA50" s="4"/>
      <c r="PMB50" s="4"/>
      <c r="PMC50" s="4"/>
      <c r="PMD50" s="4"/>
      <c r="PME50" s="4"/>
      <c r="PMF50" s="4"/>
      <c r="PMG50" s="4"/>
      <c r="PMH50" s="4"/>
      <c r="PMI50" s="4"/>
      <c r="PMJ50" s="4"/>
      <c r="PMK50" s="4"/>
      <c r="PML50" s="4"/>
      <c r="PMM50" s="4"/>
      <c r="PMN50" s="4"/>
      <c r="PMO50" s="4"/>
      <c r="PMP50" s="4"/>
      <c r="PMQ50" s="4"/>
      <c r="PMR50" s="4"/>
      <c r="PMS50" s="4"/>
      <c r="PMT50" s="4"/>
      <c r="PMU50" s="4"/>
      <c r="PMV50" s="4"/>
      <c r="PMW50" s="4"/>
      <c r="PMX50" s="4"/>
      <c r="PMY50" s="4"/>
      <c r="PMZ50" s="4"/>
      <c r="PNA50" s="4"/>
      <c r="PNB50" s="4"/>
      <c r="PNC50" s="4"/>
      <c r="PND50" s="4"/>
      <c r="PNE50" s="4"/>
      <c r="PNF50" s="4"/>
      <c r="PNG50" s="4"/>
      <c r="PNH50" s="4"/>
      <c r="PNI50" s="4"/>
      <c r="PNJ50" s="4"/>
      <c r="PNK50" s="4"/>
      <c r="PNL50" s="4"/>
      <c r="PNM50" s="4"/>
      <c r="PNN50" s="4"/>
      <c r="PNO50" s="4"/>
      <c r="PNP50" s="4"/>
      <c r="PNQ50" s="4"/>
      <c r="PNR50" s="4"/>
      <c r="PNS50" s="4"/>
      <c r="PNT50" s="4"/>
      <c r="PNU50" s="4"/>
      <c r="PNV50" s="4"/>
      <c r="PNW50" s="4"/>
      <c r="PNX50" s="4"/>
      <c r="PNY50" s="4"/>
      <c r="PNZ50" s="4"/>
      <c r="POA50" s="4"/>
      <c r="POB50" s="4"/>
      <c r="POC50" s="4"/>
      <c r="POD50" s="4"/>
      <c r="POE50" s="4"/>
      <c r="POF50" s="4"/>
      <c r="POG50" s="4"/>
      <c r="POH50" s="4"/>
      <c r="POI50" s="4"/>
      <c r="POJ50" s="4"/>
      <c r="POK50" s="4"/>
      <c r="POL50" s="4"/>
      <c r="POM50" s="4"/>
      <c r="PON50" s="4"/>
      <c r="POO50" s="4"/>
      <c r="POP50" s="4"/>
      <c r="POQ50" s="4"/>
      <c r="POR50" s="4"/>
      <c r="POS50" s="4"/>
      <c r="POT50" s="4"/>
      <c r="POU50" s="4"/>
      <c r="POV50" s="4"/>
      <c r="POW50" s="4"/>
      <c r="POX50" s="4"/>
      <c r="POY50" s="4"/>
      <c r="POZ50" s="4"/>
      <c r="PPA50" s="4"/>
      <c r="PPB50" s="4"/>
      <c r="PPC50" s="4"/>
      <c r="PPD50" s="4"/>
      <c r="PPE50" s="4"/>
      <c r="PPF50" s="4"/>
      <c r="PPG50" s="4"/>
      <c r="PPH50" s="4"/>
      <c r="PPI50" s="4"/>
      <c r="PPJ50" s="4"/>
      <c r="PPK50" s="4"/>
      <c r="PPL50" s="4"/>
      <c r="PPM50" s="4"/>
      <c r="PPN50" s="4"/>
      <c r="PPO50" s="4"/>
      <c r="PPP50" s="4"/>
      <c r="PPQ50" s="4"/>
      <c r="PPR50" s="4"/>
      <c r="PPS50" s="4"/>
      <c r="PPT50" s="4"/>
      <c r="PPU50" s="4"/>
      <c r="PPV50" s="4"/>
      <c r="PPW50" s="4"/>
      <c r="PPX50" s="4"/>
      <c r="PPY50" s="4"/>
      <c r="PPZ50" s="4"/>
      <c r="PQA50" s="4"/>
      <c r="PQB50" s="4"/>
      <c r="PQC50" s="4"/>
      <c r="PQD50" s="4"/>
      <c r="PQE50" s="4"/>
      <c r="PQF50" s="4"/>
      <c r="PQG50" s="4"/>
      <c r="PQH50" s="4"/>
      <c r="PQI50" s="4"/>
      <c r="PQJ50" s="4"/>
      <c r="PQK50" s="4"/>
      <c r="PQL50" s="4"/>
      <c r="PQM50" s="4"/>
      <c r="PQN50" s="4"/>
      <c r="PQO50" s="4"/>
      <c r="PQP50" s="4"/>
      <c r="PQQ50" s="4"/>
      <c r="PQR50" s="4"/>
      <c r="PQS50" s="4"/>
      <c r="PQT50" s="4"/>
      <c r="PQU50" s="4"/>
      <c r="PQV50" s="4"/>
      <c r="PQW50" s="4"/>
      <c r="PQX50" s="4"/>
      <c r="PQY50" s="4"/>
      <c r="PQZ50" s="4"/>
      <c r="PRA50" s="4"/>
      <c r="PRB50" s="4"/>
      <c r="PRC50" s="4"/>
      <c r="PRD50" s="4"/>
      <c r="PRE50" s="4"/>
      <c r="PRF50" s="4"/>
      <c r="PRG50" s="4"/>
      <c r="PRH50" s="4"/>
      <c r="PRI50" s="4"/>
      <c r="PRJ50" s="4"/>
      <c r="PRK50" s="4"/>
      <c r="PRL50" s="4"/>
      <c r="PRM50" s="4"/>
      <c r="PRN50" s="4"/>
      <c r="PRO50" s="4"/>
      <c r="PRP50" s="4"/>
      <c r="PRQ50" s="4"/>
      <c r="PRR50" s="4"/>
      <c r="PRS50" s="4"/>
      <c r="PRT50" s="4"/>
      <c r="PRU50" s="4"/>
      <c r="PRV50" s="4"/>
      <c r="PRW50" s="4"/>
      <c r="PRX50" s="4"/>
      <c r="PRY50" s="4"/>
      <c r="PRZ50" s="4"/>
      <c r="PSA50" s="4"/>
      <c r="PSB50" s="4"/>
      <c r="PSC50" s="4"/>
      <c r="PSD50" s="4"/>
      <c r="PSE50" s="4"/>
      <c r="PSF50" s="4"/>
      <c r="PSG50" s="4"/>
      <c r="PSH50" s="4"/>
      <c r="PSI50" s="4"/>
      <c r="PSJ50" s="4"/>
      <c r="PSK50" s="4"/>
      <c r="PSL50" s="4"/>
      <c r="PSM50" s="4"/>
      <c r="PSN50" s="4"/>
      <c r="PSO50" s="4"/>
      <c r="PSP50" s="4"/>
      <c r="PSQ50" s="4"/>
      <c r="PSR50" s="4"/>
      <c r="PSS50" s="4"/>
      <c r="PST50" s="4"/>
      <c r="PSU50" s="4"/>
      <c r="PSV50" s="4"/>
      <c r="PSW50" s="4"/>
      <c r="PSX50" s="4"/>
      <c r="PSY50" s="4"/>
      <c r="PSZ50" s="4"/>
      <c r="PTA50" s="4"/>
      <c r="PTB50" s="4"/>
      <c r="PTC50" s="4"/>
      <c r="PTD50" s="4"/>
      <c r="PTE50" s="4"/>
      <c r="PTF50" s="4"/>
      <c r="PTG50" s="4"/>
      <c r="PTH50" s="4"/>
      <c r="PTI50" s="4"/>
      <c r="PTJ50" s="4"/>
      <c r="PTK50" s="4"/>
      <c r="PTL50" s="4"/>
      <c r="PTM50" s="4"/>
      <c r="PTN50" s="4"/>
      <c r="PTO50" s="4"/>
      <c r="PTP50" s="4"/>
      <c r="PTQ50" s="4"/>
      <c r="PTR50" s="4"/>
      <c r="PTS50" s="4"/>
      <c r="PTT50" s="4"/>
      <c r="PTU50" s="4"/>
      <c r="PTV50" s="4"/>
      <c r="PTW50" s="4"/>
      <c r="PTX50" s="4"/>
      <c r="PTY50" s="4"/>
      <c r="PTZ50" s="4"/>
      <c r="PUA50" s="4"/>
      <c r="PUB50" s="4"/>
      <c r="PUC50" s="4"/>
      <c r="PUD50" s="4"/>
      <c r="PUE50" s="4"/>
      <c r="PUF50" s="4"/>
      <c r="PUG50" s="4"/>
      <c r="PUH50" s="4"/>
      <c r="PUI50" s="4"/>
      <c r="PUJ50" s="4"/>
      <c r="PUK50" s="4"/>
      <c r="PUL50" s="4"/>
      <c r="PUM50" s="4"/>
      <c r="PUN50" s="4"/>
      <c r="PUO50" s="4"/>
      <c r="PUP50" s="4"/>
      <c r="PUQ50" s="4"/>
      <c r="PUR50" s="4"/>
      <c r="PUS50" s="4"/>
      <c r="PUT50" s="4"/>
      <c r="PUU50" s="4"/>
      <c r="PUV50" s="4"/>
      <c r="PUW50" s="4"/>
      <c r="PUX50" s="4"/>
      <c r="PUY50" s="4"/>
      <c r="PUZ50" s="4"/>
      <c r="PVA50" s="4"/>
      <c r="PVB50" s="4"/>
      <c r="PVC50" s="4"/>
      <c r="PVD50" s="4"/>
      <c r="PVE50" s="4"/>
      <c r="PVF50" s="4"/>
      <c r="PVG50" s="4"/>
      <c r="PVH50" s="4"/>
      <c r="PVI50" s="4"/>
      <c r="PVJ50" s="4"/>
      <c r="PVK50" s="4"/>
      <c r="PVL50" s="4"/>
      <c r="PVM50" s="4"/>
      <c r="PVN50" s="4"/>
      <c r="PVO50" s="4"/>
      <c r="PVP50" s="4"/>
      <c r="PVQ50" s="4"/>
      <c r="PVR50" s="4"/>
      <c r="PVS50" s="4"/>
      <c r="PVT50" s="4"/>
      <c r="PVU50" s="4"/>
      <c r="PVV50" s="4"/>
      <c r="PVW50" s="4"/>
      <c r="PVX50" s="4"/>
      <c r="PVY50" s="4"/>
      <c r="PVZ50" s="4"/>
      <c r="PWA50" s="4"/>
      <c r="PWB50" s="4"/>
      <c r="PWC50" s="4"/>
      <c r="PWD50" s="4"/>
      <c r="PWE50" s="4"/>
      <c r="PWF50" s="4"/>
      <c r="PWG50" s="4"/>
      <c r="PWH50" s="4"/>
      <c r="PWI50" s="4"/>
      <c r="PWJ50" s="4"/>
      <c r="PWK50" s="4"/>
      <c r="PWL50" s="4"/>
      <c r="PWM50" s="4"/>
      <c r="PWN50" s="4"/>
      <c r="PWO50" s="4"/>
      <c r="PWP50" s="4"/>
      <c r="PWQ50" s="4"/>
      <c r="PWR50" s="4"/>
      <c r="PWS50" s="4"/>
      <c r="PWT50" s="4"/>
      <c r="PWU50" s="4"/>
      <c r="PWV50" s="4"/>
      <c r="PWW50" s="4"/>
      <c r="PWX50" s="4"/>
      <c r="PWY50" s="4"/>
      <c r="PWZ50" s="4"/>
      <c r="PXA50" s="4"/>
      <c r="PXB50" s="4"/>
      <c r="PXC50" s="4"/>
      <c r="PXD50" s="4"/>
      <c r="PXE50" s="4"/>
      <c r="PXF50" s="4"/>
      <c r="PXG50" s="4"/>
      <c r="PXH50" s="4"/>
      <c r="PXI50" s="4"/>
      <c r="PXJ50" s="4"/>
      <c r="PXK50" s="4"/>
      <c r="PXL50" s="4"/>
      <c r="PXM50" s="4"/>
      <c r="PXN50" s="4"/>
      <c r="PXO50" s="4"/>
      <c r="PXP50" s="4"/>
      <c r="PXQ50" s="4"/>
      <c r="PXR50" s="4"/>
      <c r="PXS50" s="4"/>
      <c r="PXT50" s="4"/>
      <c r="PXU50" s="4"/>
      <c r="PXV50" s="4"/>
      <c r="PXW50" s="4"/>
      <c r="PXX50" s="4"/>
      <c r="PXY50" s="4"/>
      <c r="PXZ50" s="4"/>
      <c r="PYA50" s="4"/>
      <c r="PYB50" s="4"/>
      <c r="PYC50" s="4"/>
      <c r="PYD50" s="4"/>
      <c r="PYE50" s="4"/>
      <c r="PYF50" s="4"/>
      <c r="PYG50" s="4"/>
      <c r="PYH50" s="4"/>
      <c r="PYI50" s="4"/>
      <c r="PYJ50" s="4"/>
      <c r="PYK50" s="4"/>
      <c r="PYL50" s="4"/>
      <c r="PYM50" s="4"/>
      <c r="PYN50" s="4"/>
      <c r="PYO50" s="4"/>
      <c r="PYP50" s="4"/>
      <c r="PYQ50" s="4"/>
      <c r="PYR50" s="4"/>
      <c r="PYS50" s="4"/>
      <c r="PYT50" s="4"/>
      <c r="PYU50" s="4"/>
      <c r="PYV50" s="4"/>
      <c r="PYW50" s="4"/>
      <c r="PYX50" s="4"/>
      <c r="PYY50" s="4"/>
      <c r="PYZ50" s="4"/>
      <c r="PZA50" s="4"/>
      <c r="PZB50" s="4"/>
      <c r="PZC50" s="4"/>
      <c r="PZD50" s="4"/>
      <c r="PZE50" s="4"/>
      <c r="PZF50" s="4"/>
      <c r="PZG50" s="4"/>
      <c r="PZH50" s="4"/>
      <c r="PZI50" s="4"/>
      <c r="PZJ50" s="4"/>
      <c r="PZK50" s="4"/>
      <c r="PZL50" s="4"/>
      <c r="PZM50" s="4"/>
      <c r="PZN50" s="4"/>
      <c r="PZO50" s="4"/>
      <c r="PZP50" s="4"/>
      <c r="PZQ50" s="4"/>
      <c r="PZR50" s="4"/>
      <c r="PZS50" s="4"/>
      <c r="PZT50" s="4"/>
      <c r="PZU50" s="4"/>
      <c r="PZV50" s="4"/>
      <c r="PZW50" s="4"/>
      <c r="PZX50" s="4"/>
      <c r="PZY50" s="4"/>
      <c r="PZZ50" s="4"/>
      <c r="QAA50" s="4"/>
      <c r="QAB50" s="4"/>
      <c r="QAC50" s="4"/>
      <c r="QAD50" s="4"/>
      <c r="QAE50" s="4"/>
      <c r="QAF50" s="4"/>
      <c r="QAG50" s="4"/>
      <c r="QAH50" s="4"/>
      <c r="QAI50" s="4"/>
      <c r="QAJ50" s="4"/>
      <c r="QAK50" s="4"/>
      <c r="QAL50" s="4"/>
      <c r="QAM50" s="4"/>
      <c r="QAN50" s="4"/>
      <c r="QAO50" s="4"/>
      <c r="QAP50" s="4"/>
      <c r="QAQ50" s="4"/>
      <c r="QAR50" s="4"/>
      <c r="QAS50" s="4"/>
      <c r="QAT50" s="4"/>
      <c r="QAU50" s="4"/>
      <c r="QAV50" s="4"/>
      <c r="QAW50" s="4"/>
      <c r="QAX50" s="4"/>
      <c r="QAY50" s="4"/>
      <c r="QAZ50" s="4"/>
      <c r="QBA50" s="4"/>
      <c r="QBB50" s="4"/>
      <c r="QBC50" s="4"/>
      <c r="QBD50" s="4"/>
      <c r="QBE50" s="4"/>
      <c r="QBF50" s="4"/>
      <c r="QBG50" s="4"/>
      <c r="QBH50" s="4"/>
      <c r="QBI50" s="4"/>
      <c r="QBJ50" s="4"/>
      <c r="QBK50" s="4"/>
      <c r="QBL50" s="4"/>
      <c r="QBM50" s="4"/>
      <c r="QBN50" s="4"/>
      <c r="QBO50" s="4"/>
      <c r="QBP50" s="4"/>
      <c r="QBQ50" s="4"/>
      <c r="QBR50" s="4"/>
      <c r="QBS50" s="4"/>
      <c r="QBT50" s="4"/>
      <c r="QBU50" s="4"/>
      <c r="QBV50" s="4"/>
      <c r="QBW50" s="4"/>
      <c r="QBX50" s="4"/>
      <c r="QBY50" s="4"/>
      <c r="QBZ50" s="4"/>
      <c r="QCA50" s="4"/>
      <c r="QCB50" s="4"/>
      <c r="QCC50" s="4"/>
      <c r="QCD50" s="4"/>
      <c r="QCE50" s="4"/>
      <c r="QCF50" s="4"/>
      <c r="QCG50" s="4"/>
      <c r="QCH50" s="4"/>
      <c r="QCI50" s="4"/>
      <c r="QCJ50" s="4"/>
      <c r="QCK50" s="4"/>
      <c r="QCL50" s="4"/>
      <c r="QCM50" s="4"/>
      <c r="QCN50" s="4"/>
      <c r="QCO50" s="4"/>
      <c r="QCP50" s="4"/>
      <c r="QCQ50" s="4"/>
      <c r="QCR50" s="4"/>
      <c r="QCS50" s="4"/>
      <c r="QCT50" s="4"/>
      <c r="QCU50" s="4"/>
      <c r="QCV50" s="4"/>
      <c r="QCW50" s="4"/>
      <c r="QCX50" s="4"/>
      <c r="QCY50" s="4"/>
      <c r="QCZ50" s="4"/>
      <c r="QDA50" s="4"/>
      <c r="QDB50" s="4"/>
      <c r="QDC50" s="4"/>
      <c r="QDD50" s="4"/>
      <c r="QDE50" s="4"/>
      <c r="QDF50" s="4"/>
      <c r="QDG50" s="4"/>
      <c r="QDH50" s="4"/>
      <c r="QDI50" s="4"/>
      <c r="QDJ50" s="4"/>
      <c r="QDK50" s="4"/>
      <c r="QDL50" s="4"/>
      <c r="QDM50" s="4"/>
      <c r="QDN50" s="4"/>
      <c r="QDO50" s="4"/>
      <c r="QDP50" s="4"/>
      <c r="QDQ50" s="4"/>
      <c r="QDR50" s="4"/>
      <c r="QDS50" s="4"/>
      <c r="QDT50" s="4"/>
      <c r="QDU50" s="4"/>
      <c r="QDV50" s="4"/>
      <c r="QDW50" s="4"/>
      <c r="QDX50" s="4"/>
      <c r="QDY50" s="4"/>
      <c r="QDZ50" s="4"/>
      <c r="QEA50" s="4"/>
      <c r="QEB50" s="4"/>
      <c r="QEC50" s="4"/>
      <c r="QED50" s="4"/>
      <c r="QEE50" s="4"/>
      <c r="QEF50" s="4"/>
      <c r="QEG50" s="4"/>
      <c r="QEH50" s="4"/>
      <c r="QEI50" s="4"/>
      <c r="QEJ50" s="4"/>
      <c r="QEK50" s="4"/>
      <c r="QEL50" s="4"/>
      <c r="QEM50" s="4"/>
      <c r="QEN50" s="4"/>
      <c r="QEO50" s="4"/>
      <c r="QEP50" s="4"/>
      <c r="QEQ50" s="4"/>
      <c r="QER50" s="4"/>
      <c r="QES50" s="4"/>
      <c r="QET50" s="4"/>
      <c r="QEU50" s="4"/>
      <c r="QEV50" s="4"/>
      <c r="QEW50" s="4"/>
      <c r="QEX50" s="4"/>
      <c r="QEY50" s="4"/>
      <c r="QEZ50" s="4"/>
      <c r="QFA50" s="4"/>
      <c r="QFB50" s="4"/>
      <c r="QFC50" s="4"/>
      <c r="QFD50" s="4"/>
      <c r="QFE50" s="4"/>
      <c r="QFF50" s="4"/>
      <c r="QFG50" s="4"/>
      <c r="QFH50" s="4"/>
      <c r="QFI50" s="4"/>
      <c r="QFJ50" s="4"/>
      <c r="QFK50" s="4"/>
      <c r="QFL50" s="4"/>
      <c r="QFM50" s="4"/>
      <c r="QFN50" s="4"/>
      <c r="QFO50" s="4"/>
      <c r="QFP50" s="4"/>
      <c r="QFQ50" s="4"/>
      <c r="QFR50" s="4"/>
      <c r="QFS50" s="4"/>
      <c r="QFT50" s="4"/>
      <c r="QFU50" s="4"/>
      <c r="QFV50" s="4"/>
      <c r="QFW50" s="4"/>
      <c r="QFX50" s="4"/>
      <c r="QFY50" s="4"/>
      <c r="QFZ50" s="4"/>
      <c r="QGA50" s="4"/>
      <c r="QGB50" s="4"/>
      <c r="QGC50" s="4"/>
      <c r="QGD50" s="4"/>
      <c r="QGE50" s="4"/>
      <c r="QGF50" s="4"/>
      <c r="QGG50" s="4"/>
      <c r="QGH50" s="4"/>
      <c r="QGI50" s="4"/>
      <c r="QGJ50" s="4"/>
      <c r="QGK50" s="4"/>
      <c r="QGL50" s="4"/>
      <c r="QGM50" s="4"/>
      <c r="QGN50" s="4"/>
      <c r="QGO50" s="4"/>
      <c r="QGP50" s="4"/>
      <c r="QGQ50" s="4"/>
      <c r="QGR50" s="4"/>
      <c r="QGS50" s="4"/>
      <c r="QGT50" s="4"/>
      <c r="QGU50" s="4"/>
      <c r="QGV50" s="4"/>
      <c r="QGW50" s="4"/>
      <c r="QGX50" s="4"/>
      <c r="QGY50" s="4"/>
      <c r="QGZ50" s="4"/>
      <c r="QHA50" s="4"/>
      <c r="QHB50" s="4"/>
      <c r="QHC50" s="4"/>
      <c r="QHD50" s="4"/>
      <c r="QHE50" s="4"/>
      <c r="QHF50" s="4"/>
      <c r="QHG50" s="4"/>
      <c r="QHH50" s="4"/>
      <c r="QHI50" s="4"/>
      <c r="QHJ50" s="4"/>
      <c r="QHK50" s="4"/>
      <c r="QHL50" s="4"/>
      <c r="QHM50" s="4"/>
      <c r="QHN50" s="4"/>
      <c r="QHO50" s="4"/>
      <c r="QHP50" s="4"/>
      <c r="QHQ50" s="4"/>
      <c r="QHR50" s="4"/>
      <c r="QHS50" s="4"/>
      <c r="QHT50" s="4"/>
      <c r="QHU50" s="4"/>
      <c r="QHV50" s="4"/>
      <c r="QHW50" s="4"/>
      <c r="QHX50" s="4"/>
      <c r="QHY50" s="4"/>
      <c r="QHZ50" s="4"/>
      <c r="QIA50" s="4"/>
      <c r="QIB50" s="4"/>
      <c r="QIC50" s="4"/>
      <c r="QID50" s="4"/>
      <c r="QIE50" s="4"/>
      <c r="QIF50" s="4"/>
      <c r="QIG50" s="4"/>
      <c r="QIH50" s="4"/>
      <c r="QII50" s="4"/>
      <c r="QIJ50" s="4"/>
      <c r="QIK50" s="4"/>
      <c r="QIL50" s="4"/>
      <c r="QIM50" s="4"/>
      <c r="QIN50" s="4"/>
      <c r="QIO50" s="4"/>
      <c r="QIP50" s="4"/>
      <c r="QIQ50" s="4"/>
      <c r="QIR50" s="4"/>
      <c r="QIS50" s="4"/>
      <c r="QIT50" s="4"/>
      <c r="QIU50" s="4"/>
      <c r="QIV50" s="4"/>
      <c r="QIW50" s="4"/>
      <c r="QIX50" s="4"/>
      <c r="QIY50" s="4"/>
      <c r="QIZ50" s="4"/>
      <c r="QJA50" s="4"/>
      <c r="QJB50" s="4"/>
      <c r="QJC50" s="4"/>
      <c r="QJD50" s="4"/>
      <c r="QJE50" s="4"/>
      <c r="QJF50" s="4"/>
      <c r="QJG50" s="4"/>
      <c r="QJH50" s="4"/>
      <c r="QJI50" s="4"/>
      <c r="QJJ50" s="4"/>
      <c r="QJK50" s="4"/>
      <c r="QJL50" s="4"/>
      <c r="QJM50" s="4"/>
      <c r="QJN50" s="4"/>
      <c r="QJO50" s="4"/>
      <c r="QJP50" s="4"/>
      <c r="QJQ50" s="4"/>
      <c r="QJR50" s="4"/>
      <c r="QJS50" s="4"/>
      <c r="QJT50" s="4"/>
      <c r="QJU50" s="4"/>
      <c r="QJV50" s="4"/>
      <c r="QJW50" s="4"/>
      <c r="QJX50" s="4"/>
      <c r="QJY50" s="4"/>
      <c r="QJZ50" s="4"/>
      <c r="QKA50" s="4"/>
      <c r="QKB50" s="4"/>
      <c r="QKC50" s="4"/>
      <c r="QKD50" s="4"/>
      <c r="QKE50" s="4"/>
      <c r="QKF50" s="4"/>
      <c r="QKG50" s="4"/>
      <c r="QKH50" s="4"/>
      <c r="QKI50" s="4"/>
      <c r="QKJ50" s="4"/>
      <c r="QKK50" s="4"/>
      <c r="QKL50" s="4"/>
      <c r="QKM50" s="4"/>
      <c r="QKN50" s="4"/>
      <c r="QKO50" s="4"/>
      <c r="QKP50" s="4"/>
      <c r="QKQ50" s="4"/>
      <c r="QKR50" s="4"/>
      <c r="QKS50" s="4"/>
      <c r="QKT50" s="4"/>
      <c r="QKU50" s="4"/>
      <c r="QKV50" s="4"/>
      <c r="QKW50" s="4"/>
      <c r="QKX50" s="4"/>
      <c r="QKY50" s="4"/>
      <c r="QKZ50" s="4"/>
      <c r="QLA50" s="4"/>
      <c r="QLB50" s="4"/>
      <c r="QLC50" s="4"/>
      <c r="QLD50" s="4"/>
      <c r="QLE50" s="4"/>
      <c r="QLF50" s="4"/>
      <c r="QLG50" s="4"/>
      <c r="QLH50" s="4"/>
      <c r="QLI50" s="4"/>
      <c r="QLJ50" s="4"/>
      <c r="QLK50" s="4"/>
      <c r="QLL50" s="4"/>
      <c r="QLM50" s="4"/>
      <c r="QLN50" s="4"/>
      <c r="QLO50" s="4"/>
      <c r="QLP50" s="4"/>
      <c r="QLQ50" s="4"/>
      <c r="QLR50" s="4"/>
      <c r="QLS50" s="4"/>
      <c r="QLT50" s="4"/>
      <c r="QLU50" s="4"/>
      <c r="QLV50" s="4"/>
      <c r="QLW50" s="4"/>
      <c r="QLX50" s="4"/>
      <c r="QLY50" s="4"/>
      <c r="QLZ50" s="4"/>
      <c r="QMA50" s="4"/>
      <c r="QMB50" s="4"/>
      <c r="QMC50" s="4"/>
      <c r="QMD50" s="4"/>
      <c r="QME50" s="4"/>
      <c r="QMF50" s="4"/>
      <c r="QMG50" s="4"/>
      <c r="QMH50" s="4"/>
      <c r="QMI50" s="4"/>
      <c r="QMJ50" s="4"/>
      <c r="QMK50" s="4"/>
      <c r="QML50" s="4"/>
      <c r="QMM50" s="4"/>
      <c r="QMN50" s="4"/>
      <c r="QMO50" s="4"/>
      <c r="QMP50" s="4"/>
      <c r="QMQ50" s="4"/>
      <c r="QMR50" s="4"/>
      <c r="QMS50" s="4"/>
      <c r="QMT50" s="4"/>
      <c r="QMU50" s="4"/>
      <c r="QMV50" s="4"/>
      <c r="QMW50" s="4"/>
      <c r="QMX50" s="4"/>
      <c r="QMY50" s="4"/>
      <c r="QMZ50" s="4"/>
      <c r="QNA50" s="4"/>
      <c r="QNB50" s="4"/>
      <c r="QNC50" s="4"/>
      <c r="QND50" s="4"/>
      <c r="QNE50" s="4"/>
      <c r="QNF50" s="4"/>
      <c r="QNG50" s="4"/>
      <c r="QNH50" s="4"/>
      <c r="QNI50" s="4"/>
      <c r="QNJ50" s="4"/>
      <c r="QNK50" s="4"/>
      <c r="QNL50" s="4"/>
      <c r="QNM50" s="4"/>
      <c r="QNN50" s="4"/>
      <c r="QNO50" s="4"/>
      <c r="QNP50" s="4"/>
      <c r="QNQ50" s="4"/>
      <c r="QNR50" s="4"/>
      <c r="QNS50" s="4"/>
      <c r="QNT50" s="4"/>
      <c r="QNU50" s="4"/>
      <c r="QNV50" s="4"/>
      <c r="QNW50" s="4"/>
      <c r="QNX50" s="4"/>
      <c r="QNY50" s="4"/>
      <c r="QNZ50" s="4"/>
      <c r="QOA50" s="4"/>
      <c r="QOB50" s="4"/>
      <c r="QOC50" s="4"/>
      <c r="QOD50" s="4"/>
      <c r="QOE50" s="4"/>
      <c r="QOF50" s="4"/>
      <c r="QOG50" s="4"/>
      <c r="QOH50" s="4"/>
      <c r="QOI50" s="4"/>
      <c r="QOJ50" s="4"/>
      <c r="QOK50" s="4"/>
      <c r="QOL50" s="4"/>
      <c r="QOM50" s="4"/>
      <c r="QON50" s="4"/>
      <c r="QOO50" s="4"/>
      <c r="QOP50" s="4"/>
      <c r="QOQ50" s="4"/>
      <c r="QOR50" s="4"/>
      <c r="QOS50" s="4"/>
      <c r="QOT50" s="4"/>
      <c r="QOU50" s="4"/>
      <c r="QOV50" s="4"/>
      <c r="QOW50" s="4"/>
      <c r="QOX50" s="4"/>
      <c r="QOY50" s="4"/>
      <c r="QOZ50" s="4"/>
      <c r="QPA50" s="4"/>
      <c r="QPB50" s="4"/>
      <c r="QPC50" s="4"/>
      <c r="QPD50" s="4"/>
      <c r="QPE50" s="4"/>
      <c r="QPF50" s="4"/>
      <c r="QPG50" s="4"/>
      <c r="QPH50" s="4"/>
      <c r="QPI50" s="4"/>
      <c r="QPJ50" s="4"/>
      <c r="QPK50" s="4"/>
      <c r="QPL50" s="4"/>
      <c r="QPM50" s="4"/>
      <c r="QPN50" s="4"/>
      <c r="QPO50" s="4"/>
      <c r="QPP50" s="4"/>
      <c r="QPQ50" s="4"/>
      <c r="QPR50" s="4"/>
      <c r="QPS50" s="4"/>
      <c r="QPT50" s="4"/>
      <c r="QPU50" s="4"/>
      <c r="QPV50" s="4"/>
      <c r="QPW50" s="4"/>
      <c r="QPX50" s="4"/>
      <c r="QPY50" s="4"/>
      <c r="QPZ50" s="4"/>
      <c r="QQA50" s="4"/>
      <c r="QQB50" s="4"/>
      <c r="QQC50" s="4"/>
      <c r="QQD50" s="4"/>
      <c r="QQE50" s="4"/>
      <c r="QQF50" s="4"/>
      <c r="QQG50" s="4"/>
      <c r="QQH50" s="4"/>
      <c r="QQI50" s="4"/>
      <c r="QQJ50" s="4"/>
      <c r="QQK50" s="4"/>
      <c r="QQL50" s="4"/>
      <c r="QQM50" s="4"/>
      <c r="QQN50" s="4"/>
      <c r="QQO50" s="4"/>
      <c r="QQP50" s="4"/>
      <c r="QQQ50" s="4"/>
      <c r="QQR50" s="4"/>
      <c r="QQS50" s="4"/>
      <c r="QQT50" s="4"/>
      <c r="QQU50" s="4"/>
      <c r="QQV50" s="4"/>
      <c r="QQW50" s="4"/>
      <c r="QQX50" s="4"/>
      <c r="QQY50" s="4"/>
      <c r="QQZ50" s="4"/>
      <c r="QRA50" s="4"/>
      <c r="QRB50" s="4"/>
      <c r="QRC50" s="4"/>
      <c r="QRD50" s="4"/>
      <c r="QRE50" s="4"/>
      <c r="QRF50" s="4"/>
      <c r="QRG50" s="4"/>
      <c r="QRH50" s="4"/>
      <c r="QRI50" s="4"/>
      <c r="QRJ50" s="4"/>
      <c r="QRK50" s="4"/>
      <c r="QRL50" s="4"/>
      <c r="QRM50" s="4"/>
      <c r="QRN50" s="4"/>
      <c r="QRO50" s="4"/>
      <c r="QRP50" s="4"/>
      <c r="QRQ50" s="4"/>
      <c r="QRR50" s="4"/>
      <c r="QRS50" s="4"/>
      <c r="QRT50" s="4"/>
      <c r="QRU50" s="4"/>
      <c r="QRV50" s="4"/>
      <c r="QRW50" s="4"/>
      <c r="QRX50" s="4"/>
      <c r="QRY50" s="4"/>
      <c r="QRZ50" s="4"/>
      <c r="QSA50" s="4"/>
      <c r="QSB50" s="4"/>
      <c r="QSC50" s="4"/>
      <c r="QSD50" s="4"/>
      <c r="QSE50" s="4"/>
      <c r="QSF50" s="4"/>
      <c r="QSG50" s="4"/>
      <c r="QSH50" s="4"/>
      <c r="QSI50" s="4"/>
      <c r="QSJ50" s="4"/>
      <c r="QSK50" s="4"/>
      <c r="QSL50" s="4"/>
      <c r="QSM50" s="4"/>
      <c r="QSN50" s="4"/>
      <c r="QSO50" s="4"/>
      <c r="QSP50" s="4"/>
      <c r="QSQ50" s="4"/>
      <c r="QSR50" s="4"/>
      <c r="QSS50" s="4"/>
      <c r="QST50" s="4"/>
      <c r="QSU50" s="4"/>
      <c r="QSV50" s="4"/>
      <c r="QSW50" s="4"/>
      <c r="QSX50" s="4"/>
      <c r="QSY50" s="4"/>
      <c r="QSZ50" s="4"/>
      <c r="QTA50" s="4"/>
      <c r="QTB50" s="4"/>
      <c r="QTC50" s="4"/>
      <c r="QTD50" s="4"/>
      <c r="QTE50" s="4"/>
      <c r="QTF50" s="4"/>
      <c r="QTG50" s="4"/>
      <c r="QTH50" s="4"/>
      <c r="QTI50" s="4"/>
      <c r="QTJ50" s="4"/>
      <c r="QTK50" s="4"/>
      <c r="QTL50" s="4"/>
      <c r="QTM50" s="4"/>
      <c r="QTN50" s="4"/>
      <c r="QTO50" s="4"/>
      <c r="QTP50" s="4"/>
      <c r="QTQ50" s="4"/>
      <c r="QTR50" s="4"/>
      <c r="QTS50" s="4"/>
      <c r="QTT50" s="4"/>
      <c r="QTU50" s="4"/>
      <c r="QTV50" s="4"/>
      <c r="QTW50" s="4"/>
      <c r="QTX50" s="4"/>
      <c r="QTY50" s="4"/>
      <c r="QTZ50" s="4"/>
      <c r="QUA50" s="4"/>
      <c r="QUB50" s="4"/>
      <c r="QUC50" s="4"/>
      <c r="QUD50" s="4"/>
      <c r="QUE50" s="4"/>
      <c r="QUF50" s="4"/>
      <c r="QUG50" s="4"/>
      <c r="QUH50" s="4"/>
      <c r="QUI50" s="4"/>
      <c r="QUJ50" s="4"/>
      <c r="QUK50" s="4"/>
      <c r="QUL50" s="4"/>
      <c r="QUM50" s="4"/>
      <c r="QUN50" s="4"/>
      <c r="QUO50" s="4"/>
      <c r="QUP50" s="4"/>
      <c r="QUQ50" s="4"/>
      <c r="QUR50" s="4"/>
      <c r="QUS50" s="4"/>
      <c r="QUT50" s="4"/>
      <c r="QUU50" s="4"/>
      <c r="QUV50" s="4"/>
      <c r="QUW50" s="4"/>
      <c r="QUX50" s="4"/>
      <c r="QUY50" s="4"/>
      <c r="QUZ50" s="4"/>
      <c r="QVA50" s="4"/>
      <c r="QVB50" s="4"/>
      <c r="QVC50" s="4"/>
      <c r="QVD50" s="4"/>
      <c r="QVE50" s="4"/>
      <c r="QVF50" s="4"/>
      <c r="QVG50" s="4"/>
      <c r="QVH50" s="4"/>
      <c r="QVI50" s="4"/>
      <c r="QVJ50" s="4"/>
      <c r="QVK50" s="4"/>
      <c r="QVL50" s="4"/>
      <c r="QVM50" s="4"/>
      <c r="QVN50" s="4"/>
      <c r="QVO50" s="4"/>
      <c r="QVP50" s="4"/>
      <c r="QVQ50" s="4"/>
      <c r="QVR50" s="4"/>
      <c r="QVS50" s="4"/>
      <c r="QVT50" s="4"/>
      <c r="QVU50" s="4"/>
      <c r="QVV50" s="4"/>
      <c r="QVW50" s="4"/>
      <c r="QVX50" s="4"/>
      <c r="QVY50" s="4"/>
      <c r="QVZ50" s="4"/>
      <c r="QWA50" s="4"/>
      <c r="QWB50" s="4"/>
      <c r="QWC50" s="4"/>
      <c r="QWD50" s="4"/>
      <c r="QWE50" s="4"/>
      <c r="QWF50" s="4"/>
      <c r="QWG50" s="4"/>
      <c r="QWH50" s="4"/>
      <c r="QWI50" s="4"/>
      <c r="QWJ50" s="4"/>
      <c r="QWK50" s="4"/>
      <c r="QWL50" s="4"/>
      <c r="QWM50" s="4"/>
      <c r="QWN50" s="4"/>
      <c r="QWO50" s="4"/>
      <c r="QWP50" s="4"/>
      <c r="QWQ50" s="4"/>
      <c r="QWR50" s="4"/>
      <c r="QWS50" s="4"/>
      <c r="QWT50" s="4"/>
      <c r="QWU50" s="4"/>
      <c r="QWV50" s="4"/>
      <c r="QWW50" s="4"/>
      <c r="QWX50" s="4"/>
      <c r="QWY50" s="4"/>
      <c r="QWZ50" s="4"/>
      <c r="QXA50" s="4"/>
      <c r="QXB50" s="4"/>
      <c r="QXC50" s="4"/>
      <c r="QXD50" s="4"/>
      <c r="QXE50" s="4"/>
      <c r="QXF50" s="4"/>
      <c r="QXG50" s="4"/>
      <c r="QXH50" s="4"/>
      <c r="QXI50" s="4"/>
      <c r="QXJ50" s="4"/>
      <c r="QXK50" s="4"/>
      <c r="QXL50" s="4"/>
      <c r="QXM50" s="4"/>
      <c r="QXN50" s="4"/>
      <c r="QXO50" s="4"/>
      <c r="QXP50" s="4"/>
      <c r="QXQ50" s="4"/>
      <c r="QXR50" s="4"/>
      <c r="QXS50" s="4"/>
      <c r="QXT50" s="4"/>
      <c r="QXU50" s="4"/>
      <c r="QXV50" s="4"/>
      <c r="QXW50" s="4"/>
      <c r="QXX50" s="4"/>
      <c r="QXY50" s="4"/>
      <c r="QXZ50" s="4"/>
      <c r="QYA50" s="4"/>
      <c r="QYB50" s="4"/>
      <c r="QYC50" s="4"/>
      <c r="QYD50" s="4"/>
      <c r="QYE50" s="4"/>
      <c r="QYF50" s="4"/>
      <c r="QYG50" s="4"/>
      <c r="QYH50" s="4"/>
      <c r="QYI50" s="4"/>
      <c r="QYJ50" s="4"/>
      <c r="QYK50" s="4"/>
      <c r="QYL50" s="4"/>
      <c r="QYM50" s="4"/>
      <c r="QYN50" s="4"/>
      <c r="QYO50" s="4"/>
      <c r="QYP50" s="4"/>
      <c r="QYQ50" s="4"/>
      <c r="QYR50" s="4"/>
      <c r="QYS50" s="4"/>
      <c r="QYT50" s="4"/>
      <c r="QYU50" s="4"/>
      <c r="QYV50" s="4"/>
      <c r="QYW50" s="4"/>
      <c r="QYX50" s="4"/>
      <c r="QYY50" s="4"/>
      <c r="QYZ50" s="4"/>
      <c r="QZA50" s="4"/>
      <c r="QZB50" s="4"/>
      <c r="QZC50" s="4"/>
      <c r="QZD50" s="4"/>
      <c r="QZE50" s="4"/>
      <c r="QZF50" s="4"/>
      <c r="QZG50" s="4"/>
      <c r="QZH50" s="4"/>
      <c r="QZI50" s="4"/>
      <c r="QZJ50" s="4"/>
      <c r="QZK50" s="4"/>
      <c r="QZL50" s="4"/>
      <c r="QZM50" s="4"/>
      <c r="QZN50" s="4"/>
      <c r="QZO50" s="4"/>
      <c r="QZP50" s="4"/>
      <c r="QZQ50" s="4"/>
      <c r="QZR50" s="4"/>
      <c r="QZS50" s="4"/>
      <c r="QZT50" s="4"/>
      <c r="QZU50" s="4"/>
      <c r="QZV50" s="4"/>
      <c r="QZW50" s="4"/>
      <c r="QZX50" s="4"/>
      <c r="QZY50" s="4"/>
      <c r="QZZ50" s="4"/>
      <c r="RAA50" s="4"/>
      <c r="RAB50" s="4"/>
      <c r="RAC50" s="4"/>
      <c r="RAD50" s="4"/>
      <c r="RAE50" s="4"/>
      <c r="RAF50" s="4"/>
      <c r="RAG50" s="4"/>
      <c r="RAH50" s="4"/>
      <c r="RAI50" s="4"/>
      <c r="RAJ50" s="4"/>
      <c r="RAK50" s="4"/>
      <c r="RAL50" s="4"/>
      <c r="RAM50" s="4"/>
      <c r="RAN50" s="4"/>
      <c r="RAO50" s="4"/>
      <c r="RAP50" s="4"/>
      <c r="RAQ50" s="4"/>
      <c r="RAR50" s="4"/>
      <c r="RAS50" s="4"/>
      <c r="RAT50" s="4"/>
      <c r="RAU50" s="4"/>
      <c r="RAV50" s="4"/>
      <c r="RAW50" s="4"/>
      <c r="RAX50" s="4"/>
      <c r="RAY50" s="4"/>
      <c r="RAZ50" s="4"/>
      <c r="RBA50" s="4"/>
      <c r="RBB50" s="4"/>
      <c r="RBC50" s="4"/>
      <c r="RBD50" s="4"/>
      <c r="RBE50" s="4"/>
      <c r="RBF50" s="4"/>
      <c r="RBG50" s="4"/>
      <c r="RBH50" s="4"/>
      <c r="RBI50" s="4"/>
      <c r="RBJ50" s="4"/>
      <c r="RBK50" s="4"/>
      <c r="RBL50" s="4"/>
      <c r="RBM50" s="4"/>
      <c r="RBN50" s="4"/>
      <c r="RBO50" s="4"/>
      <c r="RBP50" s="4"/>
      <c r="RBQ50" s="4"/>
      <c r="RBR50" s="4"/>
      <c r="RBS50" s="4"/>
      <c r="RBT50" s="4"/>
      <c r="RBU50" s="4"/>
      <c r="RBV50" s="4"/>
      <c r="RBW50" s="4"/>
      <c r="RBX50" s="4"/>
      <c r="RBY50" s="4"/>
      <c r="RBZ50" s="4"/>
      <c r="RCA50" s="4"/>
      <c r="RCB50" s="4"/>
      <c r="RCC50" s="4"/>
      <c r="RCD50" s="4"/>
      <c r="RCE50" s="4"/>
      <c r="RCF50" s="4"/>
      <c r="RCG50" s="4"/>
      <c r="RCH50" s="4"/>
      <c r="RCI50" s="4"/>
      <c r="RCJ50" s="4"/>
      <c r="RCK50" s="4"/>
      <c r="RCL50" s="4"/>
      <c r="RCM50" s="4"/>
      <c r="RCN50" s="4"/>
      <c r="RCO50" s="4"/>
      <c r="RCP50" s="4"/>
      <c r="RCQ50" s="4"/>
      <c r="RCR50" s="4"/>
      <c r="RCS50" s="4"/>
      <c r="RCT50" s="4"/>
      <c r="RCU50" s="4"/>
      <c r="RCV50" s="4"/>
      <c r="RCW50" s="4"/>
      <c r="RCX50" s="4"/>
      <c r="RCY50" s="4"/>
      <c r="RCZ50" s="4"/>
      <c r="RDA50" s="4"/>
      <c r="RDB50" s="4"/>
      <c r="RDC50" s="4"/>
      <c r="RDD50" s="4"/>
      <c r="RDE50" s="4"/>
      <c r="RDF50" s="4"/>
      <c r="RDG50" s="4"/>
      <c r="RDH50" s="4"/>
      <c r="RDI50" s="4"/>
      <c r="RDJ50" s="4"/>
      <c r="RDK50" s="4"/>
      <c r="RDL50" s="4"/>
      <c r="RDM50" s="4"/>
      <c r="RDN50" s="4"/>
      <c r="RDO50" s="4"/>
      <c r="RDP50" s="4"/>
      <c r="RDQ50" s="4"/>
      <c r="RDR50" s="4"/>
      <c r="RDS50" s="4"/>
      <c r="RDT50" s="4"/>
      <c r="RDU50" s="4"/>
      <c r="RDV50" s="4"/>
      <c r="RDW50" s="4"/>
      <c r="RDX50" s="4"/>
      <c r="RDY50" s="4"/>
      <c r="RDZ50" s="4"/>
      <c r="REA50" s="4"/>
      <c r="REB50" s="4"/>
      <c r="REC50" s="4"/>
      <c r="RED50" s="4"/>
      <c r="REE50" s="4"/>
      <c r="REF50" s="4"/>
      <c r="REG50" s="4"/>
      <c r="REH50" s="4"/>
      <c r="REI50" s="4"/>
      <c r="REJ50" s="4"/>
      <c r="REK50" s="4"/>
      <c r="REL50" s="4"/>
      <c r="REM50" s="4"/>
      <c r="REN50" s="4"/>
      <c r="REO50" s="4"/>
      <c r="REP50" s="4"/>
      <c r="REQ50" s="4"/>
      <c r="RER50" s="4"/>
      <c r="RES50" s="4"/>
      <c r="RET50" s="4"/>
      <c r="REU50" s="4"/>
      <c r="REV50" s="4"/>
      <c r="REW50" s="4"/>
      <c r="REX50" s="4"/>
      <c r="REY50" s="4"/>
      <c r="REZ50" s="4"/>
      <c r="RFA50" s="4"/>
      <c r="RFB50" s="4"/>
      <c r="RFC50" s="4"/>
      <c r="RFD50" s="4"/>
      <c r="RFE50" s="4"/>
      <c r="RFF50" s="4"/>
      <c r="RFG50" s="4"/>
      <c r="RFH50" s="4"/>
      <c r="RFI50" s="4"/>
      <c r="RFJ50" s="4"/>
      <c r="RFK50" s="4"/>
      <c r="RFL50" s="4"/>
      <c r="RFM50" s="4"/>
      <c r="RFN50" s="4"/>
      <c r="RFO50" s="4"/>
      <c r="RFP50" s="4"/>
      <c r="RFQ50" s="4"/>
      <c r="RFR50" s="4"/>
      <c r="RFS50" s="4"/>
      <c r="RFT50" s="4"/>
      <c r="RFU50" s="4"/>
      <c r="RFV50" s="4"/>
      <c r="RFW50" s="4"/>
      <c r="RFX50" s="4"/>
      <c r="RFY50" s="4"/>
      <c r="RFZ50" s="4"/>
      <c r="RGA50" s="4"/>
      <c r="RGB50" s="4"/>
      <c r="RGC50" s="4"/>
      <c r="RGD50" s="4"/>
      <c r="RGE50" s="4"/>
      <c r="RGF50" s="4"/>
      <c r="RGG50" s="4"/>
      <c r="RGH50" s="4"/>
      <c r="RGI50" s="4"/>
      <c r="RGJ50" s="4"/>
      <c r="RGK50" s="4"/>
      <c r="RGL50" s="4"/>
      <c r="RGM50" s="4"/>
      <c r="RGN50" s="4"/>
      <c r="RGO50" s="4"/>
      <c r="RGP50" s="4"/>
      <c r="RGQ50" s="4"/>
      <c r="RGR50" s="4"/>
      <c r="RGS50" s="4"/>
      <c r="RGT50" s="4"/>
      <c r="RGU50" s="4"/>
      <c r="RGV50" s="4"/>
      <c r="RGW50" s="4"/>
      <c r="RGX50" s="4"/>
      <c r="RGY50" s="4"/>
      <c r="RGZ50" s="4"/>
      <c r="RHA50" s="4"/>
      <c r="RHB50" s="4"/>
      <c r="RHC50" s="4"/>
      <c r="RHD50" s="4"/>
      <c r="RHE50" s="4"/>
      <c r="RHF50" s="4"/>
      <c r="RHG50" s="4"/>
      <c r="RHH50" s="4"/>
      <c r="RHI50" s="4"/>
      <c r="RHJ50" s="4"/>
      <c r="RHK50" s="4"/>
      <c r="RHL50" s="4"/>
      <c r="RHM50" s="4"/>
      <c r="RHN50" s="4"/>
      <c r="RHO50" s="4"/>
      <c r="RHP50" s="4"/>
      <c r="RHQ50" s="4"/>
      <c r="RHR50" s="4"/>
      <c r="RHS50" s="4"/>
      <c r="RHT50" s="4"/>
      <c r="RHU50" s="4"/>
      <c r="RHV50" s="4"/>
      <c r="RHW50" s="4"/>
      <c r="RHX50" s="4"/>
      <c r="RHY50" s="4"/>
      <c r="RHZ50" s="4"/>
      <c r="RIA50" s="4"/>
      <c r="RIB50" s="4"/>
      <c r="RIC50" s="4"/>
      <c r="RID50" s="4"/>
      <c r="RIE50" s="4"/>
      <c r="RIF50" s="4"/>
      <c r="RIG50" s="4"/>
      <c r="RIH50" s="4"/>
      <c r="RII50" s="4"/>
      <c r="RIJ50" s="4"/>
      <c r="RIK50" s="4"/>
      <c r="RIL50" s="4"/>
      <c r="RIM50" s="4"/>
      <c r="RIN50" s="4"/>
      <c r="RIO50" s="4"/>
      <c r="RIP50" s="4"/>
      <c r="RIQ50" s="4"/>
      <c r="RIR50" s="4"/>
      <c r="RIS50" s="4"/>
      <c r="RIT50" s="4"/>
      <c r="RIU50" s="4"/>
      <c r="RIV50" s="4"/>
      <c r="RIW50" s="4"/>
      <c r="RIX50" s="4"/>
      <c r="RIY50" s="4"/>
      <c r="RIZ50" s="4"/>
      <c r="RJA50" s="4"/>
      <c r="RJB50" s="4"/>
      <c r="RJC50" s="4"/>
      <c r="RJD50" s="4"/>
      <c r="RJE50" s="4"/>
      <c r="RJF50" s="4"/>
      <c r="RJG50" s="4"/>
      <c r="RJH50" s="4"/>
      <c r="RJI50" s="4"/>
      <c r="RJJ50" s="4"/>
      <c r="RJK50" s="4"/>
      <c r="RJL50" s="4"/>
      <c r="RJM50" s="4"/>
      <c r="RJN50" s="4"/>
      <c r="RJO50" s="4"/>
      <c r="RJP50" s="4"/>
      <c r="RJQ50" s="4"/>
      <c r="RJR50" s="4"/>
      <c r="RJS50" s="4"/>
      <c r="RJT50" s="4"/>
      <c r="RJU50" s="4"/>
      <c r="RJV50" s="4"/>
      <c r="RJW50" s="4"/>
      <c r="RJX50" s="4"/>
      <c r="RJY50" s="4"/>
      <c r="RJZ50" s="4"/>
      <c r="RKA50" s="4"/>
      <c r="RKB50" s="4"/>
      <c r="RKC50" s="4"/>
      <c r="RKD50" s="4"/>
      <c r="RKE50" s="4"/>
      <c r="RKF50" s="4"/>
      <c r="RKG50" s="4"/>
      <c r="RKH50" s="4"/>
      <c r="RKI50" s="4"/>
      <c r="RKJ50" s="4"/>
      <c r="RKK50" s="4"/>
      <c r="RKL50" s="4"/>
      <c r="RKM50" s="4"/>
      <c r="RKN50" s="4"/>
      <c r="RKO50" s="4"/>
      <c r="RKP50" s="4"/>
      <c r="RKQ50" s="4"/>
      <c r="RKR50" s="4"/>
      <c r="RKS50" s="4"/>
      <c r="RKT50" s="4"/>
      <c r="RKU50" s="4"/>
      <c r="RKV50" s="4"/>
      <c r="RKW50" s="4"/>
      <c r="RKX50" s="4"/>
      <c r="RKY50" s="4"/>
      <c r="RKZ50" s="4"/>
      <c r="RLA50" s="4"/>
      <c r="RLB50" s="4"/>
      <c r="RLC50" s="4"/>
      <c r="RLD50" s="4"/>
      <c r="RLE50" s="4"/>
      <c r="RLF50" s="4"/>
      <c r="RLG50" s="4"/>
      <c r="RLH50" s="4"/>
      <c r="RLI50" s="4"/>
      <c r="RLJ50" s="4"/>
      <c r="RLK50" s="4"/>
      <c r="RLL50" s="4"/>
      <c r="RLM50" s="4"/>
      <c r="RLN50" s="4"/>
      <c r="RLO50" s="4"/>
      <c r="RLP50" s="4"/>
      <c r="RLQ50" s="4"/>
      <c r="RLR50" s="4"/>
      <c r="RLS50" s="4"/>
      <c r="RLT50" s="4"/>
      <c r="RLU50" s="4"/>
      <c r="RLV50" s="4"/>
      <c r="RLW50" s="4"/>
      <c r="RLX50" s="4"/>
      <c r="RLY50" s="4"/>
      <c r="RLZ50" s="4"/>
      <c r="RMA50" s="4"/>
      <c r="RMB50" s="4"/>
      <c r="RMC50" s="4"/>
      <c r="RMD50" s="4"/>
      <c r="RME50" s="4"/>
      <c r="RMF50" s="4"/>
      <c r="RMG50" s="4"/>
      <c r="RMH50" s="4"/>
      <c r="RMI50" s="4"/>
      <c r="RMJ50" s="4"/>
      <c r="RMK50" s="4"/>
      <c r="RML50" s="4"/>
      <c r="RMM50" s="4"/>
      <c r="RMN50" s="4"/>
      <c r="RMO50" s="4"/>
      <c r="RMP50" s="4"/>
      <c r="RMQ50" s="4"/>
      <c r="RMR50" s="4"/>
      <c r="RMS50" s="4"/>
      <c r="RMT50" s="4"/>
      <c r="RMU50" s="4"/>
      <c r="RMV50" s="4"/>
      <c r="RMW50" s="4"/>
      <c r="RMX50" s="4"/>
      <c r="RMY50" s="4"/>
      <c r="RMZ50" s="4"/>
      <c r="RNA50" s="4"/>
      <c r="RNB50" s="4"/>
      <c r="RNC50" s="4"/>
      <c r="RND50" s="4"/>
      <c r="RNE50" s="4"/>
      <c r="RNF50" s="4"/>
      <c r="RNG50" s="4"/>
      <c r="RNH50" s="4"/>
      <c r="RNI50" s="4"/>
      <c r="RNJ50" s="4"/>
      <c r="RNK50" s="4"/>
      <c r="RNL50" s="4"/>
      <c r="RNM50" s="4"/>
      <c r="RNN50" s="4"/>
      <c r="RNO50" s="4"/>
      <c r="RNP50" s="4"/>
      <c r="RNQ50" s="4"/>
      <c r="RNR50" s="4"/>
      <c r="RNS50" s="4"/>
      <c r="RNT50" s="4"/>
      <c r="RNU50" s="4"/>
      <c r="RNV50" s="4"/>
      <c r="RNW50" s="4"/>
      <c r="RNX50" s="4"/>
      <c r="RNY50" s="4"/>
      <c r="RNZ50" s="4"/>
      <c r="ROA50" s="4"/>
      <c r="ROB50" s="4"/>
      <c r="ROC50" s="4"/>
      <c r="ROD50" s="4"/>
      <c r="ROE50" s="4"/>
      <c r="ROF50" s="4"/>
      <c r="ROG50" s="4"/>
      <c r="ROH50" s="4"/>
      <c r="ROI50" s="4"/>
      <c r="ROJ50" s="4"/>
      <c r="ROK50" s="4"/>
      <c r="ROL50" s="4"/>
      <c r="ROM50" s="4"/>
      <c r="RON50" s="4"/>
      <c r="ROO50" s="4"/>
      <c r="ROP50" s="4"/>
      <c r="ROQ50" s="4"/>
      <c r="ROR50" s="4"/>
      <c r="ROS50" s="4"/>
      <c r="ROT50" s="4"/>
      <c r="ROU50" s="4"/>
      <c r="ROV50" s="4"/>
      <c r="ROW50" s="4"/>
      <c r="ROX50" s="4"/>
      <c r="ROY50" s="4"/>
      <c r="ROZ50" s="4"/>
      <c r="RPA50" s="4"/>
      <c r="RPB50" s="4"/>
      <c r="RPC50" s="4"/>
      <c r="RPD50" s="4"/>
      <c r="RPE50" s="4"/>
      <c r="RPF50" s="4"/>
      <c r="RPG50" s="4"/>
      <c r="RPH50" s="4"/>
      <c r="RPI50" s="4"/>
      <c r="RPJ50" s="4"/>
      <c r="RPK50" s="4"/>
      <c r="RPL50" s="4"/>
      <c r="RPM50" s="4"/>
      <c r="RPN50" s="4"/>
      <c r="RPO50" s="4"/>
      <c r="RPP50" s="4"/>
      <c r="RPQ50" s="4"/>
      <c r="RPR50" s="4"/>
      <c r="RPS50" s="4"/>
      <c r="RPT50" s="4"/>
      <c r="RPU50" s="4"/>
      <c r="RPV50" s="4"/>
      <c r="RPW50" s="4"/>
      <c r="RPX50" s="4"/>
      <c r="RPY50" s="4"/>
      <c r="RPZ50" s="4"/>
      <c r="RQA50" s="4"/>
      <c r="RQB50" s="4"/>
      <c r="RQC50" s="4"/>
      <c r="RQD50" s="4"/>
      <c r="RQE50" s="4"/>
      <c r="RQF50" s="4"/>
      <c r="RQG50" s="4"/>
      <c r="RQH50" s="4"/>
      <c r="RQI50" s="4"/>
      <c r="RQJ50" s="4"/>
      <c r="RQK50" s="4"/>
      <c r="RQL50" s="4"/>
      <c r="RQM50" s="4"/>
      <c r="RQN50" s="4"/>
      <c r="RQO50" s="4"/>
      <c r="RQP50" s="4"/>
      <c r="RQQ50" s="4"/>
      <c r="RQR50" s="4"/>
      <c r="RQS50" s="4"/>
      <c r="RQT50" s="4"/>
      <c r="RQU50" s="4"/>
      <c r="RQV50" s="4"/>
      <c r="RQW50" s="4"/>
      <c r="RQX50" s="4"/>
      <c r="RQY50" s="4"/>
      <c r="RQZ50" s="4"/>
      <c r="RRA50" s="4"/>
      <c r="RRB50" s="4"/>
      <c r="RRC50" s="4"/>
      <c r="RRD50" s="4"/>
      <c r="RRE50" s="4"/>
      <c r="RRF50" s="4"/>
      <c r="RRG50" s="4"/>
      <c r="RRH50" s="4"/>
      <c r="RRI50" s="4"/>
      <c r="RRJ50" s="4"/>
      <c r="RRK50" s="4"/>
      <c r="RRL50" s="4"/>
      <c r="RRM50" s="4"/>
      <c r="RRN50" s="4"/>
      <c r="RRO50" s="4"/>
      <c r="RRP50" s="4"/>
      <c r="RRQ50" s="4"/>
      <c r="RRR50" s="4"/>
      <c r="RRS50" s="4"/>
      <c r="RRT50" s="4"/>
      <c r="RRU50" s="4"/>
      <c r="RRV50" s="4"/>
      <c r="RRW50" s="4"/>
      <c r="RRX50" s="4"/>
      <c r="RRY50" s="4"/>
      <c r="RRZ50" s="4"/>
      <c r="RSA50" s="4"/>
      <c r="RSB50" s="4"/>
      <c r="RSC50" s="4"/>
      <c r="RSD50" s="4"/>
      <c r="RSE50" s="4"/>
      <c r="RSF50" s="4"/>
      <c r="RSG50" s="4"/>
      <c r="RSH50" s="4"/>
      <c r="RSI50" s="4"/>
      <c r="RSJ50" s="4"/>
      <c r="RSK50" s="4"/>
      <c r="RSL50" s="4"/>
      <c r="RSM50" s="4"/>
      <c r="RSN50" s="4"/>
      <c r="RSO50" s="4"/>
      <c r="RSP50" s="4"/>
      <c r="RSQ50" s="4"/>
      <c r="RSR50" s="4"/>
      <c r="RSS50" s="4"/>
      <c r="RST50" s="4"/>
      <c r="RSU50" s="4"/>
      <c r="RSV50" s="4"/>
      <c r="RSW50" s="4"/>
      <c r="RSX50" s="4"/>
      <c r="RSY50" s="4"/>
      <c r="RSZ50" s="4"/>
      <c r="RTA50" s="4"/>
      <c r="RTB50" s="4"/>
      <c r="RTC50" s="4"/>
      <c r="RTD50" s="4"/>
      <c r="RTE50" s="4"/>
      <c r="RTF50" s="4"/>
      <c r="RTG50" s="4"/>
      <c r="RTH50" s="4"/>
      <c r="RTI50" s="4"/>
      <c r="RTJ50" s="4"/>
      <c r="RTK50" s="4"/>
      <c r="RTL50" s="4"/>
      <c r="RTM50" s="4"/>
      <c r="RTN50" s="4"/>
      <c r="RTO50" s="4"/>
      <c r="RTP50" s="4"/>
      <c r="RTQ50" s="4"/>
      <c r="RTR50" s="4"/>
      <c r="RTS50" s="4"/>
      <c r="RTT50" s="4"/>
      <c r="RTU50" s="4"/>
      <c r="RTV50" s="4"/>
      <c r="RTW50" s="4"/>
      <c r="RTX50" s="4"/>
      <c r="RTY50" s="4"/>
      <c r="RTZ50" s="4"/>
      <c r="RUA50" s="4"/>
      <c r="RUB50" s="4"/>
      <c r="RUC50" s="4"/>
      <c r="RUD50" s="4"/>
      <c r="RUE50" s="4"/>
      <c r="RUF50" s="4"/>
      <c r="RUG50" s="4"/>
      <c r="RUH50" s="4"/>
      <c r="RUI50" s="4"/>
      <c r="RUJ50" s="4"/>
      <c r="RUK50" s="4"/>
      <c r="RUL50" s="4"/>
      <c r="RUM50" s="4"/>
      <c r="RUN50" s="4"/>
      <c r="RUO50" s="4"/>
      <c r="RUP50" s="4"/>
      <c r="RUQ50" s="4"/>
      <c r="RUR50" s="4"/>
      <c r="RUS50" s="4"/>
      <c r="RUT50" s="4"/>
      <c r="RUU50" s="4"/>
      <c r="RUV50" s="4"/>
      <c r="RUW50" s="4"/>
      <c r="RUX50" s="4"/>
      <c r="RUY50" s="4"/>
      <c r="RUZ50" s="4"/>
      <c r="RVA50" s="4"/>
      <c r="RVB50" s="4"/>
      <c r="RVC50" s="4"/>
      <c r="RVD50" s="4"/>
      <c r="RVE50" s="4"/>
      <c r="RVF50" s="4"/>
      <c r="RVG50" s="4"/>
      <c r="RVH50" s="4"/>
      <c r="RVI50" s="4"/>
      <c r="RVJ50" s="4"/>
      <c r="RVK50" s="4"/>
      <c r="RVL50" s="4"/>
      <c r="RVM50" s="4"/>
      <c r="RVN50" s="4"/>
      <c r="RVO50" s="4"/>
      <c r="RVP50" s="4"/>
      <c r="RVQ50" s="4"/>
      <c r="RVR50" s="4"/>
      <c r="RVS50" s="4"/>
      <c r="RVT50" s="4"/>
      <c r="RVU50" s="4"/>
      <c r="RVV50" s="4"/>
      <c r="RVW50" s="4"/>
      <c r="RVX50" s="4"/>
      <c r="RVY50" s="4"/>
      <c r="RVZ50" s="4"/>
      <c r="RWA50" s="4"/>
      <c r="RWB50" s="4"/>
      <c r="RWC50" s="4"/>
      <c r="RWD50" s="4"/>
      <c r="RWE50" s="4"/>
      <c r="RWF50" s="4"/>
      <c r="RWG50" s="4"/>
      <c r="RWH50" s="4"/>
      <c r="RWI50" s="4"/>
      <c r="RWJ50" s="4"/>
      <c r="RWK50" s="4"/>
      <c r="RWL50" s="4"/>
      <c r="RWM50" s="4"/>
      <c r="RWN50" s="4"/>
      <c r="RWO50" s="4"/>
      <c r="RWP50" s="4"/>
      <c r="RWQ50" s="4"/>
      <c r="RWR50" s="4"/>
      <c r="RWS50" s="4"/>
      <c r="RWT50" s="4"/>
      <c r="RWU50" s="4"/>
      <c r="RWV50" s="4"/>
      <c r="RWW50" s="4"/>
      <c r="RWX50" s="4"/>
      <c r="RWY50" s="4"/>
      <c r="RWZ50" s="4"/>
      <c r="RXA50" s="4"/>
      <c r="RXB50" s="4"/>
      <c r="RXC50" s="4"/>
      <c r="RXD50" s="4"/>
      <c r="RXE50" s="4"/>
      <c r="RXF50" s="4"/>
      <c r="RXG50" s="4"/>
      <c r="RXH50" s="4"/>
      <c r="RXI50" s="4"/>
      <c r="RXJ50" s="4"/>
      <c r="RXK50" s="4"/>
      <c r="RXL50" s="4"/>
      <c r="RXM50" s="4"/>
      <c r="RXN50" s="4"/>
      <c r="RXO50" s="4"/>
      <c r="RXP50" s="4"/>
      <c r="RXQ50" s="4"/>
      <c r="RXR50" s="4"/>
      <c r="RXS50" s="4"/>
      <c r="RXT50" s="4"/>
      <c r="RXU50" s="4"/>
      <c r="RXV50" s="4"/>
      <c r="RXW50" s="4"/>
      <c r="RXX50" s="4"/>
      <c r="RXY50" s="4"/>
      <c r="RXZ50" s="4"/>
      <c r="RYA50" s="4"/>
      <c r="RYB50" s="4"/>
      <c r="RYC50" s="4"/>
      <c r="RYD50" s="4"/>
      <c r="RYE50" s="4"/>
      <c r="RYF50" s="4"/>
      <c r="RYG50" s="4"/>
      <c r="RYH50" s="4"/>
      <c r="RYI50" s="4"/>
      <c r="RYJ50" s="4"/>
      <c r="RYK50" s="4"/>
      <c r="RYL50" s="4"/>
      <c r="RYM50" s="4"/>
      <c r="RYN50" s="4"/>
      <c r="RYO50" s="4"/>
      <c r="RYP50" s="4"/>
      <c r="RYQ50" s="4"/>
      <c r="RYR50" s="4"/>
      <c r="RYS50" s="4"/>
      <c r="RYT50" s="4"/>
      <c r="RYU50" s="4"/>
      <c r="RYV50" s="4"/>
      <c r="RYW50" s="4"/>
      <c r="RYX50" s="4"/>
      <c r="RYY50" s="4"/>
      <c r="RYZ50" s="4"/>
      <c r="RZA50" s="4"/>
      <c r="RZB50" s="4"/>
      <c r="RZC50" s="4"/>
      <c r="RZD50" s="4"/>
      <c r="RZE50" s="4"/>
      <c r="RZF50" s="4"/>
      <c r="RZG50" s="4"/>
      <c r="RZH50" s="4"/>
      <c r="RZI50" s="4"/>
      <c r="RZJ50" s="4"/>
      <c r="RZK50" s="4"/>
      <c r="RZL50" s="4"/>
      <c r="RZM50" s="4"/>
      <c r="RZN50" s="4"/>
      <c r="RZO50" s="4"/>
      <c r="RZP50" s="4"/>
      <c r="RZQ50" s="4"/>
      <c r="RZR50" s="4"/>
      <c r="RZS50" s="4"/>
      <c r="RZT50" s="4"/>
      <c r="RZU50" s="4"/>
      <c r="RZV50" s="4"/>
      <c r="RZW50" s="4"/>
      <c r="RZX50" s="4"/>
      <c r="RZY50" s="4"/>
      <c r="RZZ50" s="4"/>
      <c r="SAA50" s="4"/>
      <c r="SAB50" s="4"/>
      <c r="SAC50" s="4"/>
      <c r="SAD50" s="4"/>
      <c r="SAE50" s="4"/>
      <c r="SAF50" s="4"/>
      <c r="SAG50" s="4"/>
      <c r="SAH50" s="4"/>
      <c r="SAI50" s="4"/>
      <c r="SAJ50" s="4"/>
      <c r="SAK50" s="4"/>
      <c r="SAL50" s="4"/>
      <c r="SAM50" s="4"/>
      <c r="SAN50" s="4"/>
      <c r="SAO50" s="4"/>
      <c r="SAP50" s="4"/>
      <c r="SAQ50" s="4"/>
      <c r="SAR50" s="4"/>
      <c r="SAS50" s="4"/>
      <c r="SAT50" s="4"/>
      <c r="SAU50" s="4"/>
      <c r="SAV50" s="4"/>
      <c r="SAW50" s="4"/>
      <c r="SAX50" s="4"/>
      <c r="SAY50" s="4"/>
      <c r="SAZ50" s="4"/>
      <c r="SBA50" s="4"/>
      <c r="SBB50" s="4"/>
      <c r="SBC50" s="4"/>
      <c r="SBD50" s="4"/>
      <c r="SBE50" s="4"/>
      <c r="SBF50" s="4"/>
      <c r="SBG50" s="4"/>
      <c r="SBH50" s="4"/>
      <c r="SBI50" s="4"/>
      <c r="SBJ50" s="4"/>
      <c r="SBK50" s="4"/>
      <c r="SBL50" s="4"/>
      <c r="SBM50" s="4"/>
      <c r="SBN50" s="4"/>
      <c r="SBO50" s="4"/>
      <c r="SBP50" s="4"/>
      <c r="SBQ50" s="4"/>
      <c r="SBR50" s="4"/>
      <c r="SBS50" s="4"/>
      <c r="SBT50" s="4"/>
      <c r="SBU50" s="4"/>
      <c r="SBV50" s="4"/>
      <c r="SBW50" s="4"/>
      <c r="SBX50" s="4"/>
      <c r="SBY50" s="4"/>
      <c r="SBZ50" s="4"/>
      <c r="SCA50" s="4"/>
      <c r="SCB50" s="4"/>
      <c r="SCC50" s="4"/>
      <c r="SCD50" s="4"/>
      <c r="SCE50" s="4"/>
      <c r="SCF50" s="4"/>
      <c r="SCG50" s="4"/>
      <c r="SCH50" s="4"/>
      <c r="SCI50" s="4"/>
      <c r="SCJ50" s="4"/>
      <c r="SCK50" s="4"/>
      <c r="SCL50" s="4"/>
      <c r="SCM50" s="4"/>
      <c r="SCN50" s="4"/>
      <c r="SCO50" s="4"/>
      <c r="SCP50" s="4"/>
      <c r="SCQ50" s="4"/>
      <c r="SCR50" s="4"/>
      <c r="SCS50" s="4"/>
      <c r="SCT50" s="4"/>
      <c r="SCU50" s="4"/>
      <c r="SCV50" s="4"/>
      <c r="SCW50" s="4"/>
      <c r="SCX50" s="4"/>
      <c r="SCY50" s="4"/>
      <c r="SCZ50" s="4"/>
      <c r="SDA50" s="4"/>
      <c r="SDB50" s="4"/>
      <c r="SDC50" s="4"/>
      <c r="SDD50" s="4"/>
      <c r="SDE50" s="4"/>
      <c r="SDF50" s="4"/>
      <c r="SDG50" s="4"/>
      <c r="SDH50" s="4"/>
      <c r="SDI50" s="4"/>
      <c r="SDJ50" s="4"/>
      <c r="SDK50" s="4"/>
      <c r="SDL50" s="4"/>
      <c r="SDM50" s="4"/>
      <c r="SDN50" s="4"/>
      <c r="SDO50" s="4"/>
      <c r="SDP50" s="4"/>
      <c r="SDQ50" s="4"/>
      <c r="SDR50" s="4"/>
      <c r="SDS50" s="4"/>
      <c r="SDT50" s="4"/>
      <c r="SDU50" s="4"/>
      <c r="SDV50" s="4"/>
      <c r="SDW50" s="4"/>
      <c r="SDX50" s="4"/>
      <c r="SDY50" s="4"/>
      <c r="SDZ50" s="4"/>
      <c r="SEA50" s="4"/>
      <c r="SEB50" s="4"/>
      <c r="SEC50" s="4"/>
      <c r="SED50" s="4"/>
      <c r="SEE50" s="4"/>
      <c r="SEF50" s="4"/>
      <c r="SEG50" s="4"/>
      <c r="SEH50" s="4"/>
      <c r="SEI50" s="4"/>
      <c r="SEJ50" s="4"/>
      <c r="SEK50" s="4"/>
      <c r="SEL50" s="4"/>
      <c r="SEM50" s="4"/>
      <c r="SEN50" s="4"/>
      <c r="SEO50" s="4"/>
      <c r="SEP50" s="4"/>
      <c r="SEQ50" s="4"/>
      <c r="SER50" s="4"/>
      <c r="SES50" s="4"/>
      <c r="SET50" s="4"/>
      <c r="SEU50" s="4"/>
      <c r="SEV50" s="4"/>
      <c r="SEW50" s="4"/>
      <c r="SEX50" s="4"/>
      <c r="SEY50" s="4"/>
      <c r="SEZ50" s="4"/>
      <c r="SFA50" s="4"/>
      <c r="SFB50" s="4"/>
      <c r="SFC50" s="4"/>
      <c r="SFD50" s="4"/>
      <c r="SFE50" s="4"/>
      <c r="SFF50" s="4"/>
      <c r="SFG50" s="4"/>
      <c r="SFH50" s="4"/>
      <c r="SFI50" s="4"/>
      <c r="SFJ50" s="4"/>
      <c r="SFK50" s="4"/>
      <c r="SFL50" s="4"/>
      <c r="SFM50" s="4"/>
      <c r="SFN50" s="4"/>
      <c r="SFO50" s="4"/>
      <c r="SFP50" s="4"/>
      <c r="SFQ50" s="4"/>
      <c r="SFR50" s="4"/>
      <c r="SFS50" s="4"/>
      <c r="SFT50" s="4"/>
      <c r="SFU50" s="4"/>
      <c r="SFV50" s="4"/>
      <c r="SFW50" s="4"/>
      <c r="SFX50" s="4"/>
      <c r="SFY50" s="4"/>
      <c r="SFZ50" s="4"/>
      <c r="SGA50" s="4"/>
      <c r="SGB50" s="4"/>
      <c r="SGC50" s="4"/>
      <c r="SGD50" s="4"/>
      <c r="SGE50" s="4"/>
      <c r="SGF50" s="4"/>
      <c r="SGG50" s="4"/>
      <c r="SGH50" s="4"/>
      <c r="SGI50" s="4"/>
      <c r="SGJ50" s="4"/>
      <c r="SGK50" s="4"/>
      <c r="SGL50" s="4"/>
      <c r="SGM50" s="4"/>
      <c r="SGN50" s="4"/>
      <c r="SGO50" s="4"/>
      <c r="SGP50" s="4"/>
      <c r="SGQ50" s="4"/>
      <c r="SGR50" s="4"/>
      <c r="SGS50" s="4"/>
      <c r="SGT50" s="4"/>
      <c r="SGU50" s="4"/>
      <c r="SGV50" s="4"/>
      <c r="SGW50" s="4"/>
      <c r="SGX50" s="4"/>
      <c r="SGY50" s="4"/>
      <c r="SGZ50" s="4"/>
      <c r="SHA50" s="4"/>
      <c r="SHB50" s="4"/>
      <c r="SHC50" s="4"/>
      <c r="SHD50" s="4"/>
      <c r="SHE50" s="4"/>
      <c r="SHF50" s="4"/>
      <c r="SHG50" s="4"/>
      <c r="SHH50" s="4"/>
      <c r="SHI50" s="4"/>
      <c r="SHJ50" s="4"/>
      <c r="SHK50" s="4"/>
      <c r="SHL50" s="4"/>
      <c r="SHM50" s="4"/>
      <c r="SHN50" s="4"/>
      <c r="SHO50" s="4"/>
      <c r="SHP50" s="4"/>
      <c r="SHQ50" s="4"/>
      <c r="SHR50" s="4"/>
      <c r="SHS50" s="4"/>
      <c r="SHT50" s="4"/>
      <c r="SHU50" s="4"/>
      <c r="SHV50" s="4"/>
      <c r="SHW50" s="4"/>
      <c r="SHX50" s="4"/>
      <c r="SHY50" s="4"/>
      <c r="SHZ50" s="4"/>
      <c r="SIA50" s="4"/>
      <c r="SIB50" s="4"/>
      <c r="SIC50" s="4"/>
      <c r="SID50" s="4"/>
      <c r="SIE50" s="4"/>
      <c r="SIF50" s="4"/>
      <c r="SIG50" s="4"/>
      <c r="SIH50" s="4"/>
      <c r="SII50" s="4"/>
      <c r="SIJ50" s="4"/>
      <c r="SIK50" s="4"/>
      <c r="SIL50" s="4"/>
      <c r="SIM50" s="4"/>
      <c r="SIN50" s="4"/>
      <c r="SIO50" s="4"/>
      <c r="SIP50" s="4"/>
      <c r="SIQ50" s="4"/>
      <c r="SIR50" s="4"/>
      <c r="SIS50" s="4"/>
      <c r="SIT50" s="4"/>
      <c r="SIU50" s="4"/>
      <c r="SIV50" s="4"/>
      <c r="SIW50" s="4"/>
      <c r="SIX50" s="4"/>
      <c r="SIY50" s="4"/>
      <c r="SIZ50" s="4"/>
      <c r="SJA50" s="4"/>
      <c r="SJB50" s="4"/>
      <c r="SJC50" s="4"/>
      <c r="SJD50" s="4"/>
      <c r="SJE50" s="4"/>
      <c r="SJF50" s="4"/>
      <c r="SJG50" s="4"/>
      <c r="SJH50" s="4"/>
      <c r="SJI50" s="4"/>
      <c r="SJJ50" s="4"/>
      <c r="SJK50" s="4"/>
      <c r="SJL50" s="4"/>
      <c r="SJM50" s="4"/>
      <c r="SJN50" s="4"/>
      <c r="SJO50" s="4"/>
      <c r="SJP50" s="4"/>
      <c r="SJQ50" s="4"/>
      <c r="SJR50" s="4"/>
      <c r="SJS50" s="4"/>
      <c r="SJT50" s="4"/>
      <c r="SJU50" s="4"/>
      <c r="SJV50" s="4"/>
      <c r="SJW50" s="4"/>
      <c r="SJX50" s="4"/>
      <c r="SJY50" s="4"/>
      <c r="SJZ50" s="4"/>
      <c r="SKA50" s="4"/>
      <c r="SKB50" s="4"/>
      <c r="SKC50" s="4"/>
      <c r="SKD50" s="4"/>
      <c r="SKE50" s="4"/>
      <c r="SKF50" s="4"/>
      <c r="SKG50" s="4"/>
      <c r="SKH50" s="4"/>
      <c r="SKI50" s="4"/>
      <c r="SKJ50" s="4"/>
      <c r="SKK50" s="4"/>
      <c r="SKL50" s="4"/>
      <c r="SKM50" s="4"/>
      <c r="SKN50" s="4"/>
      <c r="SKO50" s="4"/>
      <c r="SKP50" s="4"/>
      <c r="SKQ50" s="4"/>
      <c r="SKR50" s="4"/>
      <c r="SKS50" s="4"/>
      <c r="SKT50" s="4"/>
      <c r="SKU50" s="4"/>
      <c r="SKV50" s="4"/>
      <c r="SKW50" s="4"/>
      <c r="SKX50" s="4"/>
      <c r="SKY50" s="4"/>
      <c r="SKZ50" s="4"/>
      <c r="SLA50" s="4"/>
      <c r="SLB50" s="4"/>
      <c r="SLC50" s="4"/>
      <c r="SLD50" s="4"/>
      <c r="SLE50" s="4"/>
      <c r="SLF50" s="4"/>
      <c r="SLG50" s="4"/>
      <c r="SLH50" s="4"/>
      <c r="SLI50" s="4"/>
      <c r="SLJ50" s="4"/>
      <c r="SLK50" s="4"/>
      <c r="SLL50" s="4"/>
      <c r="SLM50" s="4"/>
      <c r="SLN50" s="4"/>
      <c r="SLO50" s="4"/>
      <c r="SLP50" s="4"/>
      <c r="SLQ50" s="4"/>
      <c r="SLR50" s="4"/>
      <c r="SLS50" s="4"/>
      <c r="SLT50" s="4"/>
      <c r="SLU50" s="4"/>
      <c r="SLV50" s="4"/>
      <c r="SLW50" s="4"/>
      <c r="SLX50" s="4"/>
      <c r="SLY50" s="4"/>
      <c r="SLZ50" s="4"/>
      <c r="SMA50" s="4"/>
      <c r="SMB50" s="4"/>
      <c r="SMC50" s="4"/>
      <c r="SMD50" s="4"/>
      <c r="SME50" s="4"/>
      <c r="SMF50" s="4"/>
      <c r="SMG50" s="4"/>
      <c r="SMH50" s="4"/>
      <c r="SMI50" s="4"/>
      <c r="SMJ50" s="4"/>
      <c r="SMK50" s="4"/>
      <c r="SML50" s="4"/>
      <c r="SMM50" s="4"/>
      <c r="SMN50" s="4"/>
      <c r="SMO50" s="4"/>
      <c r="SMP50" s="4"/>
      <c r="SMQ50" s="4"/>
      <c r="SMR50" s="4"/>
      <c r="SMS50" s="4"/>
      <c r="SMT50" s="4"/>
      <c r="SMU50" s="4"/>
      <c r="SMV50" s="4"/>
      <c r="SMW50" s="4"/>
      <c r="SMX50" s="4"/>
      <c r="SMY50" s="4"/>
      <c r="SMZ50" s="4"/>
      <c r="SNA50" s="4"/>
      <c r="SNB50" s="4"/>
      <c r="SNC50" s="4"/>
      <c r="SND50" s="4"/>
      <c r="SNE50" s="4"/>
      <c r="SNF50" s="4"/>
      <c r="SNG50" s="4"/>
      <c r="SNH50" s="4"/>
      <c r="SNI50" s="4"/>
      <c r="SNJ50" s="4"/>
      <c r="SNK50" s="4"/>
      <c r="SNL50" s="4"/>
      <c r="SNM50" s="4"/>
      <c r="SNN50" s="4"/>
      <c r="SNO50" s="4"/>
      <c r="SNP50" s="4"/>
      <c r="SNQ50" s="4"/>
      <c r="SNR50" s="4"/>
      <c r="SNS50" s="4"/>
      <c r="SNT50" s="4"/>
      <c r="SNU50" s="4"/>
      <c r="SNV50" s="4"/>
      <c r="SNW50" s="4"/>
      <c r="SNX50" s="4"/>
      <c r="SNY50" s="4"/>
      <c r="SNZ50" s="4"/>
      <c r="SOA50" s="4"/>
      <c r="SOB50" s="4"/>
      <c r="SOC50" s="4"/>
      <c r="SOD50" s="4"/>
      <c r="SOE50" s="4"/>
      <c r="SOF50" s="4"/>
      <c r="SOG50" s="4"/>
      <c r="SOH50" s="4"/>
      <c r="SOI50" s="4"/>
      <c r="SOJ50" s="4"/>
      <c r="SOK50" s="4"/>
      <c r="SOL50" s="4"/>
      <c r="SOM50" s="4"/>
      <c r="SON50" s="4"/>
      <c r="SOO50" s="4"/>
      <c r="SOP50" s="4"/>
      <c r="SOQ50" s="4"/>
      <c r="SOR50" s="4"/>
      <c r="SOS50" s="4"/>
      <c r="SOT50" s="4"/>
      <c r="SOU50" s="4"/>
      <c r="SOV50" s="4"/>
      <c r="SOW50" s="4"/>
      <c r="SOX50" s="4"/>
      <c r="SOY50" s="4"/>
      <c r="SOZ50" s="4"/>
      <c r="SPA50" s="4"/>
      <c r="SPB50" s="4"/>
      <c r="SPC50" s="4"/>
      <c r="SPD50" s="4"/>
      <c r="SPE50" s="4"/>
      <c r="SPF50" s="4"/>
      <c r="SPG50" s="4"/>
      <c r="SPH50" s="4"/>
      <c r="SPI50" s="4"/>
      <c r="SPJ50" s="4"/>
      <c r="SPK50" s="4"/>
      <c r="SPL50" s="4"/>
      <c r="SPM50" s="4"/>
      <c r="SPN50" s="4"/>
      <c r="SPO50" s="4"/>
      <c r="SPP50" s="4"/>
      <c r="SPQ50" s="4"/>
      <c r="SPR50" s="4"/>
      <c r="SPS50" s="4"/>
      <c r="SPT50" s="4"/>
      <c r="SPU50" s="4"/>
      <c r="SPV50" s="4"/>
      <c r="SPW50" s="4"/>
      <c r="SPX50" s="4"/>
      <c r="SPY50" s="4"/>
      <c r="SPZ50" s="4"/>
      <c r="SQA50" s="4"/>
      <c r="SQB50" s="4"/>
      <c r="SQC50" s="4"/>
      <c r="SQD50" s="4"/>
      <c r="SQE50" s="4"/>
      <c r="SQF50" s="4"/>
      <c r="SQG50" s="4"/>
      <c r="SQH50" s="4"/>
      <c r="SQI50" s="4"/>
      <c r="SQJ50" s="4"/>
      <c r="SQK50" s="4"/>
      <c r="SQL50" s="4"/>
      <c r="SQM50" s="4"/>
      <c r="SQN50" s="4"/>
      <c r="SQO50" s="4"/>
      <c r="SQP50" s="4"/>
      <c r="SQQ50" s="4"/>
      <c r="SQR50" s="4"/>
      <c r="SQS50" s="4"/>
      <c r="SQT50" s="4"/>
      <c r="SQU50" s="4"/>
      <c r="SQV50" s="4"/>
      <c r="SQW50" s="4"/>
      <c r="SQX50" s="4"/>
      <c r="SQY50" s="4"/>
      <c r="SQZ50" s="4"/>
      <c r="SRA50" s="4"/>
      <c r="SRB50" s="4"/>
      <c r="SRC50" s="4"/>
      <c r="SRD50" s="4"/>
      <c r="SRE50" s="4"/>
      <c r="SRF50" s="4"/>
      <c r="SRG50" s="4"/>
      <c r="SRH50" s="4"/>
      <c r="SRI50" s="4"/>
      <c r="SRJ50" s="4"/>
      <c r="SRK50" s="4"/>
      <c r="SRL50" s="4"/>
      <c r="SRM50" s="4"/>
      <c r="SRN50" s="4"/>
      <c r="SRO50" s="4"/>
      <c r="SRP50" s="4"/>
      <c r="SRQ50" s="4"/>
      <c r="SRR50" s="4"/>
      <c r="SRS50" s="4"/>
      <c r="SRT50" s="4"/>
      <c r="SRU50" s="4"/>
      <c r="SRV50" s="4"/>
      <c r="SRW50" s="4"/>
      <c r="SRX50" s="4"/>
      <c r="SRY50" s="4"/>
      <c r="SRZ50" s="4"/>
      <c r="SSA50" s="4"/>
      <c r="SSB50" s="4"/>
      <c r="SSC50" s="4"/>
      <c r="SSD50" s="4"/>
      <c r="SSE50" s="4"/>
      <c r="SSF50" s="4"/>
      <c r="SSG50" s="4"/>
      <c r="SSH50" s="4"/>
      <c r="SSI50" s="4"/>
      <c r="SSJ50" s="4"/>
      <c r="SSK50" s="4"/>
      <c r="SSL50" s="4"/>
      <c r="SSM50" s="4"/>
      <c r="SSN50" s="4"/>
      <c r="SSO50" s="4"/>
      <c r="SSP50" s="4"/>
      <c r="SSQ50" s="4"/>
      <c r="SSR50" s="4"/>
      <c r="SSS50" s="4"/>
      <c r="SST50" s="4"/>
      <c r="SSU50" s="4"/>
      <c r="SSV50" s="4"/>
      <c r="SSW50" s="4"/>
      <c r="SSX50" s="4"/>
      <c r="SSY50" s="4"/>
      <c r="SSZ50" s="4"/>
      <c r="STA50" s="4"/>
      <c r="STB50" s="4"/>
      <c r="STC50" s="4"/>
      <c r="STD50" s="4"/>
      <c r="STE50" s="4"/>
      <c r="STF50" s="4"/>
      <c r="STG50" s="4"/>
      <c r="STH50" s="4"/>
      <c r="STI50" s="4"/>
      <c r="STJ50" s="4"/>
      <c r="STK50" s="4"/>
      <c r="STL50" s="4"/>
      <c r="STM50" s="4"/>
      <c r="STN50" s="4"/>
      <c r="STO50" s="4"/>
      <c r="STP50" s="4"/>
      <c r="STQ50" s="4"/>
      <c r="STR50" s="4"/>
      <c r="STS50" s="4"/>
      <c r="STT50" s="4"/>
      <c r="STU50" s="4"/>
      <c r="STV50" s="4"/>
      <c r="STW50" s="4"/>
      <c r="STX50" s="4"/>
      <c r="STY50" s="4"/>
      <c r="STZ50" s="4"/>
      <c r="SUA50" s="4"/>
      <c r="SUB50" s="4"/>
      <c r="SUC50" s="4"/>
      <c r="SUD50" s="4"/>
      <c r="SUE50" s="4"/>
      <c r="SUF50" s="4"/>
      <c r="SUG50" s="4"/>
      <c r="SUH50" s="4"/>
      <c r="SUI50" s="4"/>
      <c r="SUJ50" s="4"/>
      <c r="SUK50" s="4"/>
      <c r="SUL50" s="4"/>
      <c r="SUM50" s="4"/>
      <c r="SUN50" s="4"/>
      <c r="SUO50" s="4"/>
      <c r="SUP50" s="4"/>
      <c r="SUQ50" s="4"/>
      <c r="SUR50" s="4"/>
      <c r="SUS50" s="4"/>
      <c r="SUT50" s="4"/>
      <c r="SUU50" s="4"/>
      <c r="SUV50" s="4"/>
      <c r="SUW50" s="4"/>
      <c r="SUX50" s="4"/>
      <c r="SUY50" s="4"/>
      <c r="SUZ50" s="4"/>
      <c r="SVA50" s="4"/>
      <c r="SVB50" s="4"/>
      <c r="SVC50" s="4"/>
      <c r="SVD50" s="4"/>
      <c r="SVE50" s="4"/>
      <c r="SVF50" s="4"/>
      <c r="SVG50" s="4"/>
      <c r="SVH50" s="4"/>
      <c r="SVI50" s="4"/>
      <c r="SVJ50" s="4"/>
      <c r="SVK50" s="4"/>
      <c r="SVL50" s="4"/>
      <c r="SVM50" s="4"/>
      <c r="SVN50" s="4"/>
      <c r="SVO50" s="4"/>
      <c r="SVP50" s="4"/>
      <c r="SVQ50" s="4"/>
      <c r="SVR50" s="4"/>
      <c r="SVS50" s="4"/>
      <c r="SVT50" s="4"/>
      <c r="SVU50" s="4"/>
      <c r="SVV50" s="4"/>
      <c r="SVW50" s="4"/>
      <c r="SVX50" s="4"/>
      <c r="SVY50" s="4"/>
      <c r="SVZ50" s="4"/>
      <c r="SWA50" s="4"/>
      <c r="SWB50" s="4"/>
      <c r="SWC50" s="4"/>
      <c r="SWD50" s="4"/>
      <c r="SWE50" s="4"/>
      <c r="SWF50" s="4"/>
      <c r="SWG50" s="4"/>
      <c r="SWH50" s="4"/>
      <c r="SWI50" s="4"/>
      <c r="SWJ50" s="4"/>
      <c r="SWK50" s="4"/>
      <c r="SWL50" s="4"/>
      <c r="SWM50" s="4"/>
      <c r="SWN50" s="4"/>
      <c r="SWO50" s="4"/>
      <c r="SWP50" s="4"/>
      <c r="SWQ50" s="4"/>
      <c r="SWR50" s="4"/>
      <c r="SWS50" s="4"/>
      <c r="SWT50" s="4"/>
      <c r="SWU50" s="4"/>
      <c r="SWV50" s="4"/>
      <c r="SWW50" s="4"/>
      <c r="SWX50" s="4"/>
      <c r="SWY50" s="4"/>
      <c r="SWZ50" s="4"/>
      <c r="SXA50" s="4"/>
      <c r="SXB50" s="4"/>
      <c r="SXC50" s="4"/>
      <c r="SXD50" s="4"/>
      <c r="SXE50" s="4"/>
      <c r="SXF50" s="4"/>
      <c r="SXG50" s="4"/>
      <c r="SXH50" s="4"/>
      <c r="SXI50" s="4"/>
      <c r="SXJ50" s="4"/>
      <c r="SXK50" s="4"/>
      <c r="SXL50" s="4"/>
      <c r="SXM50" s="4"/>
      <c r="SXN50" s="4"/>
      <c r="SXO50" s="4"/>
      <c r="SXP50" s="4"/>
      <c r="SXQ50" s="4"/>
      <c r="SXR50" s="4"/>
      <c r="SXS50" s="4"/>
      <c r="SXT50" s="4"/>
      <c r="SXU50" s="4"/>
      <c r="SXV50" s="4"/>
      <c r="SXW50" s="4"/>
      <c r="SXX50" s="4"/>
      <c r="SXY50" s="4"/>
      <c r="SXZ50" s="4"/>
      <c r="SYA50" s="4"/>
      <c r="SYB50" s="4"/>
      <c r="SYC50" s="4"/>
      <c r="SYD50" s="4"/>
      <c r="SYE50" s="4"/>
      <c r="SYF50" s="4"/>
      <c r="SYG50" s="4"/>
      <c r="SYH50" s="4"/>
      <c r="SYI50" s="4"/>
      <c r="SYJ50" s="4"/>
      <c r="SYK50" s="4"/>
      <c r="SYL50" s="4"/>
      <c r="SYM50" s="4"/>
      <c r="SYN50" s="4"/>
      <c r="SYO50" s="4"/>
      <c r="SYP50" s="4"/>
      <c r="SYQ50" s="4"/>
      <c r="SYR50" s="4"/>
      <c r="SYS50" s="4"/>
      <c r="SYT50" s="4"/>
      <c r="SYU50" s="4"/>
      <c r="SYV50" s="4"/>
      <c r="SYW50" s="4"/>
      <c r="SYX50" s="4"/>
      <c r="SYY50" s="4"/>
      <c r="SYZ50" s="4"/>
      <c r="SZA50" s="4"/>
      <c r="SZB50" s="4"/>
      <c r="SZC50" s="4"/>
      <c r="SZD50" s="4"/>
      <c r="SZE50" s="4"/>
      <c r="SZF50" s="4"/>
      <c r="SZG50" s="4"/>
      <c r="SZH50" s="4"/>
      <c r="SZI50" s="4"/>
      <c r="SZJ50" s="4"/>
      <c r="SZK50" s="4"/>
      <c r="SZL50" s="4"/>
      <c r="SZM50" s="4"/>
      <c r="SZN50" s="4"/>
      <c r="SZO50" s="4"/>
      <c r="SZP50" s="4"/>
      <c r="SZQ50" s="4"/>
      <c r="SZR50" s="4"/>
      <c r="SZS50" s="4"/>
      <c r="SZT50" s="4"/>
      <c r="SZU50" s="4"/>
      <c r="SZV50" s="4"/>
      <c r="SZW50" s="4"/>
      <c r="SZX50" s="4"/>
      <c r="SZY50" s="4"/>
      <c r="SZZ50" s="4"/>
      <c r="TAA50" s="4"/>
      <c r="TAB50" s="4"/>
      <c r="TAC50" s="4"/>
      <c r="TAD50" s="4"/>
      <c r="TAE50" s="4"/>
      <c r="TAF50" s="4"/>
      <c r="TAG50" s="4"/>
      <c r="TAH50" s="4"/>
      <c r="TAI50" s="4"/>
      <c r="TAJ50" s="4"/>
      <c r="TAK50" s="4"/>
      <c r="TAL50" s="4"/>
      <c r="TAM50" s="4"/>
      <c r="TAN50" s="4"/>
      <c r="TAO50" s="4"/>
      <c r="TAP50" s="4"/>
      <c r="TAQ50" s="4"/>
      <c r="TAR50" s="4"/>
      <c r="TAS50" s="4"/>
      <c r="TAT50" s="4"/>
      <c r="TAU50" s="4"/>
      <c r="TAV50" s="4"/>
      <c r="TAW50" s="4"/>
      <c r="TAX50" s="4"/>
      <c r="TAY50" s="4"/>
      <c r="TAZ50" s="4"/>
      <c r="TBA50" s="4"/>
      <c r="TBB50" s="4"/>
      <c r="TBC50" s="4"/>
      <c r="TBD50" s="4"/>
      <c r="TBE50" s="4"/>
      <c r="TBF50" s="4"/>
      <c r="TBG50" s="4"/>
      <c r="TBH50" s="4"/>
      <c r="TBI50" s="4"/>
      <c r="TBJ50" s="4"/>
      <c r="TBK50" s="4"/>
      <c r="TBL50" s="4"/>
      <c r="TBM50" s="4"/>
      <c r="TBN50" s="4"/>
      <c r="TBO50" s="4"/>
      <c r="TBP50" s="4"/>
      <c r="TBQ50" s="4"/>
      <c r="TBR50" s="4"/>
      <c r="TBS50" s="4"/>
      <c r="TBT50" s="4"/>
      <c r="TBU50" s="4"/>
      <c r="TBV50" s="4"/>
      <c r="TBW50" s="4"/>
      <c r="TBX50" s="4"/>
      <c r="TBY50" s="4"/>
      <c r="TBZ50" s="4"/>
      <c r="TCA50" s="4"/>
      <c r="TCB50" s="4"/>
      <c r="TCC50" s="4"/>
      <c r="TCD50" s="4"/>
      <c r="TCE50" s="4"/>
      <c r="TCF50" s="4"/>
      <c r="TCG50" s="4"/>
      <c r="TCH50" s="4"/>
      <c r="TCI50" s="4"/>
      <c r="TCJ50" s="4"/>
      <c r="TCK50" s="4"/>
      <c r="TCL50" s="4"/>
      <c r="TCM50" s="4"/>
      <c r="TCN50" s="4"/>
      <c r="TCO50" s="4"/>
      <c r="TCP50" s="4"/>
      <c r="TCQ50" s="4"/>
      <c r="TCR50" s="4"/>
      <c r="TCS50" s="4"/>
      <c r="TCT50" s="4"/>
      <c r="TCU50" s="4"/>
      <c r="TCV50" s="4"/>
      <c r="TCW50" s="4"/>
      <c r="TCX50" s="4"/>
      <c r="TCY50" s="4"/>
      <c r="TCZ50" s="4"/>
      <c r="TDA50" s="4"/>
      <c r="TDB50" s="4"/>
      <c r="TDC50" s="4"/>
      <c r="TDD50" s="4"/>
      <c r="TDE50" s="4"/>
      <c r="TDF50" s="4"/>
      <c r="TDG50" s="4"/>
      <c r="TDH50" s="4"/>
      <c r="TDI50" s="4"/>
      <c r="TDJ50" s="4"/>
      <c r="TDK50" s="4"/>
      <c r="TDL50" s="4"/>
      <c r="TDM50" s="4"/>
      <c r="TDN50" s="4"/>
      <c r="TDO50" s="4"/>
      <c r="TDP50" s="4"/>
      <c r="TDQ50" s="4"/>
      <c r="TDR50" s="4"/>
      <c r="TDS50" s="4"/>
      <c r="TDT50" s="4"/>
      <c r="TDU50" s="4"/>
      <c r="TDV50" s="4"/>
      <c r="TDW50" s="4"/>
      <c r="TDX50" s="4"/>
      <c r="TDY50" s="4"/>
      <c r="TDZ50" s="4"/>
      <c r="TEA50" s="4"/>
      <c r="TEB50" s="4"/>
      <c r="TEC50" s="4"/>
      <c r="TED50" s="4"/>
      <c r="TEE50" s="4"/>
      <c r="TEF50" s="4"/>
      <c r="TEG50" s="4"/>
      <c r="TEH50" s="4"/>
      <c r="TEI50" s="4"/>
      <c r="TEJ50" s="4"/>
      <c r="TEK50" s="4"/>
      <c r="TEL50" s="4"/>
      <c r="TEM50" s="4"/>
      <c r="TEN50" s="4"/>
      <c r="TEO50" s="4"/>
      <c r="TEP50" s="4"/>
      <c r="TEQ50" s="4"/>
      <c r="TER50" s="4"/>
      <c r="TES50" s="4"/>
      <c r="TET50" s="4"/>
      <c r="TEU50" s="4"/>
      <c r="TEV50" s="4"/>
      <c r="TEW50" s="4"/>
      <c r="TEX50" s="4"/>
      <c r="TEY50" s="4"/>
      <c r="TEZ50" s="4"/>
      <c r="TFA50" s="4"/>
      <c r="TFB50" s="4"/>
      <c r="TFC50" s="4"/>
      <c r="TFD50" s="4"/>
      <c r="TFE50" s="4"/>
      <c r="TFF50" s="4"/>
      <c r="TFG50" s="4"/>
      <c r="TFH50" s="4"/>
      <c r="TFI50" s="4"/>
      <c r="TFJ50" s="4"/>
      <c r="TFK50" s="4"/>
      <c r="TFL50" s="4"/>
      <c r="TFM50" s="4"/>
      <c r="TFN50" s="4"/>
      <c r="TFO50" s="4"/>
      <c r="TFP50" s="4"/>
      <c r="TFQ50" s="4"/>
      <c r="TFR50" s="4"/>
      <c r="TFS50" s="4"/>
      <c r="TFT50" s="4"/>
      <c r="TFU50" s="4"/>
      <c r="TFV50" s="4"/>
      <c r="TFW50" s="4"/>
      <c r="TFX50" s="4"/>
      <c r="TFY50" s="4"/>
      <c r="TFZ50" s="4"/>
      <c r="TGA50" s="4"/>
      <c r="TGB50" s="4"/>
      <c r="TGC50" s="4"/>
      <c r="TGD50" s="4"/>
      <c r="TGE50" s="4"/>
      <c r="TGF50" s="4"/>
      <c r="TGG50" s="4"/>
      <c r="TGH50" s="4"/>
      <c r="TGI50" s="4"/>
      <c r="TGJ50" s="4"/>
      <c r="TGK50" s="4"/>
      <c r="TGL50" s="4"/>
      <c r="TGM50" s="4"/>
      <c r="TGN50" s="4"/>
      <c r="TGO50" s="4"/>
      <c r="TGP50" s="4"/>
      <c r="TGQ50" s="4"/>
      <c r="TGR50" s="4"/>
      <c r="TGS50" s="4"/>
      <c r="TGT50" s="4"/>
      <c r="TGU50" s="4"/>
      <c r="TGV50" s="4"/>
      <c r="TGW50" s="4"/>
      <c r="TGX50" s="4"/>
      <c r="TGY50" s="4"/>
      <c r="TGZ50" s="4"/>
      <c r="THA50" s="4"/>
      <c r="THB50" s="4"/>
      <c r="THC50" s="4"/>
      <c r="THD50" s="4"/>
      <c r="THE50" s="4"/>
      <c r="THF50" s="4"/>
      <c r="THG50" s="4"/>
      <c r="THH50" s="4"/>
      <c r="THI50" s="4"/>
      <c r="THJ50" s="4"/>
      <c r="THK50" s="4"/>
      <c r="THL50" s="4"/>
      <c r="THM50" s="4"/>
      <c r="THN50" s="4"/>
      <c r="THO50" s="4"/>
      <c r="THP50" s="4"/>
      <c r="THQ50" s="4"/>
      <c r="THR50" s="4"/>
      <c r="THS50" s="4"/>
      <c r="THT50" s="4"/>
      <c r="THU50" s="4"/>
      <c r="THV50" s="4"/>
      <c r="THW50" s="4"/>
      <c r="THX50" s="4"/>
      <c r="THY50" s="4"/>
      <c r="THZ50" s="4"/>
      <c r="TIA50" s="4"/>
      <c r="TIB50" s="4"/>
      <c r="TIC50" s="4"/>
      <c r="TID50" s="4"/>
      <c r="TIE50" s="4"/>
      <c r="TIF50" s="4"/>
      <c r="TIG50" s="4"/>
      <c r="TIH50" s="4"/>
      <c r="TII50" s="4"/>
      <c r="TIJ50" s="4"/>
      <c r="TIK50" s="4"/>
      <c r="TIL50" s="4"/>
      <c r="TIM50" s="4"/>
      <c r="TIN50" s="4"/>
      <c r="TIO50" s="4"/>
      <c r="TIP50" s="4"/>
      <c r="TIQ50" s="4"/>
      <c r="TIR50" s="4"/>
      <c r="TIS50" s="4"/>
      <c r="TIT50" s="4"/>
      <c r="TIU50" s="4"/>
      <c r="TIV50" s="4"/>
      <c r="TIW50" s="4"/>
      <c r="TIX50" s="4"/>
      <c r="TIY50" s="4"/>
      <c r="TIZ50" s="4"/>
      <c r="TJA50" s="4"/>
      <c r="TJB50" s="4"/>
      <c r="TJC50" s="4"/>
      <c r="TJD50" s="4"/>
      <c r="TJE50" s="4"/>
      <c r="TJF50" s="4"/>
      <c r="TJG50" s="4"/>
      <c r="TJH50" s="4"/>
      <c r="TJI50" s="4"/>
      <c r="TJJ50" s="4"/>
      <c r="TJK50" s="4"/>
      <c r="TJL50" s="4"/>
      <c r="TJM50" s="4"/>
      <c r="TJN50" s="4"/>
      <c r="TJO50" s="4"/>
      <c r="TJP50" s="4"/>
      <c r="TJQ50" s="4"/>
      <c r="TJR50" s="4"/>
      <c r="TJS50" s="4"/>
      <c r="TJT50" s="4"/>
      <c r="TJU50" s="4"/>
      <c r="TJV50" s="4"/>
      <c r="TJW50" s="4"/>
      <c r="TJX50" s="4"/>
      <c r="TJY50" s="4"/>
      <c r="TJZ50" s="4"/>
      <c r="TKA50" s="4"/>
      <c r="TKB50" s="4"/>
      <c r="TKC50" s="4"/>
      <c r="TKD50" s="4"/>
      <c r="TKE50" s="4"/>
      <c r="TKF50" s="4"/>
      <c r="TKG50" s="4"/>
      <c r="TKH50" s="4"/>
      <c r="TKI50" s="4"/>
      <c r="TKJ50" s="4"/>
      <c r="TKK50" s="4"/>
      <c r="TKL50" s="4"/>
      <c r="TKM50" s="4"/>
      <c r="TKN50" s="4"/>
      <c r="TKO50" s="4"/>
      <c r="TKP50" s="4"/>
      <c r="TKQ50" s="4"/>
      <c r="TKR50" s="4"/>
      <c r="TKS50" s="4"/>
      <c r="TKT50" s="4"/>
      <c r="TKU50" s="4"/>
      <c r="TKV50" s="4"/>
      <c r="TKW50" s="4"/>
      <c r="TKX50" s="4"/>
      <c r="TKY50" s="4"/>
      <c r="TKZ50" s="4"/>
      <c r="TLA50" s="4"/>
      <c r="TLB50" s="4"/>
      <c r="TLC50" s="4"/>
      <c r="TLD50" s="4"/>
      <c r="TLE50" s="4"/>
      <c r="TLF50" s="4"/>
      <c r="TLG50" s="4"/>
      <c r="TLH50" s="4"/>
      <c r="TLI50" s="4"/>
      <c r="TLJ50" s="4"/>
      <c r="TLK50" s="4"/>
      <c r="TLL50" s="4"/>
      <c r="TLM50" s="4"/>
      <c r="TLN50" s="4"/>
      <c r="TLO50" s="4"/>
      <c r="TLP50" s="4"/>
      <c r="TLQ50" s="4"/>
      <c r="TLR50" s="4"/>
      <c r="TLS50" s="4"/>
      <c r="TLT50" s="4"/>
      <c r="TLU50" s="4"/>
      <c r="TLV50" s="4"/>
      <c r="TLW50" s="4"/>
      <c r="TLX50" s="4"/>
      <c r="TLY50" s="4"/>
      <c r="TLZ50" s="4"/>
      <c r="TMA50" s="4"/>
      <c r="TMB50" s="4"/>
      <c r="TMC50" s="4"/>
      <c r="TMD50" s="4"/>
      <c r="TME50" s="4"/>
      <c r="TMF50" s="4"/>
      <c r="TMG50" s="4"/>
      <c r="TMH50" s="4"/>
      <c r="TMI50" s="4"/>
      <c r="TMJ50" s="4"/>
      <c r="TMK50" s="4"/>
      <c r="TML50" s="4"/>
      <c r="TMM50" s="4"/>
      <c r="TMN50" s="4"/>
      <c r="TMO50" s="4"/>
      <c r="TMP50" s="4"/>
      <c r="TMQ50" s="4"/>
      <c r="TMR50" s="4"/>
      <c r="TMS50" s="4"/>
      <c r="TMT50" s="4"/>
      <c r="TMU50" s="4"/>
      <c r="TMV50" s="4"/>
      <c r="TMW50" s="4"/>
      <c r="TMX50" s="4"/>
      <c r="TMY50" s="4"/>
      <c r="TMZ50" s="4"/>
      <c r="TNA50" s="4"/>
      <c r="TNB50" s="4"/>
      <c r="TNC50" s="4"/>
      <c r="TND50" s="4"/>
      <c r="TNE50" s="4"/>
      <c r="TNF50" s="4"/>
      <c r="TNG50" s="4"/>
      <c r="TNH50" s="4"/>
      <c r="TNI50" s="4"/>
      <c r="TNJ50" s="4"/>
      <c r="TNK50" s="4"/>
      <c r="TNL50" s="4"/>
      <c r="TNM50" s="4"/>
      <c r="TNN50" s="4"/>
      <c r="TNO50" s="4"/>
      <c r="TNP50" s="4"/>
      <c r="TNQ50" s="4"/>
      <c r="TNR50" s="4"/>
      <c r="TNS50" s="4"/>
      <c r="TNT50" s="4"/>
      <c r="TNU50" s="4"/>
      <c r="TNV50" s="4"/>
      <c r="TNW50" s="4"/>
      <c r="TNX50" s="4"/>
      <c r="TNY50" s="4"/>
      <c r="TNZ50" s="4"/>
      <c r="TOA50" s="4"/>
      <c r="TOB50" s="4"/>
      <c r="TOC50" s="4"/>
      <c r="TOD50" s="4"/>
      <c r="TOE50" s="4"/>
      <c r="TOF50" s="4"/>
      <c r="TOG50" s="4"/>
      <c r="TOH50" s="4"/>
      <c r="TOI50" s="4"/>
      <c r="TOJ50" s="4"/>
      <c r="TOK50" s="4"/>
      <c r="TOL50" s="4"/>
      <c r="TOM50" s="4"/>
      <c r="TON50" s="4"/>
      <c r="TOO50" s="4"/>
      <c r="TOP50" s="4"/>
      <c r="TOQ50" s="4"/>
      <c r="TOR50" s="4"/>
      <c r="TOS50" s="4"/>
      <c r="TOT50" s="4"/>
      <c r="TOU50" s="4"/>
      <c r="TOV50" s="4"/>
      <c r="TOW50" s="4"/>
      <c r="TOX50" s="4"/>
      <c r="TOY50" s="4"/>
      <c r="TOZ50" s="4"/>
      <c r="TPA50" s="4"/>
      <c r="TPB50" s="4"/>
      <c r="TPC50" s="4"/>
      <c r="TPD50" s="4"/>
      <c r="TPE50" s="4"/>
      <c r="TPF50" s="4"/>
      <c r="TPG50" s="4"/>
      <c r="TPH50" s="4"/>
      <c r="TPI50" s="4"/>
      <c r="TPJ50" s="4"/>
      <c r="TPK50" s="4"/>
      <c r="TPL50" s="4"/>
      <c r="TPM50" s="4"/>
      <c r="TPN50" s="4"/>
      <c r="TPO50" s="4"/>
      <c r="TPP50" s="4"/>
      <c r="TPQ50" s="4"/>
      <c r="TPR50" s="4"/>
      <c r="TPS50" s="4"/>
      <c r="TPT50" s="4"/>
      <c r="TPU50" s="4"/>
      <c r="TPV50" s="4"/>
      <c r="TPW50" s="4"/>
      <c r="TPX50" s="4"/>
      <c r="TPY50" s="4"/>
      <c r="TPZ50" s="4"/>
      <c r="TQA50" s="4"/>
      <c r="TQB50" s="4"/>
      <c r="TQC50" s="4"/>
      <c r="TQD50" s="4"/>
      <c r="TQE50" s="4"/>
      <c r="TQF50" s="4"/>
      <c r="TQG50" s="4"/>
      <c r="TQH50" s="4"/>
      <c r="TQI50" s="4"/>
      <c r="TQJ50" s="4"/>
      <c r="TQK50" s="4"/>
      <c r="TQL50" s="4"/>
      <c r="TQM50" s="4"/>
      <c r="TQN50" s="4"/>
      <c r="TQO50" s="4"/>
      <c r="TQP50" s="4"/>
      <c r="TQQ50" s="4"/>
      <c r="TQR50" s="4"/>
      <c r="TQS50" s="4"/>
      <c r="TQT50" s="4"/>
      <c r="TQU50" s="4"/>
      <c r="TQV50" s="4"/>
      <c r="TQW50" s="4"/>
      <c r="TQX50" s="4"/>
      <c r="TQY50" s="4"/>
      <c r="TQZ50" s="4"/>
      <c r="TRA50" s="4"/>
      <c r="TRB50" s="4"/>
      <c r="TRC50" s="4"/>
      <c r="TRD50" s="4"/>
      <c r="TRE50" s="4"/>
      <c r="TRF50" s="4"/>
      <c r="TRG50" s="4"/>
      <c r="TRH50" s="4"/>
      <c r="TRI50" s="4"/>
      <c r="TRJ50" s="4"/>
      <c r="TRK50" s="4"/>
      <c r="TRL50" s="4"/>
      <c r="TRM50" s="4"/>
      <c r="TRN50" s="4"/>
      <c r="TRO50" s="4"/>
      <c r="TRP50" s="4"/>
      <c r="TRQ50" s="4"/>
      <c r="TRR50" s="4"/>
      <c r="TRS50" s="4"/>
      <c r="TRT50" s="4"/>
      <c r="TRU50" s="4"/>
      <c r="TRV50" s="4"/>
      <c r="TRW50" s="4"/>
      <c r="TRX50" s="4"/>
      <c r="TRY50" s="4"/>
      <c r="TRZ50" s="4"/>
      <c r="TSA50" s="4"/>
      <c r="TSB50" s="4"/>
      <c r="TSC50" s="4"/>
      <c r="TSD50" s="4"/>
      <c r="TSE50" s="4"/>
      <c r="TSF50" s="4"/>
      <c r="TSG50" s="4"/>
      <c r="TSH50" s="4"/>
      <c r="TSI50" s="4"/>
      <c r="TSJ50" s="4"/>
      <c r="TSK50" s="4"/>
      <c r="TSL50" s="4"/>
      <c r="TSM50" s="4"/>
      <c r="TSN50" s="4"/>
      <c r="TSO50" s="4"/>
      <c r="TSP50" s="4"/>
      <c r="TSQ50" s="4"/>
      <c r="TSR50" s="4"/>
      <c r="TSS50" s="4"/>
      <c r="TST50" s="4"/>
      <c r="TSU50" s="4"/>
      <c r="TSV50" s="4"/>
      <c r="TSW50" s="4"/>
      <c r="TSX50" s="4"/>
      <c r="TSY50" s="4"/>
      <c r="TSZ50" s="4"/>
      <c r="TTA50" s="4"/>
      <c r="TTB50" s="4"/>
      <c r="TTC50" s="4"/>
      <c r="TTD50" s="4"/>
      <c r="TTE50" s="4"/>
      <c r="TTF50" s="4"/>
      <c r="TTG50" s="4"/>
      <c r="TTH50" s="4"/>
      <c r="TTI50" s="4"/>
      <c r="TTJ50" s="4"/>
      <c r="TTK50" s="4"/>
      <c r="TTL50" s="4"/>
      <c r="TTM50" s="4"/>
      <c r="TTN50" s="4"/>
      <c r="TTO50" s="4"/>
      <c r="TTP50" s="4"/>
      <c r="TTQ50" s="4"/>
      <c r="TTR50" s="4"/>
      <c r="TTS50" s="4"/>
      <c r="TTT50" s="4"/>
      <c r="TTU50" s="4"/>
      <c r="TTV50" s="4"/>
      <c r="TTW50" s="4"/>
      <c r="TTX50" s="4"/>
      <c r="TTY50" s="4"/>
      <c r="TTZ50" s="4"/>
      <c r="TUA50" s="4"/>
      <c r="TUB50" s="4"/>
      <c r="TUC50" s="4"/>
      <c r="TUD50" s="4"/>
      <c r="TUE50" s="4"/>
      <c r="TUF50" s="4"/>
      <c r="TUG50" s="4"/>
      <c r="TUH50" s="4"/>
      <c r="TUI50" s="4"/>
      <c r="TUJ50" s="4"/>
      <c r="TUK50" s="4"/>
      <c r="TUL50" s="4"/>
      <c r="TUM50" s="4"/>
      <c r="TUN50" s="4"/>
      <c r="TUO50" s="4"/>
      <c r="TUP50" s="4"/>
      <c r="TUQ50" s="4"/>
      <c r="TUR50" s="4"/>
      <c r="TUS50" s="4"/>
      <c r="TUT50" s="4"/>
      <c r="TUU50" s="4"/>
      <c r="TUV50" s="4"/>
      <c r="TUW50" s="4"/>
      <c r="TUX50" s="4"/>
      <c r="TUY50" s="4"/>
      <c r="TUZ50" s="4"/>
      <c r="TVA50" s="4"/>
      <c r="TVB50" s="4"/>
      <c r="TVC50" s="4"/>
      <c r="TVD50" s="4"/>
      <c r="TVE50" s="4"/>
      <c r="TVF50" s="4"/>
      <c r="TVG50" s="4"/>
      <c r="TVH50" s="4"/>
      <c r="TVI50" s="4"/>
      <c r="TVJ50" s="4"/>
      <c r="TVK50" s="4"/>
      <c r="TVL50" s="4"/>
      <c r="TVM50" s="4"/>
      <c r="TVN50" s="4"/>
      <c r="TVO50" s="4"/>
      <c r="TVP50" s="4"/>
      <c r="TVQ50" s="4"/>
      <c r="TVR50" s="4"/>
      <c r="TVS50" s="4"/>
      <c r="TVT50" s="4"/>
      <c r="TVU50" s="4"/>
      <c r="TVV50" s="4"/>
      <c r="TVW50" s="4"/>
      <c r="TVX50" s="4"/>
      <c r="TVY50" s="4"/>
      <c r="TVZ50" s="4"/>
      <c r="TWA50" s="4"/>
      <c r="TWB50" s="4"/>
      <c r="TWC50" s="4"/>
      <c r="TWD50" s="4"/>
      <c r="TWE50" s="4"/>
      <c r="TWF50" s="4"/>
      <c r="TWG50" s="4"/>
      <c r="TWH50" s="4"/>
      <c r="TWI50" s="4"/>
      <c r="TWJ50" s="4"/>
      <c r="TWK50" s="4"/>
      <c r="TWL50" s="4"/>
      <c r="TWM50" s="4"/>
      <c r="TWN50" s="4"/>
      <c r="TWO50" s="4"/>
      <c r="TWP50" s="4"/>
      <c r="TWQ50" s="4"/>
      <c r="TWR50" s="4"/>
      <c r="TWS50" s="4"/>
      <c r="TWT50" s="4"/>
      <c r="TWU50" s="4"/>
      <c r="TWV50" s="4"/>
      <c r="TWW50" s="4"/>
      <c r="TWX50" s="4"/>
      <c r="TWY50" s="4"/>
      <c r="TWZ50" s="4"/>
      <c r="TXA50" s="4"/>
      <c r="TXB50" s="4"/>
      <c r="TXC50" s="4"/>
      <c r="TXD50" s="4"/>
      <c r="TXE50" s="4"/>
      <c r="TXF50" s="4"/>
      <c r="TXG50" s="4"/>
      <c r="TXH50" s="4"/>
      <c r="TXI50" s="4"/>
      <c r="TXJ50" s="4"/>
      <c r="TXK50" s="4"/>
      <c r="TXL50" s="4"/>
      <c r="TXM50" s="4"/>
      <c r="TXN50" s="4"/>
      <c r="TXO50" s="4"/>
      <c r="TXP50" s="4"/>
      <c r="TXQ50" s="4"/>
      <c r="TXR50" s="4"/>
      <c r="TXS50" s="4"/>
      <c r="TXT50" s="4"/>
      <c r="TXU50" s="4"/>
      <c r="TXV50" s="4"/>
      <c r="TXW50" s="4"/>
      <c r="TXX50" s="4"/>
      <c r="TXY50" s="4"/>
      <c r="TXZ50" s="4"/>
      <c r="TYA50" s="4"/>
      <c r="TYB50" s="4"/>
      <c r="TYC50" s="4"/>
      <c r="TYD50" s="4"/>
      <c r="TYE50" s="4"/>
      <c r="TYF50" s="4"/>
      <c r="TYG50" s="4"/>
      <c r="TYH50" s="4"/>
      <c r="TYI50" s="4"/>
      <c r="TYJ50" s="4"/>
      <c r="TYK50" s="4"/>
      <c r="TYL50" s="4"/>
      <c r="TYM50" s="4"/>
      <c r="TYN50" s="4"/>
      <c r="TYO50" s="4"/>
      <c r="TYP50" s="4"/>
      <c r="TYQ50" s="4"/>
      <c r="TYR50" s="4"/>
      <c r="TYS50" s="4"/>
      <c r="TYT50" s="4"/>
      <c r="TYU50" s="4"/>
      <c r="TYV50" s="4"/>
      <c r="TYW50" s="4"/>
      <c r="TYX50" s="4"/>
      <c r="TYY50" s="4"/>
      <c r="TYZ50" s="4"/>
      <c r="TZA50" s="4"/>
      <c r="TZB50" s="4"/>
      <c r="TZC50" s="4"/>
      <c r="TZD50" s="4"/>
      <c r="TZE50" s="4"/>
      <c r="TZF50" s="4"/>
      <c r="TZG50" s="4"/>
      <c r="TZH50" s="4"/>
      <c r="TZI50" s="4"/>
      <c r="TZJ50" s="4"/>
      <c r="TZK50" s="4"/>
      <c r="TZL50" s="4"/>
      <c r="TZM50" s="4"/>
      <c r="TZN50" s="4"/>
      <c r="TZO50" s="4"/>
      <c r="TZP50" s="4"/>
      <c r="TZQ50" s="4"/>
      <c r="TZR50" s="4"/>
      <c r="TZS50" s="4"/>
      <c r="TZT50" s="4"/>
      <c r="TZU50" s="4"/>
      <c r="TZV50" s="4"/>
      <c r="TZW50" s="4"/>
      <c r="TZX50" s="4"/>
      <c r="TZY50" s="4"/>
      <c r="TZZ50" s="4"/>
      <c r="UAA50" s="4"/>
      <c r="UAB50" s="4"/>
      <c r="UAC50" s="4"/>
      <c r="UAD50" s="4"/>
      <c r="UAE50" s="4"/>
      <c r="UAF50" s="4"/>
      <c r="UAG50" s="4"/>
      <c r="UAH50" s="4"/>
      <c r="UAI50" s="4"/>
      <c r="UAJ50" s="4"/>
      <c r="UAK50" s="4"/>
      <c r="UAL50" s="4"/>
      <c r="UAM50" s="4"/>
      <c r="UAN50" s="4"/>
      <c r="UAO50" s="4"/>
      <c r="UAP50" s="4"/>
      <c r="UAQ50" s="4"/>
      <c r="UAR50" s="4"/>
      <c r="UAS50" s="4"/>
      <c r="UAT50" s="4"/>
      <c r="UAU50" s="4"/>
      <c r="UAV50" s="4"/>
      <c r="UAW50" s="4"/>
      <c r="UAX50" s="4"/>
      <c r="UAY50" s="4"/>
      <c r="UAZ50" s="4"/>
      <c r="UBA50" s="4"/>
      <c r="UBB50" s="4"/>
      <c r="UBC50" s="4"/>
      <c r="UBD50" s="4"/>
      <c r="UBE50" s="4"/>
      <c r="UBF50" s="4"/>
      <c r="UBG50" s="4"/>
      <c r="UBH50" s="4"/>
      <c r="UBI50" s="4"/>
      <c r="UBJ50" s="4"/>
      <c r="UBK50" s="4"/>
      <c r="UBL50" s="4"/>
      <c r="UBM50" s="4"/>
      <c r="UBN50" s="4"/>
      <c r="UBO50" s="4"/>
      <c r="UBP50" s="4"/>
      <c r="UBQ50" s="4"/>
      <c r="UBR50" s="4"/>
      <c r="UBS50" s="4"/>
      <c r="UBT50" s="4"/>
      <c r="UBU50" s="4"/>
      <c r="UBV50" s="4"/>
      <c r="UBW50" s="4"/>
      <c r="UBX50" s="4"/>
      <c r="UBY50" s="4"/>
      <c r="UBZ50" s="4"/>
      <c r="UCA50" s="4"/>
      <c r="UCB50" s="4"/>
      <c r="UCC50" s="4"/>
      <c r="UCD50" s="4"/>
      <c r="UCE50" s="4"/>
      <c r="UCF50" s="4"/>
      <c r="UCG50" s="4"/>
      <c r="UCH50" s="4"/>
      <c r="UCI50" s="4"/>
      <c r="UCJ50" s="4"/>
      <c r="UCK50" s="4"/>
      <c r="UCL50" s="4"/>
      <c r="UCM50" s="4"/>
      <c r="UCN50" s="4"/>
      <c r="UCO50" s="4"/>
      <c r="UCP50" s="4"/>
      <c r="UCQ50" s="4"/>
      <c r="UCR50" s="4"/>
      <c r="UCS50" s="4"/>
      <c r="UCT50" s="4"/>
      <c r="UCU50" s="4"/>
      <c r="UCV50" s="4"/>
      <c r="UCW50" s="4"/>
      <c r="UCX50" s="4"/>
      <c r="UCY50" s="4"/>
      <c r="UCZ50" s="4"/>
      <c r="UDA50" s="4"/>
      <c r="UDB50" s="4"/>
      <c r="UDC50" s="4"/>
      <c r="UDD50" s="4"/>
      <c r="UDE50" s="4"/>
      <c r="UDF50" s="4"/>
      <c r="UDG50" s="4"/>
      <c r="UDH50" s="4"/>
      <c r="UDI50" s="4"/>
      <c r="UDJ50" s="4"/>
      <c r="UDK50" s="4"/>
      <c r="UDL50" s="4"/>
      <c r="UDM50" s="4"/>
      <c r="UDN50" s="4"/>
      <c r="UDO50" s="4"/>
      <c r="UDP50" s="4"/>
      <c r="UDQ50" s="4"/>
      <c r="UDR50" s="4"/>
      <c r="UDS50" s="4"/>
      <c r="UDT50" s="4"/>
      <c r="UDU50" s="4"/>
      <c r="UDV50" s="4"/>
      <c r="UDW50" s="4"/>
      <c r="UDX50" s="4"/>
      <c r="UDY50" s="4"/>
      <c r="UDZ50" s="4"/>
      <c r="UEA50" s="4"/>
      <c r="UEB50" s="4"/>
      <c r="UEC50" s="4"/>
      <c r="UED50" s="4"/>
      <c r="UEE50" s="4"/>
      <c r="UEF50" s="4"/>
      <c r="UEG50" s="4"/>
      <c r="UEH50" s="4"/>
      <c r="UEI50" s="4"/>
      <c r="UEJ50" s="4"/>
      <c r="UEK50" s="4"/>
      <c r="UEL50" s="4"/>
      <c r="UEM50" s="4"/>
      <c r="UEN50" s="4"/>
      <c r="UEO50" s="4"/>
      <c r="UEP50" s="4"/>
      <c r="UEQ50" s="4"/>
      <c r="UER50" s="4"/>
      <c r="UES50" s="4"/>
      <c r="UET50" s="4"/>
      <c r="UEU50" s="4"/>
      <c r="UEV50" s="4"/>
      <c r="UEW50" s="4"/>
      <c r="UEX50" s="4"/>
      <c r="UEY50" s="4"/>
      <c r="UEZ50" s="4"/>
      <c r="UFA50" s="4"/>
      <c r="UFB50" s="4"/>
      <c r="UFC50" s="4"/>
      <c r="UFD50" s="4"/>
      <c r="UFE50" s="4"/>
      <c r="UFF50" s="4"/>
      <c r="UFG50" s="4"/>
      <c r="UFH50" s="4"/>
      <c r="UFI50" s="4"/>
      <c r="UFJ50" s="4"/>
      <c r="UFK50" s="4"/>
      <c r="UFL50" s="4"/>
      <c r="UFM50" s="4"/>
      <c r="UFN50" s="4"/>
      <c r="UFO50" s="4"/>
      <c r="UFP50" s="4"/>
      <c r="UFQ50" s="4"/>
      <c r="UFR50" s="4"/>
      <c r="UFS50" s="4"/>
      <c r="UFT50" s="4"/>
      <c r="UFU50" s="4"/>
      <c r="UFV50" s="4"/>
      <c r="UFW50" s="4"/>
      <c r="UFX50" s="4"/>
      <c r="UFY50" s="4"/>
      <c r="UFZ50" s="4"/>
      <c r="UGA50" s="4"/>
      <c r="UGB50" s="4"/>
      <c r="UGC50" s="4"/>
      <c r="UGD50" s="4"/>
      <c r="UGE50" s="4"/>
      <c r="UGF50" s="4"/>
      <c r="UGG50" s="4"/>
      <c r="UGH50" s="4"/>
      <c r="UGI50" s="4"/>
      <c r="UGJ50" s="4"/>
      <c r="UGK50" s="4"/>
      <c r="UGL50" s="4"/>
      <c r="UGM50" s="4"/>
      <c r="UGN50" s="4"/>
      <c r="UGO50" s="4"/>
      <c r="UGP50" s="4"/>
      <c r="UGQ50" s="4"/>
      <c r="UGR50" s="4"/>
      <c r="UGS50" s="4"/>
      <c r="UGT50" s="4"/>
      <c r="UGU50" s="4"/>
      <c r="UGV50" s="4"/>
      <c r="UGW50" s="4"/>
      <c r="UGX50" s="4"/>
      <c r="UGY50" s="4"/>
      <c r="UGZ50" s="4"/>
      <c r="UHA50" s="4"/>
      <c r="UHB50" s="4"/>
      <c r="UHC50" s="4"/>
      <c r="UHD50" s="4"/>
      <c r="UHE50" s="4"/>
      <c r="UHF50" s="4"/>
      <c r="UHG50" s="4"/>
      <c r="UHH50" s="4"/>
      <c r="UHI50" s="4"/>
      <c r="UHJ50" s="4"/>
      <c r="UHK50" s="4"/>
      <c r="UHL50" s="4"/>
      <c r="UHM50" s="4"/>
      <c r="UHN50" s="4"/>
      <c r="UHO50" s="4"/>
      <c r="UHP50" s="4"/>
      <c r="UHQ50" s="4"/>
      <c r="UHR50" s="4"/>
      <c r="UHS50" s="4"/>
      <c r="UHT50" s="4"/>
      <c r="UHU50" s="4"/>
      <c r="UHV50" s="4"/>
      <c r="UHW50" s="4"/>
      <c r="UHX50" s="4"/>
      <c r="UHY50" s="4"/>
      <c r="UHZ50" s="4"/>
      <c r="UIA50" s="4"/>
      <c r="UIB50" s="4"/>
      <c r="UIC50" s="4"/>
      <c r="UID50" s="4"/>
      <c r="UIE50" s="4"/>
      <c r="UIF50" s="4"/>
      <c r="UIG50" s="4"/>
      <c r="UIH50" s="4"/>
      <c r="UII50" s="4"/>
      <c r="UIJ50" s="4"/>
      <c r="UIK50" s="4"/>
      <c r="UIL50" s="4"/>
      <c r="UIM50" s="4"/>
      <c r="UIN50" s="4"/>
      <c r="UIO50" s="4"/>
      <c r="UIP50" s="4"/>
      <c r="UIQ50" s="4"/>
      <c r="UIR50" s="4"/>
      <c r="UIS50" s="4"/>
      <c r="UIT50" s="4"/>
      <c r="UIU50" s="4"/>
      <c r="UIV50" s="4"/>
      <c r="UIW50" s="4"/>
      <c r="UIX50" s="4"/>
      <c r="UIY50" s="4"/>
      <c r="UIZ50" s="4"/>
      <c r="UJA50" s="4"/>
      <c r="UJB50" s="4"/>
      <c r="UJC50" s="4"/>
      <c r="UJD50" s="4"/>
      <c r="UJE50" s="4"/>
      <c r="UJF50" s="4"/>
      <c r="UJG50" s="4"/>
      <c r="UJH50" s="4"/>
      <c r="UJI50" s="4"/>
      <c r="UJJ50" s="4"/>
      <c r="UJK50" s="4"/>
      <c r="UJL50" s="4"/>
      <c r="UJM50" s="4"/>
      <c r="UJN50" s="4"/>
      <c r="UJO50" s="4"/>
      <c r="UJP50" s="4"/>
      <c r="UJQ50" s="4"/>
      <c r="UJR50" s="4"/>
      <c r="UJS50" s="4"/>
      <c r="UJT50" s="4"/>
      <c r="UJU50" s="4"/>
      <c r="UJV50" s="4"/>
      <c r="UJW50" s="4"/>
      <c r="UJX50" s="4"/>
      <c r="UJY50" s="4"/>
      <c r="UJZ50" s="4"/>
      <c r="UKA50" s="4"/>
      <c r="UKB50" s="4"/>
      <c r="UKC50" s="4"/>
      <c r="UKD50" s="4"/>
      <c r="UKE50" s="4"/>
      <c r="UKF50" s="4"/>
      <c r="UKG50" s="4"/>
      <c r="UKH50" s="4"/>
      <c r="UKI50" s="4"/>
      <c r="UKJ50" s="4"/>
      <c r="UKK50" s="4"/>
      <c r="UKL50" s="4"/>
      <c r="UKM50" s="4"/>
      <c r="UKN50" s="4"/>
      <c r="UKO50" s="4"/>
      <c r="UKP50" s="4"/>
      <c r="UKQ50" s="4"/>
      <c r="UKR50" s="4"/>
      <c r="UKS50" s="4"/>
      <c r="UKT50" s="4"/>
      <c r="UKU50" s="4"/>
      <c r="UKV50" s="4"/>
      <c r="UKW50" s="4"/>
      <c r="UKX50" s="4"/>
      <c r="UKY50" s="4"/>
      <c r="UKZ50" s="4"/>
      <c r="ULA50" s="4"/>
      <c r="ULB50" s="4"/>
      <c r="ULC50" s="4"/>
      <c r="ULD50" s="4"/>
      <c r="ULE50" s="4"/>
      <c r="ULF50" s="4"/>
      <c r="ULG50" s="4"/>
      <c r="ULH50" s="4"/>
      <c r="ULI50" s="4"/>
      <c r="ULJ50" s="4"/>
      <c r="ULK50" s="4"/>
      <c r="ULL50" s="4"/>
      <c r="ULM50" s="4"/>
      <c r="ULN50" s="4"/>
      <c r="ULO50" s="4"/>
      <c r="ULP50" s="4"/>
      <c r="ULQ50" s="4"/>
      <c r="ULR50" s="4"/>
      <c r="ULS50" s="4"/>
      <c r="ULT50" s="4"/>
      <c r="ULU50" s="4"/>
      <c r="ULV50" s="4"/>
      <c r="ULW50" s="4"/>
      <c r="ULX50" s="4"/>
      <c r="ULY50" s="4"/>
      <c r="ULZ50" s="4"/>
      <c r="UMA50" s="4"/>
      <c r="UMB50" s="4"/>
      <c r="UMC50" s="4"/>
      <c r="UMD50" s="4"/>
      <c r="UME50" s="4"/>
      <c r="UMF50" s="4"/>
      <c r="UMG50" s="4"/>
      <c r="UMH50" s="4"/>
      <c r="UMI50" s="4"/>
      <c r="UMJ50" s="4"/>
      <c r="UMK50" s="4"/>
      <c r="UML50" s="4"/>
      <c r="UMM50" s="4"/>
      <c r="UMN50" s="4"/>
      <c r="UMO50" s="4"/>
      <c r="UMP50" s="4"/>
      <c r="UMQ50" s="4"/>
      <c r="UMR50" s="4"/>
      <c r="UMS50" s="4"/>
      <c r="UMT50" s="4"/>
      <c r="UMU50" s="4"/>
      <c r="UMV50" s="4"/>
      <c r="UMW50" s="4"/>
      <c r="UMX50" s="4"/>
      <c r="UMY50" s="4"/>
      <c r="UMZ50" s="4"/>
      <c r="UNA50" s="4"/>
      <c r="UNB50" s="4"/>
      <c r="UNC50" s="4"/>
      <c r="UND50" s="4"/>
      <c r="UNE50" s="4"/>
      <c r="UNF50" s="4"/>
      <c r="UNG50" s="4"/>
      <c r="UNH50" s="4"/>
      <c r="UNI50" s="4"/>
      <c r="UNJ50" s="4"/>
      <c r="UNK50" s="4"/>
      <c r="UNL50" s="4"/>
      <c r="UNM50" s="4"/>
      <c r="UNN50" s="4"/>
      <c r="UNO50" s="4"/>
      <c r="UNP50" s="4"/>
      <c r="UNQ50" s="4"/>
      <c r="UNR50" s="4"/>
      <c r="UNS50" s="4"/>
      <c r="UNT50" s="4"/>
      <c r="UNU50" s="4"/>
      <c r="UNV50" s="4"/>
      <c r="UNW50" s="4"/>
      <c r="UNX50" s="4"/>
      <c r="UNY50" s="4"/>
      <c r="UNZ50" s="4"/>
      <c r="UOA50" s="4"/>
      <c r="UOB50" s="4"/>
      <c r="UOC50" s="4"/>
      <c r="UOD50" s="4"/>
      <c r="UOE50" s="4"/>
      <c r="UOF50" s="4"/>
      <c r="UOG50" s="4"/>
      <c r="UOH50" s="4"/>
      <c r="UOI50" s="4"/>
      <c r="UOJ50" s="4"/>
      <c r="UOK50" s="4"/>
      <c r="UOL50" s="4"/>
      <c r="UOM50" s="4"/>
      <c r="UON50" s="4"/>
      <c r="UOO50" s="4"/>
      <c r="UOP50" s="4"/>
      <c r="UOQ50" s="4"/>
      <c r="UOR50" s="4"/>
      <c r="UOS50" s="4"/>
      <c r="UOT50" s="4"/>
      <c r="UOU50" s="4"/>
      <c r="UOV50" s="4"/>
      <c r="UOW50" s="4"/>
      <c r="UOX50" s="4"/>
      <c r="UOY50" s="4"/>
      <c r="UOZ50" s="4"/>
      <c r="UPA50" s="4"/>
      <c r="UPB50" s="4"/>
      <c r="UPC50" s="4"/>
      <c r="UPD50" s="4"/>
      <c r="UPE50" s="4"/>
      <c r="UPF50" s="4"/>
      <c r="UPG50" s="4"/>
      <c r="UPH50" s="4"/>
      <c r="UPI50" s="4"/>
      <c r="UPJ50" s="4"/>
      <c r="UPK50" s="4"/>
      <c r="UPL50" s="4"/>
      <c r="UPM50" s="4"/>
      <c r="UPN50" s="4"/>
      <c r="UPO50" s="4"/>
      <c r="UPP50" s="4"/>
      <c r="UPQ50" s="4"/>
      <c r="UPR50" s="4"/>
      <c r="UPS50" s="4"/>
      <c r="UPT50" s="4"/>
      <c r="UPU50" s="4"/>
      <c r="UPV50" s="4"/>
      <c r="UPW50" s="4"/>
      <c r="UPX50" s="4"/>
      <c r="UPY50" s="4"/>
      <c r="UPZ50" s="4"/>
      <c r="UQA50" s="4"/>
      <c r="UQB50" s="4"/>
      <c r="UQC50" s="4"/>
      <c r="UQD50" s="4"/>
      <c r="UQE50" s="4"/>
      <c r="UQF50" s="4"/>
      <c r="UQG50" s="4"/>
      <c r="UQH50" s="4"/>
      <c r="UQI50" s="4"/>
      <c r="UQJ50" s="4"/>
      <c r="UQK50" s="4"/>
      <c r="UQL50" s="4"/>
      <c r="UQM50" s="4"/>
      <c r="UQN50" s="4"/>
      <c r="UQO50" s="4"/>
      <c r="UQP50" s="4"/>
      <c r="UQQ50" s="4"/>
      <c r="UQR50" s="4"/>
      <c r="UQS50" s="4"/>
      <c r="UQT50" s="4"/>
      <c r="UQU50" s="4"/>
      <c r="UQV50" s="4"/>
      <c r="UQW50" s="4"/>
      <c r="UQX50" s="4"/>
      <c r="UQY50" s="4"/>
      <c r="UQZ50" s="4"/>
      <c r="URA50" s="4"/>
      <c r="URB50" s="4"/>
      <c r="URC50" s="4"/>
      <c r="URD50" s="4"/>
      <c r="URE50" s="4"/>
      <c r="URF50" s="4"/>
      <c r="URG50" s="4"/>
      <c r="URH50" s="4"/>
      <c r="URI50" s="4"/>
      <c r="URJ50" s="4"/>
      <c r="URK50" s="4"/>
      <c r="URL50" s="4"/>
      <c r="URM50" s="4"/>
      <c r="URN50" s="4"/>
      <c r="URO50" s="4"/>
      <c r="URP50" s="4"/>
      <c r="URQ50" s="4"/>
      <c r="URR50" s="4"/>
      <c r="URS50" s="4"/>
      <c r="URT50" s="4"/>
      <c r="URU50" s="4"/>
      <c r="URV50" s="4"/>
      <c r="URW50" s="4"/>
      <c r="URX50" s="4"/>
      <c r="URY50" s="4"/>
      <c r="URZ50" s="4"/>
      <c r="USA50" s="4"/>
      <c r="USB50" s="4"/>
      <c r="USC50" s="4"/>
      <c r="USD50" s="4"/>
      <c r="USE50" s="4"/>
      <c r="USF50" s="4"/>
      <c r="USG50" s="4"/>
      <c r="USH50" s="4"/>
      <c r="USI50" s="4"/>
      <c r="USJ50" s="4"/>
      <c r="USK50" s="4"/>
      <c r="USL50" s="4"/>
      <c r="USM50" s="4"/>
      <c r="USN50" s="4"/>
      <c r="USO50" s="4"/>
      <c r="USP50" s="4"/>
      <c r="USQ50" s="4"/>
      <c r="USR50" s="4"/>
      <c r="USS50" s="4"/>
      <c r="UST50" s="4"/>
      <c r="USU50" s="4"/>
      <c r="USV50" s="4"/>
      <c r="USW50" s="4"/>
      <c r="USX50" s="4"/>
      <c r="USY50" s="4"/>
      <c r="USZ50" s="4"/>
      <c r="UTA50" s="4"/>
      <c r="UTB50" s="4"/>
      <c r="UTC50" s="4"/>
      <c r="UTD50" s="4"/>
      <c r="UTE50" s="4"/>
      <c r="UTF50" s="4"/>
      <c r="UTG50" s="4"/>
      <c r="UTH50" s="4"/>
      <c r="UTI50" s="4"/>
      <c r="UTJ50" s="4"/>
      <c r="UTK50" s="4"/>
      <c r="UTL50" s="4"/>
      <c r="UTM50" s="4"/>
      <c r="UTN50" s="4"/>
      <c r="UTO50" s="4"/>
      <c r="UTP50" s="4"/>
      <c r="UTQ50" s="4"/>
      <c r="UTR50" s="4"/>
      <c r="UTS50" s="4"/>
      <c r="UTT50" s="4"/>
      <c r="UTU50" s="4"/>
      <c r="UTV50" s="4"/>
      <c r="UTW50" s="4"/>
      <c r="UTX50" s="4"/>
      <c r="UTY50" s="4"/>
      <c r="UTZ50" s="4"/>
      <c r="UUA50" s="4"/>
      <c r="UUB50" s="4"/>
      <c r="UUC50" s="4"/>
      <c r="UUD50" s="4"/>
      <c r="UUE50" s="4"/>
      <c r="UUF50" s="4"/>
      <c r="UUG50" s="4"/>
      <c r="UUH50" s="4"/>
      <c r="UUI50" s="4"/>
      <c r="UUJ50" s="4"/>
      <c r="UUK50" s="4"/>
      <c r="UUL50" s="4"/>
      <c r="UUM50" s="4"/>
      <c r="UUN50" s="4"/>
      <c r="UUO50" s="4"/>
      <c r="UUP50" s="4"/>
      <c r="UUQ50" s="4"/>
      <c r="UUR50" s="4"/>
      <c r="UUS50" s="4"/>
      <c r="UUT50" s="4"/>
      <c r="UUU50" s="4"/>
      <c r="UUV50" s="4"/>
      <c r="UUW50" s="4"/>
      <c r="UUX50" s="4"/>
      <c r="UUY50" s="4"/>
      <c r="UUZ50" s="4"/>
      <c r="UVA50" s="4"/>
      <c r="UVB50" s="4"/>
      <c r="UVC50" s="4"/>
      <c r="UVD50" s="4"/>
      <c r="UVE50" s="4"/>
      <c r="UVF50" s="4"/>
      <c r="UVG50" s="4"/>
      <c r="UVH50" s="4"/>
      <c r="UVI50" s="4"/>
      <c r="UVJ50" s="4"/>
      <c r="UVK50" s="4"/>
      <c r="UVL50" s="4"/>
      <c r="UVM50" s="4"/>
      <c r="UVN50" s="4"/>
      <c r="UVO50" s="4"/>
      <c r="UVP50" s="4"/>
      <c r="UVQ50" s="4"/>
      <c r="UVR50" s="4"/>
      <c r="UVS50" s="4"/>
      <c r="UVT50" s="4"/>
      <c r="UVU50" s="4"/>
      <c r="UVV50" s="4"/>
      <c r="UVW50" s="4"/>
      <c r="UVX50" s="4"/>
      <c r="UVY50" s="4"/>
      <c r="UVZ50" s="4"/>
      <c r="UWA50" s="4"/>
      <c r="UWB50" s="4"/>
      <c r="UWC50" s="4"/>
      <c r="UWD50" s="4"/>
      <c r="UWE50" s="4"/>
      <c r="UWF50" s="4"/>
      <c r="UWG50" s="4"/>
      <c r="UWH50" s="4"/>
      <c r="UWI50" s="4"/>
      <c r="UWJ50" s="4"/>
      <c r="UWK50" s="4"/>
      <c r="UWL50" s="4"/>
      <c r="UWM50" s="4"/>
      <c r="UWN50" s="4"/>
      <c r="UWO50" s="4"/>
      <c r="UWP50" s="4"/>
      <c r="UWQ50" s="4"/>
      <c r="UWR50" s="4"/>
      <c r="UWS50" s="4"/>
      <c r="UWT50" s="4"/>
      <c r="UWU50" s="4"/>
      <c r="UWV50" s="4"/>
      <c r="UWW50" s="4"/>
      <c r="UWX50" s="4"/>
      <c r="UWY50" s="4"/>
      <c r="UWZ50" s="4"/>
      <c r="UXA50" s="4"/>
      <c r="UXB50" s="4"/>
      <c r="UXC50" s="4"/>
      <c r="UXD50" s="4"/>
      <c r="UXE50" s="4"/>
      <c r="UXF50" s="4"/>
      <c r="UXG50" s="4"/>
      <c r="UXH50" s="4"/>
      <c r="UXI50" s="4"/>
      <c r="UXJ50" s="4"/>
      <c r="UXK50" s="4"/>
      <c r="UXL50" s="4"/>
      <c r="UXM50" s="4"/>
      <c r="UXN50" s="4"/>
      <c r="UXO50" s="4"/>
      <c r="UXP50" s="4"/>
      <c r="UXQ50" s="4"/>
      <c r="UXR50" s="4"/>
      <c r="UXS50" s="4"/>
      <c r="UXT50" s="4"/>
      <c r="UXU50" s="4"/>
      <c r="UXV50" s="4"/>
      <c r="UXW50" s="4"/>
      <c r="UXX50" s="4"/>
      <c r="UXY50" s="4"/>
      <c r="UXZ50" s="4"/>
      <c r="UYA50" s="4"/>
      <c r="UYB50" s="4"/>
      <c r="UYC50" s="4"/>
      <c r="UYD50" s="4"/>
      <c r="UYE50" s="4"/>
      <c r="UYF50" s="4"/>
      <c r="UYG50" s="4"/>
      <c r="UYH50" s="4"/>
      <c r="UYI50" s="4"/>
      <c r="UYJ50" s="4"/>
      <c r="UYK50" s="4"/>
      <c r="UYL50" s="4"/>
      <c r="UYM50" s="4"/>
      <c r="UYN50" s="4"/>
      <c r="UYO50" s="4"/>
      <c r="UYP50" s="4"/>
      <c r="UYQ50" s="4"/>
      <c r="UYR50" s="4"/>
      <c r="UYS50" s="4"/>
      <c r="UYT50" s="4"/>
      <c r="UYU50" s="4"/>
      <c r="UYV50" s="4"/>
      <c r="UYW50" s="4"/>
      <c r="UYX50" s="4"/>
      <c r="UYY50" s="4"/>
      <c r="UYZ50" s="4"/>
      <c r="UZA50" s="4"/>
      <c r="UZB50" s="4"/>
      <c r="UZC50" s="4"/>
      <c r="UZD50" s="4"/>
      <c r="UZE50" s="4"/>
      <c r="UZF50" s="4"/>
      <c r="UZG50" s="4"/>
      <c r="UZH50" s="4"/>
      <c r="UZI50" s="4"/>
      <c r="UZJ50" s="4"/>
      <c r="UZK50" s="4"/>
      <c r="UZL50" s="4"/>
      <c r="UZM50" s="4"/>
      <c r="UZN50" s="4"/>
      <c r="UZO50" s="4"/>
      <c r="UZP50" s="4"/>
      <c r="UZQ50" s="4"/>
      <c r="UZR50" s="4"/>
      <c r="UZS50" s="4"/>
      <c r="UZT50" s="4"/>
      <c r="UZU50" s="4"/>
      <c r="UZV50" s="4"/>
      <c r="UZW50" s="4"/>
      <c r="UZX50" s="4"/>
      <c r="UZY50" s="4"/>
      <c r="UZZ50" s="4"/>
      <c r="VAA50" s="4"/>
      <c r="VAB50" s="4"/>
      <c r="VAC50" s="4"/>
      <c r="VAD50" s="4"/>
      <c r="VAE50" s="4"/>
      <c r="VAF50" s="4"/>
      <c r="VAG50" s="4"/>
      <c r="VAH50" s="4"/>
      <c r="VAI50" s="4"/>
      <c r="VAJ50" s="4"/>
      <c r="VAK50" s="4"/>
      <c r="VAL50" s="4"/>
      <c r="VAM50" s="4"/>
      <c r="VAN50" s="4"/>
      <c r="VAO50" s="4"/>
      <c r="VAP50" s="4"/>
      <c r="VAQ50" s="4"/>
      <c r="VAR50" s="4"/>
      <c r="VAS50" s="4"/>
      <c r="VAT50" s="4"/>
      <c r="VAU50" s="4"/>
      <c r="VAV50" s="4"/>
      <c r="VAW50" s="4"/>
      <c r="VAX50" s="4"/>
      <c r="VAY50" s="4"/>
      <c r="VAZ50" s="4"/>
      <c r="VBA50" s="4"/>
      <c r="VBB50" s="4"/>
      <c r="VBC50" s="4"/>
      <c r="VBD50" s="4"/>
      <c r="VBE50" s="4"/>
      <c r="VBF50" s="4"/>
      <c r="VBG50" s="4"/>
      <c r="VBH50" s="4"/>
      <c r="VBI50" s="4"/>
      <c r="VBJ50" s="4"/>
      <c r="VBK50" s="4"/>
      <c r="VBL50" s="4"/>
      <c r="VBM50" s="4"/>
      <c r="VBN50" s="4"/>
      <c r="VBO50" s="4"/>
      <c r="VBP50" s="4"/>
      <c r="VBQ50" s="4"/>
      <c r="VBR50" s="4"/>
      <c r="VBS50" s="4"/>
      <c r="VBT50" s="4"/>
      <c r="VBU50" s="4"/>
      <c r="VBV50" s="4"/>
      <c r="VBW50" s="4"/>
      <c r="VBX50" s="4"/>
      <c r="VBY50" s="4"/>
      <c r="VBZ50" s="4"/>
      <c r="VCA50" s="4"/>
      <c r="VCB50" s="4"/>
      <c r="VCC50" s="4"/>
      <c r="VCD50" s="4"/>
      <c r="VCE50" s="4"/>
      <c r="VCF50" s="4"/>
      <c r="VCG50" s="4"/>
      <c r="VCH50" s="4"/>
      <c r="VCI50" s="4"/>
      <c r="VCJ50" s="4"/>
      <c r="VCK50" s="4"/>
      <c r="VCL50" s="4"/>
      <c r="VCM50" s="4"/>
      <c r="VCN50" s="4"/>
      <c r="VCO50" s="4"/>
      <c r="VCP50" s="4"/>
      <c r="VCQ50" s="4"/>
      <c r="VCR50" s="4"/>
      <c r="VCS50" s="4"/>
      <c r="VCT50" s="4"/>
      <c r="VCU50" s="4"/>
      <c r="VCV50" s="4"/>
      <c r="VCW50" s="4"/>
      <c r="VCX50" s="4"/>
      <c r="VCY50" s="4"/>
      <c r="VCZ50" s="4"/>
      <c r="VDA50" s="4"/>
      <c r="VDB50" s="4"/>
      <c r="VDC50" s="4"/>
      <c r="VDD50" s="4"/>
      <c r="VDE50" s="4"/>
      <c r="VDF50" s="4"/>
      <c r="VDG50" s="4"/>
      <c r="VDH50" s="4"/>
      <c r="VDI50" s="4"/>
      <c r="VDJ50" s="4"/>
      <c r="VDK50" s="4"/>
      <c r="VDL50" s="4"/>
      <c r="VDM50" s="4"/>
      <c r="VDN50" s="4"/>
      <c r="VDO50" s="4"/>
      <c r="VDP50" s="4"/>
      <c r="VDQ50" s="4"/>
      <c r="VDR50" s="4"/>
      <c r="VDS50" s="4"/>
      <c r="VDT50" s="4"/>
      <c r="VDU50" s="4"/>
      <c r="VDV50" s="4"/>
      <c r="VDW50" s="4"/>
      <c r="VDX50" s="4"/>
      <c r="VDY50" s="4"/>
      <c r="VDZ50" s="4"/>
      <c r="VEA50" s="4"/>
      <c r="VEB50" s="4"/>
      <c r="VEC50" s="4"/>
      <c r="VED50" s="4"/>
      <c r="VEE50" s="4"/>
      <c r="VEF50" s="4"/>
      <c r="VEG50" s="4"/>
      <c r="VEH50" s="4"/>
      <c r="VEI50" s="4"/>
      <c r="VEJ50" s="4"/>
      <c r="VEK50" s="4"/>
      <c r="VEL50" s="4"/>
      <c r="VEM50" s="4"/>
      <c r="VEN50" s="4"/>
      <c r="VEO50" s="4"/>
      <c r="VEP50" s="4"/>
      <c r="VEQ50" s="4"/>
      <c r="VER50" s="4"/>
      <c r="VES50" s="4"/>
      <c r="VET50" s="4"/>
      <c r="VEU50" s="4"/>
      <c r="VEV50" s="4"/>
      <c r="VEW50" s="4"/>
      <c r="VEX50" s="4"/>
      <c r="VEY50" s="4"/>
      <c r="VEZ50" s="4"/>
      <c r="VFA50" s="4"/>
      <c r="VFB50" s="4"/>
      <c r="VFC50" s="4"/>
      <c r="VFD50" s="4"/>
      <c r="VFE50" s="4"/>
      <c r="VFF50" s="4"/>
      <c r="VFG50" s="4"/>
      <c r="VFH50" s="4"/>
      <c r="VFI50" s="4"/>
      <c r="VFJ50" s="4"/>
      <c r="VFK50" s="4"/>
      <c r="VFL50" s="4"/>
      <c r="VFM50" s="4"/>
      <c r="VFN50" s="4"/>
      <c r="VFO50" s="4"/>
      <c r="VFP50" s="4"/>
      <c r="VFQ50" s="4"/>
      <c r="VFR50" s="4"/>
      <c r="VFS50" s="4"/>
      <c r="VFT50" s="4"/>
      <c r="VFU50" s="4"/>
      <c r="VFV50" s="4"/>
      <c r="VFW50" s="4"/>
      <c r="VFX50" s="4"/>
      <c r="VFY50" s="4"/>
      <c r="VFZ50" s="4"/>
      <c r="VGA50" s="4"/>
      <c r="VGB50" s="4"/>
      <c r="VGC50" s="4"/>
      <c r="VGD50" s="4"/>
      <c r="VGE50" s="4"/>
      <c r="VGF50" s="4"/>
      <c r="VGG50" s="4"/>
      <c r="VGH50" s="4"/>
      <c r="VGI50" s="4"/>
      <c r="VGJ50" s="4"/>
      <c r="VGK50" s="4"/>
      <c r="VGL50" s="4"/>
      <c r="VGM50" s="4"/>
      <c r="VGN50" s="4"/>
      <c r="VGO50" s="4"/>
      <c r="VGP50" s="4"/>
      <c r="VGQ50" s="4"/>
      <c r="VGR50" s="4"/>
      <c r="VGS50" s="4"/>
      <c r="VGT50" s="4"/>
      <c r="VGU50" s="4"/>
      <c r="VGV50" s="4"/>
      <c r="VGW50" s="4"/>
      <c r="VGX50" s="4"/>
      <c r="VGY50" s="4"/>
      <c r="VGZ50" s="4"/>
      <c r="VHA50" s="4"/>
      <c r="VHB50" s="4"/>
      <c r="VHC50" s="4"/>
      <c r="VHD50" s="4"/>
      <c r="VHE50" s="4"/>
      <c r="VHF50" s="4"/>
      <c r="VHG50" s="4"/>
      <c r="VHH50" s="4"/>
      <c r="VHI50" s="4"/>
      <c r="VHJ50" s="4"/>
      <c r="VHK50" s="4"/>
      <c r="VHL50" s="4"/>
      <c r="VHM50" s="4"/>
      <c r="VHN50" s="4"/>
      <c r="VHO50" s="4"/>
      <c r="VHP50" s="4"/>
      <c r="VHQ50" s="4"/>
      <c r="VHR50" s="4"/>
      <c r="VHS50" s="4"/>
      <c r="VHT50" s="4"/>
      <c r="VHU50" s="4"/>
      <c r="VHV50" s="4"/>
      <c r="VHW50" s="4"/>
      <c r="VHX50" s="4"/>
      <c r="VHY50" s="4"/>
      <c r="VHZ50" s="4"/>
      <c r="VIA50" s="4"/>
      <c r="VIB50" s="4"/>
      <c r="VIC50" s="4"/>
      <c r="VID50" s="4"/>
      <c r="VIE50" s="4"/>
      <c r="VIF50" s="4"/>
      <c r="VIG50" s="4"/>
      <c r="VIH50" s="4"/>
      <c r="VII50" s="4"/>
      <c r="VIJ50" s="4"/>
      <c r="VIK50" s="4"/>
      <c r="VIL50" s="4"/>
      <c r="VIM50" s="4"/>
      <c r="VIN50" s="4"/>
      <c r="VIO50" s="4"/>
      <c r="VIP50" s="4"/>
      <c r="VIQ50" s="4"/>
      <c r="VIR50" s="4"/>
      <c r="VIS50" s="4"/>
      <c r="VIT50" s="4"/>
      <c r="VIU50" s="4"/>
      <c r="VIV50" s="4"/>
      <c r="VIW50" s="4"/>
      <c r="VIX50" s="4"/>
      <c r="VIY50" s="4"/>
      <c r="VIZ50" s="4"/>
      <c r="VJA50" s="4"/>
      <c r="VJB50" s="4"/>
      <c r="VJC50" s="4"/>
      <c r="VJD50" s="4"/>
      <c r="VJE50" s="4"/>
      <c r="VJF50" s="4"/>
      <c r="VJG50" s="4"/>
      <c r="VJH50" s="4"/>
      <c r="VJI50" s="4"/>
      <c r="VJJ50" s="4"/>
      <c r="VJK50" s="4"/>
      <c r="VJL50" s="4"/>
      <c r="VJM50" s="4"/>
      <c r="VJN50" s="4"/>
      <c r="VJO50" s="4"/>
      <c r="VJP50" s="4"/>
      <c r="VJQ50" s="4"/>
      <c r="VJR50" s="4"/>
      <c r="VJS50" s="4"/>
      <c r="VJT50" s="4"/>
      <c r="VJU50" s="4"/>
      <c r="VJV50" s="4"/>
      <c r="VJW50" s="4"/>
      <c r="VJX50" s="4"/>
      <c r="VJY50" s="4"/>
      <c r="VJZ50" s="4"/>
      <c r="VKA50" s="4"/>
      <c r="VKB50" s="4"/>
      <c r="VKC50" s="4"/>
      <c r="VKD50" s="4"/>
      <c r="VKE50" s="4"/>
      <c r="VKF50" s="4"/>
      <c r="VKG50" s="4"/>
      <c r="VKH50" s="4"/>
      <c r="VKI50" s="4"/>
      <c r="VKJ50" s="4"/>
      <c r="VKK50" s="4"/>
      <c r="VKL50" s="4"/>
      <c r="VKM50" s="4"/>
      <c r="VKN50" s="4"/>
      <c r="VKO50" s="4"/>
      <c r="VKP50" s="4"/>
      <c r="VKQ50" s="4"/>
      <c r="VKR50" s="4"/>
      <c r="VKS50" s="4"/>
      <c r="VKT50" s="4"/>
      <c r="VKU50" s="4"/>
      <c r="VKV50" s="4"/>
      <c r="VKW50" s="4"/>
      <c r="VKX50" s="4"/>
      <c r="VKY50" s="4"/>
      <c r="VKZ50" s="4"/>
      <c r="VLA50" s="4"/>
      <c r="VLB50" s="4"/>
      <c r="VLC50" s="4"/>
      <c r="VLD50" s="4"/>
      <c r="VLE50" s="4"/>
      <c r="VLF50" s="4"/>
      <c r="VLG50" s="4"/>
      <c r="VLH50" s="4"/>
      <c r="VLI50" s="4"/>
      <c r="VLJ50" s="4"/>
      <c r="VLK50" s="4"/>
      <c r="VLL50" s="4"/>
      <c r="VLM50" s="4"/>
      <c r="VLN50" s="4"/>
      <c r="VLO50" s="4"/>
      <c r="VLP50" s="4"/>
      <c r="VLQ50" s="4"/>
      <c r="VLR50" s="4"/>
      <c r="VLS50" s="4"/>
      <c r="VLT50" s="4"/>
      <c r="VLU50" s="4"/>
      <c r="VLV50" s="4"/>
      <c r="VLW50" s="4"/>
      <c r="VLX50" s="4"/>
      <c r="VLY50" s="4"/>
      <c r="VLZ50" s="4"/>
      <c r="VMA50" s="4"/>
      <c r="VMB50" s="4"/>
      <c r="VMC50" s="4"/>
      <c r="VMD50" s="4"/>
      <c r="VME50" s="4"/>
      <c r="VMF50" s="4"/>
      <c r="VMG50" s="4"/>
      <c r="VMH50" s="4"/>
      <c r="VMI50" s="4"/>
      <c r="VMJ50" s="4"/>
      <c r="VMK50" s="4"/>
      <c r="VML50" s="4"/>
      <c r="VMM50" s="4"/>
      <c r="VMN50" s="4"/>
      <c r="VMO50" s="4"/>
      <c r="VMP50" s="4"/>
      <c r="VMQ50" s="4"/>
      <c r="VMR50" s="4"/>
      <c r="VMS50" s="4"/>
      <c r="VMT50" s="4"/>
      <c r="VMU50" s="4"/>
      <c r="VMV50" s="4"/>
      <c r="VMW50" s="4"/>
      <c r="VMX50" s="4"/>
      <c r="VMY50" s="4"/>
      <c r="VMZ50" s="4"/>
      <c r="VNA50" s="4"/>
      <c r="VNB50" s="4"/>
      <c r="VNC50" s="4"/>
      <c r="VND50" s="4"/>
      <c r="VNE50" s="4"/>
      <c r="VNF50" s="4"/>
      <c r="VNG50" s="4"/>
      <c r="VNH50" s="4"/>
      <c r="VNI50" s="4"/>
      <c r="VNJ50" s="4"/>
      <c r="VNK50" s="4"/>
      <c r="VNL50" s="4"/>
      <c r="VNM50" s="4"/>
      <c r="VNN50" s="4"/>
      <c r="VNO50" s="4"/>
      <c r="VNP50" s="4"/>
      <c r="VNQ50" s="4"/>
      <c r="VNR50" s="4"/>
      <c r="VNS50" s="4"/>
      <c r="VNT50" s="4"/>
      <c r="VNU50" s="4"/>
      <c r="VNV50" s="4"/>
      <c r="VNW50" s="4"/>
      <c r="VNX50" s="4"/>
      <c r="VNY50" s="4"/>
      <c r="VNZ50" s="4"/>
      <c r="VOA50" s="4"/>
      <c r="VOB50" s="4"/>
      <c r="VOC50" s="4"/>
      <c r="VOD50" s="4"/>
      <c r="VOE50" s="4"/>
      <c r="VOF50" s="4"/>
      <c r="VOG50" s="4"/>
      <c r="VOH50" s="4"/>
      <c r="VOI50" s="4"/>
      <c r="VOJ50" s="4"/>
      <c r="VOK50" s="4"/>
      <c r="VOL50" s="4"/>
      <c r="VOM50" s="4"/>
      <c r="VON50" s="4"/>
      <c r="VOO50" s="4"/>
      <c r="VOP50" s="4"/>
      <c r="VOQ50" s="4"/>
      <c r="VOR50" s="4"/>
      <c r="VOS50" s="4"/>
      <c r="VOT50" s="4"/>
      <c r="VOU50" s="4"/>
      <c r="VOV50" s="4"/>
      <c r="VOW50" s="4"/>
      <c r="VOX50" s="4"/>
      <c r="VOY50" s="4"/>
      <c r="VOZ50" s="4"/>
      <c r="VPA50" s="4"/>
      <c r="VPB50" s="4"/>
      <c r="VPC50" s="4"/>
      <c r="VPD50" s="4"/>
      <c r="VPE50" s="4"/>
      <c r="VPF50" s="4"/>
      <c r="VPG50" s="4"/>
      <c r="VPH50" s="4"/>
      <c r="VPI50" s="4"/>
      <c r="VPJ50" s="4"/>
      <c r="VPK50" s="4"/>
      <c r="VPL50" s="4"/>
      <c r="VPM50" s="4"/>
      <c r="VPN50" s="4"/>
      <c r="VPO50" s="4"/>
      <c r="VPP50" s="4"/>
      <c r="VPQ50" s="4"/>
      <c r="VPR50" s="4"/>
      <c r="VPS50" s="4"/>
      <c r="VPT50" s="4"/>
      <c r="VPU50" s="4"/>
      <c r="VPV50" s="4"/>
      <c r="VPW50" s="4"/>
      <c r="VPX50" s="4"/>
    </row>
    <row r="51" spans="1:15312" s="3" customFormat="1">
      <c r="A51" s="313" t="s">
        <v>589</v>
      </c>
      <c r="B51" s="302">
        <v>102</v>
      </c>
      <c r="C51" s="302">
        <v>175</v>
      </c>
      <c r="D51" s="302">
        <v>262</v>
      </c>
      <c r="E51" s="302">
        <v>340</v>
      </c>
      <c r="G51" s="4"/>
      <c r="I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P51" s="4"/>
      <c r="BZQ51" s="4"/>
      <c r="BZR51" s="4"/>
      <c r="BZS51" s="4"/>
      <c r="BZT51" s="4"/>
      <c r="BZU51" s="4"/>
      <c r="BZV51" s="4"/>
      <c r="BZW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L51" s="4"/>
      <c r="CJM51" s="4"/>
      <c r="CJN51" s="4"/>
      <c r="CJO51" s="4"/>
      <c r="CJP51" s="4"/>
      <c r="CJQ51" s="4"/>
      <c r="CJR51" s="4"/>
      <c r="CJS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H51" s="4"/>
      <c r="CTI51" s="4"/>
      <c r="CTJ51" s="4"/>
      <c r="CTK51" s="4"/>
      <c r="CTL51" s="4"/>
      <c r="CTM51" s="4"/>
      <c r="CTN51" s="4"/>
      <c r="CTO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D51" s="4"/>
      <c r="DDE51" s="4"/>
      <c r="DDF51" s="4"/>
      <c r="DDG51" s="4"/>
      <c r="DDH51" s="4"/>
      <c r="DDI51" s="4"/>
      <c r="DDJ51" s="4"/>
      <c r="DDK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MZ51" s="4"/>
      <c r="DNA51" s="4"/>
      <c r="DNB51" s="4"/>
      <c r="DNC51" s="4"/>
      <c r="DND51" s="4"/>
      <c r="DNE51" s="4"/>
      <c r="DNF51" s="4"/>
      <c r="DNG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WV51" s="4"/>
      <c r="DWW51" s="4"/>
      <c r="DWX51" s="4"/>
      <c r="DWY51" s="4"/>
      <c r="DWZ51" s="4"/>
      <c r="DXA51" s="4"/>
      <c r="DXB51" s="4"/>
      <c r="DXC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R51" s="4"/>
      <c r="EGS51" s="4"/>
      <c r="EGT51" s="4"/>
      <c r="EGU51" s="4"/>
      <c r="EGV51" s="4"/>
      <c r="EGW51" s="4"/>
      <c r="EGX51" s="4"/>
      <c r="EGY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N51" s="4"/>
      <c r="EQO51" s="4"/>
      <c r="EQP51" s="4"/>
      <c r="EQQ51" s="4"/>
      <c r="EQR51" s="4"/>
      <c r="EQS51" s="4"/>
      <c r="EQT51" s="4"/>
      <c r="EQU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J51" s="4"/>
      <c r="FAK51" s="4"/>
      <c r="FAL51" s="4"/>
      <c r="FAM51" s="4"/>
      <c r="FAN51" s="4"/>
      <c r="FAO51" s="4"/>
      <c r="FAP51" s="4"/>
      <c r="FAQ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F51" s="4"/>
      <c r="FKG51" s="4"/>
      <c r="FKH51" s="4"/>
      <c r="FKI51" s="4"/>
      <c r="FKJ51" s="4"/>
      <c r="FKK51" s="4"/>
      <c r="FKL51" s="4"/>
      <c r="FKM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B51" s="4"/>
      <c r="FUC51" s="4"/>
      <c r="FUD51" s="4"/>
      <c r="FUE51" s="4"/>
      <c r="FUF51" s="4"/>
      <c r="FUG51" s="4"/>
      <c r="FUH51" s="4"/>
      <c r="FUI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NT51" s="4"/>
      <c r="GNU51" s="4"/>
      <c r="GNV51" s="4"/>
      <c r="GNW51" s="4"/>
      <c r="GNX51" s="4"/>
      <c r="GNY51" s="4"/>
      <c r="GNZ51" s="4"/>
      <c r="GOA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P51" s="4"/>
      <c r="GXQ51" s="4"/>
      <c r="GXR51" s="4"/>
      <c r="GXS51" s="4"/>
      <c r="GXT51" s="4"/>
      <c r="GXU51" s="4"/>
      <c r="GXV51" s="4"/>
      <c r="GXW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L51" s="4"/>
      <c r="HHM51" s="4"/>
      <c r="HHN51" s="4"/>
      <c r="HHO51" s="4"/>
      <c r="HHP51" s="4"/>
      <c r="HHQ51" s="4"/>
      <c r="HHR51" s="4"/>
      <c r="HHS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H51" s="4"/>
      <c r="HRI51" s="4"/>
      <c r="HRJ51" s="4"/>
      <c r="HRK51" s="4"/>
      <c r="HRL51" s="4"/>
      <c r="HRM51" s="4"/>
      <c r="HRN51" s="4"/>
      <c r="HRO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D51" s="4"/>
      <c r="IBE51" s="4"/>
      <c r="IBF51" s="4"/>
      <c r="IBG51" s="4"/>
      <c r="IBH51" s="4"/>
      <c r="IBI51" s="4"/>
      <c r="IBJ51" s="4"/>
      <c r="IBK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KZ51" s="4"/>
      <c r="ILA51" s="4"/>
      <c r="ILB51" s="4"/>
      <c r="ILC51" s="4"/>
      <c r="ILD51" s="4"/>
      <c r="ILE51" s="4"/>
      <c r="ILF51" s="4"/>
      <c r="ILG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UV51" s="4"/>
      <c r="IUW51" s="4"/>
      <c r="IUX51" s="4"/>
      <c r="IUY51" s="4"/>
      <c r="IUZ51" s="4"/>
      <c r="IVA51" s="4"/>
      <c r="IVB51" s="4"/>
      <c r="IVC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R51" s="4"/>
      <c r="JES51" s="4"/>
      <c r="JET51" s="4"/>
      <c r="JEU51" s="4"/>
      <c r="JEV51" s="4"/>
      <c r="JEW51" s="4"/>
      <c r="JEX51" s="4"/>
      <c r="JEY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N51" s="4"/>
      <c r="JOO51" s="4"/>
      <c r="JOP51" s="4"/>
      <c r="JOQ51" s="4"/>
      <c r="JOR51" s="4"/>
      <c r="JOS51" s="4"/>
      <c r="JOT51" s="4"/>
      <c r="JOU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J51" s="4"/>
      <c r="JYK51" s="4"/>
      <c r="JYL51" s="4"/>
      <c r="JYM51" s="4"/>
      <c r="JYN51" s="4"/>
      <c r="JYO51" s="4"/>
      <c r="JYP51" s="4"/>
      <c r="JYQ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F51" s="4"/>
      <c r="KIG51" s="4"/>
      <c r="KIH51" s="4"/>
      <c r="KII51" s="4"/>
      <c r="KIJ51" s="4"/>
      <c r="KIK51" s="4"/>
      <c r="KIL51" s="4"/>
      <c r="KIM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B51" s="4"/>
      <c r="KSC51" s="4"/>
      <c r="KSD51" s="4"/>
      <c r="KSE51" s="4"/>
      <c r="KSF51" s="4"/>
      <c r="KSG51" s="4"/>
      <c r="KSH51" s="4"/>
      <c r="KSI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BX51" s="4"/>
      <c r="LBY51" s="4"/>
      <c r="LBZ51" s="4"/>
      <c r="LCA51" s="4"/>
      <c r="LCB51" s="4"/>
      <c r="LCC51" s="4"/>
      <c r="LCD51" s="4"/>
      <c r="LCE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LT51" s="4"/>
      <c r="LLU51" s="4"/>
      <c r="LLV51" s="4"/>
      <c r="LLW51" s="4"/>
      <c r="LLX51" s="4"/>
      <c r="LLY51" s="4"/>
      <c r="LLZ51" s="4"/>
      <c r="LMA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P51" s="4"/>
      <c r="LVQ51" s="4"/>
      <c r="LVR51" s="4"/>
      <c r="LVS51" s="4"/>
      <c r="LVT51" s="4"/>
      <c r="LVU51" s="4"/>
      <c r="LVV51" s="4"/>
      <c r="LVW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L51" s="4"/>
      <c r="MFM51" s="4"/>
      <c r="MFN51" s="4"/>
      <c r="MFO51" s="4"/>
      <c r="MFP51" s="4"/>
      <c r="MFQ51" s="4"/>
      <c r="MFR51" s="4"/>
      <c r="MFS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H51" s="4"/>
      <c r="MPI51" s="4"/>
      <c r="MPJ51" s="4"/>
      <c r="MPK51" s="4"/>
      <c r="MPL51" s="4"/>
      <c r="MPM51" s="4"/>
      <c r="MPN51" s="4"/>
      <c r="MPO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D51" s="4"/>
      <c r="MZE51" s="4"/>
      <c r="MZF51" s="4"/>
      <c r="MZG51" s="4"/>
      <c r="MZH51" s="4"/>
      <c r="MZI51" s="4"/>
      <c r="MZJ51" s="4"/>
      <c r="MZK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IZ51" s="4"/>
      <c r="NJA51" s="4"/>
      <c r="NJB51" s="4"/>
      <c r="NJC51" s="4"/>
      <c r="NJD51" s="4"/>
      <c r="NJE51" s="4"/>
      <c r="NJF51" s="4"/>
      <c r="NJG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SV51" s="4"/>
      <c r="NSW51" s="4"/>
      <c r="NSX51" s="4"/>
      <c r="NSY51" s="4"/>
      <c r="NSZ51" s="4"/>
      <c r="NTA51" s="4"/>
      <c r="NTB51" s="4"/>
      <c r="NTC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R51" s="4"/>
      <c r="OCS51" s="4"/>
      <c r="OCT51" s="4"/>
      <c r="OCU51" s="4"/>
      <c r="OCV51" s="4"/>
      <c r="OCW51" s="4"/>
      <c r="OCX51" s="4"/>
      <c r="OCY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N51" s="4"/>
      <c r="OMO51" s="4"/>
      <c r="OMP51" s="4"/>
      <c r="OMQ51" s="4"/>
      <c r="OMR51" s="4"/>
      <c r="OMS51" s="4"/>
      <c r="OMT51" s="4"/>
      <c r="OMU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J51" s="4"/>
      <c r="OWK51" s="4"/>
      <c r="OWL51" s="4"/>
      <c r="OWM51" s="4"/>
      <c r="OWN51" s="4"/>
      <c r="OWO51" s="4"/>
      <c r="OWP51" s="4"/>
      <c r="OWQ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F51" s="4"/>
      <c r="PGG51" s="4"/>
      <c r="PGH51" s="4"/>
      <c r="PGI51" s="4"/>
      <c r="PGJ51" s="4"/>
      <c r="PGK51" s="4"/>
      <c r="PGL51" s="4"/>
      <c r="PGM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B51" s="4"/>
      <c r="PQC51" s="4"/>
      <c r="PQD51" s="4"/>
      <c r="PQE51" s="4"/>
      <c r="PQF51" s="4"/>
      <c r="PQG51" s="4"/>
      <c r="PQH51" s="4"/>
      <c r="PQI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PZX51" s="4"/>
      <c r="PZY51" s="4"/>
      <c r="PZZ51" s="4"/>
      <c r="QAA51" s="4"/>
      <c r="QAB51" s="4"/>
      <c r="QAC51" s="4"/>
      <c r="QAD51" s="4"/>
      <c r="QAE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JT51" s="4"/>
      <c r="QJU51" s="4"/>
      <c r="QJV51" s="4"/>
      <c r="QJW51" s="4"/>
      <c r="QJX51" s="4"/>
      <c r="QJY51" s="4"/>
      <c r="QJZ51" s="4"/>
      <c r="QKA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P51" s="4"/>
      <c r="QTQ51" s="4"/>
      <c r="QTR51" s="4"/>
      <c r="QTS51" s="4"/>
      <c r="QTT51" s="4"/>
      <c r="QTU51" s="4"/>
      <c r="QTV51" s="4"/>
      <c r="QTW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L51" s="4"/>
      <c r="RDM51" s="4"/>
      <c r="RDN51" s="4"/>
      <c r="RDO51" s="4"/>
      <c r="RDP51" s="4"/>
      <c r="RDQ51" s="4"/>
      <c r="RDR51" s="4"/>
      <c r="RDS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H51" s="4"/>
      <c r="RNI51" s="4"/>
      <c r="RNJ51" s="4"/>
      <c r="RNK51" s="4"/>
      <c r="RNL51" s="4"/>
      <c r="RNM51" s="4"/>
      <c r="RNN51" s="4"/>
      <c r="RNO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D51" s="4"/>
      <c r="RXE51" s="4"/>
      <c r="RXF51" s="4"/>
      <c r="RXG51" s="4"/>
      <c r="RXH51" s="4"/>
      <c r="RXI51" s="4"/>
      <c r="RXJ51" s="4"/>
      <c r="RXK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GZ51" s="4"/>
      <c r="SHA51" s="4"/>
      <c r="SHB51" s="4"/>
      <c r="SHC51" s="4"/>
      <c r="SHD51" s="4"/>
      <c r="SHE51" s="4"/>
      <c r="SHF51" s="4"/>
      <c r="SHG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QV51" s="4"/>
      <c r="SQW51" s="4"/>
      <c r="SQX51" s="4"/>
      <c r="SQY51" s="4"/>
      <c r="SQZ51" s="4"/>
      <c r="SRA51" s="4"/>
      <c r="SRB51" s="4"/>
      <c r="SRC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R51" s="4"/>
      <c r="TAS51" s="4"/>
      <c r="TAT51" s="4"/>
      <c r="TAU51" s="4"/>
      <c r="TAV51" s="4"/>
      <c r="TAW51" s="4"/>
      <c r="TAX51" s="4"/>
      <c r="TAY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N51" s="4"/>
      <c r="TKO51" s="4"/>
      <c r="TKP51" s="4"/>
      <c r="TKQ51" s="4"/>
      <c r="TKR51" s="4"/>
      <c r="TKS51" s="4"/>
      <c r="TKT51" s="4"/>
      <c r="TKU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J51" s="4"/>
      <c r="TUK51" s="4"/>
      <c r="TUL51" s="4"/>
      <c r="TUM51" s="4"/>
      <c r="TUN51" s="4"/>
      <c r="TUO51" s="4"/>
      <c r="TUP51" s="4"/>
      <c r="TUQ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F51" s="4"/>
      <c r="UEG51" s="4"/>
      <c r="UEH51" s="4"/>
      <c r="UEI51" s="4"/>
      <c r="UEJ51" s="4"/>
      <c r="UEK51" s="4"/>
      <c r="UEL51" s="4"/>
      <c r="UEM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B51" s="4"/>
      <c r="UOC51" s="4"/>
      <c r="UOD51" s="4"/>
      <c r="UOE51" s="4"/>
      <c r="UOF51" s="4"/>
      <c r="UOG51" s="4"/>
      <c r="UOH51" s="4"/>
      <c r="UOI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XX51" s="4"/>
      <c r="UXY51" s="4"/>
      <c r="UXZ51" s="4"/>
      <c r="UYA51" s="4"/>
      <c r="UYB51" s="4"/>
      <c r="UYC51" s="4"/>
      <c r="UYD51" s="4"/>
      <c r="UYE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HT51" s="4"/>
      <c r="VHU51" s="4"/>
      <c r="VHV51" s="4"/>
      <c r="VHW51" s="4"/>
      <c r="VHX51" s="4"/>
      <c r="VHY51" s="4"/>
      <c r="VHZ51" s="4"/>
      <c r="VIA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row>
    <row r="52" spans="1:15312" s="3" customFormat="1" ht="15.75" customHeight="1">
      <c r="A52" s="313" t="s">
        <v>588</v>
      </c>
      <c r="B52" s="302">
        <v>75</v>
      </c>
      <c r="C52" s="302">
        <v>100</v>
      </c>
      <c r="D52" s="302">
        <v>125</v>
      </c>
      <c r="E52" s="302">
        <v>150</v>
      </c>
      <c r="G52" s="4"/>
      <c r="I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row>
    <row r="53" spans="1:15312" s="3" customFormat="1">
      <c r="A53" s="313" t="s">
        <v>587</v>
      </c>
      <c r="B53" s="302">
        <v>5</v>
      </c>
      <c r="C53" s="302">
        <v>5</v>
      </c>
      <c r="D53" s="302">
        <v>5</v>
      </c>
      <c r="E53" s="302">
        <v>5</v>
      </c>
      <c r="G53" s="4"/>
      <c r="I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row>
    <row r="54" spans="1:15312">
      <c r="A54" s="313" t="s">
        <v>574</v>
      </c>
      <c r="B54" s="302">
        <v>190</v>
      </c>
      <c r="C54" s="302">
        <v>190</v>
      </c>
      <c r="D54" s="302">
        <v>190</v>
      </c>
      <c r="E54" s="302">
        <v>190</v>
      </c>
    </row>
    <row r="55" spans="1:15312">
      <c r="A55" s="313" t="s">
        <v>586</v>
      </c>
      <c r="B55" s="302">
        <v>150</v>
      </c>
      <c r="C55" s="302">
        <v>275</v>
      </c>
      <c r="D55" s="302">
        <v>385</v>
      </c>
      <c r="E55" s="302">
        <v>510</v>
      </c>
    </row>
    <row r="56" spans="1:15312">
      <c r="A56" s="313" t="s">
        <v>585</v>
      </c>
      <c r="B56" s="302">
        <v>20</v>
      </c>
      <c r="C56" s="302">
        <v>50</v>
      </c>
      <c r="D56" s="302">
        <v>70</v>
      </c>
      <c r="E56" s="302">
        <v>90</v>
      </c>
    </row>
    <row r="57" spans="1:15312">
      <c r="A57" s="313" t="s">
        <v>584</v>
      </c>
      <c r="B57" s="302">
        <v>15</v>
      </c>
      <c r="C57" s="302">
        <v>20</v>
      </c>
      <c r="D57" s="302">
        <v>25</v>
      </c>
      <c r="E57" s="302">
        <v>30</v>
      </c>
    </row>
    <row r="58" spans="1:15312">
      <c r="A58" s="313" t="s">
        <v>573</v>
      </c>
      <c r="B58" s="302">
        <v>15</v>
      </c>
      <c r="C58" s="302">
        <v>15</v>
      </c>
      <c r="D58" s="302">
        <v>15</v>
      </c>
      <c r="E58" s="302">
        <v>15</v>
      </c>
    </row>
    <row r="59" spans="1:15312">
      <c r="A59" s="313" t="s">
        <v>583</v>
      </c>
      <c r="B59" s="302">
        <v>30</v>
      </c>
      <c r="C59" s="302">
        <v>40</v>
      </c>
      <c r="D59" s="302">
        <v>50</v>
      </c>
      <c r="E59" s="302">
        <v>60</v>
      </c>
    </row>
    <row r="60" spans="1:15312">
      <c r="A60" s="313" t="s">
        <v>582</v>
      </c>
      <c r="B60" s="302">
        <v>20</v>
      </c>
      <c r="C60" s="302">
        <v>30</v>
      </c>
      <c r="D60" s="302">
        <v>35</v>
      </c>
      <c r="E60" s="302">
        <v>45</v>
      </c>
    </row>
    <row r="61" spans="1:15312">
      <c r="A61" s="313" t="s">
        <v>581</v>
      </c>
      <c r="B61" s="302">
        <v>15</v>
      </c>
      <c r="C61" s="302">
        <v>20</v>
      </c>
      <c r="D61" s="302">
        <v>25</v>
      </c>
      <c r="E61" s="302">
        <v>30</v>
      </c>
    </row>
    <row r="62" spans="1:15312">
      <c r="A62" s="313" t="s">
        <v>580</v>
      </c>
      <c r="B62" s="302">
        <v>3</v>
      </c>
      <c r="C62" s="302">
        <v>5</v>
      </c>
      <c r="D62" s="302">
        <v>7</v>
      </c>
      <c r="E62" s="302">
        <v>10</v>
      </c>
    </row>
    <row r="63" spans="1:15312">
      <c r="A63" s="316" t="s">
        <v>579</v>
      </c>
      <c r="B63" s="302">
        <v>15</v>
      </c>
      <c r="C63" s="302">
        <v>25</v>
      </c>
      <c r="D63" s="302">
        <v>35</v>
      </c>
      <c r="E63" s="302">
        <v>45</v>
      </c>
    </row>
    <row r="64" spans="1:15312">
      <c r="A64" s="316" t="s">
        <v>578</v>
      </c>
      <c r="B64" s="302">
        <v>25</v>
      </c>
      <c r="C64" s="302">
        <v>30</v>
      </c>
      <c r="D64" s="302">
        <v>35</v>
      </c>
      <c r="E64" s="302">
        <v>40</v>
      </c>
    </row>
    <row r="65" spans="1:12902">
      <c r="A65" s="316" t="s">
        <v>577</v>
      </c>
      <c r="B65" s="302">
        <v>20</v>
      </c>
      <c r="C65" s="302">
        <v>30</v>
      </c>
      <c r="D65" s="302">
        <v>40</v>
      </c>
      <c r="E65" s="302">
        <v>50</v>
      </c>
    </row>
    <row r="66" spans="1:12902">
      <c r="A66" s="316" t="s">
        <v>576</v>
      </c>
      <c r="B66" s="302">
        <v>10</v>
      </c>
      <c r="C66" s="302">
        <v>15</v>
      </c>
      <c r="D66" s="302">
        <v>20</v>
      </c>
      <c r="E66" s="302">
        <v>25</v>
      </c>
    </row>
    <row r="67" spans="1:12902" s="2" customFormat="1">
      <c r="A67" s="315" t="s">
        <v>541</v>
      </c>
      <c r="B67" s="6">
        <f>SUM(B49:B66)</f>
        <v>1300</v>
      </c>
      <c r="C67" s="6">
        <f>SUM(C49:C66)</f>
        <v>1700</v>
      </c>
      <c r="D67" s="6">
        <f>SUM(D49:D66)</f>
        <v>2100</v>
      </c>
      <c r="E67" s="6">
        <f>SUM(E49:E66)</f>
        <v>2500</v>
      </c>
      <c r="H67" s="299"/>
      <c r="J67" s="299"/>
    </row>
    <row r="68" spans="1:12902">
      <c r="A68" s="314" t="s">
        <v>575</v>
      </c>
      <c r="B68" s="302"/>
      <c r="C68" s="302"/>
      <c r="D68" s="302"/>
      <c r="E68" s="302"/>
    </row>
    <row r="69" spans="1:12902">
      <c r="A69" s="313" t="s">
        <v>574</v>
      </c>
      <c r="B69" s="302">
        <v>6</v>
      </c>
      <c r="C69" s="302">
        <v>6</v>
      </c>
      <c r="D69" s="302">
        <v>6</v>
      </c>
      <c r="E69" s="302">
        <v>6</v>
      </c>
    </row>
    <row r="70" spans="1:12902">
      <c r="A70" s="313" t="s">
        <v>573</v>
      </c>
      <c r="B70" s="302">
        <v>2</v>
      </c>
      <c r="C70" s="302">
        <v>2</v>
      </c>
      <c r="D70" s="302">
        <v>2</v>
      </c>
      <c r="E70" s="302">
        <v>2</v>
      </c>
    </row>
    <row r="71" spans="1:12902">
      <c r="A71" s="313" t="s">
        <v>567</v>
      </c>
      <c r="B71" s="302">
        <v>2</v>
      </c>
      <c r="C71" s="302">
        <v>2</v>
      </c>
      <c r="D71" s="302">
        <v>2</v>
      </c>
      <c r="E71" s="302">
        <v>2</v>
      </c>
    </row>
    <row r="72" spans="1:12902">
      <c r="A72" s="312" t="s">
        <v>541</v>
      </c>
      <c r="B72" s="6">
        <f>SUM(B69:B71)</f>
        <v>10</v>
      </c>
      <c r="C72" s="6">
        <f>SUM(C69:C71)</f>
        <v>10</v>
      </c>
      <c r="D72" s="6">
        <f>SUM(D69:D71)</f>
        <v>10</v>
      </c>
      <c r="E72" s="6">
        <f>SUM(E69:E71)</f>
        <v>10</v>
      </c>
    </row>
    <row r="73" spans="1:12902" s="2" customFormat="1">
      <c r="A73" s="311" t="s">
        <v>572</v>
      </c>
      <c r="B73" s="6">
        <f>B67+B72</f>
        <v>1310</v>
      </c>
      <c r="C73" s="6">
        <f>C67+C72</f>
        <v>1710</v>
      </c>
      <c r="D73" s="6">
        <f>D67+D72</f>
        <v>2110</v>
      </c>
      <c r="E73" s="6">
        <f>E67+E72</f>
        <v>2510</v>
      </c>
      <c r="H73" s="299"/>
      <c r="J73" s="299"/>
    </row>
    <row r="74" spans="1:12902" s="2" customFormat="1">
      <c r="A74" s="311" t="s">
        <v>23</v>
      </c>
      <c r="B74" s="6">
        <f>B47+B73</f>
        <v>1310</v>
      </c>
      <c r="C74" s="6">
        <f>C47+C73</f>
        <v>1710</v>
      </c>
      <c r="D74" s="6">
        <f>D47+D73</f>
        <v>2110</v>
      </c>
      <c r="E74" s="6">
        <f>E47+E73</f>
        <v>2510</v>
      </c>
      <c r="H74" s="299"/>
      <c r="J74" s="299"/>
    </row>
    <row r="75" spans="1:12902">
      <c r="A75" s="305" t="s">
        <v>571</v>
      </c>
      <c r="B75" s="310"/>
      <c r="C75" s="310"/>
      <c r="D75" s="310"/>
      <c r="E75" s="310"/>
    </row>
    <row r="76" spans="1:12902">
      <c r="A76" s="303" t="s">
        <v>570</v>
      </c>
      <c r="B76" s="302"/>
      <c r="C76" s="302"/>
      <c r="D76" s="302"/>
      <c r="E76" s="302"/>
    </row>
    <row r="77" spans="1:12902">
      <c r="A77" s="303" t="s">
        <v>569</v>
      </c>
      <c r="B77" s="302"/>
      <c r="C77" s="302"/>
      <c r="D77" s="302"/>
      <c r="E77" s="30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row>
    <row r="78" spans="1:12902">
      <c r="A78" s="305" t="s">
        <v>568</v>
      </c>
      <c r="B78" s="302"/>
      <c r="C78" s="302"/>
      <c r="D78" s="302"/>
      <c r="E78" s="302"/>
    </row>
    <row r="79" spans="1:12902">
      <c r="A79" s="303" t="s">
        <v>567</v>
      </c>
      <c r="B79" s="302"/>
      <c r="C79" s="302"/>
      <c r="D79" s="302"/>
      <c r="E79" s="302"/>
      <c r="K79" s="309"/>
      <c r="L79" s="309"/>
    </row>
    <row r="82" spans="1:14">
      <c r="A82" s="2" t="s">
        <v>566</v>
      </c>
      <c r="B82" s="299"/>
      <c r="C82" s="2"/>
      <c r="D82" s="2"/>
      <c r="E82" s="2"/>
      <c r="F82" s="299"/>
      <c r="G82" s="2"/>
      <c r="H82" s="299"/>
      <c r="I82" s="2"/>
      <c r="J82" s="299"/>
    </row>
    <row r="83" spans="1:14">
      <c r="K83" s="309"/>
      <c r="L83" s="309"/>
      <c r="M83" s="309"/>
    </row>
    <row r="84" spans="1:14">
      <c r="A84" s="305" t="s">
        <v>564</v>
      </c>
      <c r="B84" s="6">
        <v>2019</v>
      </c>
      <c r="C84" s="6">
        <v>2020</v>
      </c>
      <c r="D84" s="6">
        <v>2021</v>
      </c>
      <c r="E84" s="6">
        <v>2022</v>
      </c>
      <c r="K84" s="309"/>
      <c r="L84" s="309"/>
      <c r="M84" s="309"/>
    </row>
    <row r="85" spans="1:14">
      <c r="A85" s="303" t="s">
        <v>561</v>
      </c>
      <c r="B85" s="302">
        <f>B28+B29+B30+B39+B49+B50+B51+B52+B53+B71+B79</f>
        <v>774</v>
      </c>
      <c r="C85" s="302">
        <f>C28+C29+C30+C39+C49+C50+C51+C52+C53+C71+C79</f>
        <v>957</v>
      </c>
      <c r="D85" s="302">
        <f>D28+D29+D30+D39+D49+D50+D51+D52+D53+D71+D79</f>
        <v>1170</v>
      </c>
      <c r="E85" s="302">
        <f>E28+E29+E30+E39+E49+E50+E51+E52+E53+E71+E79</f>
        <v>1362</v>
      </c>
      <c r="K85" s="309"/>
      <c r="L85" s="309"/>
      <c r="M85" s="309"/>
    </row>
    <row r="86" spans="1:14">
      <c r="A86" s="303" t="s">
        <v>560</v>
      </c>
      <c r="B86" s="302">
        <f>B31+B32+B37+B38+B54+B55+B56+B57+B69</f>
        <v>381</v>
      </c>
      <c r="C86" s="302">
        <f>C31+C32+C37+C38+C54+C55+C56+C57+C69</f>
        <v>541</v>
      </c>
      <c r="D86" s="302">
        <f>D31+D32+D37+D38+D54+D55+D56+D57+D69</f>
        <v>676</v>
      </c>
      <c r="E86" s="302">
        <f>E31+E32+E37+E38+E54+E55+E56+E57+E69</f>
        <v>826</v>
      </c>
      <c r="K86" s="309"/>
      <c r="L86" s="309"/>
      <c r="M86" s="309"/>
    </row>
    <row r="87" spans="1:14">
      <c r="A87" s="303" t="s">
        <v>559</v>
      </c>
      <c r="B87" s="302">
        <f>B33+B34+B40+B41+B44+B58+B59+B60+B61+B70</f>
        <v>82</v>
      </c>
      <c r="C87" s="302">
        <f>C33+C34+C40+C41+C44+C58+C59+C60+C61+C70</f>
        <v>107</v>
      </c>
      <c r="D87" s="302">
        <f>D33+D34+D40+D41+D44+D58+D59+D60+D61+D70</f>
        <v>127</v>
      </c>
      <c r="E87" s="302">
        <f>E33+E34+E40+E41+E44+E58+E59+E60+E61+E70</f>
        <v>152</v>
      </c>
      <c r="K87" s="309"/>
      <c r="L87" s="309"/>
      <c r="M87" s="309"/>
    </row>
    <row r="88" spans="1:14">
      <c r="A88" s="303" t="s">
        <v>558</v>
      </c>
      <c r="B88" s="302">
        <f>B30+B34+B52+B57+B61+B62+B63+B64+B65</f>
        <v>168</v>
      </c>
      <c r="C88" s="302">
        <f>C30+C34+C52+C57+C61+C62+C63+C64+C65</f>
        <v>230</v>
      </c>
      <c r="D88" s="302">
        <f>D30+D34+D52+D57+D61+D62+D63+D64+D65</f>
        <v>292</v>
      </c>
      <c r="E88" s="302">
        <f>E30+E34+E52+E57+E61+E62+E63+E64+E65</f>
        <v>355</v>
      </c>
      <c r="K88" s="309"/>
      <c r="L88" s="309"/>
      <c r="M88" s="309"/>
    </row>
    <row r="89" spans="1:14">
      <c r="A89" s="303" t="s">
        <v>557</v>
      </c>
      <c r="B89" s="302">
        <v>0</v>
      </c>
      <c r="C89" s="302">
        <v>0</v>
      </c>
      <c r="D89" s="302">
        <v>0</v>
      </c>
      <c r="E89" s="302">
        <v>0</v>
      </c>
      <c r="K89" s="309"/>
      <c r="L89" s="309"/>
      <c r="M89" s="309"/>
    </row>
    <row r="90" spans="1:14">
      <c r="A90" s="303" t="s">
        <v>556</v>
      </c>
      <c r="B90" s="302">
        <v>0</v>
      </c>
      <c r="C90" s="302">
        <v>0</v>
      </c>
      <c r="D90" s="302">
        <v>0</v>
      </c>
      <c r="E90" s="302">
        <v>0</v>
      </c>
      <c r="K90" s="306"/>
      <c r="L90" s="306"/>
      <c r="M90" s="306"/>
      <c r="N90" s="306"/>
    </row>
    <row r="91" spans="1:14">
      <c r="A91" s="303" t="s">
        <v>555</v>
      </c>
      <c r="B91" s="302">
        <f>B29+B32+B38+B41</f>
        <v>0</v>
      </c>
      <c r="C91" s="302">
        <f>C29+C32+C38+C41</f>
        <v>0</v>
      </c>
      <c r="D91" s="302">
        <f>D29+D32+D38+D41</f>
        <v>0</v>
      </c>
      <c r="E91" s="302">
        <f>E29+E32+E38+E41</f>
        <v>0</v>
      </c>
      <c r="K91" s="309"/>
      <c r="L91" s="309"/>
      <c r="M91" s="309"/>
    </row>
    <row r="92" spans="1:14">
      <c r="A92" s="303" t="s">
        <v>554</v>
      </c>
      <c r="B92" s="302">
        <f>B53+B62</f>
        <v>8</v>
      </c>
      <c r="C92" s="302">
        <f>C53+C62</f>
        <v>10</v>
      </c>
      <c r="D92" s="302">
        <f>D53+D62</f>
        <v>12</v>
      </c>
      <c r="E92" s="302">
        <f>E53+E62</f>
        <v>15</v>
      </c>
    </row>
    <row r="93" spans="1:14">
      <c r="A93" s="303" t="s">
        <v>553</v>
      </c>
      <c r="B93" s="302">
        <f>B44+B49+B54+B58+B64+B69+B70+B71+B79</f>
        <v>570</v>
      </c>
      <c r="C93" s="302">
        <f>C44+C49+C54+C58+C64+C69+C70+C71+C79</f>
        <v>575</v>
      </c>
      <c r="D93" s="302">
        <f>D44+D49+D54+D58+D64+D69+D70+D71+D79</f>
        <v>580</v>
      </c>
      <c r="E93" s="302">
        <f>E44+E49+E54+E58+E64+E69+E70+E71+E79</f>
        <v>585</v>
      </c>
    </row>
    <row r="94" spans="1:14">
      <c r="A94" s="303" t="s">
        <v>552</v>
      </c>
      <c r="B94" s="302">
        <f>B50+B55+B59+B63</f>
        <v>455</v>
      </c>
      <c r="C94" s="302">
        <f>C50+C55+C59+C63</f>
        <v>685</v>
      </c>
      <c r="D94" s="302">
        <f>D50+D55+D59+D63</f>
        <v>916</v>
      </c>
      <c r="E94" s="302">
        <f>E50+E55+E59+E63</f>
        <v>1150</v>
      </c>
    </row>
    <row r="95" spans="1:14">
      <c r="A95" s="303" t="s">
        <v>551</v>
      </c>
      <c r="B95" s="302">
        <f>B51+B56+B60+B65+B66-35</f>
        <v>137</v>
      </c>
      <c r="C95" s="302">
        <f>C51+C56+C60+C65+C66-60</f>
        <v>240</v>
      </c>
      <c r="D95" s="302">
        <f>D51+D56+D60+D65+D66-85</f>
        <v>342</v>
      </c>
      <c r="E95" s="302">
        <f>E51+E56+E60+E65+E66-110</f>
        <v>440</v>
      </c>
    </row>
    <row r="96" spans="1:14">
      <c r="A96" s="303" t="s">
        <v>550</v>
      </c>
      <c r="B96" s="302">
        <v>35</v>
      </c>
      <c r="C96" s="302">
        <v>60</v>
      </c>
      <c r="D96" s="302">
        <v>85</v>
      </c>
      <c r="E96" s="302">
        <v>110</v>
      </c>
    </row>
    <row r="97" spans="1:10">
      <c r="A97" s="303" t="s">
        <v>549</v>
      </c>
      <c r="B97" s="302">
        <f>B95+B96</f>
        <v>172</v>
      </c>
      <c r="C97" s="302">
        <f>C95+C96</f>
        <v>300</v>
      </c>
      <c r="D97" s="302">
        <f>D95+D96</f>
        <v>427</v>
      </c>
      <c r="E97" s="302">
        <f>E95+E96</f>
        <v>550</v>
      </c>
    </row>
    <row r="98" spans="1:10">
      <c r="A98" s="303" t="s">
        <v>548</v>
      </c>
      <c r="B98" s="302">
        <f>B66</f>
        <v>10</v>
      </c>
      <c r="C98" s="302">
        <f>C66</f>
        <v>15</v>
      </c>
      <c r="D98" s="302">
        <f>D66</f>
        <v>20</v>
      </c>
      <c r="E98" s="302">
        <f>E66</f>
        <v>25</v>
      </c>
    </row>
    <row r="99" spans="1:10">
      <c r="A99" s="303" t="s">
        <v>546</v>
      </c>
      <c r="B99" s="302">
        <f>B42+B45</f>
        <v>0</v>
      </c>
      <c r="C99" s="302">
        <f>C42+C45</f>
        <v>0</v>
      </c>
      <c r="D99" s="302">
        <f>D42+D45</f>
        <v>0</v>
      </c>
      <c r="E99" s="302">
        <f>E42+E45</f>
        <v>0</v>
      </c>
    </row>
    <row r="100" spans="1:10">
      <c r="A100" s="303" t="s">
        <v>545</v>
      </c>
      <c r="B100" s="302">
        <f>B43</f>
        <v>0</v>
      </c>
      <c r="C100" s="302">
        <f>C43</f>
        <v>0</v>
      </c>
      <c r="D100" s="302">
        <f>D43</f>
        <v>0</v>
      </c>
      <c r="E100" s="302">
        <f>E43</f>
        <v>0</v>
      </c>
    </row>
    <row r="101" spans="1:10">
      <c r="A101" s="303" t="s">
        <v>544</v>
      </c>
      <c r="B101" s="302">
        <f>B42+B43+B45</f>
        <v>0</v>
      </c>
      <c r="C101" s="302">
        <f>C42+C43+C45</f>
        <v>0</v>
      </c>
      <c r="D101" s="302">
        <f>D42+D43+D45</f>
        <v>0</v>
      </c>
      <c r="E101" s="302">
        <f>E42+E43+E45</f>
        <v>0</v>
      </c>
      <c r="H101" s="306"/>
    </row>
    <row r="102" spans="1:10">
      <c r="A102" s="303" t="s">
        <v>543</v>
      </c>
      <c r="B102" s="302">
        <f>B42</f>
        <v>0</v>
      </c>
      <c r="C102" s="302">
        <f>C42</f>
        <v>0</v>
      </c>
      <c r="D102" s="302">
        <f>D42</f>
        <v>0</v>
      </c>
      <c r="E102" s="302">
        <f>E42</f>
        <v>0</v>
      </c>
    </row>
    <row r="103" spans="1:10">
      <c r="A103" s="303" t="s">
        <v>542</v>
      </c>
      <c r="B103" s="302">
        <f>B43+B45</f>
        <v>0</v>
      </c>
      <c r="C103" s="302">
        <f>C43+C45</f>
        <v>0</v>
      </c>
      <c r="D103" s="302">
        <f>D43+D45</f>
        <v>0</v>
      </c>
      <c r="E103" s="302">
        <f>E43+E45</f>
        <v>0</v>
      </c>
    </row>
    <row r="106" spans="1:10">
      <c r="A106" s="2" t="s">
        <v>565</v>
      </c>
      <c r="B106" s="299"/>
      <c r="C106" s="2"/>
      <c r="D106" s="2"/>
      <c r="E106" s="2"/>
      <c r="F106" s="299"/>
    </row>
    <row r="107" spans="1:10">
      <c r="A107" s="303"/>
      <c r="B107" s="302"/>
      <c r="C107" s="941">
        <v>2019</v>
      </c>
      <c r="D107" s="941"/>
      <c r="E107" s="941">
        <v>2020</v>
      </c>
      <c r="F107" s="941"/>
      <c r="G107" s="941">
        <v>2021</v>
      </c>
      <c r="H107" s="941"/>
      <c r="I107" s="941">
        <v>2022</v>
      </c>
      <c r="J107" s="941"/>
    </row>
    <row r="108" spans="1:10">
      <c r="A108" s="305" t="s">
        <v>564</v>
      </c>
      <c r="B108" s="6" t="s">
        <v>563</v>
      </c>
      <c r="C108" s="6" t="s">
        <v>3</v>
      </c>
      <c r="D108" s="6" t="s">
        <v>562</v>
      </c>
      <c r="E108" s="6" t="s">
        <v>3</v>
      </c>
      <c r="F108" s="6" t="s">
        <v>562</v>
      </c>
      <c r="G108" s="6" t="s">
        <v>3</v>
      </c>
      <c r="H108" s="6" t="s">
        <v>562</v>
      </c>
      <c r="I108" s="6" t="s">
        <v>3</v>
      </c>
      <c r="J108" s="6" t="s">
        <v>562</v>
      </c>
    </row>
    <row r="109" spans="1:10">
      <c r="A109" s="303" t="s">
        <v>561</v>
      </c>
      <c r="B109" s="302">
        <v>4.75</v>
      </c>
      <c r="C109" s="57">
        <f t="shared" ref="C109:C120" si="0">B85*12</f>
        <v>9288</v>
      </c>
      <c r="D109" s="57">
        <f>B109*C109</f>
        <v>44118</v>
      </c>
      <c r="E109" s="57">
        <f t="shared" ref="E109:E120" si="1">C85*12</f>
        <v>11484</v>
      </c>
      <c r="F109" s="57">
        <f>B109*E109</f>
        <v>54549</v>
      </c>
      <c r="G109" s="57">
        <f t="shared" ref="G109:G120" si="2">D85*12</f>
        <v>14040</v>
      </c>
      <c r="H109" s="57">
        <f>B109*G109</f>
        <v>66690</v>
      </c>
      <c r="I109" s="57">
        <f t="shared" ref="I109:I120" si="3">E85*12</f>
        <v>16344</v>
      </c>
      <c r="J109" s="57">
        <f>B109*I109</f>
        <v>77634</v>
      </c>
    </row>
    <row r="110" spans="1:10">
      <c r="A110" s="303" t="s">
        <v>560</v>
      </c>
      <c r="B110" s="302">
        <v>5.0999999999999996</v>
      </c>
      <c r="C110" s="57">
        <f t="shared" si="0"/>
        <v>4572</v>
      </c>
      <c r="D110" s="57">
        <f t="shared" ref="D110:D127" si="4">B110*C110</f>
        <v>23317.199999999997</v>
      </c>
      <c r="E110" s="57">
        <f t="shared" si="1"/>
        <v>6492</v>
      </c>
      <c r="F110" s="57">
        <f t="shared" ref="F110:F127" si="5">B110*E110</f>
        <v>33109.199999999997</v>
      </c>
      <c r="G110" s="57">
        <f t="shared" si="2"/>
        <v>8112</v>
      </c>
      <c r="H110" s="57">
        <f t="shared" ref="H110:H127" si="6">B110*G110</f>
        <v>41371.199999999997</v>
      </c>
      <c r="I110" s="57">
        <f t="shared" si="3"/>
        <v>9912</v>
      </c>
      <c r="J110" s="57">
        <f t="shared" ref="J110:J127" si="7">B110*I110</f>
        <v>50551.199999999997</v>
      </c>
    </row>
    <row r="111" spans="1:10">
      <c r="A111" s="303" t="s">
        <v>559</v>
      </c>
      <c r="B111" s="302">
        <v>11.49</v>
      </c>
      <c r="C111" s="57">
        <f t="shared" si="0"/>
        <v>984</v>
      </c>
      <c r="D111" s="57">
        <f t="shared" si="4"/>
        <v>11306.16</v>
      </c>
      <c r="E111" s="57">
        <f t="shared" si="1"/>
        <v>1284</v>
      </c>
      <c r="F111" s="57">
        <f t="shared" si="5"/>
        <v>14753.16</v>
      </c>
      <c r="G111" s="57">
        <f t="shared" si="2"/>
        <v>1524</v>
      </c>
      <c r="H111" s="57">
        <f t="shared" si="6"/>
        <v>17510.760000000002</v>
      </c>
      <c r="I111" s="57">
        <f t="shared" si="3"/>
        <v>1824</v>
      </c>
      <c r="J111" s="57">
        <f t="shared" si="7"/>
        <v>20957.760000000002</v>
      </c>
    </row>
    <row r="112" spans="1:10">
      <c r="A112" s="303" t="s">
        <v>558</v>
      </c>
      <c r="B112" s="302">
        <v>3.67</v>
      </c>
      <c r="C112" s="57">
        <f t="shared" si="0"/>
        <v>2016</v>
      </c>
      <c r="D112" s="57">
        <f t="shared" si="4"/>
        <v>7398.72</v>
      </c>
      <c r="E112" s="57">
        <f t="shared" si="1"/>
        <v>2760</v>
      </c>
      <c r="F112" s="57">
        <f t="shared" si="5"/>
        <v>10129.199999999999</v>
      </c>
      <c r="G112" s="57">
        <f t="shared" si="2"/>
        <v>3504</v>
      </c>
      <c r="H112" s="57">
        <f t="shared" si="6"/>
        <v>12859.68</v>
      </c>
      <c r="I112" s="57">
        <f t="shared" si="3"/>
        <v>4260</v>
      </c>
      <c r="J112" s="57">
        <f t="shared" si="7"/>
        <v>15634.199999999999</v>
      </c>
    </row>
    <row r="113" spans="1:11">
      <c r="A113" s="303" t="s">
        <v>557</v>
      </c>
      <c r="B113" s="302">
        <v>2.7</v>
      </c>
      <c r="C113" s="57">
        <f t="shared" si="0"/>
        <v>0</v>
      </c>
      <c r="D113" s="57">
        <f t="shared" si="4"/>
        <v>0</v>
      </c>
      <c r="E113" s="57">
        <f t="shared" si="1"/>
        <v>0</v>
      </c>
      <c r="F113" s="57">
        <f t="shared" si="5"/>
        <v>0</v>
      </c>
      <c r="G113" s="57">
        <f t="shared" si="2"/>
        <v>0</v>
      </c>
      <c r="H113" s="57">
        <f t="shared" si="6"/>
        <v>0</v>
      </c>
      <c r="I113" s="57">
        <f t="shared" si="3"/>
        <v>0</v>
      </c>
      <c r="J113" s="57">
        <f t="shared" si="7"/>
        <v>0</v>
      </c>
    </row>
    <row r="114" spans="1:11">
      <c r="A114" s="303" t="s">
        <v>556</v>
      </c>
      <c r="B114" s="302">
        <v>9.3000000000000007</v>
      </c>
      <c r="C114" s="57">
        <f t="shared" si="0"/>
        <v>0</v>
      </c>
      <c r="D114" s="57">
        <f t="shared" si="4"/>
        <v>0</v>
      </c>
      <c r="E114" s="57">
        <f t="shared" si="1"/>
        <v>0</v>
      </c>
      <c r="F114" s="57">
        <f t="shared" si="5"/>
        <v>0</v>
      </c>
      <c r="G114" s="57">
        <f t="shared" si="2"/>
        <v>0</v>
      </c>
      <c r="H114" s="57">
        <f t="shared" si="6"/>
        <v>0</v>
      </c>
      <c r="I114" s="57">
        <f t="shared" si="3"/>
        <v>0</v>
      </c>
      <c r="J114" s="57">
        <f t="shared" si="7"/>
        <v>0</v>
      </c>
    </row>
    <row r="115" spans="1:11">
      <c r="A115" s="303" t="s">
        <v>555</v>
      </c>
      <c r="B115" s="302">
        <v>1.78</v>
      </c>
      <c r="C115" s="57">
        <f t="shared" si="0"/>
        <v>0</v>
      </c>
      <c r="D115" s="57">
        <f t="shared" si="4"/>
        <v>0</v>
      </c>
      <c r="E115" s="57">
        <f t="shared" si="1"/>
        <v>0</v>
      </c>
      <c r="F115" s="57">
        <f t="shared" si="5"/>
        <v>0</v>
      </c>
      <c r="G115" s="57">
        <f t="shared" si="2"/>
        <v>0</v>
      </c>
      <c r="H115" s="57">
        <f t="shared" si="6"/>
        <v>0</v>
      </c>
      <c r="I115" s="57">
        <f t="shared" si="3"/>
        <v>0</v>
      </c>
      <c r="J115" s="57">
        <f t="shared" si="7"/>
        <v>0</v>
      </c>
    </row>
    <row r="116" spans="1:11">
      <c r="A116" s="303" t="s">
        <v>554</v>
      </c>
      <c r="B116" s="302">
        <v>300</v>
      </c>
      <c r="C116" s="57">
        <f t="shared" si="0"/>
        <v>96</v>
      </c>
      <c r="D116" s="57">
        <f t="shared" si="4"/>
        <v>28800</v>
      </c>
      <c r="E116" s="57">
        <f t="shared" si="1"/>
        <v>120</v>
      </c>
      <c r="F116" s="57">
        <f t="shared" si="5"/>
        <v>36000</v>
      </c>
      <c r="G116" s="57">
        <f t="shared" si="2"/>
        <v>144</v>
      </c>
      <c r="H116" s="57">
        <f t="shared" si="6"/>
        <v>43200</v>
      </c>
      <c r="I116" s="57">
        <f t="shared" si="3"/>
        <v>180</v>
      </c>
      <c r="J116" s="57">
        <f t="shared" si="7"/>
        <v>54000</v>
      </c>
    </row>
    <row r="117" spans="1:11">
      <c r="A117" s="303" t="s">
        <v>553</v>
      </c>
      <c r="B117" s="302">
        <v>60.8</v>
      </c>
      <c r="C117" s="57">
        <f t="shared" si="0"/>
        <v>6840</v>
      </c>
      <c r="D117" s="57">
        <f t="shared" si="4"/>
        <v>415872</v>
      </c>
      <c r="E117" s="57">
        <f t="shared" si="1"/>
        <v>6900</v>
      </c>
      <c r="F117" s="57">
        <f t="shared" si="5"/>
        <v>419520</v>
      </c>
      <c r="G117" s="57">
        <f t="shared" si="2"/>
        <v>6960</v>
      </c>
      <c r="H117" s="57">
        <f t="shared" si="6"/>
        <v>423168</v>
      </c>
      <c r="I117" s="57">
        <f t="shared" si="3"/>
        <v>7020</v>
      </c>
      <c r="J117" s="57">
        <f t="shared" si="7"/>
        <v>426816</v>
      </c>
    </row>
    <row r="118" spans="1:11">
      <c r="A118" s="303" t="s">
        <v>552</v>
      </c>
      <c r="B118" s="302">
        <v>14.5</v>
      </c>
      <c r="C118" s="57">
        <f t="shared" si="0"/>
        <v>5460</v>
      </c>
      <c r="D118" s="57">
        <f t="shared" si="4"/>
        <v>79170</v>
      </c>
      <c r="E118" s="57">
        <f t="shared" si="1"/>
        <v>8220</v>
      </c>
      <c r="F118" s="57">
        <f t="shared" si="5"/>
        <v>119190</v>
      </c>
      <c r="G118" s="57">
        <f t="shared" si="2"/>
        <v>10992</v>
      </c>
      <c r="H118" s="57">
        <f t="shared" si="6"/>
        <v>159384</v>
      </c>
      <c r="I118" s="57">
        <f t="shared" si="3"/>
        <v>13800</v>
      </c>
      <c r="J118" s="57">
        <f t="shared" si="7"/>
        <v>200100</v>
      </c>
    </row>
    <row r="119" spans="1:11">
      <c r="A119" s="303" t="s">
        <v>551</v>
      </c>
      <c r="B119" s="302">
        <v>60</v>
      </c>
      <c r="C119" s="57">
        <f t="shared" si="0"/>
        <v>1644</v>
      </c>
      <c r="D119" s="57">
        <f t="shared" si="4"/>
        <v>98640</v>
      </c>
      <c r="E119" s="57">
        <f t="shared" si="1"/>
        <v>2880</v>
      </c>
      <c r="F119" s="57">
        <f t="shared" si="5"/>
        <v>172800</v>
      </c>
      <c r="G119" s="57">
        <f t="shared" si="2"/>
        <v>4104</v>
      </c>
      <c r="H119" s="57">
        <f t="shared" si="6"/>
        <v>246240</v>
      </c>
      <c r="I119" s="57">
        <f t="shared" si="3"/>
        <v>5280</v>
      </c>
      <c r="J119" s="57">
        <f t="shared" si="7"/>
        <v>316800</v>
      </c>
    </row>
    <row r="120" spans="1:11">
      <c r="A120" s="303" t="s">
        <v>550</v>
      </c>
      <c r="B120" s="302">
        <v>60</v>
      </c>
      <c r="C120" s="57">
        <f t="shared" si="0"/>
        <v>420</v>
      </c>
      <c r="D120" s="57">
        <f t="shared" si="4"/>
        <v>25200</v>
      </c>
      <c r="E120" s="57">
        <f t="shared" si="1"/>
        <v>720</v>
      </c>
      <c r="F120" s="57">
        <f t="shared" si="5"/>
        <v>43200</v>
      </c>
      <c r="G120" s="57">
        <f t="shared" si="2"/>
        <v>1020</v>
      </c>
      <c r="H120" s="57">
        <f t="shared" si="6"/>
        <v>61200</v>
      </c>
      <c r="I120" s="57">
        <f t="shared" si="3"/>
        <v>1320</v>
      </c>
      <c r="J120" s="57">
        <f t="shared" si="7"/>
        <v>79200</v>
      </c>
      <c r="K120" s="4" t="s">
        <v>547</v>
      </c>
    </row>
    <row r="121" spans="1:11">
      <c r="A121" s="303" t="s">
        <v>549</v>
      </c>
      <c r="B121" s="302">
        <v>32.86</v>
      </c>
      <c r="C121" s="57">
        <f>C119*2+C120</f>
        <v>3708</v>
      </c>
      <c r="D121" s="57">
        <f t="shared" si="4"/>
        <v>121844.88</v>
      </c>
      <c r="E121" s="57">
        <f>(C95*2+C96*1)*12</f>
        <v>6480</v>
      </c>
      <c r="F121" s="57">
        <f t="shared" si="5"/>
        <v>212932.8</v>
      </c>
      <c r="G121" s="57">
        <f>(D95*2+D96*1)*12</f>
        <v>9228</v>
      </c>
      <c r="H121" s="57">
        <f t="shared" si="6"/>
        <v>303232.08</v>
      </c>
      <c r="I121" s="57">
        <f>(E95*2+E96*1)*12</f>
        <v>11880</v>
      </c>
      <c r="J121" s="57">
        <f t="shared" si="7"/>
        <v>390376.8</v>
      </c>
    </row>
    <row r="122" spans="1:11">
      <c r="A122" s="303" t="s">
        <v>548</v>
      </c>
      <c r="B122" s="302">
        <v>55</v>
      </c>
      <c r="C122" s="57">
        <f>B98*12</f>
        <v>120</v>
      </c>
      <c r="D122" s="57">
        <f t="shared" si="4"/>
        <v>6600</v>
      </c>
      <c r="E122" s="57">
        <f>C98*12</f>
        <v>180</v>
      </c>
      <c r="F122" s="57">
        <f t="shared" si="5"/>
        <v>9900</v>
      </c>
      <c r="G122" s="57">
        <f>D98*12</f>
        <v>240</v>
      </c>
      <c r="H122" s="57">
        <f t="shared" si="6"/>
        <v>13200</v>
      </c>
      <c r="I122" s="57">
        <f>E98*12</f>
        <v>300</v>
      </c>
      <c r="J122" s="57">
        <f t="shared" si="7"/>
        <v>16500</v>
      </c>
      <c r="K122" s="4" t="s">
        <v>547</v>
      </c>
    </row>
    <row r="123" spans="1:11">
      <c r="A123" s="303" t="s">
        <v>546</v>
      </c>
      <c r="B123" s="302">
        <v>6.83</v>
      </c>
      <c r="C123" s="57">
        <f>B99*3*12</f>
        <v>0</v>
      </c>
      <c r="D123" s="57">
        <f t="shared" si="4"/>
        <v>0</v>
      </c>
      <c r="E123" s="57">
        <f>C99*3*12</f>
        <v>0</v>
      </c>
      <c r="F123" s="57">
        <f t="shared" si="5"/>
        <v>0</v>
      </c>
      <c r="G123" s="57">
        <f>D99*3*12</f>
        <v>0</v>
      </c>
      <c r="H123" s="57">
        <f t="shared" si="6"/>
        <v>0</v>
      </c>
      <c r="I123" s="57">
        <f>E99*3*12</f>
        <v>0</v>
      </c>
      <c r="J123" s="57">
        <f t="shared" si="7"/>
        <v>0</v>
      </c>
    </row>
    <row r="124" spans="1:11">
      <c r="A124" s="303" t="s">
        <v>545</v>
      </c>
      <c r="B124" s="302">
        <v>2</v>
      </c>
      <c r="C124" s="57">
        <f>B100*3*12+50</f>
        <v>50</v>
      </c>
      <c r="D124" s="57">
        <f t="shared" si="4"/>
        <v>100</v>
      </c>
      <c r="E124" s="57">
        <f>C100*3*12+50</f>
        <v>50</v>
      </c>
      <c r="F124" s="57">
        <f t="shared" si="5"/>
        <v>100</v>
      </c>
      <c r="G124" s="57">
        <f>D100*3*12+50</f>
        <v>50</v>
      </c>
      <c r="H124" s="57">
        <f t="shared" si="6"/>
        <v>100</v>
      </c>
      <c r="I124" s="57">
        <f>E100*3*12+50</f>
        <v>50</v>
      </c>
      <c r="J124" s="57">
        <f t="shared" si="7"/>
        <v>100</v>
      </c>
    </row>
    <row r="125" spans="1:11">
      <c r="A125" s="303" t="s">
        <v>544</v>
      </c>
      <c r="B125" s="302">
        <v>1.2</v>
      </c>
      <c r="C125" s="57">
        <f>B101*3*12</f>
        <v>0</v>
      </c>
      <c r="D125" s="57">
        <f t="shared" si="4"/>
        <v>0</v>
      </c>
      <c r="E125" s="57">
        <f>C101*3*12</f>
        <v>0</v>
      </c>
      <c r="F125" s="57">
        <f t="shared" si="5"/>
        <v>0</v>
      </c>
      <c r="G125" s="57">
        <f>D101*3*12</f>
        <v>0</v>
      </c>
      <c r="H125" s="57">
        <f t="shared" si="6"/>
        <v>0</v>
      </c>
      <c r="I125" s="57">
        <f>E101*3*12</f>
        <v>0</v>
      </c>
      <c r="J125" s="57">
        <f t="shared" si="7"/>
        <v>0</v>
      </c>
    </row>
    <row r="126" spans="1:11">
      <c r="A126" s="303" t="s">
        <v>543</v>
      </c>
      <c r="B126" s="302">
        <v>1.3</v>
      </c>
      <c r="C126" s="57">
        <f>B102*3*12+25</f>
        <v>25</v>
      </c>
      <c r="D126" s="57">
        <f t="shared" si="4"/>
        <v>32.5</v>
      </c>
      <c r="E126" s="57">
        <f>C102*3*12+25</f>
        <v>25</v>
      </c>
      <c r="F126" s="57">
        <f t="shared" si="5"/>
        <v>32.5</v>
      </c>
      <c r="G126" s="57">
        <f>D102*3*12+25</f>
        <v>25</v>
      </c>
      <c r="H126" s="57">
        <f t="shared" si="6"/>
        <v>32.5</v>
      </c>
      <c r="I126" s="57">
        <f>E102*3*12+25</f>
        <v>25</v>
      </c>
      <c r="J126" s="57">
        <f t="shared" si="7"/>
        <v>32.5</v>
      </c>
    </row>
    <row r="127" spans="1:11">
      <c r="A127" s="303" t="s">
        <v>542</v>
      </c>
      <c r="B127" s="302">
        <v>12.16</v>
      </c>
      <c r="C127" s="57">
        <f>B103*3*12</f>
        <v>0</v>
      </c>
      <c r="D127" s="57">
        <f t="shared" si="4"/>
        <v>0</v>
      </c>
      <c r="E127" s="57">
        <f>C103*3*12</f>
        <v>0</v>
      </c>
      <c r="F127" s="57">
        <f t="shared" si="5"/>
        <v>0</v>
      </c>
      <c r="G127" s="57">
        <f>D103*3*12</f>
        <v>0</v>
      </c>
      <c r="H127" s="57">
        <f t="shared" si="6"/>
        <v>0</v>
      </c>
      <c r="I127" s="57">
        <f>E103*3*12</f>
        <v>0</v>
      </c>
      <c r="J127" s="57">
        <f t="shared" si="7"/>
        <v>0</v>
      </c>
    </row>
    <row r="128" spans="1:11">
      <c r="A128" s="300" t="s">
        <v>541</v>
      </c>
      <c r="B128" s="299"/>
      <c r="C128" s="299"/>
      <c r="D128" s="16">
        <f>SUM(D109:D127)</f>
        <v>862399.46</v>
      </c>
      <c r="E128" s="16"/>
      <c r="F128" s="16">
        <f>SUM(F109:F127)</f>
        <v>1126215.8600000001</v>
      </c>
      <c r="G128" s="16"/>
      <c r="H128" s="16">
        <f>SUM(H109:H127)</f>
        <v>1388188.2200000002</v>
      </c>
      <c r="I128" s="16"/>
      <c r="J128" s="16">
        <f>SUM(J109:J127)</f>
        <v>1648702.4600000002</v>
      </c>
    </row>
    <row r="129" spans="1:10">
      <c r="A129" s="298" t="s">
        <v>540</v>
      </c>
      <c r="D129" s="296">
        <f>D128*0.28</f>
        <v>241471.84880000001</v>
      </c>
      <c r="E129" s="296"/>
      <c r="F129" s="296">
        <f>F128*0.28</f>
        <v>315340.44080000004</v>
      </c>
      <c r="G129" s="297"/>
      <c r="H129" s="296">
        <f>H128*0.28</f>
        <v>388692.70160000009</v>
      </c>
      <c r="I129" s="297"/>
      <c r="J129" s="296">
        <f>J128*0.28</f>
        <v>461636.68880000012</v>
      </c>
    </row>
    <row r="130" spans="1:10">
      <c r="A130" s="295" t="s">
        <v>18</v>
      </c>
      <c r="D130" s="16">
        <f>SUM(D128:D129)</f>
        <v>1103871.3088</v>
      </c>
      <c r="E130" s="16"/>
      <c r="F130" s="16">
        <f>SUM(F128:F129)</f>
        <v>1441556.3008000001</v>
      </c>
      <c r="G130" s="16"/>
      <c r="H130" s="16">
        <f>SUM(H128:H129)</f>
        <v>1776880.9216000002</v>
      </c>
      <c r="I130" s="16"/>
      <c r="J130" s="16">
        <f>SUM(J128:J129)</f>
        <v>2110339.1488000005</v>
      </c>
    </row>
    <row r="132" spans="1:10">
      <c r="A132" s="295" t="s">
        <v>607</v>
      </c>
      <c r="D132" s="16">
        <f>D130*0.25</f>
        <v>275967.8272</v>
      </c>
      <c r="E132" s="16"/>
      <c r="F132" s="16">
        <f>F130*0.25</f>
        <v>360389.07520000002</v>
      </c>
      <c r="G132" s="16"/>
      <c r="H132" s="16">
        <f>H130*0.25</f>
        <v>444220.23040000006</v>
      </c>
      <c r="I132" s="16"/>
      <c r="J132" s="16">
        <f>J130*0.25</f>
        <v>527584.78720000014</v>
      </c>
    </row>
  </sheetData>
  <mergeCells count="4">
    <mergeCell ref="C107:D107"/>
    <mergeCell ref="E107:F107"/>
    <mergeCell ref="G107:H107"/>
    <mergeCell ref="I107:J107"/>
  </mergeCells>
  <pageMargins left="0.7" right="0.7" top="0.75" bottom="0.75" header="0.3" footer="0.3"/>
  <pageSetup orientation="portrait"/>
  <tableParts count="2">
    <tablePart r:id="rId1"/>
    <tablePart r:id="rId2"/>
  </tablePart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7"/>
  <sheetViews>
    <sheetView topLeftCell="A115" workbookViewId="0">
      <selection activeCell="H13" sqref="H13"/>
    </sheetView>
  </sheetViews>
  <sheetFormatPr defaultColWidth="8.85546875" defaultRowHeight="15"/>
  <cols>
    <col min="1" max="1" width="4.28515625" style="1" customWidth="1"/>
    <col min="2" max="2" width="36.7109375" style="1" customWidth="1"/>
    <col min="3" max="6" width="19.140625" style="1" customWidth="1"/>
    <col min="7" max="13" width="9.140625" style="1" customWidth="1"/>
    <col min="14" max="14" width="10.140625" style="1" bestFit="1" customWidth="1"/>
    <col min="15" max="15" width="9.140625" style="1" customWidth="1"/>
    <col min="16" max="16384" width="8.85546875" style="1"/>
  </cols>
  <sheetData>
    <row r="1" spans="1:14" ht="20.25" thickBot="1">
      <c r="B1" s="1022" t="s">
        <v>33</v>
      </c>
      <c r="C1" s="1022"/>
      <c r="D1" s="1022"/>
      <c r="E1" s="1022"/>
      <c r="F1" s="1022"/>
      <c r="G1" s="1022"/>
      <c r="H1" s="1022"/>
      <c r="I1" s="1022"/>
      <c r="J1" s="1022"/>
      <c r="K1" s="1022"/>
      <c r="L1" s="1022"/>
      <c r="M1" s="1022"/>
      <c r="N1" s="1022"/>
    </row>
    <row r="2" spans="1:14" ht="15.75" thickTop="1"/>
    <row r="3" spans="1:14">
      <c r="B3" s="1" t="s">
        <v>29</v>
      </c>
      <c r="C3" s="1" t="s">
        <v>30</v>
      </c>
    </row>
    <row r="4" spans="1:14">
      <c r="B4" s="1" t="s">
        <v>31</v>
      </c>
      <c r="C4" s="1" t="s">
        <v>0</v>
      </c>
    </row>
    <row r="7" spans="1:14" ht="18" thickBot="1">
      <c r="B7" s="34" t="s">
        <v>32</v>
      </c>
      <c r="C7" s="1" t="s">
        <v>55</v>
      </c>
      <c r="D7" s="1" t="s">
        <v>56</v>
      </c>
      <c r="E7" s="1" t="s">
        <v>57</v>
      </c>
      <c r="F7" s="1" t="s">
        <v>58</v>
      </c>
    </row>
    <row r="8" spans="1:14" ht="15.75" thickTop="1">
      <c r="A8" s="1">
        <v>1</v>
      </c>
      <c r="B8" s="289" t="s">
        <v>34</v>
      </c>
      <c r="C8" s="514">
        <v>4232860</v>
      </c>
      <c r="D8" s="526">
        <v>5493375</v>
      </c>
      <c r="E8" s="526">
        <v>6632650</v>
      </c>
      <c r="F8" s="526">
        <v>7985850</v>
      </c>
    </row>
    <row r="9" spans="1:14">
      <c r="A9" s="1">
        <v>2</v>
      </c>
      <c r="B9" s="289" t="s">
        <v>35</v>
      </c>
      <c r="C9" s="526">
        <v>2848000</v>
      </c>
      <c r="D9" s="526">
        <v>3036100</v>
      </c>
      <c r="E9" s="526">
        <v>3185900</v>
      </c>
      <c r="F9" s="526">
        <v>3241000</v>
      </c>
    </row>
    <row r="10" spans="1:14">
      <c r="A10" s="1">
        <v>3</v>
      </c>
      <c r="B10" s="289" t="s">
        <v>53</v>
      </c>
      <c r="C10" s="291">
        <f>$E$126</f>
        <v>265680</v>
      </c>
      <c r="D10" s="291">
        <f>$H$126</f>
        <v>265680</v>
      </c>
      <c r="E10" s="291">
        <f>$K$126</f>
        <v>265680</v>
      </c>
      <c r="F10" s="291">
        <f>$N$126</f>
        <v>265680</v>
      </c>
    </row>
    <row r="11" spans="1:14">
      <c r="A11" s="1">
        <v>4</v>
      </c>
      <c r="B11" s="289" t="s">
        <v>536</v>
      </c>
      <c r="C11" s="291">
        <f>$F$146</f>
        <v>2748233</v>
      </c>
      <c r="D11" s="291">
        <f>$H$146</f>
        <v>3335266</v>
      </c>
      <c r="E11" s="291">
        <f>$J$146</f>
        <v>3872638</v>
      </c>
      <c r="F11" s="291">
        <f>$L$146</f>
        <v>4459671</v>
      </c>
    </row>
    <row r="12" spans="1:14">
      <c r="B12" s="289" t="s">
        <v>537</v>
      </c>
      <c r="C12" s="291">
        <f>$F$147</f>
        <v>294816</v>
      </c>
      <c r="D12" s="291">
        <f>$H$147</f>
        <v>363792</v>
      </c>
      <c r="E12" s="291">
        <f>$J$147</f>
        <v>432768</v>
      </c>
      <c r="F12" s="291">
        <f>$L$147</f>
        <v>501744</v>
      </c>
    </row>
    <row r="13" spans="1:14" ht="16.5" thickBot="1">
      <c r="B13" s="293" t="s">
        <v>4</v>
      </c>
      <c r="C13" s="293">
        <f>SUBTOTAL(109,C8:C12)</f>
        <v>10389589</v>
      </c>
      <c r="D13" s="293">
        <f>SUBTOTAL(109,D8:D12)</f>
        <v>12494213</v>
      </c>
      <c r="E13" s="293">
        <f>SUBTOTAL(109,E8:E12)</f>
        <v>14389636</v>
      </c>
      <c r="F13" s="293">
        <f>SUBTOTAL(109,F8:F12)</f>
        <v>16453945</v>
      </c>
    </row>
    <row r="14" spans="1:14" ht="15.75" thickTop="1"/>
    <row r="15" spans="1:14" ht="18" thickBot="1">
      <c r="B15" s="34" t="s">
        <v>54</v>
      </c>
      <c r="C15" s="1" t="s">
        <v>55</v>
      </c>
      <c r="D15" s="1" t="s">
        <v>56</v>
      </c>
      <c r="E15" s="1" t="s">
        <v>57</v>
      </c>
      <c r="F15" s="1" t="s">
        <v>58</v>
      </c>
    </row>
    <row r="16" spans="1:14" ht="15.75" thickTop="1">
      <c r="A16" s="1">
        <v>1</v>
      </c>
      <c r="B16" s="289" t="s">
        <v>34</v>
      </c>
      <c r="C16" s="290">
        <f>$E$75</f>
        <v>4173415</v>
      </c>
      <c r="D16" s="290">
        <f>$H$75</f>
        <v>5323835</v>
      </c>
      <c r="E16" s="290">
        <f>$K$75</f>
        <v>6123760</v>
      </c>
      <c r="F16" s="290">
        <f>$N$75</f>
        <v>6886485</v>
      </c>
    </row>
    <row r="17" spans="1:14">
      <c r="A17" s="1">
        <v>2</v>
      </c>
      <c r="B17" s="289" t="s">
        <v>35</v>
      </c>
      <c r="C17" s="290">
        <f>$E$83</f>
        <v>2848000</v>
      </c>
      <c r="D17" s="290">
        <f>$H$83</f>
        <v>2892000</v>
      </c>
      <c r="E17" s="290">
        <f>$K$83</f>
        <v>2892000</v>
      </c>
      <c r="F17" s="290">
        <f>$N$83</f>
        <v>2848000</v>
      </c>
    </row>
    <row r="18" spans="1:14">
      <c r="A18" s="1">
        <v>3</v>
      </c>
      <c r="B18" s="289" t="s">
        <v>53</v>
      </c>
      <c r="C18" s="290">
        <f>$E$129</f>
        <v>207216</v>
      </c>
      <c r="D18" s="290">
        <f>$H$129</f>
        <v>207216</v>
      </c>
      <c r="E18" s="290">
        <f>$K$129</f>
        <v>207216</v>
      </c>
      <c r="F18" s="290">
        <f>$N$129</f>
        <v>207216</v>
      </c>
    </row>
    <row r="19" spans="1:14">
      <c r="B19" s="289" t="s">
        <v>536</v>
      </c>
      <c r="C19" s="291">
        <f>$F$166</f>
        <v>2431350</v>
      </c>
      <c r="D19" s="291">
        <f>$H$166</f>
        <v>3335266</v>
      </c>
      <c r="E19" s="291">
        <f>$J$166</f>
        <v>3872638</v>
      </c>
      <c r="F19" s="291">
        <f>$L$166</f>
        <v>4459671</v>
      </c>
    </row>
    <row r="20" spans="1:14">
      <c r="B20" s="289" t="s">
        <v>537</v>
      </c>
      <c r="C20" s="292">
        <f>$F$167</f>
        <v>294816</v>
      </c>
      <c r="D20" s="291">
        <f>$H$167</f>
        <v>363792</v>
      </c>
      <c r="E20" s="291">
        <f>$J$167</f>
        <v>432768</v>
      </c>
      <c r="F20" s="291">
        <f>$L$167</f>
        <v>501744</v>
      </c>
    </row>
    <row r="21" spans="1:14" ht="16.5" thickBot="1">
      <c r="B21" s="293" t="s">
        <v>4</v>
      </c>
      <c r="C21" s="294">
        <f>SUM(C16:C20)</f>
        <v>9954797</v>
      </c>
      <c r="D21" s="294">
        <f>SUM(D16:D20)</f>
        <v>12122109</v>
      </c>
      <c r="E21" s="294">
        <f>SUM(E16:E20)</f>
        <v>13528382</v>
      </c>
      <c r="F21" s="294">
        <f>SUM(F16:F20)</f>
        <v>14903116</v>
      </c>
    </row>
    <row r="22" spans="1:14" ht="15.75" thickTop="1"/>
    <row r="23" spans="1:14" s="4" customFormat="1" ht="18" thickBot="1">
      <c r="B23" s="246" t="s">
        <v>34</v>
      </c>
      <c r="C23" s="3"/>
      <c r="D23" s="3"/>
      <c r="E23" s="3"/>
      <c r="F23" s="3"/>
      <c r="G23" s="3"/>
      <c r="I23" s="3"/>
      <c r="K23" s="3"/>
    </row>
    <row r="24" spans="1:14" s="4" customFormat="1" ht="16.5" thickTop="1" thickBot="1">
      <c r="B24" s="2"/>
      <c r="C24" s="3"/>
      <c r="D24" s="3"/>
      <c r="E24" s="3"/>
      <c r="F24" s="3"/>
      <c r="G24" s="3"/>
      <c r="I24" s="3"/>
      <c r="K24" s="3"/>
    </row>
    <row r="25" spans="1:14">
      <c r="B25" s="1018" t="s">
        <v>1</v>
      </c>
      <c r="C25" s="1015">
        <v>2019</v>
      </c>
      <c r="D25" s="1016"/>
      <c r="E25" s="1017"/>
      <c r="F25" s="1015">
        <v>2020</v>
      </c>
      <c r="G25" s="1016"/>
      <c r="H25" s="1017"/>
      <c r="I25" s="1015">
        <v>2021</v>
      </c>
      <c r="J25" s="1016"/>
      <c r="K25" s="1017"/>
      <c r="L25" s="1015">
        <v>2022</v>
      </c>
      <c r="M25" s="1016"/>
      <c r="N25" s="1017"/>
    </row>
    <row r="26" spans="1:14">
      <c r="B26" s="1019"/>
      <c r="C26" s="5" t="s">
        <v>2</v>
      </c>
      <c r="D26" s="6" t="s">
        <v>3</v>
      </c>
      <c r="E26" s="7" t="s">
        <v>4</v>
      </c>
      <c r="F26" s="5" t="s">
        <v>2</v>
      </c>
      <c r="G26" s="6" t="s">
        <v>3</v>
      </c>
      <c r="H26" s="7" t="s">
        <v>4</v>
      </c>
      <c r="I26" s="5" t="s">
        <v>2</v>
      </c>
      <c r="J26" s="6" t="s">
        <v>3</v>
      </c>
      <c r="K26" s="7" t="s">
        <v>4</v>
      </c>
      <c r="L26" s="5" t="s">
        <v>2</v>
      </c>
      <c r="M26" s="6" t="s">
        <v>3</v>
      </c>
      <c r="N26" s="7" t="s">
        <v>4</v>
      </c>
    </row>
    <row r="27" spans="1:14">
      <c r="B27" s="8" t="s">
        <v>5</v>
      </c>
      <c r="C27" s="9">
        <v>570</v>
      </c>
      <c r="D27" s="10">
        <v>1080</v>
      </c>
      <c r="E27" s="11">
        <f>C27*D27</f>
        <v>615600</v>
      </c>
      <c r="F27" s="9">
        <v>570</v>
      </c>
      <c r="G27" s="10">
        <v>1040</v>
      </c>
      <c r="H27" s="11">
        <f>F27*G27</f>
        <v>592800</v>
      </c>
      <c r="I27" s="9">
        <v>590</v>
      </c>
      <c r="J27" s="10">
        <v>1040</v>
      </c>
      <c r="K27" s="11">
        <f>I27*J27</f>
        <v>613600</v>
      </c>
      <c r="L27" s="9">
        <v>620</v>
      </c>
      <c r="M27" s="10">
        <v>1040</v>
      </c>
      <c r="N27" s="11">
        <f>L27*M27</f>
        <v>644800</v>
      </c>
    </row>
    <row r="28" spans="1:14">
      <c r="B28" s="8" t="s">
        <v>6</v>
      </c>
      <c r="C28" s="9">
        <v>290</v>
      </c>
      <c r="D28" s="10">
        <v>120</v>
      </c>
      <c r="E28" s="11">
        <f t="shared" ref="E28:E39" si="0">C28*D28</f>
        <v>34800</v>
      </c>
      <c r="F28" s="9">
        <v>305</v>
      </c>
      <c r="G28" s="10">
        <v>260</v>
      </c>
      <c r="H28" s="11">
        <f t="shared" ref="H28:H39" si="1">F28*G28</f>
        <v>79300</v>
      </c>
      <c r="I28" s="9">
        <v>305</v>
      </c>
      <c r="J28" s="10">
        <v>260</v>
      </c>
      <c r="K28" s="11">
        <f t="shared" ref="K28:K39" si="2">I28*J28</f>
        <v>79300</v>
      </c>
      <c r="L28" s="9">
        <v>320</v>
      </c>
      <c r="M28" s="10">
        <v>260</v>
      </c>
      <c r="N28" s="11">
        <f t="shared" ref="N28:N39" si="3">L28*M28</f>
        <v>83200</v>
      </c>
    </row>
    <row r="29" spans="1:14">
      <c r="B29" s="8" t="s">
        <v>7</v>
      </c>
      <c r="C29" s="9">
        <v>375</v>
      </c>
      <c r="D29" s="10">
        <v>3650</v>
      </c>
      <c r="E29" s="11">
        <f t="shared" si="0"/>
        <v>1368750</v>
      </c>
      <c r="F29" s="9">
        <v>375</v>
      </c>
      <c r="G29" s="10">
        <v>4550</v>
      </c>
      <c r="H29" s="11">
        <f t="shared" si="1"/>
        <v>1706250</v>
      </c>
      <c r="I29" s="9">
        <v>395</v>
      </c>
      <c r="J29" s="10">
        <v>5560</v>
      </c>
      <c r="K29" s="11">
        <f t="shared" si="2"/>
        <v>2196200</v>
      </c>
      <c r="L29" s="9">
        <v>410</v>
      </c>
      <c r="M29" s="10">
        <v>6500</v>
      </c>
      <c r="N29" s="11">
        <f t="shared" si="3"/>
        <v>2665000</v>
      </c>
    </row>
    <row r="30" spans="1:14">
      <c r="B30" s="8" t="s">
        <v>8</v>
      </c>
      <c r="C30" s="9">
        <v>130</v>
      </c>
      <c r="D30" s="10">
        <v>7325</v>
      </c>
      <c r="E30" s="11">
        <f t="shared" si="0"/>
        <v>952250</v>
      </c>
      <c r="F30" s="9">
        <v>130</v>
      </c>
      <c r="G30" s="10">
        <v>9100</v>
      </c>
      <c r="H30" s="11">
        <f t="shared" si="1"/>
        <v>1183000</v>
      </c>
      <c r="I30" s="9">
        <v>130</v>
      </c>
      <c r="J30" s="10">
        <v>11140</v>
      </c>
      <c r="K30" s="11">
        <f t="shared" si="2"/>
        <v>1448200</v>
      </c>
      <c r="L30" s="9">
        <v>150</v>
      </c>
      <c r="M30" s="10">
        <v>13000</v>
      </c>
      <c r="N30" s="11">
        <f t="shared" si="3"/>
        <v>1950000</v>
      </c>
    </row>
    <row r="31" spans="1:14">
      <c r="B31" s="8" t="s">
        <v>9</v>
      </c>
      <c r="C31" s="9">
        <v>400</v>
      </c>
      <c r="D31" s="10">
        <v>1280</v>
      </c>
      <c r="E31" s="11">
        <f t="shared" si="0"/>
        <v>512000</v>
      </c>
      <c r="F31" s="9">
        <v>400</v>
      </c>
      <c r="G31" s="10">
        <v>1280</v>
      </c>
      <c r="H31" s="11">
        <f t="shared" si="1"/>
        <v>512000</v>
      </c>
      <c r="I31" s="9">
        <v>420</v>
      </c>
      <c r="J31" s="10">
        <v>1345</v>
      </c>
      <c r="K31" s="11">
        <f t="shared" si="2"/>
        <v>564900</v>
      </c>
      <c r="L31" s="9">
        <v>440</v>
      </c>
      <c r="M31" s="10">
        <v>1410</v>
      </c>
      <c r="N31" s="11">
        <f t="shared" si="3"/>
        <v>620400</v>
      </c>
    </row>
    <row r="32" spans="1:14">
      <c r="B32" s="8" t="s">
        <v>10</v>
      </c>
      <c r="C32" s="9">
        <v>175</v>
      </c>
      <c r="D32" s="10">
        <v>1200</v>
      </c>
      <c r="E32" s="11">
        <f t="shared" si="0"/>
        <v>210000</v>
      </c>
      <c r="F32" s="9">
        <v>175</v>
      </c>
      <c r="G32" s="10">
        <v>1270</v>
      </c>
      <c r="H32" s="11">
        <f t="shared" si="1"/>
        <v>222250</v>
      </c>
      <c r="I32" s="9">
        <v>195</v>
      </c>
      <c r="J32" s="10">
        <v>1330</v>
      </c>
      <c r="K32" s="11">
        <f t="shared" si="2"/>
        <v>259350</v>
      </c>
      <c r="L32" s="9">
        <v>205</v>
      </c>
      <c r="M32" s="10">
        <v>1390</v>
      </c>
      <c r="N32" s="11">
        <f t="shared" si="3"/>
        <v>284950</v>
      </c>
    </row>
    <row r="33" spans="2:14">
      <c r="B33" s="8" t="s">
        <v>11</v>
      </c>
      <c r="C33" s="9">
        <v>70</v>
      </c>
      <c r="D33" s="10">
        <v>2780</v>
      </c>
      <c r="E33" s="11">
        <f t="shared" si="0"/>
        <v>194600</v>
      </c>
      <c r="F33" s="9">
        <v>70</v>
      </c>
      <c r="G33" s="10">
        <v>2920</v>
      </c>
      <c r="H33" s="11">
        <f t="shared" si="1"/>
        <v>204400</v>
      </c>
      <c r="I33" s="9">
        <v>80</v>
      </c>
      <c r="J33" s="10">
        <v>3200</v>
      </c>
      <c r="K33" s="11">
        <f t="shared" si="2"/>
        <v>256000</v>
      </c>
      <c r="L33" s="9">
        <v>85</v>
      </c>
      <c r="M33" s="10">
        <v>3520</v>
      </c>
      <c r="N33" s="11">
        <f t="shared" si="3"/>
        <v>299200</v>
      </c>
    </row>
    <row r="34" spans="2:14">
      <c r="B34" s="8" t="s">
        <v>12</v>
      </c>
      <c r="C34" s="9">
        <v>400</v>
      </c>
      <c r="D34" s="10">
        <v>210</v>
      </c>
      <c r="E34" s="11">
        <f t="shared" si="0"/>
        <v>84000</v>
      </c>
      <c r="F34" s="9">
        <v>400</v>
      </c>
      <c r="G34" s="10">
        <v>220</v>
      </c>
      <c r="H34" s="11">
        <f t="shared" si="1"/>
        <v>88000</v>
      </c>
      <c r="I34" s="9">
        <v>440</v>
      </c>
      <c r="J34" s="10">
        <v>240</v>
      </c>
      <c r="K34" s="11">
        <f t="shared" si="2"/>
        <v>105600</v>
      </c>
      <c r="L34" s="9">
        <v>460</v>
      </c>
      <c r="M34" s="10">
        <v>265</v>
      </c>
      <c r="N34" s="11">
        <f t="shared" si="3"/>
        <v>121900</v>
      </c>
    </row>
    <row r="35" spans="2:14">
      <c r="B35" s="8" t="s">
        <v>13</v>
      </c>
      <c r="C35" s="9">
        <v>175</v>
      </c>
      <c r="D35" s="10">
        <v>840</v>
      </c>
      <c r="E35" s="11">
        <f t="shared" si="0"/>
        <v>147000</v>
      </c>
      <c r="F35" s="9">
        <v>175</v>
      </c>
      <c r="G35" s="10">
        <v>880</v>
      </c>
      <c r="H35" s="11">
        <f t="shared" si="1"/>
        <v>154000</v>
      </c>
      <c r="I35" s="9">
        <v>195</v>
      </c>
      <c r="J35" s="10">
        <v>925</v>
      </c>
      <c r="K35" s="11">
        <f t="shared" si="2"/>
        <v>180375</v>
      </c>
      <c r="L35" s="9">
        <v>205</v>
      </c>
      <c r="M35" s="10">
        <v>970</v>
      </c>
      <c r="N35" s="11">
        <f t="shared" si="3"/>
        <v>198850</v>
      </c>
    </row>
    <row r="36" spans="2:14">
      <c r="B36" s="8" t="s">
        <v>14</v>
      </c>
      <c r="C36" s="9">
        <v>70</v>
      </c>
      <c r="D36" s="10">
        <v>1310</v>
      </c>
      <c r="E36" s="11">
        <f t="shared" si="0"/>
        <v>91700</v>
      </c>
      <c r="F36" s="9">
        <v>70</v>
      </c>
      <c r="G36" s="10">
        <v>1375</v>
      </c>
      <c r="H36" s="11">
        <f t="shared" si="1"/>
        <v>96250</v>
      </c>
      <c r="I36" s="9">
        <v>80</v>
      </c>
      <c r="J36" s="10">
        <v>1515</v>
      </c>
      <c r="K36" s="11">
        <f t="shared" si="2"/>
        <v>121200</v>
      </c>
      <c r="L36" s="9">
        <v>85</v>
      </c>
      <c r="M36" s="10">
        <v>1670</v>
      </c>
      <c r="N36" s="11">
        <f t="shared" si="3"/>
        <v>141950</v>
      </c>
    </row>
    <row r="37" spans="2:14">
      <c r="B37" s="8" t="s">
        <v>15</v>
      </c>
      <c r="C37" s="9">
        <v>350</v>
      </c>
      <c r="D37" s="10">
        <v>150</v>
      </c>
      <c r="E37" s="11">
        <f t="shared" si="0"/>
        <v>52500</v>
      </c>
      <c r="F37" s="9">
        <v>350</v>
      </c>
      <c r="G37" s="10">
        <v>135</v>
      </c>
      <c r="H37" s="11">
        <f t="shared" si="1"/>
        <v>47250</v>
      </c>
      <c r="I37" s="9">
        <v>350</v>
      </c>
      <c r="J37" s="10">
        <v>120</v>
      </c>
      <c r="K37" s="11">
        <f>I37*J37</f>
        <v>42000</v>
      </c>
      <c r="L37" s="9">
        <v>350</v>
      </c>
      <c r="M37" s="10">
        <v>105</v>
      </c>
      <c r="N37" s="11">
        <f t="shared" si="3"/>
        <v>36750</v>
      </c>
    </row>
    <row r="38" spans="2:14">
      <c r="B38" s="12" t="s">
        <v>16</v>
      </c>
      <c r="C38" s="9">
        <v>11</v>
      </c>
      <c r="D38" s="10">
        <v>39500</v>
      </c>
      <c r="E38" s="11">
        <f t="shared" si="0"/>
        <v>434500</v>
      </c>
      <c r="F38" s="9">
        <v>15</v>
      </c>
      <c r="G38" s="10">
        <v>49140</v>
      </c>
      <c r="H38" s="11">
        <f t="shared" si="1"/>
        <v>737100</v>
      </c>
      <c r="I38" s="9">
        <v>15</v>
      </c>
      <c r="J38" s="10">
        <v>60120</v>
      </c>
      <c r="K38" s="11">
        <f>I38*J38</f>
        <v>901800</v>
      </c>
      <c r="L38" s="9">
        <v>15</v>
      </c>
      <c r="M38" s="10">
        <v>70200</v>
      </c>
      <c r="N38" s="11">
        <f t="shared" si="3"/>
        <v>1053000</v>
      </c>
    </row>
    <row r="39" spans="2:14" ht="15.75" thickBot="1">
      <c r="B39" s="13" t="s">
        <v>17</v>
      </c>
      <c r="C39" s="9">
        <v>25</v>
      </c>
      <c r="D39" s="10">
        <v>185</v>
      </c>
      <c r="E39" s="14">
        <f t="shared" si="0"/>
        <v>4625</v>
      </c>
      <c r="F39" s="9">
        <v>25</v>
      </c>
      <c r="G39" s="10">
        <v>195</v>
      </c>
      <c r="H39" s="14">
        <f t="shared" si="1"/>
        <v>4875</v>
      </c>
      <c r="I39" s="9">
        <v>25</v>
      </c>
      <c r="J39" s="10">
        <v>205</v>
      </c>
      <c r="K39" s="14">
        <f t="shared" si="2"/>
        <v>5125</v>
      </c>
      <c r="L39" s="9">
        <v>25</v>
      </c>
      <c r="M39" s="10">
        <v>215</v>
      </c>
      <c r="N39" s="14">
        <f t="shared" si="3"/>
        <v>5375</v>
      </c>
    </row>
    <row r="40" spans="2:14">
      <c r="B40" s="15" t="s">
        <v>18</v>
      </c>
      <c r="C40" s="16"/>
      <c r="D40" s="17"/>
      <c r="E40" s="17">
        <f>SUM(E27:E39)</f>
        <v>4702325</v>
      </c>
      <c r="F40" s="16"/>
      <c r="G40" s="16"/>
      <c r="H40" s="16">
        <f>SUM(H27:H39)</f>
        <v>5627475</v>
      </c>
      <c r="I40" s="16"/>
      <c r="J40" s="16"/>
      <c r="K40" s="16">
        <f>SUM(K27:K39)</f>
        <v>6773650</v>
      </c>
      <c r="L40" s="16"/>
      <c r="M40" s="16"/>
      <c r="N40" s="16">
        <f>SUM(N27:N39)</f>
        <v>8105375</v>
      </c>
    </row>
    <row r="42" spans="2:14" ht="18" thickBot="1">
      <c r="B42" s="229" t="s">
        <v>35</v>
      </c>
    </row>
    <row r="43" spans="2:14" ht="15.75" thickTop="1">
      <c r="B43" s="1018" t="s">
        <v>19</v>
      </c>
      <c r="C43" s="1015">
        <v>2019</v>
      </c>
      <c r="D43" s="1016"/>
      <c r="E43" s="1017"/>
      <c r="F43" s="1015">
        <v>2020</v>
      </c>
      <c r="G43" s="1016"/>
      <c r="H43" s="1017"/>
      <c r="I43" s="1015">
        <v>2021</v>
      </c>
      <c r="J43" s="1016"/>
      <c r="K43" s="1017"/>
      <c r="L43" s="1015">
        <v>2022</v>
      </c>
      <c r="M43" s="1016"/>
      <c r="N43" s="1017"/>
    </row>
    <row r="44" spans="2:14">
      <c r="B44" s="1019"/>
      <c r="C44" s="5" t="s">
        <v>2</v>
      </c>
      <c r="D44" s="6" t="s">
        <v>3</v>
      </c>
      <c r="E44" s="7" t="s">
        <v>4</v>
      </c>
      <c r="F44" s="5" t="s">
        <v>2</v>
      </c>
      <c r="G44" s="6" t="s">
        <v>3</v>
      </c>
      <c r="H44" s="7" t="s">
        <v>4</v>
      </c>
      <c r="I44" s="5" t="s">
        <v>2</v>
      </c>
      <c r="J44" s="6" t="s">
        <v>3</v>
      </c>
      <c r="K44" s="7" t="s">
        <v>4</v>
      </c>
      <c r="L44" s="5" t="s">
        <v>2</v>
      </c>
      <c r="M44" s="6" t="s">
        <v>3</v>
      </c>
      <c r="N44" s="7" t="s">
        <v>4</v>
      </c>
    </row>
    <row r="45" spans="2:14">
      <c r="B45" s="8" t="s">
        <v>20</v>
      </c>
      <c r="C45" s="18">
        <v>1840</v>
      </c>
      <c r="D45" s="19">
        <v>250</v>
      </c>
      <c r="E45" s="11">
        <f>C45*D45</f>
        <v>460000</v>
      </c>
      <c r="F45" s="18">
        <v>1930</v>
      </c>
      <c r="G45" s="19">
        <v>250</v>
      </c>
      <c r="H45" s="11">
        <f>F45*G45</f>
        <v>482500</v>
      </c>
      <c r="I45" s="18">
        <v>2020</v>
      </c>
      <c r="J45" s="19">
        <v>250</v>
      </c>
      <c r="K45" s="11">
        <f>I45*J45</f>
        <v>505000</v>
      </c>
      <c r="L45" s="18">
        <v>2100</v>
      </c>
      <c r="M45" s="19">
        <v>250</v>
      </c>
      <c r="N45" s="11">
        <f>L45*M45</f>
        <v>525000</v>
      </c>
    </row>
    <row r="46" spans="2:14">
      <c r="B46" s="8" t="s">
        <v>21</v>
      </c>
      <c r="C46" s="18">
        <v>4200</v>
      </c>
      <c r="D46" s="19">
        <v>380</v>
      </c>
      <c r="E46" s="11">
        <f>C46*D46</f>
        <v>1596000</v>
      </c>
      <c r="F46" s="18">
        <v>4410</v>
      </c>
      <c r="G46" s="19">
        <v>380</v>
      </c>
      <c r="H46" s="11">
        <f>F46*G46</f>
        <v>1675800</v>
      </c>
      <c r="I46" s="18">
        <v>4630</v>
      </c>
      <c r="J46" s="19">
        <v>380</v>
      </c>
      <c r="K46" s="11">
        <f>I46*J46</f>
        <v>1759400</v>
      </c>
      <c r="L46" s="18">
        <v>4850</v>
      </c>
      <c r="M46" s="19">
        <v>380</v>
      </c>
      <c r="N46" s="11">
        <f>L46*M46</f>
        <v>1843000</v>
      </c>
    </row>
    <row r="47" spans="2:14">
      <c r="B47" s="8" t="s">
        <v>22</v>
      </c>
      <c r="C47" s="18">
        <v>8800</v>
      </c>
      <c r="D47" s="19">
        <v>90</v>
      </c>
      <c r="E47" s="11">
        <f>C47*D47</f>
        <v>792000</v>
      </c>
      <c r="F47" s="18">
        <v>9240</v>
      </c>
      <c r="G47" s="19">
        <v>95</v>
      </c>
      <c r="H47" s="11">
        <f>F47*G47</f>
        <v>877800</v>
      </c>
      <c r="I47" s="18">
        <v>9700</v>
      </c>
      <c r="J47" s="19">
        <v>95</v>
      </c>
      <c r="K47" s="11">
        <f>I47*J47</f>
        <v>921500</v>
      </c>
      <c r="L47" s="18">
        <v>9700</v>
      </c>
      <c r="M47" s="19">
        <v>90</v>
      </c>
      <c r="N47" s="11">
        <f>L47*M47</f>
        <v>873000</v>
      </c>
    </row>
    <row r="48" spans="2:14">
      <c r="B48" s="15" t="s">
        <v>18</v>
      </c>
      <c r="C48" s="16"/>
      <c r="D48" s="17"/>
      <c r="E48" s="17">
        <f>SUM(E45:E47)</f>
        <v>2848000</v>
      </c>
      <c r="F48" s="16"/>
      <c r="G48" s="16"/>
      <c r="H48" s="16">
        <f>SUM(H45:H47)</f>
        <v>3036100</v>
      </c>
      <c r="I48" s="16"/>
      <c r="J48" s="16"/>
      <c r="K48" s="16">
        <f>SUM(K45:K47)</f>
        <v>3185900</v>
      </c>
      <c r="L48" s="16"/>
      <c r="M48" s="16"/>
      <c r="N48" s="16">
        <f>SUM(N45:N47)</f>
        <v>3241000</v>
      </c>
    </row>
    <row r="51" spans="2:22">
      <c r="B51" s="20" t="s">
        <v>23</v>
      </c>
      <c r="E51" s="17">
        <f>E40+E48</f>
        <v>7550325</v>
      </c>
      <c r="F51" s="15"/>
      <c r="G51" s="15"/>
      <c r="H51" s="17">
        <f>H40+H48</f>
        <v>8663575</v>
      </c>
      <c r="I51" s="15"/>
      <c r="J51" s="15"/>
      <c r="K51" s="17">
        <f>K40+K48</f>
        <v>9959550</v>
      </c>
      <c r="L51" s="15"/>
      <c r="M51" s="15"/>
      <c r="N51" s="17">
        <f>N40+N48</f>
        <v>11346375</v>
      </c>
    </row>
    <row r="58" spans="2:22">
      <c r="B58" s="2" t="s">
        <v>0</v>
      </c>
      <c r="C58" s="3"/>
      <c r="D58" s="3"/>
      <c r="E58" s="3"/>
      <c r="F58" s="3"/>
      <c r="G58" s="3"/>
      <c r="H58" s="4"/>
      <c r="I58" s="3"/>
      <c r="J58" s="4"/>
      <c r="K58" s="3"/>
      <c r="L58" s="4"/>
      <c r="M58" s="4"/>
      <c r="N58" s="4"/>
      <c r="O58" s="4"/>
      <c r="P58" s="4"/>
      <c r="Q58" s="4"/>
      <c r="R58" s="4"/>
      <c r="S58" s="4"/>
      <c r="T58" s="4"/>
      <c r="U58" s="4"/>
      <c r="V58" s="4"/>
    </row>
    <row r="59" spans="2:22" ht="15.75" thickBot="1">
      <c r="B59" s="2"/>
      <c r="C59" s="3"/>
      <c r="D59" s="3"/>
      <c r="E59" s="3"/>
      <c r="F59" s="3"/>
      <c r="G59" s="3"/>
      <c r="H59" s="4"/>
      <c r="I59" s="3"/>
      <c r="J59" s="4"/>
      <c r="K59" s="3"/>
      <c r="L59" s="4"/>
      <c r="M59" s="4"/>
      <c r="N59" s="4"/>
      <c r="O59" s="4"/>
      <c r="P59" s="4" t="s">
        <v>24</v>
      </c>
      <c r="Q59" s="4" t="s">
        <v>25</v>
      </c>
      <c r="R59" s="4" t="s">
        <v>26</v>
      </c>
      <c r="S59" s="4"/>
      <c r="T59" s="4"/>
      <c r="U59" s="4"/>
      <c r="V59" s="4"/>
    </row>
    <row r="60" spans="2:22">
      <c r="B60" s="1018" t="s">
        <v>1</v>
      </c>
      <c r="C60" s="1015">
        <v>2019</v>
      </c>
      <c r="D60" s="1016"/>
      <c r="E60" s="1017"/>
      <c r="F60" s="1015">
        <v>2020</v>
      </c>
      <c r="G60" s="1016"/>
      <c r="H60" s="1017"/>
      <c r="I60" s="1015">
        <v>2021</v>
      </c>
      <c r="J60" s="1016"/>
      <c r="K60" s="1017"/>
      <c r="L60" s="1015">
        <v>2022</v>
      </c>
      <c r="M60" s="1016"/>
      <c r="N60" s="1017"/>
    </row>
    <row r="61" spans="2:22">
      <c r="B61" s="1019"/>
      <c r="C61" s="5" t="s">
        <v>2</v>
      </c>
      <c r="D61" s="6" t="s">
        <v>3</v>
      </c>
      <c r="E61" s="7" t="s">
        <v>4</v>
      </c>
      <c r="F61" s="5" t="s">
        <v>2</v>
      </c>
      <c r="G61" s="6" t="s">
        <v>3</v>
      </c>
      <c r="H61" s="7" t="s">
        <v>4</v>
      </c>
      <c r="I61" s="5" t="s">
        <v>2</v>
      </c>
      <c r="J61" s="6" t="s">
        <v>3</v>
      </c>
      <c r="K61" s="7" t="s">
        <v>4</v>
      </c>
      <c r="L61" s="5" t="s">
        <v>2</v>
      </c>
      <c r="M61" s="6" t="s">
        <v>3</v>
      </c>
      <c r="N61" s="7" t="s">
        <v>4</v>
      </c>
    </row>
    <row r="62" spans="2:22">
      <c r="B62" s="21" t="s">
        <v>5</v>
      </c>
      <c r="C62" s="22">
        <v>570</v>
      </c>
      <c r="D62" s="23">
        <f>1080*0.7</f>
        <v>756</v>
      </c>
      <c r="E62" s="24">
        <f>C62*D62</f>
        <v>430920</v>
      </c>
      <c r="F62" s="22">
        <f t="shared" ref="F62:F74" si="4">C62</f>
        <v>570</v>
      </c>
      <c r="G62" s="23">
        <v>1040</v>
      </c>
      <c r="H62" s="24">
        <f>F62*G62</f>
        <v>592800</v>
      </c>
      <c r="I62" s="22">
        <f t="shared" ref="I62:I74" si="5">C62</f>
        <v>570</v>
      </c>
      <c r="J62" s="23">
        <v>1040</v>
      </c>
      <c r="K62" s="24">
        <f>I62*J62</f>
        <v>592800</v>
      </c>
      <c r="L62" s="22">
        <f t="shared" ref="L62:L74" si="6">C62</f>
        <v>570</v>
      </c>
      <c r="M62" s="23">
        <v>1040</v>
      </c>
      <c r="N62" s="24">
        <f>L62*M62</f>
        <v>592800</v>
      </c>
      <c r="P62" s="1">
        <v>298</v>
      </c>
      <c r="Q62" s="1">
        <f>P62/9*12</f>
        <v>397.33333333333337</v>
      </c>
      <c r="R62" s="25">
        <f>D62-Q62</f>
        <v>358.66666666666663</v>
      </c>
      <c r="S62" s="26">
        <f>R62/Q62</f>
        <v>0.90268456375838912</v>
      </c>
    </row>
    <row r="63" spans="2:22">
      <c r="B63" s="21" t="s">
        <v>6</v>
      </c>
      <c r="C63" s="22">
        <v>290</v>
      </c>
      <c r="D63" s="23">
        <f>120*0.7</f>
        <v>84</v>
      </c>
      <c r="E63" s="24">
        <f t="shared" ref="E63:E74" si="7">C63*D63</f>
        <v>24360</v>
      </c>
      <c r="F63" s="22">
        <f t="shared" si="4"/>
        <v>290</v>
      </c>
      <c r="G63" s="27">
        <f>D63</f>
        <v>84</v>
      </c>
      <c r="H63" s="24">
        <f t="shared" ref="H63:H74" si="8">F63*G63</f>
        <v>24360</v>
      </c>
      <c r="I63" s="22">
        <f t="shared" si="5"/>
        <v>290</v>
      </c>
      <c r="J63" s="27">
        <f>G63</f>
        <v>84</v>
      </c>
      <c r="K63" s="24">
        <f t="shared" ref="K63:K74" si="9">I63*J63</f>
        <v>24360</v>
      </c>
      <c r="L63" s="22">
        <f t="shared" si="6"/>
        <v>290</v>
      </c>
      <c r="M63" s="27">
        <f>D63</f>
        <v>84</v>
      </c>
      <c r="N63" s="24">
        <f t="shared" ref="N63:N74" si="10">L63*M63</f>
        <v>24360</v>
      </c>
      <c r="P63" s="1">
        <v>16</v>
      </c>
      <c r="Q63" s="1">
        <f>P63/9*12</f>
        <v>21.333333333333332</v>
      </c>
      <c r="R63" s="25">
        <f>D63-Q63</f>
        <v>62.666666666666671</v>
      </c>
      <c r="S63" s="26">
        <f t="shared" ref="S63:S82" si="11">R63/Q63</f>
        <v>2.9375000000000004</v>
      </c>
    </row>
    <row r="64" spans="2:22">
      <c r="B64" s="8" t="s">
        <v>7</v>
      </c>
      <c r="C64" s="28">
        <v>375</v>
      </c>
      <c r="D64" s="10">
        <v>3650</v>
      </c>
      <c r="E64" s="11">
        <f t="shared" si="7"/>
        <v>1368750</v>
      </c>
      <c r="F64" s="28">
        <f t="shared" si="4"/>
        <v>375</v>
      </c>
      <c r="G64" s="10">
        <v>4550</v>
      </c>
      <c r="H64" s="11">
        <f t="shared" si="8"/>
        <v>1706250</v>
      </c>
      <c r="I64" s="28">
        <f t="shared" si="5"/>
        <v>375</v>
      </c>
      <c r="J64" s="10">
        <v>5560</v>
      </c>
      <c r="K64" s="11">
        <f t="shared" si="9"/>
        <v>2085000</v>
      </c>
      <c r="L64" s="28">
        <f t="shared" si="6"/>
        <v>375</v>
      </c>
      <c r="M64" s="10">
        <v>6500</v>
      </c>
      <c r="N64" s="11">
        <f t="shared" si="10"/>
        <v>2437500</v>
      </c>
      <c r="P64" s="1">
        <v>1681</v>
      </c>
      <c r="Q64" s="1">
        <f t="shared" ref="Q64:Q82" si="12">P64/9*12</f>
        <v>2241.333333333333</v>
      </c>
      <c r="R64" s="25">
        <f t="shared" ref="R64:R82" si="13">D64-Q64</f>
        <v>1408.666666666667</v>
      </c>
      <c r="S64" s="26">
        <f t="shared" si="11"/>
        <v>0.62849494348602042</v>
      </c>
    </row>
    <row r="65" spans="2:19">
      <c r="B65" s="8" t="s">
        <v>8</v>
      </c>
      <c r="C65" s="28">
        <v>130</v>
      </c>
      <c r="D65" s="10">
        <v>7325</v>
      </c>
      <c r="E65" s="11">
        <f t="shared" si="7"/>
        <v>952250</v>
      </c>
      <c r="F65" s="28">
        <f t="shared" si="4"/>
        <v>130</v>
      </c>
      <c r="G65" s="10">
        <v>9100</v>
      </c>
      <c r="H65" s="11">
        <f t="shared" si="8"/>
        <v>1183000</v>
      </c>
      <c r="I65" s="28">
        <f t="shared" si="5"/>
        <v>130</v>
      </c>
      <c r="J65" s="10">
        <v>11140</v>
      </c>
      <c r="K65" s="11">
        <f t="shared" si="9"/>
        <v>1448200</v>
      </c>
      <c r="L65" s="28">
        <f t="shared" si="6"/>
        <v>130</v>
      </c>
      <c r="M65" s="10">
        <v>13000</v>
      </c>
      <c r="N65" s="11">
        <f t="shared" si="10"/>
        <v>1690000</v>
      </c>
      <c r="P65" s="1">
        <v>4143</v>
      </c>
      <c r="Q65" s="1">
        <f t="shared" si="12"/>
        <v>5524</v>
      </c>
      <c r="R65" s="25">
        <f t="shared" si="13"/>
        <v>1801</v>
      </c>
      <c r="S65" s="26">
        <f t="shared" si="11"/>
        <v>0.32603186097031139</v>
      </c>
    </row>
    <row r="66" spans="2:19">
      <c r="B66" s="8" t="s">
        <v>9</v>
      </c>
      <c r="C66" s="28">
        <v>400</v>
      </c>
      <c r="D66" s="10">
        <f>1280*0.7</f>
        <v>896</v>
      </c>
      <c r="E66" s="11">
        <f t="shared" si="7"/>
        <v>358400</v>
      </c>
      <c r="F66" s="28">
        <f t="shared" si="4"/>
        <v>400</v>
      </c>
      <c r="G66" s="10">
        <v>1280</v>
      </c>
      <c r="H66" s="11">
        <f t="shared" si="8"/>
        <v>512000</v>
      </c>
      <c r="I66" s="28">
        <f t="shared" si="5"/>
        <v>400</v>
      </c>
      <c r="J66" s="10">
        <v>1345</v>
      </c>
      <c r="K66" s="11">
        <f t="shared" si="9"/>
        <v>538000</v>
      </c>
      <c r="L66" s="28">
        <f t="shared" si="6"/>
        <v>400</v>
      </c>
      <c r="M66" s="10">
        <v>1410</v>
      </c>
      <c r="N66" s="11">
        <f t="shared" si="10"/>
        <v>564000</v>
      </c>
      <c r="P66" s="1">
        <f>248</f>
        <v>248</v>
      </c>
      <c r="Q66" s="1">
        <f>P66/9*12</f>
        <v>330.66666666666669</v>
      </c>
      <c r="R66" s="25">
        <f>D66-Q66</f>
        <v>565.33333333333326</v>
      </c>
      <c r="S66" s="26">
        <f t="shared" si="11"/>
        <v>1.7096774193548383</v>
      </c>
    </row>
    <row r="67" spans="2:19">
      <c r="B67" s="8" t="s">
        <v>10</v>
      </c>
      <c r="C67" s="28">
        <v>175</v>
      </c>
      <c r="D67" s="10">
        <v>1200</v>
      </c>
      <c r="E67" s="11">
        <f t="shared" si="7"/>
        <v>210000</v>
      </c>
      <c r="F67" s="28">
        <f t="shared" si="4"/>
        <v>175</v>
      </c>
      <c r="G67" s="10">
        <v>1270</v>
      </c>
      <c r="H67" s="11">
        <f t="shared" si="8"/>
        <v>222250</v>
      </c>
      <c r="I67" s="28">
        <f t="shared" si="5"/>
        <v>175</v>
      </c>
      <c r="J67" s="10">
        <v>1330</v>
      </c>
      <c r="K67" s="11">
        <f t="shared" si="9"/>
        <v>232750</v>
      </c>
      <c r="L67" s="28">
        <f t="shared" si="6"/>
        <v>175</v>
      </c>
      <c r="M67" s="10">
        <v>1390</v>
      </c>
      <c r="N67" s="11">
        <f t="shared" si="10"/>
        <v>243250</v>
      </c>
      <c r="P67" s="1">
        <v>227</v>
      </c>
      <c r="Q67" s="1">
        <f>P67/9*12</f>
        <v>302.66666666666663</v>
      </c>
      <c r="R67" s="25"/>
      <c r="S67" s="26"/>
    </row>
    <row r="68" spans="2:19">
      <c r="B68" s="8" t="s">
        <v>11</v>
      </c>
      <c r="C68" s="28">
        <v>70</v>
      </c>
      <c r="D68" s="10">
        <v>2780</v>
      </c>
      <c r="E68" s="11">
        <f t="shared" si="7"/>
        <v>194600</v>
      </c>
      <c r="F68" s="28">
        <f t="shared" si="4"/>
        <v>70</v>
      </c>
      <c r="G68" s="10">
        <v>2920</v>
      </c>
      <c r="H68" s="11">
        <f t="shared" si="8"/>
        <v>204400</v>
      </c>
      <c r="I68" s="28">
        <f t="shared" si="5"/>
        <v>70</v>
      </c>
      <c r="J68" s="10">
        <v>3200</v>
      </c>
      <c r="K68" s="11">
        <f t="shared" si="9"/>
        <v>224000</v>
      </c>
      <c r="L68" s="28">
        <f t="shared" si="6"/>
        <v>70</v>
      </c>
      <c r="M68" s="10">
        <v>3520</v>
      </c>
      <c r="N68" s="11">
        <f t="shared" si="10"/>
        <v>246400</v>
      </c>
      <c r="P68" s="29">
        <f>1736+93</f>
        <v>1829</v>
      </c>
      <c r="Q68" s="1">
        <f t="shared" si="12"/>
        <v>2438.666666666667</v>
      </c>
      <c r="R68" s="25">
        <f t="shared" si="13"/>
        <v>341.33333333333303</v>
      </c>
      <c r="S68" s="26">
        <f t="shared" si="11"/>
        <v>0.13996719518862752</v>
      </c>
    </row>
    <row r="69" spans="2:19">
      <c r="B69" s="8" t="s">
        <v>12</v>
      </c>
      <c r="C69" s="28">
        <v>400</v>
      </c>
      <c r="D69" s="10">
        <v>210</v>
      </c>
      <c r="E69" s="11">
        <f t="shared" si="7"/>
        <v>84000</v>
      </c>
      <c r="F69" s="28">
        <f t="shared" si="4"/>
        <v>400</v>
      </c>
      <c r="G69" s="10">
        <v>220</v>
      </c>
      <c r="H69" s="11">
        <f t="shared" si="8"/>
        <v>88000</v>
      </c>
      <c r="I69" s="28">
        <f t="shared" si="5"/>
        <v>400</v>
      </c>
      <c r="J69" s="10">
        <v>240</v>
      </c>
      <c r="K69" s="11">
        <f t="shared" si="9"/>
        <v>96000</v>
      </c>
      <c r="L69" s="28">
        <f t="shared" si="6"/>
        <v>400</v>
      </c>
      <c r="M69" s="10">
        <v>265</v>
      </c>
      <c r="N69" s="11">
        <f t="shared" si="10"/>
        <v>106000</v>
      </c>
      <c r="S69" s="26"/>
    </row>
    <row r="70" spans="2:19">
      <c r="B70" s="8" t="s">
        <v>13</v>
      </c>
      <c r="C70" s="28">
        <v>175</v>
      </c>
      <c r="D70" s="10">
        <v>840</v>
      </c>
      <c r="E70" s="11">
        <f t="shared" si="7"/>
        <v>147000</v>
      </c>
      <c r="F70" s="28">
        <f t="shared" si="4"/>
        <v>175</v>
      </c>
      <c r="G70" s="10">
        <v>880</v>
      </c>
      <c r="H70" s="11">
        <f t="shared" si="8"/>
        <v>154000</v>
      </c>
      <c r="I70" s="28">
        <f t="shared" si="5"/>
        <v>175</v>
      </c>
      <c r="J70" s="10">
        <v>925</v>
      </c>
      <c r="K70" s="11">
        <f t="shared" si="9"/>
        <v>161875</v>
      </c>
      <c r="L70" s="28">
        <f t="shared" si="6"/>
        <v>175</v>
      </c>
      <c r="M70" s="10">
        <v>970</v>
      </c>
      <c r="N70" s="11">
        <f t="shared" si="10"/>
        <v>169750</v>
      </c>
      <c r="P70" s="1">
        <f>265</f>
        <v>265</v>
      </c>
      <c r="Q70" s="1">
        <f>P70/9*12</f>
        <v>353.33333333333331</v>
      </c>
      <c r="R70" s="25">
        <f>D69-Q70</f>
        <v>-143.33333333333331</v>
      </c>
      <c r="S70" s="26">
        <f t="shared" si="11"/>
        <v>-0.40566037735849053</v>
      </c>
    </row>
    <row r="71" spans="2:19">
      <c r="B71" s="8" t="s">
        <v>14</v>
      </c>
      <c r="C71" s="28">
        <v>70</v>
      </c>
      <c r="D71" s="10">
        <f>1310*0.7</f>
        <v>916.99999999999989</v>
      </c>
      <c r="E71" s="11">
        <f t="shared" si="7"/>
        <v>64189.999999999993</v>
      </c>
      <c r="F71" s="28">
        <f t="shared" si="4"/>
        <v>70</v>
      </c>
      <c r="G71" s="10">
        <v>1375</v>
      </c>
      <c r="H71" s="11">
        <f t="shared" si="8"/>
        <v>96250</v>
      </c>
      <c r="I71" s="28">
        <f t="shared" si="5"/>
        <v>70</v>
      </c>
      <c r="J71" s="10">
        <v>1515</v>
      </c>
      <c r="K71" s="11">
        <f t="shared" si="9"/>
        <v>106050</v>
      </c>
      <c r="L71" s="28">
        <f t="shared" si="6"/>
        <v>70</v>
      </c>
      <c r="M71" s="10">
        <v>1670</v>
      </c>
      <c r="N71" s="11">
        <f t="shared" si="10"/>
        <v>116900</v>
      </c>
      <c r="P71" s="1">
        <v>295</v>
      </c>
      <c r="Q71" s="1">
        <f t="shared" si="12"/>
        <v>393.33333333333337</v>
      </c>
      <c r="R71" s="25">
        <f t="shared" si="13"/>
        <v>523.66666666666652</v>
      </c>
      <c r="S71" s="26">
        <f t="shared" si="11"/>
        <v>1.3313559322033892</v>
      </c>
    </row>
    <row r="72" spans="2:19">
      <c r="B72" s="8" t="s">
        <v>15</v>
      </c>
      <c r="C72" s="28">
        <v>350</v>
      </c>
      <c r="D72" s="10">
        <v>150</v>
      </c>
      <c r="E72" s="11">
        <f t="shared" si="7"/>
        <v>52500</v>
      </c>
      <c r="F72" s="28">
        <f t="shared" si="4"/>
        <v>350</v>
      </c>
      <c r="G72" s="10">
        <v>135</v>
      </c>
      <c r="H72" s="11">
        <f t="shared" si="8"/>
        <v>47250</v>
      </c>
      <c r="I72" s="28">
        <f t="shared" si="5"/>
        <v>350</v>
      </c>
      <c r="J72" s="10">
        <v>120</v>
      </c>
      <c r="K72" s="11">
        <f>I72*J72</f>
        <v>42000</v>
      </c>
      <c r="L72" s="28">
        <f t="shared" si="6"/>
        <v>350</v>
      </c>
      <c r="M72" s="10">
        <v>105</v>
      </c>
      <c r="N72" s="11">
        <f t="shared" si="10"/>
        <v>36750</v>
      </c>
      <c r="P72" s="1">
        <v>110</v>
      </c>
      <c r="Q72" s="1">
        <f t="shared" si="12"/>
        <v>146.66666666666666</v>
      </c>
      <c r="R72" s="25">
        <f t="shared" si="13"/>
        <v>3.3333333333333428</v>
      </c>
      <c r="S72" s="26">
        <f t="shared" si="11"/>
        <v>2.2727272727272794E-2</v>
      </c>
    </row>
    <row r="73" spans="2:19">
      <c r="B73" s="30" t="s">
        <v>16</v>
      </c>
      <c r="C73" s="22">
        <v>11</v>
      </c>
      <c r="D73" s="27">
        <f>C92*6</f>
        <v>25620</v>
      </c>
      <c r="E73" s="24">
        <f t="shared" si="7"/>
        <v>281820</v>
      </c>
      <c r="F73" s="22">
        <f t="shared" si="4"/>
        <v>11</v>
      </c>
      <c r="G73" s="27">
        <f>D92*6</f>
        <v>44400</v>
      </c>
      <c r="H73" s="24">
        <f t="shared" si="8"/>
        <v>488400</v>
      </c>
      <c r="I73" s="22">
        <f t="shared" si="5"/>
        <v>11</v>
      </c>
      <c r="J73" s="27">
        <f>E92*6</f>
        <v>51600</v>
      </c>
      <c r="K73" s="24">
        <f>I73*J73</f>
        <v>567600</v>
      </c>
      <c r="L73" s="22">
        <f t="shared" si="6"/>
        <v>11</v>
      </c>
      <c r="M73" s="27">
        <f>F92*6</f>
        <v>59400</v>
      </c>
      <c r="N73" s="24">
        <f t="shared" si="10"/>
        <v>653400</v>
      </c>
      <c r="P73" s="1">
        <v>18438</v>
      </c>
      <c r="Q73" s="1">
        <f t="shared" si="12"/>
        <v>24584</v>
      </c>
      <c r="R73" s="25">
        <f t="shared" si="13"/>
        <v>1036</v>
      </c>
      <c r="S73" s="26">
        <f t="shared" si="11"/>
        <v>4.2141230068337129E-2</v>
      </c>
    </row>
    <row r="74" spans="2:19" ht="15.75" thickBot="1">
      <c r="B74" s="13" t="s">
        <v>17</v>
      </c>
      <c r="C74" s="28">
        <v>25</v>
      </c>
      <c r="D74" s="10">
        <v>185</v>
      </c>
      <c r="E74" s="14">
        <f t="shared" si="7"/>
        <v>4625</v>
      </c>
      <c r="F74" s="28">
        <f t="shared" si="4"/>
        <v>25</v>
      </c>
      <c r="G74" s="10">
        <v>195</v>
      </c>
      <c r="H74" s="14">
        <f t="shared" si="8"/>
        <v>4875</v>
      </c>
      <c r="I74" s="28">
        <f t="shared" si="5"/>
        <v>25</v>
      </c>
      <c r="J74" s="10">
        <v>205</v>
      </c>
      <c r="K74" s="14">
        <f t="shared" si="9"/>
        <v>5125</v>
      </c>
      <c r="L74" s="28">
        <f t="shared" si="6"/>
        <v>25</v>
      </c>
      <c r="M74" s="10">
        <v>215</v>
      </c>
      <c r="N74" s="14">
        <f t="shared" si="10"/>
        <v>5375</v>
      </c>
      <c r="P74" s="1">
        <v>133</v>
      </c>
      <c r="Q74" s="1">
        <f t="shared" si="12"/>
        <v>177.33333333333334</v>
      </c>
      <c r="R74" s="25">
        <f t="shared" si="13"/>
        <v>7.6666666666666572</v>
      </c>
      <c r="S74" s="26">
        <f t="shared" si="11"/>
        <v>4.3233082706766859E-2</v>
      </c>
    </row>
    <row r="75" spans="2:19">
      <c r="B75" s="15" t="s">
        <v>18</v>
      </c>
      <c r="C75" s="16"/>
      <c r="D75" s="17"/>
      <c r="E75" s="17">
        <f>SUM(E62:E74)</f>
        <v>4173415</v>
      </c>
      <c r="F75" s="16"/>
      <c r="G75" s="16"/>
      <c r="H75" s="16">
        <f>SUM(H62:H74)</f>
        <v>5323835</v>
      </c>
      <c r="I75" s="16"/>
      <c r="J75" s="16"/>
      <c r="K75" s="16">
        <f>SUM(K62:K74)</f>
        <v>6123760</v>
      </c>
      <c r="L75" s="16"/>
      <c r="M75" s="16"/>
      <c r="N75" s="16">
        <f>SUM(N62:N74)</f>
        <v>6886485</v>
      </c>
      <c r="R75" s="25"/>
      <c r="S75" s="26"/>
    </row>
    <row r="76" spans="2:19">
      <c r="R76" s="25"/>
      <c r="S76" s="26"/>
    </row>
    <row r="77" spans="2:19" ht="15.75" thickBot="1">
      <c r="Q77" s="1">
        <f>Q73/4310</f>
        <v>5.7039443155452441</v>
      </c>
      <c r="R77" s="25"/>
      <c r="S77" s="26"/>
    </row>
    <row r="78" spans="2:19">
      <c r="B78" s="1018" t="s">
        <v>19</v>
      </c>
      <c r="C78" s="1015">
        <v>2019</v>
      </c>
      <c r="D78" s="1016"/>
      <c r="E78" s="1017"/>
      <c r="F78" s="1015">
        <v>2020</v>
      </c>
      <c r="G78" s="1016"/>
      <c r="H78" s="1017"/>
      <c r="I78" s="1015">
        <v>2021</v>
      </c>
      <c r="J78" s="1016"/>
      <c r="K78" s="1017"/>
      <c r="L78" s="1015">
        <v>2022</v>
      </c>
      <c r="M78" s="1016"/>
      <c r="N78" s="1017"/>
      <c r="R78" s="25"/>
      <c r="S78" s="26"/>
    </row>
    <row r="79" spans="2:19">
      <c r="B79" s="1019"/>
      <c r="C79" s="5" t="s">
        <v>2</v>
      </c>
      <c r="D79" s="6" t="s">
        <v>3</v>
      </c>
      <c r="E79" s="7" t="s">
        <v>4</v>
      </c>
      <c r="F79" s="5" t="s">
        <v>2</v>
      </c>
      <c r="G79" s="6" t="s">
        <v>3</v>
      </c>
      <c r="H79" s="7" t="s">
        <v>4</v>
      </c>
      <c r="I79" s="5" t="s">
        <v>2</v>
      </c>
      <c r="J79" s="6" t="s">
        <v>3</v>
      </c>
      <c r="K79" s="7" t="s">
        <v>4</v>
      </c>
      <c r="L79" s="5" t="s">
        <v>2</v>
      </c>
      <c r="M79" s="6" t="s">
        <v>3</v>
      </c>
      <c r="N79" s="7" t="s">
        <v>4</v>
      </c>
      <c r="R79" s="25"/>
      <c r="S79" s="26"/>
    </row>
    <row r="80" spans="2:19">
      <c r="B80" s="8" t="s">
        <v>20</v>
      </c>
      <c r="C80" s="18">
        <v>1840</v>
      </c>
      <c r="D80" s="19">
        <v>250</v>
      </c>
      <c r="E80" s="11">
        <f>C80*D80</f>
        <v>460000</v>
      </c>
      <c r="F80" s="31">
        <f>C80</f>
        <v>1840</v>
      </c>
      <c r="G80" s="19">
        <v>250</v>
      </c>
      <c r="H80" s="11">
        <f>F80*G80</f>
        <v>460000</v>
      </c>
      <c r="I80" s="31">
        <f>C80</f>
        <v>1840</v>
      </c>
      <c r="J80" s="19">
        <v>250</v>
      </c>
      <c r="K80" s="11">
        <f>I80*J80</f>
        <v>460000</v>
      </c>
      <c r="L80" s="31">
        <f>C80</f>
        <v>1840</v>
      </c>
      <c r="M80" s="19">
        <v>250</v>
      </c>
      <c r="N80" s="11">
        <f>L80*M80</f>
        <v>460000</v>
      </c>
      <c r="P80" s="1">
        <v>195</v>
      </c>
      <c r="Q80" s="1">
        <f t="shared" si="12"/>
        <v>260</v>
      </c>
      <c r="R80" s="25">
        <f t="shared" si="13"/>
        <v>-10</v>
      </c>
      <c r="S80" s="26">
        <f t="shared" si="11"/>
        <v>-3.8461538461538464E-2</v>
      </c>
    </row>
    <row r="81" spans="2:19">
      <c r="B81" s="8" t="s">
        <v>21</v>
      </c>
      <c r="C81" s="18">
        <v>4200</v>
      </c>
      <c r="D81" s="19">
        <v>380</v>
      </c>
      <c r="E81" s="11">
        <f>C81*D81</f>
        <v>1596000</v>
      </c>
      <c r="F81" s="31">
        <f>C81</f>
        <v>4200</v>
      </c>
      <c r="G81" s="19">
        <v>380</v>
      </c>
      <c r="H81" s="11">
        <f>F81*G81</f>
        <v>1596000</v>
      </c>
      <c r="I81" s="31">
        <f>C81</f>
        <v>4200</v>
      </c>
      <c r="J81" s="19">
        <v>380</v>
      </c>
      <c r="K81" s="11">
        <f>I81*J81</f>
        <v>1596000</v>
      </c>
      <c r="L81" s="31">
        <f>C81</f>
        <v>4200</v>
      </c>
      <c r="M81" s="19">
        <v>380</v>
      </c>
      <c r="N81" s="11">
        <f>L81*M81</f>
        <v>1596000</v>
      </c>
      <c r="P81" s="1">
        <v>265</v>
      </c>
      <c r="Q81" s="1">
        <f t="shared" si="12"/>
        <v>353.33333333333331</v>
      </c>
      <c r="R81" s="25">
        <f t="shared" si="13"/>
        <v>26.666666666666686</v>
      </c>
      <c r="S81" s="26">
        <f t="shared" si="11"/>
        <v>7.54716981132076E-2</v>
      </c>
    </row>
    <row r="82" spans="2:19">
      <c r="B82" s="8" t="s">
        <v>22</v>
      </c>
      <c r="C82" s="18">
        <v>8800</v>
      </c>
      <c r="D82" s="19">
        <v>90</v>
      </c>
      <c r="E82" s="11">
        <f>C82*D82</f>
        <v>792000</v>
      </c>
      <c r="F82" s="31">
        <f>C82</f>
        <v>8800</v>
      </c>
      <c r="G82" s="19">
        <v>95</v>
      </c>
      <c r="H82" s="11">
        <f>F82*G82</f>
        <v>836000</v>
      </c>
      <c r="I82" s="31">
        <f>C82</f>
        <v>8800</v>
      </c>
      <c r="J82" s="19">
        <v>95</v>
      </c>
      <c r="K82" s="11">
        <f>I82*J82</f>
        <v>836000</v>
      </c>
      <c r="L82" s="31">
        <f>C82</f>
        <v>8800</v>
      </c>
      <c r="M82" s="19">
        <v>90</v>
      </c>
      <c r="N82" s="11">
        <f>L82*M82</f>
        <v>792000</v>
      </c>
      <c r="P82" s="1">
        <v>59</v>
      </c>
      <c r="Q82" s="1">
        <f t="shared" si="12"/>
        <v>78.666666666666657</v>
      </c>
      <c r="R82" s="25">
        <f t="shared" si="13"/>
        <v>11.333333333333343</v>
      </c>
      <c r="S82" s="26">
        <f t="shared" si="11"/>
        <v>0.14406779661016964</v>
      </c>
    </row>
    <row r="83" spans="2:19">
      <c r="B83" s="15" t="s">
        <v>18</v>
      </c>
      <c r="C83" s="16"/>
      <c r="D83" s="17"/>
      <c r="E83" s="17">
        <f>SUM(E80:E82)</f>
        <v>2848000</v>
      </c>
      <c r="F83" s="16"/>
      <c r="G83" s="16"/>
      <c r="H83" s="16">
        <f>SUM(H80:H82)</f>
        <v>2892000</v>
      </c>
      <c r="I83" s="16"/>
      <c r="J83" s="16"/>
      <c r="K83" s="16">
        <f>SUM(K80:K82)</f>
        <v>2892000</v>
      </c>
      <c r="L83" s="16"/>
      <c r="M83" s="16"/>
      <c r="N83" s="16">
        <f>SUM(N80:N82)</f>
        <v>2848000</v>
      </c>
    </row>
    <row r="86" spans="2:19">
      <c r="B86" s="20" t="s">
        <v>23</v>
      </c>
      <c r="E86" s="17">
        <f>E75+E83</f>
        <v>7021415</v>
      </c>
      <c r="F86" s="15"/>
      <c r="G86" s="15"/>
      <c r="H86" s="17">
        <f>H75+H83</f>
        <v>8215835</v>
      </c>
      <c r="I86" s="15"/>
      <c r="J86" s="15"/>
      <c r="K86" s="17">
        <f>K75+K83</f>
        <v>9015760</v>
      </c>
      <c r="L86" s="15"/>
      <c r="M86" s="15"/>
      <c r="N86" s="17">
        <f>N75+N83</f>
        <v>9734485</v>
      </c>
    </row>
    <row r="89" spans="2:19">
      <c r="C89" s="32">
        <v>2019</v>
      </c>
      <c r="D89" s="32">
        <v>2020</v>
      </c>
      <c r="E89" s="32">
        <v>2021</v>
      </c>
      <c r="F89" s="32">
        <v>2022</v>
      </c>
    </row>
    <row r="90" spans="2:19">
      <c r="B90" s="1" t="s">
        <v>27</v>
      </c>
      <c r="C90" s="33">
        <v>6800</v>
      </c>
      <c r="D90" s="33">
        <v>8200</v>
      </c>
      <c r="E90" s="33">
        <v>9600</v>
      </c>
      <c r="F90" s="33">
        <v>11000</v>
      </c>
    </row>
    <row r="91" spans="2:19">
      <c r="C91" s="33">
        <v>1400</v>
      </c>
      <c r="D91" s="33">
        <f>D90-C90</f>
        <v>1400</v>
      </c>
      <c r="E91" s="33">
        <f>E90-D90</f>
        <v>1400</v>
      </c>
      <c r="F91" s="33">
        <f>F90-E90</f>
        <v>1400</v>
      </c>
    </row>
    <row r="92" spans="2:19">
      <c r="B92" s="1" t="s">
        <v>28</v>
      </c>
      <c r="C92" s="33">
        <f>6100*0.7</f>
        <v>4270</v>
      </c>
      <c r="D92" s="33">
        <v>7400</v>
      </c>
      <c r="E92" s="33">
        <v>8600</v>
      </c>
      <c r="F92" s="33">
        <v>9900</v>
      </c>
    </row>
    <row r="97" spans="2:15" ht="18" thickBot="1">
      <c r="B97" s="34" t="s">
        <v>52</v>
      </c>
    </row>
    <row r="98" spans="2:15" ht="15.75" thickTop="1"/>
    <row r="99" spans="2:15">
      <c r="B99" s="36" t="s">
        <v>0</v>
      </c>
      <c r="C99" s="37"/>
      <c r="D99" s="37"/>
      <c r="E99" s="37"/>
      <c r="F99" s="37"/>
      <c r="G99" s="37"/>
      <c r="H99" s="37"/>
      <c r="I99" s="37"/>
      <c r="J99" s="37"/>
      <c r="K99" s="37"/>
      <c r="L99"/>
      <c r="M99"/>
      <c r="N99"/>
      <c r="O99"/>
    </row>
    <row r="100" spans="2:15">
      <c r="B100"/>
      <c r="C100" s="37"/>
      <c r="D100" s="37"/>
      <c r="E100" s="37"/>
      <c r="F100" s="37"/>
      <c r="G100" s="37"/>
      <c r="H100" s="37"/>
      <c r="I100" s="37"/>
      <c r="J100" s="37"/>
      <c r="K100" s="37"/>
      <c r="L100"/>
      <c r="M100"/>
      <c r="N100"/>
      <c r="O100"/>
    </row>
    <row r="101" spans="2:15">
      <c r="B101" s="36" t="s">
        <v>36</v>
      </c>
      <c r="C101" s="37"/>
      <c r="D101" s="37"/>
      <c r="E101" s="37"/>
      <c r="F101" s="37"/>
      <c r="G101" s="37"/>
      <c r="H101" s="37"/>
      <c r="I101" s="37"/>
      <c r="J101" s="37"/>
      <c r="K101" s="37"/>
      <c r="L101"/>
      <c r="M101"/>
      <c r="N101"/>
      <c r="O101"/>
    </row>
    <row r="102" spans="2:15">
      <c r="B102" s="38"/>
      <c r="C102" s="1023">
        <v>2019</v>
      </c>
      <c r="D102" s="1023"/>
      <c r="E102" s="1023"/>
      <c r="F102" s="1023">
        <v>2020</v>
      </c>
      <c r="G102" s="1023"/>
      <c r="H102" s="1023"/>
      <c r="I102" s="1023">
        <v>2021</v>
      </c>
      <c r="J102" s="1023"/>
      <c r="K102" s="1023"/>
      <c r="L102" s="1023">
        <v>2022</v>
      </c>
      <c r="M102" s="1023"/>
      <c r="N102" s="1023"/>
      <c r="O102"/>
    </row>
    <row r="103" spans="2:15">
      <c r="B103" s="38"/>
      <c r="C103" s="39" t="s">
        <v>2</v>
      </c>
      <c r="D103" s="39" t="s">
        <v>3</v>
      </c>
      <c r="E103" s="39" t="s">
        <v>4</v>
      </c>
      <c r="F103" s="39" t="s">
        <v>2</v>
      </c>
      <c r="G103" s="39" t="s">
        <v>3</v>
      </c>
      <c r="H103" s="39" t="s">
        <v>4</v>
      </c>
      <c r="I103" s="39" t="s">
        <v>2</v>
      </c>
      <c r="J103" s="39" t="s">
        <v>3</v>
      </c>
      <c r="K103" s="39" t="s">
        <v>4</v>
      </c>
      <c r="L103" s="39" t="s">
        <v>2</v>
      </c>
      <c r="M103" s="39" t="s">
        <v>3</v>
      </c>
      <c r="N103" s="39" t="s">
        <v>4</v>
      </c>
      <c r="O103"/>
    </row>
    <row r="104" spans="2:15">
      <c r="B104" s="40" t="s">
        <v>37</v>
      </c>
      <c r="C104" s="41">
        <v>790</v>
      </c>
      <c r="D104" s="41">
        <v>10</v>
      </c>
      <c r="E104" s="41">
        <f>C104*D104*12</f>
        <v>94800</v>
      </c>
      <c r="F104" s="41">
        <v>790</v>
      </c>
      <c r="G104" s="41">
        <v>10</v>
      </c>
      <c r="H104" s="41">
        <f>F104*G104*12</f>
        <v>94800</v>
      </c>
      <c r="I104" s="41">
        <v>790</v>
      </c>
      <c r="J104" s="41">
        <v>10</v>
      </c>
      <c r="K104" s="41">
        <f>I104*J104*12</f>
        <v>94800</v>
      </c>
      <c r="L104" s="41">
        <v>790</v>
      </c>
      <c r="M104" s="41">
        <v>10</v>
      </c>
      <c r="N104" s="41">
        <f>L104*M104*12</f>
        <v>94800</v>
      </c>
      <c r="O104"/>
    </row>
    <row r="105" spans="2:15">
      <c r="B105"/>
      <c r="C105" s="37"/>
      <c r="D105" s="37"/>
      <c r="E105" s="37"/>
      <c r="F105" s="37"/>
      <c r="G105" s="37"/>
      <c r="H105" s="37"/>
      <c r="I105" s="37"/>
      <c r="J105" s="37"/>
      <c r="K105" s="37"/>
      <c r="L105"/>
      <c r="M105"/>
      <c r="N105"/>
      <c r="O105"/>
    </row>
    <row r="106" spans="2:15">
      <c r="B106"/>
      <c r="C106" s="37"/>
      <c r="D106" s="37"/>
      <c r="E106" s="37"/>
      <c r="F106" s="37"/>
      <c r="G106" s="37"/>
      <c r="H106" s="37"/>
      <c r="I106" s="37"/>
      <c r="J106" s="37"/>
      <c r="K106" s="37"/>
      <c r="L106"/>
      <c r="M106"/>
      <c r="N106"/>
      <c r="O106"/>
    </row>
    <row r="107" spans="2:15">
      <c r="B107" s="36" t="s">
        <v>38</v>
      </c>
      <c r="C107"/>
      <c r="D107"/>
      <c r="E107"/>
      <c r="F107"/>
      <c r="G107"/>
      <c r="H107"/>
      <c r="I107"/>
      <c r="J107"/>
      <c r="K107"/>
      <c r="L107"/>
      <c r="M107"/>
      <c r="N107"/>
      <c r="O107"/>
    </row>
    <row r="108" spans="2:15">
      <c r="B108" s="1020"/>
      <c r="C108" s="1021">
        <v>2019</v>
      </c>
      <c r="D108" s="1021"/>
      <c r="E108" s="1021"/>
      <c r="F108" s="1021">
        <v>2020</v>
      </c>
      <c r="G108" s="1021"/>
      <c r="H108" s="1021"/>
      <c r="I108" s="1021">
        <v>2021</v>
      </c>
      <c r="J108" s="1021"/>
      <c r="K108" s="1021"/>
      <c r="L108" s="1021">
        <v>2022</v>
      </c>
      <c r="M108" s="1021"/>
      <c r="N108" s="1021"/>
      <c r="O108"/>
    </row>
    <row r="109" spans="2:15">
      <c r="B109" s="1020"/>
      <c r="C109" s="42" t="s">
        <v>2</v>
      </c>
      <c r="D109" s="42" t="s">
        <v>3</v>
      </c>
      <c r="E109" s="42" t="s">
        <v>18</v>
      </c>
      <c r="F109" s="42" t="s">
        <v>2</v>
      </c>
      <c r="G109" s="42" t="s">
        <v>3</v>
      </c>
      <c r="H109" s="42" t="s">
        <v>18</v>
      </c>
      <c r="I109" s="42" t="s">
        <v>2</v>
      </c>
      <c r="J109" s="42" t="s">
        <v>3</v>
      </c>
      <c r="K109" s="42" t="s">
        <v>18</v>
      </c>
      <c r="L109" s="42" t="s">
        <v>2</v>
      </c>
      <c r="M109" s="42" t="s">
        <v>3</v>
      </c>
      <c r="N109" s="42" t="s">
        <v>18</v>
      </c>
      <c r="O109"/>
    </row>
    <row r="110" spans="2:15">
      <c r="B110" s="43" t="s">
        <v>39</v>
      </c>
      <c r="C110" s="42"/>
      <c r="D110" s="42"/>
      <c r="E110" s="42"/>
      <c r="F110" s="42"/>
      <c r="G110" s="42"/>
      <c r="H110" s="42"/>
      <c r="I110" s="42"/>
      <c r="J110" s="42"/>
      <c r="K110" s="42"/>
      <c r="L110" s="42"/>
      <c r="M110" s="42"/>
      <c r="N110" s="42"/>
      <c r="O110"/>
    </row>
    <row r="111" spans="2:15">
      <c r="B111" s="44" t="s">
        <v>40</v>
      </c>
      <c r="C111" s="41">
        <v>2520</v>
      </c>
      <c r="D111" s="41">
        <v>1</v>
      </c>
      <c r="E111" s="41">
        <f>C111*D111*12</f>
        <v>30240</v>
      </c>
      <c r="F111" s="41">
        <v>2520</v>
      </c>
      <c r="G111" s="41">
        <v>1</v>
      </c>
      <c r="H111" s="41">
        <f t="shared" ref="H111:H116" si="14">F111*G111*12</f>
        <v>30240</v>
      </c>
      <c r="I111" s="41">
        <v>2520</v>
      </c>
      <c r="J111" s="41">
        <v>1</v>
      </c>
      <c r="K111" s="41">
        <f t="shared" ref="K111:K116" si="15">I111*J111*12</f>
        <v>30240</v>
      </c>
      <c r="L111" s="41">
        <v>2520</v>
      </c>
      <c r="M111" s="41">
        <v>1</v>
      </c>
      <c r="N111" s="41">
        <f t="shared" ref="N111:N116" si="16">L111*M111*12</f>
        <v>30240</v>
      </c>
      <c r="O111"/>
    </row>
    <row r="112" spans="2:15">
      <c r="B112" s="44" t="s">
        <v>41</v>
      </c>
      <c r="C112" s="41">
        <v>1680</v>
      </c>
      <c r="D112" s="41">
        <v>1</v>
      </c>
      <c r="E112" s="41">
        <f t="shared" ref="E112:E120" si="17">C112*D112*12</f>
        <v>20160</v>
      </c>
      <c r="F112" s="41">
        <v>1680</v>
      </c>
      <c r="G112" s="41">
        <v>1</v>
      </c>
      <c r="H112" s="41">
        <f t="shared" si="14"/>
        <v>20160</v>
      </c>
      <c r="I112" s="41">
        <v>1680</v>
      </c>
      <c r="J112" s="41">
        <v>1</v>
      </c>
      <c r="K112" s="41">
        <f t="shared" si="15"/>
        <v>20160</v>
      </c>
      <c r="L112" s="41">
        <v>1680</v>
      </c>
      <c r="M112" s="41">
        <v>1</v>
      </c>
      <c r="N112" s="41">
        <f t="shared" si="16"/>
        <v>20160</v>
      </c>
      <c r="O112"/>
    </row>
    <row r="113" spans="2:15">
      <c r="B113" s="44" t="s">
        <v>42</v>
      </c>
      <c r="C113" s="41">
        <v>840</v>
      </c>
      <c r="D113" s="41">
        <v>1</v>
      </c>
      <c r="E113" s="41">
        <f t="shared" si="17"/>
        <v>10080</v>
      </c>
      <c r="F113" s="41">
        <v>840</v>
      </c>
      <c r="G113" s="41">
        <v>1</v>
      </c>
      <c r="H113" s="41">
        <f t="shared" si="14"/>
        <v>10080</v>
      </c>
      <c r="I113" s="41">
        <v>840</v>
      </c>
      <c r="J113" s="41">
        <v>1</v>
      </c>
      <c r="K113" s="41">
        <f t="shared" si="15"/>
        <v>10080</v>
      </c>
      <c r="L113" s="41">
        <v>840</v>
      </c>
      <c r="M113" s="41">
        <v>1</v>
      </c>
      <c r="N113" s="41">
        <f t="shared" si="16"/>
        <v>10080</v>
      </c>
      <c r="O113"/>
    </row>
    <row r="114" spans="2:15">
      <c r="B114" s="44" t="s">
        <v>43</v>
      </c>
      <c r="C114" s="41">
        <v>1210</v>
      </c>
      <c r="D114" s="41">
        <v>2</v>
      </c>
      <c r="E114" s="41">
        <f t="shared" si="17"/>
        <v>29040</v>
      </c>
      <c r="F114" s="41">
        <v>1210</v>
      </c>
      <c r="G114" s="41">
        <v>2</v>
      </c>
      <c r="H114" s="41">
        <f t="shared" si="14"/>
        <v>29040</v>
      </c>
      <c r="I114" s="41">
        <v>1210</v>
      </c>
      <c r="J114" s="41">
        <v>2</v>
      </c>
      <c r="K114" s="41">
        <f t="shared" si="15"/>
        <v>29040</v>
      </c>
      <c r="L114" s="41">
        <v>1210</v>
      </c>
      <c r="M114" s="41">
        <v>2</v>
      </c>
      <c r="N114" s="41">
        <f t="shared" si="16"/>
        <v>29040</v>
      </c>
      <c r="O114"/>
    </row>
    <row r="115" spans="2:15">
      <c r="B115" s="44" t="s">
        <v>44</v>
      </c>
      <c r="C115" s="41">
        <v>790</v>
      </c>
      <c r="D115" s="41">
        <v>2</v>
      </c>
      <c r="E115" s="41">
        <f t="shared" si="17"/>
        <v>18960</v>
      </c>
      <c r="F115" s="41">
        <v>790</v>
      </c>
      <c r="G115" s="41">
        <v>2</v>
      </c>
      <c r="H115" s="41">
        <f t="shared" si="14"/>
        <v>18960</v>
      </c>
      <c r="I115" s="41">
        <v>790</v>
      </c>
      <c r="J115" s="41">
        <v>2</v>
      </c>
      <c r="K115" s="41">
        <f t="shared" si="15"/>
        <v>18960</v>
      </c>
      <c r="L115" s="41">
        <v>790</v>
      </c>
      <c r="M115" s="41">
        <v>2</v>
      </c>
      <c r="N115" s="41">
        <f t="shared" si="16"/>
        <v>18960</v>
      </c>
      <c r="O115"/>
    </row>
    <row r="116" spans="2:15">
      <c r="B116" s="44" t="s">
        <v>45</v>
      </c>
      <c r="C116" s="41">
        <v>790</v>
      </c>
      <c r="D116" s="41">
        <v>2</v>
      </c>
      <c r="E116" s="41">
        <f t="shared" si="17"/>
        <v>18960</v>
      </c>
      <c r="F116" s="41">
        <v>790</v>
      </c>
      <c r="G116" s="41">
        <v>2</v>
      </c>
      <c r="H116" s="41">
        <f t="shared" si="14"/>
        <v>18960</v>
      </c>
      <c r="I116" s="41">
        <v>790</v>
      </c>
      <c r="J116" s="41">
        <v>2</v>
      </c>
      <c r="K116" s="41">
        <f t="shared" si="15"/>
        <v>18960</v>
      </c>
      <c r="L116" s="41">
        <v>790</v>
      </c>
      <c r="M116" s="41">
        <v>2</v>
      </c>
      <c r="N116" s="41">
        <f t="shared" si="16"/>
        <v>18960</v>
      </c>
      <c r="O116"/>
    </row>
    <row r="117" spans="2:15">
      <c r="B117" s="45" t="s">
        <v>46</v>
      </c>
      <c r="C117" s="41"/>
      <c r="D117" s="41"/>
      <c r="E117" s="41"/>
      <c r="F117" s="41"/>
      <c r="G117" s="41"/>
      <c r="H117" s="41"/>
      <c r="I117" s="41"/>
      <c r="J117" s="41"/>
      <c r="K117" s="41"/>
      <c r="L117" s="41"/>
      <c r="M117" s="41"/>
      <c r="N117" s="41"/>
      <c r="O117"/>
    </row>
    <row r="118" spans="2:15">
      <c r="B118" s="44" t="s">
        <v>43</v>
      </c>
      <c r="C118" s="41">
        <v>1010</v>
      </c>
      <c r="D118" s="41">
        <v>3</v>
      </c>
      <c r="E118" s="41">
        <f t="shared" si="17"/>
        <v>36360</v>
      </c>
      <c r="F118" s="41">
        <v>1010</v>
      </c>
      <c r="G118" s="41">
        <v>3</v>
      </c>
      <c r="H118" s="41">
        <f>F118*G118*12</f>
        <v>36360</v>
      </c>
      <c r="I118" s="41">
        <v>1010</v>
      </c>
      <c r="J118" s="41">
        <v>3</v>
      </c>
      <c r="K118" s="41">
        <f>I118*J118*12</f>
        <v>36360</v>
      </c>
      <c r="L118" s="41">
        <v>1010</v>
      </c>
      <c r="M118" s="41">
        <v>3</v>
      </c>
      <c r="N118" s="41">
        <f>L118*M118*12</f>
        <v>36360</v>
      </c>
      <c r="O118"/>
    </row>
    <row r="119" spans="2:15">
      <c r="B119" s="44" t="s">
        <v>44</v>
      </c>
      <c r="C119" s="41">
        <v>750</v>
      </c>
      <c r="D119" s="41">
        <v>3</v>
      </c>
      <c r="E119" s="41">
        <f t="shared" si="17"/>
        <v>27000</v>
      </c>
      <c r="F119" s="41">
        <v>750</v>
      </c>
      <c r="G119" s="41">
        <v>3</v>
      </c>
      <c r="H119" s="41">
        <f>F119*G119*12</f>
        <v>27000</v>
      </c>
      <c r="I119" s="41">
        <v>750</v>
      </c>
      <c r="J119" s="41">
        <v>3</v>
      </c>
      <c r="K119" s="41">
        <f>I119*J119*12</f>
        <v>27000</v>
      </c>
      <c r="L119" s="41">
        <v>750</v>
      </c>
      <c r="M119" s="41">
        <v>3</v>
      </c>
      <c r="N119" s="41">
        <f>L119*M119*12</f>
        <v>27000</v>
      </c>
      <c r="O119"/>
    </row>
    <row r="120" spans="2:15">
      <c r="B120" s="44" t="s">
        <v>45</v>
      </c>
      <c r="C120" s="41">
        <v>580</v>
      </c>
      <c r="D120" s="41">
        <v>3</v>
      </c>
      <c r="E120" s="41">
        <f t="shared" si="17"/>
        <v>20880</v>
      </c>
      <c r="F120" s="41">
        <v>580</v>
      </c>
      <c r="G120" s="41">
        <v>3</v>
      </c>
      <c r="H120" s="41">
        <f>F120*G120*12</f>
        <v>20880</v>
      </c>
      <c r="I120" s="41">
        <v>580</v>
      </c>
      <c r="J120" s="41">
        <v>3</v>
      </c>
      <c r="K120" s="41">
        <f>I120*J120*12</f>
        <v>20880</v>
      </c>
      <c r="L120" s="41">
        <v>580</v>
      </c>
      <c r="M120" s="41">
        <v>3</v>
      </c>
      <c r="N120" s="41">
        <f>L120*M120*12</f>
        <v>20880</v>
      </c>
      <c r="O120"/>
    </row>
    <row r="121" spans="2:15">
      <c r="B121" s="45" t="s">
        <v>47</v>
      </c>
      <c r="C121" s="41"/>
      <c r="D121" s="41"/>
      <c r="E121" s="41"/>
      <c r="F121" s="41"/>
      <c r="G121" s="41"/>
      <c r="H121" s="41"/>
      <c r="I121" s="41"/>
      <c r="J121" s="41"/>
      <c r="K121" s="41"/>
      <c r="L121" s="41"/>
      <c r="M121" s="41"/>
      <c r="N121" s="41"/>
      <c r="O121"/>
    </row>
    <row r="122" spans="2:15">
      <c r="B122" s="44" t="s">
        <v>48</v>
      </c>
      <c r="C122" s="46">
        <v>2</v>
      </c>
      <c r="D122" s="41">
        <v>15000</v>
      </c>
      <c r="E122" s="41">
        <f>C122*D122</f>
        <v>30000</v>
      </c>
      <c r="F122" s="46">
        <v>2</v>
      </c>
      <c r="G122" s="41">
        <v>15000</v>
      </c>
      <c r="H122" s="41">
        <f>F122*G122</f>
        <v>30000</v>
      </c>
      <c r="I122" s="46">
        <v>2</v>
      </c>
      <c r="J122" s="41">
        <v>15000</v>
      </c>
      <c r="K122" s="41">
        <f>I122*J122</f>
        <v>30000</v>
      </c>
      <c r="L122" s="46">
        <v>2</v>
      </c>
      <c r="M122" s="41">
        <v>15000</v>
      </c>
      <c r="N122" s="41">
        <f>L122*M122</f>
        <v>30000</v>
      </c>
      <c r="O122"/>
    </row>
    <row r="123" spans="2:15">
      <c r="B123" s="44" t="s">
        <v>49</v>
      </c>
      <c r="C123" s="41">
        <v>1500</v>
      </c>
      <c r="D123" s="41">
        <v>12</v>
      </c>
      <c r="E123" s="41">
        <f>C123*D123</f>
        <v>18000</v>
      </c>
      <c r="F123" s="41">
        <v>1500</v>
      </c>
      <c r="G123" s="41">
        <v>12</v>
      </c>
      <c r="H123" s="41">
        <f>F123*G123</f>
        <v>18000</v>
      </c>
      <c r="I123" s="41">
        <v>1500</v>
      </c>
      <c r="J123" s="41">
        <v>12</v>
      </c>
      <c r="K123" s="41">
        <f>I123*J123</f>
        <v>18000</v>
      </c>
      <c r="L123" s="41">
        <v>1500</v>
      </c>
      <c r="M123" s="41">
        <v>12</v>
      </c>
      <c r="N123" s="41">
        <f>L123*M123</f>
        <v>18000</v>
      </c>
      <c r="O123"/>
    </row>
    <row r="124" spans="2:15">
      <c r="B124" s="44" t="s">
        <v>50</v>
      </c>
      <c r="C124" s="41">
        <v>250</v>
      </c>
      <c r="D124" s="41">
        <v>12</v>
      </c>
      <c r="E124" s="41">
        <f>C124*D124</f>
        <v>3000</v>
      </c>
      <c r="F124" s="41">
        <v>250</v>
      </c>
      <c r="G124" s="41">
        <v>12</v>
      </c>
      <c r="H124" s="41">
        <f>F124*G124</f>
        <v>3000</v>
      </c>
      <c r="I124" s="41">
        <v>250</v>
      </c>
      <c r="J124" s="41">
        <v>12</v>
      </c>
      <c r="K124" s="41">
        <f>I124*J124</f>
        <v>3000</v>
      </c>
      <c r="L124" s="41">
        <v>250</v>
      </c>
      <c r="M124" s="41">
        <v>12</v>
      </c>
      <c r="N124" s="41">
        <f>L124*M124</f>
        <v>3000</v>
      </c>
      <c r="O124"/>
    </row>
    <row r="125" spans="2:15">
      <c r="B125" s="44" t="s">
        <v>51</v>
      </c>
      <c r="C125" s="41">
        <v>250</v>
      </c>
      <c r="D125" s="41">
        <v>12</v>
      </c>
      <c r="E125" s="41">
        <f>C125*D125</f>
        <v>3000</v>
      </c>
      <c r="F125" s="41">
        <v>250</v>
      </c>
      <c r="G125" s="41">
        <v>12</v>
      </c>
      <c r="H125" s="41">
        <f>F125*G125</f>
        <v>3000</v>
      </c>
      <c r="I125" s="41">
        <v>250</v>
      </c>
      <c r="J125" s="41">
        <v>12</v>
      </c>
      <c r="K125" s="41">
        <f>I125*J125</f>
        <v>3000</v>
      </c>
      <c r="L125" s="41">
        <v>250</v>
      </c>
      <c r="M125" s="41">
        <v>12</v>
      </c>
      <c r="N125" s="41">
        <f>L125*M125</f>
        <v>3000</v>
      </c>
      <c r="O125"/>
    </row>
    <row r="126" spans="2:15">
      <c r="B126"/>
      <c r="C126" s="47"/>
      <c r="D126" s="37"/>
      <c r="E126" s="47">
        <f>SUM(E111:E125)</f>
        <v>265680</v>
      </c>
      <c r="F126" s="47"/>
      <c r="G126" s="37"/>
      <c r="H126" s="47">
        <f>SUM(H111:H125)</f>
        <v>265680</v>
      </c>
      <c r="I126" s="47"/>
      <c r="J126" s="47"/>
      <c r="K126" s="47">
        <f>SUM(K111:K125)</f>
        <v>265680</v>
      </c>
      <c r="L126" s="47"/>
      <c r="M126" s="47"/>
      <c r="N126" s="47">
        <f>SUM(N111:N125)</f>
        <v>265680</v>
      </c>
      <c r="O126"/>
    </row>
    <row r="127" spans="2:15">
      <c r="B127"/>
      <c r="C127" s="37"/>
      <c r="D127" s="37"/>
      <c r="E127" s="37"/>
      <c r="F127" s="37"/>
      <c r="G127" s="37"/>
      <c r="H127" s="37"/>
      <c r="I127" s="37"/>
      <c r="J127" s="37"/>
      <c r="K127" s="37"/>
      <c r="L127"/>
      <c r="M127"/>
      <c r="N127"/>
      <c r="O127"/>
    </row>
    <row r="128" spans="2:15">
      <c r="B128"/>
      <c r="C128" s="37"/>
      <c r="D128" s="37"/>
      <c r="E128" s="37"/>
      <c r="F128" s="37"/>
      <c r="G128" s="37"/>
      <c r="H128" s="37"/>
      <c r="I128" s="37"/>
      <c r="J128" s="37"/>
      <c r="K128" s="37"/>
      <c r="L128"/>
      <c r="M128"/>
      <c r="N128"/>
      <c r="O128"/>
    </row>
    <row r="129" spans="2:15">
      <c r="B129"/>
      <c r="C129" s="37"/>
      <c r="D129" s="37"/>
      <c r="E129" s="37">
        <f>SUM(E113:E120)*0.95+SUM(E122:E125)</f>
        <v>207216</v>
      </c>
      <c r="F129" s="37"/>
      <c r="G129" s="37"/>
      <c r="H129" s="37">
        <f>SUM(H113:H120)*0.95+SUM(H122:H125)</f>
        <v>207216</v>
      </c>
      <c r="I129" s="37"/>
      <c r="J129" s="37"/>
      <c r="K129" s="37">
        <f>SUM(K113:K120)*0.95+SUM(K122:K125)</f>
        <v>207216</v>
      </c>
      <c r="L129"/>
      <c r="M129"/>
      <c r="N129" s="37">
        <f>SUM(N113:N120)*0.95+SUM(N122:N125)</f>
        <v>207216</v>
      </c>
      <c r="O129"/>
    </row>
    <row r="130" spans="2:15">
      <c r="B130"/>
      <c r="C130" s="37"/>
      <c r="D130" s="37"/>
      <c r="E130" s="37"/>
      <c r="F130" s="37"/>
      <c r="G130" s="37"/>
      <c r="H130" s="37"/>
      <c r="I130" s="37"/>
      <c r="J130" s="37"/>
      <c r="K130" s="37"/>
      <c r="L130"/>
      <c r="M130"/>
      <c r="N130"/>
      <c r="O130"/>
    </row>
    <row r="131" spans="2:15" ht="18" thickBot="1">
      <c r="B131" s="229" t="s">
        <v>535</v>
      </c>
      <c r="C131" s="37"/>
      <c r="D131" s="37"/>
      <c r="E131" s="37"/>
      <c r="F131" s="37"/>
      <c r="G131" s="37"/>
      <c r="H131" s="37"/>
      <c r="I131" s="37"/>
      <c r="J131" s="37"/>
      <c r="K131" s="37"/>
      <c r="L131"/>
      <c r="M131"/>
      <c r="N131"/>
      <c r="O131"/>
    </row>
    <row r="132" spans="2:15" ht="16.5" thickTop="1" thickBot="1">
      <c r="B132" s="2"/>
      <c r="C132" s="3"/>
      <c r="D132" s="3"/>
      <c r="E132" s="3"/>
      <c r="F132" s="3"/>
      <c r="G132" s="3"/>
      <c r="H132" s="3"/>
      <c r="I132" s="4"/>
      <c r="J132" s="3"/>
      <c r="K132" s="4"/>
      <c r="L132" s="3"/>
      <c r="M132" s="4"/>
      <c r="N132" s="4"/>
    </row>
    <row r="133" spans="2:15">
      <c r="B133" s="247"/>
      <c r="C133" s="248"/>
      <c r="D133" s="1009">
        <v>2019</v>
      </c>
      <c r="E133" s="1010"/>
      <c r="F133" s="1011"/>
      <c r="G133" s="1009">
        <v>2020</v>
      </c>
      <c r="H133" s="1011"/>
      <c r="I133" s="1009">
        <v>2021</v>
      </c>
      <c r="J133" s="1011"/>
      <c r="K133" s="1009">
        <v>2022</v>
      </c>
      <c r="L133" s="1011"/>
      <c r="M133" s="249" t="s">
        <v>528</v>
      </c>
      <c r="N133" s="249"/>
    </row>
    <row r="134" spans="2:15">
      <c r="B134" s="250"/>
      <c r="C134" s="251" t="s">
        <v>2</v>
      </c>
      <c r="D134" s="252" t="s">
        <v>3</v>
      </c>
      <c r="E134" s="253"/>
      <c r="F134" s="254" t="s">
        <v>529</v>
      </c>
      <c r="G134" s="252" t="s">
        <v>3</v>
      </c>
      <c r="H134" s="254" t="s">
        <v>529</v>
      </c>
      <c r="I134" s="252" t="s">
        <v>3</v>
      </c>
      <c r="J134" s="254" t="s">
        <v>529</v>
      </c>
      <c r="K134" s="252" t="s">
        <v>3</v>
      </c>
      <c r="L134" s="254" t="s">
        <v>529</v>
      </c>
      <c r="M134" s="249"/>
      <c r="N134" s="249"/>
    </row>
    <row r="135" spans="2:15">
      <c r="B135" s="250" t="s">
        <v>530</v>
      </c>
      <c r="C135" s="255">
        <v>122</v>
      </c>
      <c r="D135" s="256">
        <v>15264</v>
      </c>
      <c r="E135" s="257"/>
      <c r="F135" s="258">
        <f>C135*D135</f>
        <v>1862208</v>
      </c>
      <c r="G135" s="256">
        <v>18528</v>
      </c>
      <c r="H135" s="258">
        <f>C135*G135</f>
        <v>2260416</v>
      </c>
      <c r="I135" s="256">
        <v>21504</v>
      </c>
      <c r="J135" s="258">
        <f>C135*I135</f>
        <v>2623488</v>
      </c>
      <c r="K135" s="256">
        <v>24768</v>
      </c>
      <c r="L135" s="258">
        <f>C135*K135</f>
        <v>3021696</v>
      </c>
      <c r="M135" s="249"/>
      <c r="N135" s="249"/>
    </row>
    <row r="136" spans="2:15">
      <c r="B136" s="250" t="s">
        <v>531</v>
      </c>
      <c r="C136" s="255">
        <v>58.1</v>
      </c>
      <c r="D136" s="256">
        <v>15250</v>
      </c>
      <c r="E136" s="257"/>
      <c r="F136" s="258">
        <f>C136*D136</f>
        <v>886025</v>
      </c>
      <c r="G136" s="256">
        <v>18500</v>
      </c>
      <c r="H136" s="258">
        <f>C136*G136</f>
        <v>1074850</v>
      </c>
      <c r="I136" s="256">
        <v>21500</v>
      </c>
      <c r="J136" s="258">
        <f>C136*I136</f>
        <v>1249150</v>
      </c>
      <c r="K136" s="256">
        <v>24750</v>
      </c>
      <c r="L136" s="258">
        <f>C136*K136</f>
        <v>1437975</v>
      </c>
      <c r="M136" s="249"/>
      <c r="N136" s="249"/>
    </row>
    <row r="137" spans="2:15">
      <c r="B137" s="250"/>
      <c r="C137" s="255"/>
      <c r="D137" s="256"/>
      <c r="E137" s="257"/>
      <c r="F137" s="258"/>
      <c r="G137" s="256"/>
      <c r="H137" s="258"/>
      <c r="I137" s="256"/>
      <c r="J137" s="258"/>
      <c r="K137" s="256"/>
      <c r="L137" s="258"/>
      <c r="M137" s="249"/>
      <c r="N137" s="249"/>
    </row>
    <row r="138" spans="2:15">
      <c r="B138" s="250"/>
      <c r="C138" s="255"/>
      <c r="D138" s="256"/>
      <c r="E138" s="257"/>
      <c r="F138" s="258"/>
      <c r="G138" s="256"/>
      <c r="H138" s="258"/>
      <c r="I138" s="256"/>
      <c r="J138" s="258"/>
      <c r="K138" s="256"/>
      <c r="L138" s="258"/>
      <c r="M138" s="249"/>
      <c r="N138" s="249"/>
    </row>
    <row r="139" spans="2:15">
      <c r="B139" s="250"/>
      <c r="C139" s="255"/>
      <c r="D139" s="256"/>
      <c r="E139" s="257"/>
      <c r="F139" s="258"/>
      <c r="G139" s="256"/>
      <c r="H139" s="258"/>
      <c r="I139" s="256"/>
      <c r="J139" s="258"/>
      <c r="K139" s="256"/>
      <c r="L139" s="258"/>
      <c r="M139" s="249"/>
      <c r="N139" s="249"/>
    </row>
    <row r="140" spans="2:15">
      <c r="B140" s="250"/>
      <c r="C140" s="255"/>
      <c r="D140" s="256"/>
      <c r="E140" s="257"/>
      <c r="F140" s="258"/>
      <c r="G140" s="256"/>
      <c r="H140" s="258"/>
      <c r="I140" s="256"/>
      <c r="J140" s="258"/>
      <c r="K140" s="256"/>
      <c r="L140" s="258"/>
      <c r="M140" s="249"/>
      <c r="N140" s="249"/>
    </row>
    <row r="141" spans="2:15" ht="30">
      <c r="B141" s="259" t="s">
        <v>532</v>
      </c>
      <c r="C141" s="255">
        <v>817</v>
      </c>
      <c r="D141" s="256">
        <v>288</v>
      </c>
      <c r="E141" s="257"/>
      <c r="F141" s="258">
        <f>C141*D141</f>
        <v>235296</v>
      </c>
      <c r="G141" s="256">
        <v>336</v>
      </c>
      <c r="H141" s="258">
        <f>C141*G141</f>
        <v>274512</v>
      </c>
      <c r="I141" s="256">
        <v>384</v>
      </c>
      <c r="J141" s="258">
        <f>C141*I141</f>
        <v>313728</v>
      </c>
      <c r="K141" s="256">
        <v>432</v>
      </c>
      <c r="L141" s="258">
        <f>C141*K141</f>
        <v>352944</v>
      </c>
      <c r="M141" s="249"/>
      <c r="N141" s="249"/>
    </row>
    <row r="142" spans="2:15" ht="15.75" thickBot="1">
      <c r="B142" s="260" t="s">
        <v>533</v>
      </c>
      <c r="C142" s="261">
        <v>620</v>
      </c>
      <c r="D142" s="262">
        <v>96</v>
      </c>
      <c r="E142" s="263"/>
      <c r="F142" s="264">
        <f>C142*D142</f>
        <v>59520</v>
      </c>
      <c r="G142" s="262">
        <v>144</v>
      </c>
      <c r="H142" s="264">
        <f>C142*G142</f>
        <v>89280</v>
      </c>
      <c r="I142" s="262">
        <v>192</v>
      </c>
      <c r="J142" s="264">
        <f>C142*I142</f>
        <v>119040</v>
      </c>
      <c r="K142" s="262">
        <v>240</v>
      </c>
      <c r="L142" s="264">
        <f>C142*K142</f>
        <v>148800</v>
      </c>
      <c r="M142" s="249"/>
      <c r="N142" s="249"/>
    </row>
    <row r="143" spans="2:15">
      <c r="B143" s="36"/>
      <c r="C143" s="47"/>
      <c r="D143" s="47"/>
      <c r="E143" s="47"/>
      <c r="F143" s="47">
        <f>SUM(F135:F142)</f>
        <v>3043049</v>
      </c>
      <c r="G143" s="47"/>
      <c r="H143" s="47">
        <f>SUM(H135:H142)</f>
        <v>3699058</v>
      </c>
      <c r="I143" s="47"/>
      <c r="J143" s="47">
        <f>SUM(J135:J142)</f>
        <v>4305406</v>
      </c>
      <c r="K143" s="47"/>
      <c r="L143" s="47">
        <f>SUM(L135:L142)</f>
        <v>4961415</v>
      </c>
      <c r="M143" s="249"/>
      <c r="N143" s="249"/>
    </row>
    <row r="144" spans="2:15">
      <c r="B144"/>
      <c r="C144" s="37"/>
      <c r="D144" s="37"/>
      <c r="E144" s="37"/>
      <c r="F144" s="37"/>
      <c r="G144" s="37"/>
      <c r="H144" s="37"/>
      <c r="I144" s="37"/>
      <c r="J144" s="37"/>
      <c r="K144" s="37"/>
      <c r="L144" s="37"/>
      <c r="M144" s="249"/>
      <c r="N144" s="249"/>
    </row>
    <row r="145" spans="2:14">
      <c r="B145"/>
      <c r="C145" s="37"/>
      <c r="D145" s="37"/>
      <c r="E145" s="37"/>
      <c r="F145" s="37"/>
      <c r="G145" s="37"/>
      <c r="H145" s="37"/>
      <c r="I145" s="37"/>
      <c r="J145" s="37"/>
      <c r="K145" s="37"/>
      <c r="L145" s="37"/>
      <c r="M145" s="249"/>
      <c r="N145" s="249"/>
    </row>
    <row r="146" spans="2:14">
      <c r="B146" t="s">
        <v>538</v>
      </c>
      <c r="C146" s="249"/>
      <c r="D146" s="249"/>
      <c r="E146" s="249"/>
      <c r="F146" s="37">
        <f>F135+F136</f>
        <v>2748233</v>
      </c>
      <c r="G146" s="249"/>
      <c r="H146" s="37">
        <f>H135+H136</f>
        <v>3335266</v>
      </c>
      <c r="I146" s="249"/>
      <c r="J146" s="37">
        <f>J135+J136</f>
        <v>3872638</v>
      </c>
      <c r="K146" s="249"/>
      <c r="L146" s="37">
        <f>L135+L136</f>
        <v>4459671</v>
      </c>
      <c r="M146" s="249"/>
      <c r="N146" s="249"/>
    </row>
    <row r="147" spans="2:14">
      <c r="B147" t="s">
        <v>539</v>
      </c>
      <c r="C147" s="249"/>
      <c r="D147" s="249"/>
      <c r="E147" s="249"/>
      <c r="F147" s="37">
        <f>F141+F142</f>
        <v>294816</v>
      </c>
      <c r="G147" s="249"/>
      <c r="H147" s="37">
        <f>H141+H142</f>
        <v>363792</v>
      </c>
      <c r="I147" s="249"/>
      <c r="J147" s="37">
        <f>J141+J142</f>
        <v>432768</v>
      </c>
      <c r="K147" s="249"/>
      <c r="L147" s="37">
        <f>L141+L142</f>
        <v>501744</v>
      </c>
      <c r="M147" s="249"/>
      <c r="N147" s="249"/>
    </row>
    <row r="148" spans="2:14">
      <c r="B148"/>
      <c r="C148" s="249"/>
      <c r="D148" s="249"/>
      <c r="E148" s="249"/>
      <c r="F148" s="249"/>
      <c r="G148" s="249"/>
      <c r="H148" s="249"/>
      <c r="I148" s="249"/>
      <c r="J148" s="249"/>
      <c r="K148" s="249"/>
      <c r="L148" s="249"/>
      <c r="M148" s="249"/>
      <c r="N148" s="249"/>
    </row>
    <row r="149" spans="2:14">
      <c r="B149"/>
      <c r="C149" s="249"/>
      <c r="D149" s="249"/>
      <c r="E149" s="249"/>
      <c r="F149" s="249"/>
      <c r="G149" s="249"/>
      <c r="H149" s="249"/>
      <c r="I149" s="249"/>
      <c r="J149" s="249"/>
      <c r="K149" s="249"/>
      <c r="L149" s="249"/>
      <c r="M149" s="249"/>
      <c r="N149" s="249"/>
    </row>
    <row r="150" spans="2:14">
      <c r="B150"/>
      <c r="C150" s="249"/>
      <c r="D150" s="249"/>
      <c r="E150" s="249"/>
      <c r="F150" s="249"/>
      <c r="G150" s="249"/>
      <c r="H150" s="249"/>
      <c r="I150" s="249"/>
      <c r="J150" s="249"/>
      <c r="K150" s="249"/>
      <c r="L150" s="249"/>
      <c r="M150" s="249"/>
      <c r="N150" s="249"/>
    </row>
    <row r="151" spans="2:14">
      <c r="B151" s="265" t="s">
        <v>534</v>
      </c>
      <c r="C151" s="266"/>
      <c r="D151" s="266"/>
      <c r="E151" s="266"/>
      <c r="F151" s="266"/>
      <c r="G151" s="266"/>
      <c r="H151" s="266"/>
      <c r="I151" s="266"/>
      <c r="J151" s="266"/>
      <c r="K151" s="266"/>
      <c r="L151" s="266"/>
      <c r="M151" s="266"/>
      <c r="N151" s="249"/>
    </row>
    <row r="152" spans="2:14">
      <c r="B152" s="265"/>
      <c r="C152" s="266"/>
      <c r="D152" s="266"/>
      <c r="E152" s="266"/>
      <c r="F152" s="266"/>
      <c r="G152" s="266"/>
      <c r="H152" s="266"/>
      <c r="I152" s="266"/>
      <c r="J152" s="266"/>
      <c r="K152" s="266"/>
      <c r="L152" s="266"/>
      <c r="M152" s="266"/>
      <c r="N152" s="249"/>
    </row>
    <row r="153" spans="2:14">
      <c r="B153" s="265"/>
      <c r="C153" s="266"/>
      <c r="D153" s="266"/>
      <c r="E153" s="266"/>
      <c r="F153" s="266"/>
      <c r="G153" s="266"/>
      <c r="H153" s="266"/>
      <c r="I153" s="266"/>
      <c r="J153" s="266"/>
      <c r="K153" s="266"/>
      <c r="L153" s="266"/>
      <c r="M153" s="266"/>
      <c r="N153" s="249"/>
    </row>
    <row r="154" spans="2:14">
      <c r="B154" s="265"/>
      <c r="C154" s="266"/>
      <c r="D154" s="266"/>
      <c r="E154" s="266"/>
      <c r="F154" s="266"/>
      <c r="G154" s="266"/>
      <c r="H154" s="266"/>
      <c r="I154" s="266"/>
      <c r="J154" s="266"/>
      <c r="K154" s="266"/>
      <c r="L154" s="266"/>
      <c r="M154" s="266"/>
      <c r="N154" s="249"/>
    </row>
    <row r="155" spans="2:14" ht="15.75" thickBot="1">
      <c r="B155" s="267"/>
      <c r="C155" s="266"/>
      <c r="D155" s="266"/>
      <c r="E155" s="266"/>
      <c r="F155" s="266"/>
      <c r="G155" s="266"/>
      <c r="H155" s="266"/>
      <c r="I155" s="268"/>
      <c r="J155" s="266"/>
      <c r="K155" s="268"/>
      <c r="L155" s="266"/>
      <c r="M155" s="268"/>
      <c r="N155" s="249"/>
    </row>
    <row r="156" spans="2:14">
      <c r="B156" s="269"/>
      <c r="C156" s="270"/>
      <c r="D156" s="1012">
        <v>2019</v>
      </c>
      <c r="E156" s="1013"/>
      <c r="F156" s="1014"/>
      <c r="G156" s="1012">
        <v>2020</v>
      </c>
      <c r="H156" s="1014"/>
      <c r="I156" s="1012">
        <v>2021</v>
      </c>
      <c r="J156" s="1014"/>
      <c r="K156" s="1012">
        <v>2022</v>
      </c>
      <c r="L156" s="1014"/>
      <c r="M156" s="266" t="s">
        <v>528</v>
      </c>
      <c r="N156" s="249"/>
    </row>
    <row r="157" spans="2:14">
      <c r="B157" s="271"/>
      <c r="C157" s="272" t="s">
        <v>2</v>
      </c>
      <c r="D157" s="273" t="s">
        <v>3</v>
      </c>
      <c r="E157" s="274"/>
      <c r="F157" s="275" t="s">
        <v>529</v>
      </c>
      <c r="G157" s="273" t="s">
        <v>3</v>
      </c>
      <c r="H157" s="275" t="s">
        <v>529</v>
      </c>
      <c r="I157" s="273" t="s">
        <v>3</v>
      </c>
      <c r="J157" s="275" t="s">
        <v>529</v>
      </c>
      <c r="K157" s="273" t="s">
        <v>3</v>
      </c>
      <c r="L157" s="275" t="s">
        <v>529</v>
      </c>
      <c r="M157" s="266"/>
      <c r="N157" s="249"/>
    </row>
    <row r="158" spans="2:14">
      <c r="B158" s="271" t="s">
        <v>530</v>
      </c>
      <c r="C158" s="276">
        <v>122</v>
      </c>
      <c r="D158" s="277">
        <f>4500*3</f>
        <v>13500</v>
      </c>
      <c r="E158" s="278"/>
      <c r="F158" s="279">
        <f>C158*D158</f>
        <v>1647000</v>
      </c>
      <c r="G158" s="277">
        <v>18528</v>
      </c>
      <c r="H158" s="279">
        <f>C158*G158</f>
        <v>2260416</v>
      </c>
      <c r="I158" s="277">
        <v>21504</v>
      </c>
      <c r="J158" s="279">
        <f>C158*I158</f>
        <v>2623488</v>
      </c>
      <c r="K158" s="277">
        <v>24768</v>
      </c>
      <c r="L158" s="279">
        <f>C158*K158</f>
        <v>3021696</v>
      </c>
      <c r="M158" s="266"/>
      <c r="N158" s="249"/>
    </row>
    <row r="159" spans="2:14">
      <c r="B159" s="271" t="s">
        <v>531</v>
      </c>
      <c r="C159" s="276">
        <v>58.1</v>
      </c>
      <c r="D159" s="277">
        <f>4500*3</f>
        <v>13500</v>
      </c>
      <c r="E159" s="278"/>
      <c r="F159" s="279">
        <f>C159*D159</f>
        <v>784350</v>
      </c>
      <c r="G159" s="277">
        <v>18500</v>
      </c>
      <c r="H159" s="279">
        <f>C159*G159</f>
        <v>1074850</v>
      </c>
      <c r="I159" s="277">
        <v>21500</v>
      </c>
      <c r="J159" s="279">
        <f>C159*I159</f>
        <v>1249150</v>
      </c>
      <c r="K159" s="277">
        <v>24750</v>
      </c>
      <c r="L159" s="279">
        <f>C159*K159</f>
        <v>1437975</v>
      </c>
      <c r="M159" s="266"/>
      <c r="N159" s="249"/>
    </row>
    <row r="160" spans="2:14" ht="30">
      <c r="B160" s="280" t="s">
        <v>532</v>
      </c>
      <c r="C160" s="276">
        <v>817</v>
      </c>
      <c r="D160" s="277">
        <v>288</v>
      </c>
      <c r="E160" s="278"/>
      <c r="F160" s="279">
        <f>C160*D160</f>
        <v>235296</v>
      </c>
      <c r="G160" s="277">
        <v>336</v>
      </c>
      <c r="H160" s="279">
        <f>C160*G160</f>
        <v>274512</v>
      </c>
      <c r="I160" s="277">
        <v>384</v>
      </c>
      <c r="J160" s="279">
        <f>C160*I160</f>
        <v>313728</v>
      </c>
      <c r="K160" s="277">
        <v>432</v>
      </c>
      <c r="L160" s="279">
        <f>C160*K160</f>
        <v>352944</v>
      </c>
      <c r="M160" s="266"/>
      <c r="N160" s="249"/>
    </row>
    <row r="161" spans="2:14" ht="15.75" thickBot="1">
      <c r="B161" s="281" t="s">
        <v>533</v>
      </c>
      <c r="C161" s="282">
        <v>620</v>
      </c>
      <c r="D161" s="283">
        <v>96</v>
      </c>
      <c r="E161" s="284"/>
      <c r="F161" s="285">
        <f>C161*D161</f>
        <v>59520</v>
      </c>
      <c r="G161" s="283">
        <v>144</v>
      </c>
      <c r="H161" s="285">
        <f>C161*G161</f>
        <v>89280</v>
      </c>
      <c r="I161" s="283">
        <v>192</v>
      </c>
      <c r="J161" s="285">
        <f>C161*I161</f>
        <v>119040</v>
      </c>
      <c r="K161" s="283">
        <v>240</v>
      </c>
      <c r="L161" s="285">
        <f>C161*K161</f>
        <v>148800</v>
      </c>
      <c r="M161" s="266"/>
      <c r="N161" s="249"/>
    </row>
    <row r="162" spans="2:14">
      <c r="B162" s="286" t="s">
        <v>18</v>
      </c>
      <c r="C162" s="287"/>
      <c r="D162" s="287"/>
      <c r="E162" s="287"/>
      <c r="F162" s="287">
        <f>SUM(F158:F161)</f>
        <v>2726166</v>
      </c>
      <c r="G162" s="287"/>
      <c r="H162" s="287">
        <f>SUM(H158:H161)</f>
        <v>3699058</v>
      </c>
      <c r="I162" s="287"/>
      <c r="J162" s="287">
        <f>SUM(J158:J161)</f>
        <v>4305406</v>
      </c>
      <c r="K162" s="287"/>
      <c r="L162" s="287">
        <f>SUM(L158:L161)</f>
        <v>4961415</v>
      </c>
      <c r="M162" s="266"/>
      <c r="N162" s="249"/>
    </row>
    <row r="163" spans="2:14">
      <c r="B163" s="265"/>
      <c r="C163" s="266"/>
      <c r="D163" s="266"/>
      <c r="E163" s="266"/>
      <c r="F163" s="266"/>
      <c r="G163" s="266"/>
      <c r="H163" s="266"/>
      <c r="I163" s="266"/>
      <c r="J163" s="266"/>
      <c r="K163" s="266"/>
      <c r="L163" s="266"/>
      <c r="M163" s="266"/>
      <c r="N163" s="249"/>
    </row>
    <row r="164" spans="2:14">
      <c r="B164"/>
      <c r="C164" s="249"/>
      <c r="D164" s="249"/>
      <c r="E164" s="249"/>
      <c r="F164" s="249"/>
      <c r="G164" s="249"/>
      <c r="H164" s="249"/>
      <c r="I164" s="249"/>
      <c r="J164" s="249"/>
      <c r="K164" s="249"/>
      <c r="L164" s="249"/>
      <c r="M164" s="249"/>
      <c r="N164" s="249"/>
    </row>
    <row r="166" spans="2:14">
      <c r="B166" t="s">
        <v>538</v>
      </c>
      <c r="C166" s="249"/>
      <c r="D166" s="249"/>
      <c r="E166" s="249"/>
      <c r="F166" s="37">
        <f>F158+F159</f>
        <v>2431350</v>
      </c>
      <c r="G166" s="249"/>
      <c r="H166" s="37">
        <f>H158+H159</f>
        <v>3335266</v>
      </c>
      <c r="I166" s="249"/>
      <c r="J166" s="37">
        <f>J158+J159</f>
        <v>3872638</v>
      </c>
      <c r="K166" s="249"/>
      <c r="L166" s="37">
        <f>L158+L159</f>
        <v>4459671</v>
      </c>
    </row>
    <row r="167" spans="2:14">
      <c r="B167" t="s">
        <v>539</v>
      </c>
      <c r="C167" s="249"/>
      <c r="D167" s="249"/>
      <c r="E167" s="249"/>
      <c r="F167" s="37">
        <f>F160+F161</f>
        <v>294816</v>
      </c>
      <c r="G167" s="249"/>
      <c r="H167" s="37">
        <f>H160+H161</f>
        <v>363792</v>
      </c>
      <c r="I167" s="249"/>
      <c r="J167" s="37">
        <f>J160+J161</f>
        <v>432768</v>
      </c>
      <c r="K167" s="249"/>
      <c r="L167" s="37">
        <f>L160+L161</f>
        <v>501744</v>
      </c>
    </row>
  </sheetData>
  <mergeCells count="38">
    <mergeCell ref="B1:N1"/>
    <mergeCell ref="C102:E102"/>
    <mergeCell ref="F102:H102"/>
    <mergeCell ref="I102:K102"/>
    <mergeCell ref="L102:N102"/>
    <mergeCell ref="B60:B61"/>
    <mergeCell ref="C60:E60"/>
    <mergeCell ref="F60:H60"/>
    <mergeCell ref="I60:K60"/>
    <mergeCell ref="L60:N60"/>
    <mergeCell ref="B78:B79"/>
    <mergeCell ref="C78:E78"/>
    <mergeCell ref="F78:H78"/>
    <mergeCell ref="I78:K78"/>
    <mergeCell ref="L78:N78"/>
    <mergeCell ref="B25:B26"/>
    <mergeCell ref="B108:B109"/>
    <mergeCell ref="C108:E108"/>
    <mergeCell ref="F108:H108"/>
    <mergeCell ref="I108:K108"/>
    <mergeCell ref="L108:N108"/>
    <mergeCell ref="C25:E25"/>
    <mergeCell ref="F25:H25"/>
    <mergeCell ref="I25:K25"/>
    <mergeCell ref="L25:N25"/>
    <mergeCell ref="B43:B44"/>
    <mergeCell ref="C43:E43"/>
    <mergeCell ref="F43:H43"/>
    <mergeCell ref="I43:K43"/>
    <mergeCell ref="L43:N43"/>
    <mergeCell ref="D133:F133"/>
    <mergeCell ref="G133:H133"/>
    <mergeCell ref="I133:J133"/>
    <mergeCell ref="K133:L133"/>
    <mergeCell ref="D156:F156"/>
    <mergeCell ref="G156:H156"/>
    <mergeCell ref="I156:J156"/>
    <mergeCell ref="K156:L156"/>
  </mergeCells>
  <pageMargins left="0.7" right="0.7" top="0.75" bottom="0.75" header="0.3" footer="0.3"/>
  <pageSetup orientation="portrait"/>
  <tableParts count="2">
    <tablePart r:id="rId1"/>
    <tablePart r:id="rId2"/>
  </tablePart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activeCell="E26" sqref="E26"/>
    </sheetView>
  </sheetViews>
  <sheetFormatPr defaultColWidth="8.85546875" defaultRowHeight="15"/>
  <cols>
    <col min="1" max="1" width="28.28515625" style="511" bestFit="1" customWidth="1"/>
    <col min="2" max="2" width="15.42578125" style="511" customWidth="1"/>
    <col min="3" max="3" width="13.140625" style="511" customWidth="1"/>
    <col min="4" max="4" width="12.42578125" style="511" customWidth="1"/>
    <col min="5" max="5" width="15" style="511" customWidth="1"/>
    <col min="6" max="16384" width="8.85546875" style="511"/>
  </cols>
  <sheetData>
    <row r="1" spans="1:11">
      <c r="A1" s="38"/>
      <c r="B1" s="40">
        <v>2019</v>
      </c>
      <c r="C1" s="40">
        <v>2020</v>
      </c>
      <c r="D1" s="40">
        <v>2021</v>
      </c>
      <c r="E1" s="40">
        <v>2022</v>
      </c>
    </row>
    <row r="2" spans="1:11">
      <c r="A2" s="38" t="s">
        <v>881</v>
      </c>
      <c r="B2" s="38">
        <v>250</v>
      </c>
      <c r="C2" s="38">
        <v>500</v>
      </c>
      <c r="D2" s="38">
        <v>750</v>
      </c>
      <c r="E2" s="38">
        <v>1000</v>
      </c>
    </row>
    <row r="3" spans="1:11" ht="15.75" thickBot="1"/>
    <row r="4" spans="1:11">
      <c r="A4" s="1024"/>
      <c r="B4" s="1026" t="s">
        <v>2</v>
      </c>
      <c r="C4" s="1009">
        <v>2019</v>
      </c>
      <c r="D4" s="1011"/>
      <c r="E4" s="1009">
        <v>2020</v>
      </c>
      <c r="F4" s="1011"/>
      <c r="G4" s="1009">
        <v>2021</v>
      </c>
      <c r="H4" s="1011"/>
      <c r="I4" s="1009">
        <v>2022</v>
      </c>
      <c r="J4" s="1011"/>
    </row>
    <row r="5" spans="1:11">
      <c r="A5" s="1025"/>
      <c r="B5" s="1027"/>
      <c r="C5" s="252" t="s">
        <v>3</v>
      </c>
      <c r="D5" s="254" t="s">
        <v>562</v>
      </c>
      <c r="E5" s="252" t="s">
        <v>3</v>
      </c>
      <c r="F5" s="254" t="s">
        <v>562</v>
      </c>
      <c r="G5" s="252" t="s">
        <v>3</v>
      </c>
      <c r="H5" s="254" t="s">
        <v>562</v>
      </c>
      <c r="I5" s="252" t="s">
        <v>3</v>
      </c>
      <c r="J5" s="254" t="s">
        <v>562</v>
      </c>
    </row>
    <row r="6" spans="1:11">
      <c r="A6" s="529" t="s">
        <v>561</v>
      </c>
      <c r="B6" s="523">
        <v>4.75</v>
      </c>
      <c r="C6" s="256">
        <v>2060</v>
      </c>
      <c r="D6" s="258">
        <f>B6*C6</f>
        <v>9785</v>
      </c>
      <c r="E6" s="256">
        <v>4570</v>
      </c>
      <c r="F6" s="258">
        <f>E6*B6</f>
        <v>21707.5</v>
      </c>
      <c r="G6" s="256">
        <v>7570</v>
      </c>
      <c r="H6" s="258">
        <f>G6*B6</f>
        <v>35957.5</v>
      </c>
      <c r="I6" s="256">
        <v>10570</v>
      </c>
      <c r="J6" s="258">
        <f>I6*B6</f>
        <v>50207.5</v>
      </c>
      <c r="K6" s="511" t="s">
        <v>606</v>
      </c>
    </row>
    <row r="7" spans="1:11">
      <c r="A7" s="529" t="s">
        <v>882</v>
      </c>
      <c r="B7" s="523"/>
      <c r="C7" s="256"/>
      <c r="D7" s="258"/>
      <c r="E7" s="256"/>
      <c r="F7" s="258"/>
      <c r="G7" s="256"/>
      <c r="H7" s="258"/>
      <c r="I7" s="256"/>
      <c r="J7" s="258"/>
    </row>
    <row r="8" spans="1:11">
      <c r="A8" s="530" t="s">
        <v>883</v>
      </c>
      <c r="B8" s="523">
        <v>131</v>
      </c>
      <c r="C8" s="256">
        <v>150</v>
      </c>
      <c r="D8" s="258">
        <f>B8*C8</f>
        <v>19650</v>
      </c>
      <c r="E8" s="256">
        <v>250</v>
      </c>
      <c r="F8" s="258">
        <f>E8*B8</f>
        <v>32750</v>
      </c>
      <c r="G8" s="256">
        <v>250</v>
      </c>
      <c r="H8" s="258">
        <f>G8*B8</f>
        <v>32750</v>
      </c>
      <c r="I8" s="256">
        <v>250</v>
      </c>
      <c r="J8" s="258">
        <f>I8*B8</f>
        <v>32750</v>
      </c>
      <c r="K8" s="511" t="s">
        <v>0</v>
      </c>
    </row>
    <row r="9" spans="1:11">
      <c r="A9" s="530" t="s">
        <v>884</v>
      </c>
      <c r="B9" s="523">
        <v>70</v>
      </c>
      <c r="C9" s="256">
        <v>430</v>
      </c>
      <c r="D9" s="258">
        <f>B9*C9</f>
        <v>30100</v>
      </c>
      <c r="E9" s="256">
        <v>1040</v>
      </c>
      <c r="F9" s="258">
        <f>E9*B9</f>
        <v>72800</v>
      </c>
      <c r="G9" s="256">
        <v>1460</v>
      </c>
      <c r="H9" s="258">
        <f>G9*B9</f>
        <v>102200</v>
      </c>
      <c r="I9" s="256">
        <v>1880</v>
      </c>
      <c r="J9" s="258">
        <f>I9*B9</f>
        <v>131600</v>
      </c>
      <c r="K9" s="511" t="s">
        <v>0</v>
      </c>
    </row>
    <row r="10" spans="1:11">
      <c r="A10" s="530" t="s">
        <v>885</v>
      </c>
      <c r="B10" s="523">
        <v>131</v>
      </c>
      <c r="C10" s="256">
        <v>260</v>
      </c>
      <c r="D10" s="258">
        <f>B10*C10</f>
        <v>34060</v>
      </c>
      <c r="E10" s="256">
        <v>680</v>
      </c>
      <c r="F10" s="258">
        <f>E10*B10</f>
        <v>89080</v>
      </c>
      <c r="G10" s="256">
        <v>1120</v>
      </c>
      <c r="H10" s="258">
        <f>G10*B10</f>
        <v>146720</v>
      </c>
      <c r="I10" s="256">
        <v>1520</v>
      </c>
      <c r="J10" s="258">
        <f>I10*B10</f>
        <v>199120</v>
      </c>
      <c r="K10" s="511" t="s">
        <v>0</v>
      </c>
    </row>
    <row r="11" spans="1:11" ht="15.75" thickBot="1">
      <c r="A11" s="531" t="s">
        <v>886</v>
      </c>
      <c r="B11" s="524">
        <v>51600</v>
      </c>
      <c r="C11" s="262">
        <v>1</v>
      </c>
      <c r="D11" s="264">
        <f>B11*C11</f>
        <v>51600</v>
      </c>
      <c r="E11" s="262">
        <v>1</v>
      </c>
      <c r="F11" s="264">
        <f>E11*B11</f>
        <v>51600</v>
      </c>
      <c r="G11" s="262">
        <v>1</v>
      </c>
      <c r="H11" s="264">
        <f>G11*B11</f>
        <v>51600</v>
      </c>
      <c r="I11" s="262">
        <v>1</v>
      </c>
      <c r="J11" s="264">
        <f>I11*B11</f>
        <v>51600</v>
      </c>
      <c r="K11" s="511" t="s">
        <v>0</v>
      </c>
    </row>
    <row r="12" spans="1:11">
      <c r="A12" s="36"/>
      <c r="B12" s="249"/>
      <c r="C12" s="249"/>
      <c r="D12" s="37"/>
      <c r="E12" s="249"/>
      <c r="F12" s="37"/>
      <c r="G12" s="249"/>
      <c r="H12" s="37"/>
      <c r="I12" s="249"/>
      <c r="J12" s="37"/>
    </row>
    <row r="17" spans="1:5">
      <c r="A17" s="511" t="s">
        <v>856</v>
      </c>
      <c r="B17" s="511" t="s">
        <v>55</v>
      </c>
      <c r="C17" s="511" t="s">
        <v>56</v>
      </c>
      <c r="D17" s="511" t="s">
        <v>57</v>
      </c>
      <c r="E17" s="511" t="s">
        <v>58</v>
      </c>
    </row>
    <row r="18" spans="1:5">
      <c r="A18" s="515" t="s">
        <v>887</v>
      </c>
      <c r="B18" s="514">
        <f>SUM(D8:D11)</f>
        <v>135410</v>
      </c>
      <c r="C18" s="514">
        <f>SUM(F8:F10)</f>
        <v>194630</v>
      </c>
      <c r="D18" s="514">
        <f>SUM(H8:H11)</f>
        <v>333270</v>
      </c>
      <c r="E18" s="514">
        <f>SUM(J9:J11)</f>
        <v>382320</v>
      </c>
    </row>
    <row r="19" spans="1:5">
      <c r="A19" s="532" t="s">
        <v>874</v>
      </c>
      <c r="B19" s="514">
        <f>D6*2.5</f>
        <v>24462.5</v>
      </c>
      <c r="C19" s="514">
        <f>F6*2.5</f>
        <v>54268.75</v>
      </c>
      <c r="D19" s="514">
        <f>H6*2.5</f>
        <v>89893.75</v>
      </c>
      <c r="E19" s="514">
        <f>J6*2.5</f>
        <v>125518.75</v>
      </c>
    </row>
  </sheetData>
  <mergeCells count="6">
    <mergeCell ref="I4:J4"/>
    <mergeCell ref="A4:A5"/>
    <mergeCell ref="B4:B5"/>
    <mergeCell ref="C4:D4"/>
    <mergeCell ref="E4:F4"/>
    <mergeCell ref="G4:H4"/>
  </mergeCells>
  <pageMargins left="0.7" right="0.7" top="0.75" bottom="0.75" header="0.3" footer="0.3"/>
  <pageSetup orientation="portrait"/>
  <tableParts count="1">
    <tablePart r:id="rId1"/>
  </tablePart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3"/>
  <sheetViews>
    <sheetView workbookViewId="0">
      <selection activeCell="D12" sqref="D12"/>
    </sheetView>
  </sheetViews>
  <sheetFormatPr defaultColWidth="8.85546875" defaultRowHeight="15"/>
  <cols>
    <col min="2" max="3" width="16.85546875" bestFit="1" customWidth="1"/>
    <col min="4" max="4" width="15.42578125" bestFit="1" customWidth="1"/>
    <col min="11" max="11" width="13.85546875" customWidth="1"/>
    <col min="12" max="15" width="16.85546875" bestFit="1" customWidth="1"/>
    <col min="16" max="16" width="15.42578125" bestFit="1" customWidth="1"/>
  </cols>
  <sheetData>
    <row r="1" spans="1:22" ht="19.5">
      <c r="A1" s="1028" t="s">
        <v>1205</v>
      </c>
      <c r="B1" s="1028"/>
      <c r="C1" s="1028"/>
      <c r="D1" s="1028"/>
      <c r="E1" s="1028"/>
      <c r="F1" s="1028"/>
      <c r="G1" s="1028"/>
      <c r="H1" s="1028"/>
      <c r="I1" s="1028"/>
      <c r="J1" s="1028"/>
      <c r="M1" s="1028" t="s">
        <v>1204</v>
      </c>
      <c r="N1" s="1028"/>
      <c r="O1" s="1028"/>
      <c r="P1" s="1028"/>
      <c r="Q1" s="1028"/>
      <c r="R1" s="1028"/>
      <c r="S1" s="1028"/>
      <c r="T1" s="1028"/>
      <c r="U1" s="1028"/>
      <c r="V1" s="1028"/>
    </row>
    <row r="2" spans="1:22">
      <c r="A2" s="676"/>
      <c r="B2" s="676"/>
      <c r="C2" s="676"/>
      <c r="D2" s="676"/>
      <c r="E2" s="676"/>
      <c r="F2" s="676"/>
      <c r="G2" s="676"/>
      <c r="H2" s="676"/>
      <c r="I2" s="676"/>
      <c r="J2" s="676"/>
    </row>
    <row r="3" spans="1:22">
      <c r="A3" s="676" t="s">
        <v>1029</v>
      </c>
      <c r="B3" s="676"/>
      <c r="C3" s="676"/>
      <c r="D3" s="676"/>
      <c r="E3" s="676"/>
      <c r="F3" s="676"/>
      <c r="G3" s="676"/>
      <c r="H3" s="676"/>
      <c r="I3" s="676"/>
      <c r="J3" s="676"/>
      <c r="M3" t="s">
        <v>1029</v>
      </c>
    </row>
    <row r="4" spans="1:22">
      <c r="A4" s="676" t="s">
        <v>1030</v>
      </c>
      <c r="B4" s="676"/>
      <c r="C4" s="676"/>
      <c r="D4" s="676"/>
      <c r="E4" s="676"/>
      <c r="F4" s="676"/>
      <c r="G4" s="676"/>
      <c r="H4" s="676"/>
      <c r="I4" s="676"/>
      <c r="J4" s="676"/>
      <c r="M4" t="s">
        <v>1030</v>
      </c>
    </row>
    <row r="5" spans="1:22">
      <c r="A5" s="676" t="s">
        <v>1031</v>
      </c>
      <c r="B5" s="676"/>
      <c r="C5" s="676"/>
      <c r="D5" s="676"/>
      <c r="E5" s="676"/>
      <c r="F5" s="676"/>
      <c r="G5" s="676"/>
      <c r="H5" s="676"/>
      <c r="I5" s="676"/>
      <c r="J5" s="676"/>
      <c r="M5" t="s">
        <v>1031</v>
      </c>
    </row>
    <row r="8" spans="1:22">
      <c r="A8" s="676" t="s">
        <v>206</v>
      </c>
      <c r="B8" s="676" t="s">
        <v>1033</v>
      </c>
      <c r="C8" s="676" t="s">
        <v>1034</v>
      </c>
      <c r="D8" s="676" t="s">
        <v>4</v>
      </c>
      <c r="M8" s="511" t="s">
        <v>206</v>
      </c>
      <c r="N8" s="511" t="s">
        <v>1033</v>
      </c>
      <c r="O8" s="511" t="s">
        <v>1034</v>
      </c>
      <c r="P8" s="511" t="s">
        <v>4</v>
      </c>
    </row>
    <row r="9" spans="1:22">
      <c r="A9" s="676">
        <v>2019</v>
      </c>
      <c r="B9" s="615">
        <v>3535306.0309919994</v>
      </c>
      <c r="C9" s="615">
        <v>1354773.4055842613</v>
      </c>
      <c r="D9" s="830">
        <v>4890079.4365762603</v>
      </c>
      <c r="M9" s="511">
        <v>2019</v>
      </c>
      <c r="N9" s="615">
        <v>3535306.0309919994</v>
      </c>
      <c r="O9" s="615">
        <v>1047673.3198417238</v>
      </c>
      <c r="P9" s="616">
        <f>SUM(Harm_Reduction[[#This Row],[Services]:[Comodities]])</f>
        <v>4582979.3508337233</v>
      </c>
    </row>
    <row r="10" spans="1:22">
      <c r="A10" s="676">
        <v>2020</v>
      </c>
      <c r="B10" s="615">
        <v>3535306.0309919994</v>
      </c>
      <c r="C10" s="615">
        <v>1471730.3427660931</v>
      </c>
      <c r="D10" s="830">
        <v>5007036.3737580925</v>
      </c>
      <c r="M10" s="511">
        <v>2020</v>
      </c>
      <c r="N10" s="615">
        <v>3535306.0309919994</v>
      </c>
      <c r="O10" s="615">
        <v>1164630.2570235555</v>
      </c>
      <c r="P10" s="616">
        <f>SUM(Harm_Reduction[[#This Row],[Services]:[Comodities]])</f>
        <v>4699936.2880155547</v>
      </c>
    </row>
    <row r="11" spans="1:22">
      <c r="A11" s="676">
        <v>2021</v>
      </c>
      <c r="B11" s="615">
        <v>3535306.0309919994</v>
      </c>
      <c r="C11" s="615">
        <v>1588996.3581724761</v>
      </c>
      <c r="D11" s="830">
        <v>5124302.3891644757</v>
      </c>
      <c r="M11" s="511">
        <v>2021</v>
      </c>
      <c r="N11" s="615">
        <v>3535306.0309919994</v>
      </c>
      <c r="O11" s="615">
        <v>1281896.2724299384</v>
      </c>
      <c r="P11" s="616">
        <f>SUM(Harm_Reduction[[#This Row],[Services]:[Comodities]])</f>
        <v>4817202.3034219379</v>
      </c>
    </row>
    <row r="12" spans="1:22">
      <c r="A12" s="676">
        <v>2022</v>
      </c>
      <c r="B12" s="615">
        <v>3535306.0309919994</v>
      </c>
      <c r="C12" s="615">
        <v>1693973.8895496845</v>
      </c>
      <c r="D12" s="830">
        <v>5229279.9205416841</v>
      </c>
      <c r="M12" s="511">
        <v>2022</v>
      </c>
      <c r="N12" s="615">
        <v>3535306.0309919994</v>
      </c>
      <c r="O12" s="615">
        <v>1399486.8199720995</v>
      </c>
      <c r="P12" s="616">
        <f>SUM(Harm_Reduction[[#This Row],[Services]:[Comodities]])</f>
        <v>4934792.8509640992</v>
      </c>
    </row>
    <row r="13" spans="1:22">
      <c r="A13" s="676"/>
      <c r="B13" s="615"/>
      <c r="C13" s="615"/>
      <c r="D13" s="831">
        <v>20250698.120040514</v>
      </c>
      <c r="K13" s="511"/>
      <c r="L13" s="511"/>
      <c r="M13" s="511"/>
      <c r="N13" s="511"/>
    </row>
  </sheetData>
  <mergeCells count="2">
    <mergeCell ref="M1:V1"/>
    <mergeCell ref="A1:J1"/>
  </mergeCells>
  <pageMargins left="0.7" right="0.7" top="0.75" bottom="0.75" header="0.3" footer="0.3"/>
  <pageSetup paperSize="9" orientation="portrait"/>
  <drawing r:id="rId1"/>
  <legacyDrawing r:id="rId2"/>
  <tableParts count="2">
    <tablePart r:id="rId3"/>
    <tablePart r:id="rId4"/>
  </tablePar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PX109"/>
  <sheetViews>
    <sheetView topLeftCell="A77" workbookViewId="0">
      <selection activeCell="I108" sqref="I108"/>
    </sheetView>
  </sheetViews>
  <sheetFormatPr defaultColWidth="8.85546875" defaultRowHeight="15"/>
  <cols>
    <col min="1" max="1" width="28.28515625" style="4" customWidth="1"/>
    <col min="2" max="2" width="10.140625" style="3" customWidth="1"/>
    <col min="3" max="4" width="11.85546875" style="3" customWidth="1"/>
    <col min="5" max="5" width="12.28515625" style="3" customWidth="1"/>
    <col min="6" max="6" width="9.85546875" style="3" customWidth="1"/>
    <col min="7" max="7" width="9.140625" style="4" customWidth="1"/>
    <col min="8" max="8" width="9.42578125" style="3" bestFit="1" customWidth="1"/>
    <col min="9" max="9" width="9.140625" style="4" customWidth="1"/>
    <col min="10" max="10" width="9.42578125" style="3" bestFit="1" customWidth="1"/>
    <col min="11" max="12" width="9.140625" style="4" customWidth="1"/>
    <col min="13" max="14" width="8.85546875" style="4"/>
    <col min="15" max="596" width="9.140625" style="4" hidden="1" customWidth="1"/>
    <col min="597" max="15310" width="0" style="4" hidden="1" customWidth="1"/>
    <col min="15311" max="16384" width="8.85546875" style="4"/>
  </cols>
  <sheetData>
    <row r="1" spans="1:15312">
      <c r="A1" s="2" t="s">
        <v>606</v>
      </c>
    </row>
    <row r="3" spans="1:15312">
      <c r="A3" s="2" t="s">
        <v>605</v>
      </c>
      <c r="B3" s="299"/>
    </row>
    <row r="4" spans="1:15312">
      <c r="A4" s="2"/>
      <c r="B4" s="299"/>
    </row>
    <row r="5" spans="1:15312">
      <c r="A5" s="317" t="s">
        <v>604</v>
      </c>
      <c r="B5" s="324">
        <v>2019</v>
      </c>
      <c r="C5" s="324">
        <v>2020</v>
      </c>
      <c r="D5" s="324">
        <v>2021</v>
      </c>
      <c r="E5" s="324">
        <v>2022</v>
      </c>
    </row>
    <row r="6" spans="1:15312">
      <c r="A6" s="317" t="s">
        <v>603</v>
      </c>
      <c r="B6" s="302"/>
      <c r="C6" s="302"/>
      <c r="D6" s="302"/>
      <c r="E6" s="302"/>
    </row>
    <row r="7" spans="1:15312">
      <c r="A7" s="313" t="s">
        <v>598</v>
      </c>
      <c r="B7" s="302">
        <v>2500</v>
      </c>
      <c r="C7" s="302">
        <v>2400</v>
      </c>
      <c r="D7" s="302">
        <v>2300</v>
      </c>
      <c r="E7" s="302">
        <v>2200</v>
      </c>
      <c r="K7" s="323"/>
      <c r="L7" s="323"/>
    </row>
    <row r="8" spans="1:15312">
      <c r="A8" s="313" t="s">
        <v>602</v>
      </c>
      <c r="B8" s="302">
        <v>300</v>
      </c>
      <c r="C8" s="302">
        <v>250</v>
      </c>
      <c r="D8" s="302">
        <v>200</v>
      </c>
      <c r="E8" s="302">
        <v>150</v>
      </c>
    </row>
    <row r="9" spans="1:15312">
      <c r="A9" s="313" t="s">
        <v>588</v>
      </c>
      <c r="B9" s="302">
        <v>1320</v>
      </c>
      <c r="C9" s="302">
        <v>2230</v>
      </c>
      <c r="D9" s="302">
        <v>2990</v>
      </c>
      <c r="E9" s="302">
        <v>3800</v>
      </c>
    </row>
    <row r="10" spans="1:15312">
      <c r="A10" s="313" t="s">
        <v>600</v>
      </c>
      <c r="B10" s="302">
        <v>300</v>
      </c>
      <c r="C10" s="302">
        <v>250</v>
      </c>
      <c r="D10" s="302">
        <v>200</v>
      </c>
      <c r="E10" s="302">
        <v>150</v>
      </c>
    </row>
    <row r="11" spans="1:15312">
      <c r="A11" s="313" t="s">
        <v>599</v>
      </c>
      <c r="B11" s="302">
        <v>80</v>
      </c>
      <c r="C11" s="302">
        <v>70</v>
      </c>
      <c r="D11" s="302">
        <v>60</v>
      </c>
      <c r="E11" s="302">
        <v>50</v>
      </c>
      <c r="K11" s="322"/>
      <c r="L11" s="322"/>
    </row>
    <row r="12" spans="1:15312">
      <c r="A12" s="313" t="s">
        <v>597</v>
      </c>
      <c r="B12" s="302">
        <v>100</v>
      </c>
      <c r="C12" s="302">
        <v>100</v>
      </c>
      <c r="D12" s="302">
        <v>100</v>
      </c>
      <c r="E12" s="302">
        <v>100</v>
      </c>
    </row>
    <row r="13" spans="1:15312">
      <c r="A13" s="313" t="s">
        <v>581</v>
      </c>
      <c r="B13" s="302">
        <v>150</v>
      </c>
      <c r="C13" s="302">
        <v>350</v>
      </c>
      <c r="D13" s="302">
        <v>600</v>
      </c>
      <c r="E13" s="302">
        <v>900</v>
      </c>
      <c r="K13" s="318"/>
      <c r="L13" s="318"/>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1"/>
      <c r="DL13" s="321"/>
      <c r="DM13" s="321"/>
      <c r="DN13" s="321"/>
      <c r="DO13" s="321"/>
      <c r="DP13" s="321"/>
      <c r="DQ13" s="321"/>
      <c r="DR13" s="321"/>
      <c r="DS13" s="321"/>
      <c r="DT13" s="321"/>
      <c r="DU13" s="321"/>
      <c r="DV13" s="321"/>
      <c r="DW13" s="321"/>
      <c r="DX13" s="321"/>
      <c r="DY13" s="321"/>
      <c r="DZ13" s="321"/>
      <c r="EA13" s="321"/>
      <c r="EB13" s="321"/>
      <c r="EC13" s="321"/>
      <c r="ED13" s="321"/>
      <c r="EE13" s="321"/>
      <c r="EF13" s="321"/>
      <c r="EG13" s="321"/>
      <c r="EH13" s="321"/>
      <c r="EI13" s="321"/>
      <c r="EJ13" s="321"/>
      <c r="EK13" s="321"/>
      <c r="EL13" s="321"/>
      <c r="EM13" s="321"/>
      <c r="EN13" s="321"/>
      <c r="EO13" s="321"/>
      <c r="EP13" s="321"/>
      <c r="EQ13" s="321"/>
      <c r="ER13" s="321"/>
      <c r="ES13" s="321"/>
      <c r="ET13" s="321"/>
      <c r="EU13" s="321"/>
      <c r="EV13" s="321"/>
      <c r="EW13" s="321"/>
      <c r="EX13" s="321"/>
      <c r="EY13" s="321"/>
      <c r="EZ13" s="321"/>
      <c r="FA13" s="321"/>
      <c r="FB13" s="321"/>
      <c r="FC13" s="321"/>
      <c r="FD13" s="321"/>
      <c r="FE13" s="321"/>
      <c r="FF13" s="321"/>
      <c r="FG13" s="321"/>
      <c r="FH13" s="321"/>
      <c r="FI13" s="321"/>
      <c r="FJ13" s="321"/>
      <c r="FK13" s="321"/>
      <c r="FL13" s="321"/>
      <c r="FM13" s="321"/>
      <c r="FN13" s="321"/>
      <c r="FO13" s="321"/>
      <c r="FP13" s="321"/>
      <c r="FQ13" s="321"/>
      <c r="FR13" s="321"/>
      <c r="FS13" s="321"/>
      <c r="FT13" s="321"/>
      <c r="FU13" s="321"/>
      <c r="FV13" s="321"/>
      <c r="FW13" s="321"/>
      <c r="FX13" s="321"/>
      <c r="FY13" s="321"/>
      <c r="FZ13" s="321"/>
      <c r="GA13" s="321"/>
      <c r="GB13" s="321"/>
      <c r="GC13" s="321"/>
      <c r="GD13" s="321"/>
      <c r="GE13" s="321"/>
      <c r="GF13" s="321"/>
      <c r="GG13" s="321"/>
      <c r="GH13" s="321"/>
      <c r="GI13" s="321"/>
      <c r="GJ13" s="321"/>
      <c r="GK13" s="321"/>
      <c r="GL13" s="321"/>
      <c r="GM13" s="321"/>
      <c r="GN13" s="321"/>
      <c r="GO13" s="321"/>
      <c r="GP13" s="321"/>
      <c r="GQ13" s="321"/>
      <c r="GR13" s="321"/>
      <c r="GS13" s="321"/>
      <c r="GT13" s="321"/>
      <c r="GU13" s="321"/>
      <c r="GV13" s="321"/>
      <c r="GW13" s="321"/>
      <c r="GX13" s="321"/>
      <c r="GY13" s="321"/>
      <c r="GZ13" s="321"/>
      <c r="HA13" s="321"/>
      <c r="HB13" s="321"/>
      <c r="HC13" s="321"/>
      <c r="HD13" s="321"/>
      <c r="HE13" s="321"/>
      <c r="HF13" s="321"/>
      <c r="HG13" s="321"/>
      <c r="HH13" s="321"/>
      <c r="HI13" s="321"/>
      <c r="HJ13" s="321"/>
      <c r="HK13" s="321"/>
      <c r="HL13" s="321"/>
      <c r="HM13" s="321"/>
      <c r="HN13" s="321"/>
      <c r="HO13" s="321"/>
      <c r="HP13" s="321"/>
      <c r="HQ13" s="321"/>
      <c r="HR13" s="321"/>
      <c r="HS13" s="321"/>
      <c r="HT13" s="321"/>
      <c r="HU13" s="321"/>
      <c r="HV13" s="321"/>
      <c r="HW13" s="321"/>
      <c r="HX13" s="321"/>
      <c r="HY13" s="321"/>
      <c r="HZ13" s="321"/>
      <c r="IA13" s="321"/>
      <c r="IB13" s="321"/>
      <c r="IC13" s="321"/>
      <c r="ID13" s="321"/>
      <c r="IE13" s="321"/>
      <c r="IF13" s="321"/>
      <c r="IG13" s="321"/>
      <c r="IH13" s="321"/>
      <c r="II13" s="321"/>
      <c r="IJ13" s="321"/>
      <c r="IK13" s="321"/>
      <c r="IL13" s="321"/>
      <c r="IM13" s="321"/>
      <c r="IN13" s="321"/>
      <c r="IO13" s="321"/>
      <c r="IP13" s="321"/>
      <c r="IQ13" s="321"/>
      <c r="IR13" s="321"/>
      <c r="IS13" s="321"/>
      <c r="IT13" s="321"/>
      <c r="IU13" s="321"/>
      <c r="IV13" s="321"/>
      <c r="IW13" s="321"/>
      <c r="IX13" s="321"/>
      <c r="IY13" s="321"/>
      <c r="IZ13" s="321"/>
      <c r="JA13" s="321"/>
      <c r="JB13" s="321"/>
      <c r="JC13" s="321"/>
      <c r="JD13" s="321"/>
      <c r="JE13" s="321"/>
      <c r="JF13" s="321"/>
      <c r="JG13" s="321"/>
      <c r="JH13" s="321"/>
      <c r="JI13" s="321"/>
      <c r="JJ13" s="321"/>
      <c r="JK13" s="321"/>
      <c r="JL13" s="321"/>
      <c r="JM13" s="321"/>
      <c r="JN13" s="321"/>
      <c r="JO13" s="321"/>
      <c r="JP13" s="321"/>
      <c r="JQ13" s="321"/>
      <c r="JR13" s="321"/>
      <c r="JS13" s="321"/>
      <c r="JT13" s="321"/>
      <c r="JU13" s="321"/>
      <c r="JV13" s="321"/>
      <c r="JW13" s="321"/>
      <c r="JX13" s="321"/>
      <c r="JY13" s="321"/>
      <c r="JZ13" s="321"/>
      <c r="KA13" s="321"/>
      <c r="KB13" s="321"/>
      <c r="KC13" s="321"/>
      <c r="KD13" s="321"/>
      <c r="KE13" s="321"/>
      <c r="KF13" s="321"/>
      <c r="KG13" s="321"/>
      <c r="KH13" s="321"/>
      <c r="KI13" s="321"/>
      <c r="KJ13" s="321"/>
      <c r="KK13" s="321"/>
      <c r="KL13" s="321"/>
      <c r="KM13" s="321"/>
      <c r="KN13" s="321"/>
      <c r="KO13" s="321"/>
      <c r="KP13" s="321"/>
      <c r="KQ13" s="321"/>
      <c r="KR13" s="321"/>
      <c r="KS13" s="321"/>
      <c r="KT13" s="321"/>
      <c r="KU13" s="321"/>
      <c r="KV13" s="321"/>
      <c r="KW13" s="321"/>
      <c r="KX13" s="321"/>
      <c r="KY13" s="321"/>
      <c r="KZ13" s="321"/>
      <c r="LA13" s="321"/>
      <c r="LB13" s="321"/>
      <c r="LC13" s="321"/>
      <c r="LD13" s="321"/>
      <c r="LE13" s="321"/>
      <c r="LF13" s="321"/>
      <c r="LG13" s="321"/>
      <c r="LH13" s="321"/>
      <c r="LI13" s="321"/>
      <c r="LJ13" s="321"/>
      <c r="LK13" s="321"/>
      <c r="LL13" s="321"/>
      <c r="LM13" s="321"/>
      <c r="LN13" s="321"/>
      <c r="LO13" s="321"/>
      <c r="LP13" s="321"/>
      <c r="LQ13" s="321"/>
      <c r="LR13" s="321"/>
      <c r="LS13" s="321"/>
      <c r="LT13" s="321"/>
      <c r="LU13" s="321"/>
      <c r="LV13" s="321"/>
      <c r="LW13" s="321"/>
      <c r="LX13" s="321"/>
      <c r="LY13" s="321"/>
      <c r="LZ13" s="321"/>
      <c r="MA13" s="321"/>
      <c r="MB13" s="321"/>
      <c r="MC13" s="321"/>
      <c r="MD13" s="321"/>
      <c r="ME13" s="321"/>
      <c r="MF13" s="321"/>
      <c r="MG13" s="321"/>
      <c r="MH13" s="321"/>
      <c r="MI13" s="321"/>
      <c r="MJ13" s="321"/>
      <c r="MK13" s="321"/>
      <c r="ML13" s="321"/>
      <c r="MM13" s="321"/>
      <c r="MN13" s="321"/>
      <c r="MO13" s="321"/>
      <c r="MP13" s="321"/>
      <c r="MQ13" s="321"/>
      <c r="MR13" s="321"/>
      <c r="MS13" s="321"/>
      <c r="MT13" s="321"/>
      <c r="MU13" s="321"/>
      <c r="MV13" s="321"/>
      <c r="MW13" s="321"/>
      <c r="MX13" s="321"/>
      <c r="MY13" s="321"/>
      <c r="MZ13" s="321"/>
      <c r="NA13" s="321"/>
      <c r="NB13" s="321"/>
      <c r="NC13" s="321"/>
      <c r="ND13" s="321"/>
      <c r="NE13" s="321"/>
      <c r="NF13" s="321"/>
      <c r="NG13" s="321"/>
      <c r="NH13" s="321"/>
      <c r="NI13" s="321"/>
      <c r="NJ13" s="321"/>
      <c r="NK13" s="321"/>
      <c r="NL13" s="321"/>
      <c r="NM13" s="321"/>
      <c r="NN13" s="321"/>
      <c r="NO13" s="321"/>
      <c r="NP13" s="321"/>
      <c r="NQ13" s="321"/>
      <c r="NR13" s="321"/>
      <c r="NS13" s="321"/>
      <c r="NT13" s="321"/>
      <c r="NU13" s="321"/>
      <c r="NV13" s="321"/>
      <c r="NW13" s="321"/>
      <c r="NX13" s="321"/>
      <c r="NY13" s="321"/>
      <c r="NZ13" s="321"/>
      <c r="OA13" s="321"/>
      <c r="OB13" s="321"/>
      <c r="OC13" s="321"/>
      <c r="OD13" s="321"/>
      <c r="OE13" s="321"/>
      <c r="OF13" s="321"/>
      <c r="OG13" s="321"/>
      <c r="OH13" s="321"/>
      <c r="OI13" s="321"/>
      <c r="OJ13" s="321"/>
      <c r="OK13" s="321"/>
      <c r="OL13" s="321"/>
      <c r="OM13" s="321"/>
      <c r="ON13" s="321"/>
      <c r="OO13" s="321"/>
      <c r="OP13" s="321"/>
      <c r="OQ13" s="321"/>
      <c r="OR13" s="321"/>
      <c r="OS13" s="321"/>
      <c r="OT13" s="321"/>
      <c r="OU13" s="321"/>
      <c r="OV13" s="321"/>
      <c r="OW13" s="321"/>
      <c r="OX13" s="321"/>
      <c r="OY13" s="321"/>
      <c r="OZ13" s="321"/>
      <c r="PA13" s="321"/>
      <c r="PB13" s="321"/>
      <c r="PC13" s="321"/>
      <c r="PD13" s="321"/>
      <c r="PE13" s="321"/>
      <c r="PF13" s="321"/>
      <c r="PG13" s="321"/>
      <c r="PH13" s="321"/>
      <c r="PI13" s="321"/>
      <c r="PJ13" s="321"/>
      <c r="PK13" s="321"/>
      <c r="PL13" s="321"/>
      <c r="PM13" s="321"/>
      <c r="PN13" s="321"/>
      <c r="PO13" s="321"/>
      <c r="PP13" s="321"/>
      <c r="PQ13" s="321"/>
      <c r="PR13" s="321"/>
      <c r="PS13" s="321"/>
      <c r="PT13" s="321"/>
      <c r="PU13" s="321"/>
      <c r="PV13" s="321"/>
      <c r="PW13" s="321"/>
      <c r="PX13" s="321"/>
      <c r="PY13" s="321"/>
      <c r="PZ13" s="321"/>
      <c r="QA13" s="321"/>
      <c r="QB13" s="321"/>
      <c r="QC13" s="321"/>
      <c r="QD13" s="321"/>
      <c r="QE13" s="321"/>
      <c r="QF13" s="321"/>
      <c r="QG13" s="321"/>
      <c r="QH13" s="321"/>
      <c r="QI13" s="321"/>
      <c r="QJ13" s="321"/>
      <c r="QK13" s="321"/>
      <c r="QL13" s="321"/>
      <c r="QM13" s="321"/>
      <c r="QN13" s="321"/>
      <c r="QO13" s="321"/>
      <c r="QP13" s="321"/>
      <c r="QQ13" s="321"/>
      <c r="QR13" s="321"/>
      <c r="QS13" s="321"/>
      <c r="QT13" s="321"/>
      <c r="QU13" s="321"/>
      <c r="QV13" s="321"/>
      <c r="QW13" s="321"/>
      <c r="QX13" s="321"/>
      <c r="QY13" s="321"/>
      <c r="QZ13" s="321"/>
      <c r="RA13" s="321"/>
      <c r="RB13" s="321"/>
      <c r="RC13" s="321"/>
      <c r="RD13" s="321"/>
      <c r="RE13" s="321"/>
      <c r="RF13" s="321"/>
      <c r="RG13" s="321"/>
      <c r="RH13" s="321"/>
      <c r="RI13" s="321"/>
      <c r="RJ13" s="321"/>
      <c r="RK13" s="321"/>
      <c r="RL13" s="321"/>
      <c r="RM13" s="321"/>
      <c r="RN13" s="321"/>
      <c r="RO13" s="321"/>
      <c r="RP13" s="321"/>
      <c r="RQ13" s="321"/>
      <c r="RR13" s="321"/>
      <c r="RS13" s="321"/>
      <c r="RT13" s="321"/>
      <c r="RU13" s="321"/>
      <c r="RV13" s="321"/>
      <c r="RW13" s="321"/>
      <c r="RX13" s="321"/>
      <c r="RY13" s="321"/>
      <c r="RZ13" s="321"/>
      <c r="SA13" s="321"/>
      <c r="SB13" s="321"/>
      <c r="SC13" s="321"/>
      <c r="SD13" s="321"/>
      <c r="SE13" s="321"/>
      <c r="SF13" s="321"/>
      <c r="SG13" s="321"/>
      <c r="SH13" s="321"/>
      <c r="SI13" s="321"/>
      <c r="SJ13" s="321"/>
      <c r="SK13" s="321"/>
      <c r="SL13" s="321"/>
      <c r="SM13" s="321"/>
      <c r="SN13" s="321"/>
      <c r="SO13" s="321"/>
      <c r="SP13" s="321"/>
      <c r="SQ13" s="321"/>
      <c r="SR13" s="321"/>
      <c r="SS13" s="321"/>
      <c r="ST13" s="321"/>
      <c r="SU13" s="321"/>
      <c r="SV13" s="321"/>
      <c r="SW13" s="321"/>
      <c r="SX13" s="321"/>
      <c r="SY13" s="321"/>
      <c r="SZ13" s="321"/>
      <c r="TA13" s="321"/>
      <c r="TB13" s="321"/>
      <c r="TC13" s="321"/>
      <c r="TD13" s="321"/>
      <c r="TE13" s="321"/>
      <c r="TF13" s="321"/>
      <c r="TG13" s="321"/>
      <c r="TH13" s="321"/>
      <c r="TI13" s="321"/>
      <c r="TJ13" s="321"/>
      <c r="TK13" s="321"/>
      <c r="TL13" s="321"/>
      <c r="TM13" s="321"/>
      <c r="TN13" s="321"/>
      <c r="TO13" s="321"/>
      <c r="TP13" s="321"/>
      <c r="TQ13" s="321"/>
      <c r="TR13" s="321"/>
      <c r="TS13" s="321"/>
      <c r="TT13" s="321"/>
      <c r="TU13" s="321"/>
      <c r="TV13" s="321"/>
      <c r="TW13" s="321"/>
      <c r="TX13" s="321"/>
      <c r="TY13" s="321"/>
      <c r="TZ13" s="321"/>
      <c r="UA13" s="321"/>
      <c r="UB13" s="321"/>
      <c r="UC13" s="321"/>
      <c r="UD13" s="321"/>
      <c r="UE13" s="321"/>
      <c r="UF13" s="321"/>
      <c r="UG13" s="321"/>
      <c r="UH13" s="321"/>
      <c r="UI13" s="321"/>
      <c r="UJ13" s="321"/>
      <c r="UK13" s="321"/>
      <c r="UL13" s="321"/>
      <c r="UM13" s="321"/>
      <c r="UN13" s="321"/>
      <c r="UO13" s="321"/>
      <c r="UP13" s="321"/>
      <c r="UQ13" s="321"/>
      <c r="UR13" s="321"/>
      <c r="US13" s="321"/>
      <c r="UT13" s="321"/>
      <c r="UU13" s="321"/>
      <c r="UV13" s="321"/>
      <c r="UW13" s="321"/>
      <c r="UX13" s="321"/>
      <c r="UY13" s="321"/>
      <c r="UZ13" s="321"/>
      <c r="VA13" s="321"/>
      <c r="VB13" s="321"/>
      <c r="VC13" s="321"/>
      <c r="VD13" s="321"/>
      <c r="VE13" s="321"/>
      <c r="VF13" s="321"/>
      <c r="VG13" s="321"/>
      <c r="VH13" s="321"/>
      <c r="VI13" s="321"/>
      <c r="VJ13" s="321"/>
      <c r="VK13" s="321"/>
      <c r="VL13" s="321"/>
      <c r="VM13" s="321"/>
      <c r="VN13" s="321"/>
      <c r="VO13" s="321"/>
      <c r="VP13" s="321"/>
      <c r="VQ13" s="321"/>
      <c r="VR13" s="321"/>
      <c r="VS13" s="321"/>
      <c r="VT13" s="321"/>
      <c r="VU13" s="321"/>
      <c r="VV13" s="321"/>
      <c r="VW13" s="321"/>
      <c r="VX13" s="321"/>
      <c r="VY13" s="321"/>
      <c r="VZ13" s="321"/>
      <c r="WA13" s="321"/>
      <c r="WB13" s="321"/>
      <c r="WC13" s="321"/>
      <c r="WD13" s="321"/>
      <c r="WE13" s="321"/>
      <c r="WF13" s="321"/>
      <c r="WG13" s="321"/>
      <c r="WH13" s="321"/>
      <c r="WI13" s="321"/>
      <c r="WJ13" s="321"/>
      <c r="WK13" s="321"/>
      <c r="WL13" s="321"/>
      <c r="WM13" s="321"/>
      <c r="WN13" s="321"/>
      <c r="WO13" s="321"/>
      <c r="WP13" s="321"/>
      <c r="WQ13" s="321"/>
      <c r="WR13" s="321"/>
      <c r="WS13" s="321"/>
      <c r="WT13" s="321"/>
      <c r="WU13" s="321"/>
      <c r="WV13" s="321"/>
      <c r="WW13" s="321"/>
      <c r="WX13" s="321"/>
      <c r="WY13" s="321"/>
      <c r="WZ13" s="321"/>
      <c r="XA13" s="321"/>
      <c r="XB13" s="321"/>
      <c r="XC13" s="321"/>
      <c r="XD13" s="321"/>
      <c r="XE13" s="321"/>
      <c r="XF13" s="321"/>
      <c r="XG13" s="321"/>
      <c r="XH13" s="321"/>
      <c r="XI13" s="321"/>
      <c r="XJ13" s="321"/>
      <c r="XK13" s="321"/>
      <c r="XL13" s="321"/>
      <c r="XM13" s="321"/>
      <c r="XN13" s="321"/>
      <c r="XO13" s="321"/>
      <c r="XP13" s="321"/>
      <c r="XQ13" s="321"/>
      <c r="XR13" s="321"/>
      <c r="XS13" s="321"/>
      <c r="XT13" s="321"/>
      <c r="XU13" s="321"/>
      <c r="XV13" s="321"/>
      <c r="XW13" s="321"/>
      <c r="XX13" s="321"/>
      <c r="XY13" s="321"/>
      <c r="XZ13" s="321"/>
      <c r="YA13" s="321"/>
      <c r="YB13" s="321"/>
      <c r="YC13" s="321"/>
      <c r="YD13" s="321"/>
      <c r="YE13" s="321"/>
      <c r="YF13" s="321"/>
      <c r="YG13" s="321"/>
      <c r="YH13" s="321"/>
      <c r="YI13" s="321"/>
      <c r="YJ13" s="321"/>
      <c r="YK13" s="321"/>
      <c r="YL13" s="321"/>
      <c r="YM13" s="321"/>
      <c r="YN13" s="321"/>
      <c r="YO13" s="321"/>
      <c r="YP13" s="321"/>
      <c r="YQ13" s="321"/>
      <c r="YR13" s="321"/>
      <c r="YS13" s="321"/>
      <c r="YT13" s="321"/>
      <c r="YU13" s="321"/>
      <c r="YV13" s="321"/>
      <c r="YW13" s="321"/>
      <c r="YX13" s="321"/>
      <c r="YY13" s="321"/>
      <c r="YZ13" s="321"/>
      <c r="ZA13" s="321"/>
      <c r="ZB13" s="321"/>
      <c r="ZC13" s="321"/>
      <c r="ZD13" s="321"/>
      <c r="ZE13" s="321"/>
      <c r="ZF13" s="321"/>
      <c r="ZG13" s="321"/>
      <c r="ZH13" s="321"/>
      <c r="ZI13" s="321"/>
      <c r="ZJ13" s="321"/>
      <c r="ZK13" s="321"/>
      <c r="ZL13" s="321"/>
      <c r="ZM13" s="321"/>
      <c r="ZN13" s="321"/>
      <c r="ZO13" s="321"/>
      <c r="ZP13" s="321"/>
      <c r="ZQ13" s="321"/>
      <c r="ZR13" s="321"/>
      <c r="ZS13" s="321"/>
      <c r="ZT13" s="321"/>
      <c r="ZU13" s="321"/>
      <c r="ZV13" s="321"/>
      <c r="ZW13" s="321"/>
      <c r="ZX13" s="321"/>
      <c r="ZY13" s="321"/>
      <c r="ZZ13" s="321"/>
      <c r="AAA13" s="321"/>
      <c r="AAB13" s="321"/>
      <c r="AAC13" s="321"/>
      <c r="AAD13" s="321"/>
      <c r="AAE13" s="321"/>
      <c r="AAF13" s="321"/>
      <c r="AAG13" s="321"/>
      <c r="AAH13" s="321"/>
      <c r="AAI13" s="321"/>
      <c r="AAJ13" s="321"/>
      <c r="AAK13" s="321"/>
      <c r="AAL13" s="321"/>
      <c r="AAM13" s="321"/>
      <c r="AAN13" s="321"/>
      <c r="AAO13" s="321"/>
      <c r="AAP13" s="321"/>
      <c r="AAQ13" s="321"/>
      <c r="AAR13" s="321"/>
      <c r="AAS13" s="321"/>
      <c r="AAT13" s="321"/>
      <c r="AAU13" s="321"/>
      <c r="AAV13" s="321"/>
      <c r="AAW13" s="321"/>
      <c r="AAX13" s="321"/>
      <c r="AAY13" s="321"/>
      <c r="AAZ13" s="321"/>
      <c r="ABA13" s="321"/>
      <c r="ABB13" s="321"/>
      <c r="ABC13" s="321"/>
      <c r="ABD13" s="321"/>
      <c r="ABE13" s="321"/>
      <c r="ABF13" s="321"/>
      <c r="ABG13" s="321"/>
      <c r="ABH13" s="321"/>
      <c r="ABI13" s="321"/>
      <c r="ABJ13" s="321"/>
      <c r="ABK13" s="321"/>
      <c r="ABL13" s="321"/>
      <c r="ABM13" s="321"/>
      <c r="ABN13" s="321"/>
      <c r="ABO13" s="321"/>
      <c r="ABP13" s="321"/>
      <c r="ABQ13" s="321"/>
      <c r="ABR13" s="321"/>
      <c r="ABS13" s="321"/>
      <c r="ABT13" s="321"/>
      <c r="ABU13" s="321"/>
      <c r="ABV13" s="321"/>
      <c r="ABW13" s="321"/>
      <c r="ABX13" s="321"/>
      <c r="ABY13" s="321"/>
      <c r="ABZ13" s="321"/>
      <c r="ACA13" s="321"/>
      <c r="ACB13" s="321"/>
      <c r="ACC13" s="321"/>
      <c r="ACD13" s="321"/>
      <c r="ACE13" s="321"/>
      <c r="ACF13" s="321"/>
      <c r="ACG13" s="321"/>
      <c r="ACH13" s="321"/>
      <c r="ACI13" s="321"/>
      <c r="ACJ13" s="321"/>
      <c r="ACK13" s="321"/>
      <c r="ACL13" s="321"/>
      <c r="ACM13" s="321"/>
      <c r="ACN13" s="321"/>
      <c r="ACO13" s="321"/>
      <c r="ACP13" s="321"/>
      <c r="ACQ13" s="321"/>
      <c r="ACR13" s="321"/>
      <c r="ACS13" s="321"/>
      <c r="ACT13" s="321"/>
      <c r="ACU13" s="321"/>
      <c r="ACV13" s="321"/>
      <c r="ACW13" s="321"/>
      <c r="ACX13" s="321"/>
      <c r="ACY13" s="321"/>
      <c r="ACZ13" s="321"/>
      <c r="ADA13" s="321"/>
      <c r="ADB13" s="321"/>
      <c r="ADC13" s="321"/>
      <c r="ADD13" s="321"/>
      <c r="ADE13" s="321"/>
      <c r="ADF13" s="321"/>
      <c r="ADG13" s="321"/>
      <c r="ADH13" s="321"/>
      <c r="ADI13" s="321"/>
      <c r="ADJ13" s="321"/>
      <c r="ADK13" s="321"/>
      <c r="ADL13" s="321"/>
      <c r="ADM13" s="321"/>
      <c r="ADN13" s="321"/>
      <c r="ADO13" s="321"/>
      <c r="ADP13" s="321"/>
      <c r="ADQ13" s="321"/>
      <c r="ADR13" s="321"/>
      <c r="ADS13" s="321"/>
      <c r="ADT13" s="321"/>
      <c r="ADU13" s="321"/>
      <c r="ADV13" s="321"/>
      <c r="ADW13" s="321"/>
      <c r="ADX13" s="321"/>
      <c r="ADY13" s="321"/>
      <c r="ADZ13" s="321"/>
      <c r="AEA13" s="321"/>
      <c r="AEB13" s="321"/>
      <c r="AEC13" s="321"/>
      <c r="AED13" s="321"/>
      <c r="AEE13" s="321"/>
      <c r="AEF13" s="321"/>
      <c r="AEG13" s="321"/>
      <c r="AEH13" s="321"/>
      <c r="AEI13" s="321"/>
      <c r="AEJ13" s="321"/>
      <c r="AEK13" s="321"/>
      <c r="AEL13" s="321"/>
      <c r="AEM13" s="321"/>
      <c r="AEN13" s="321"/>
      <c r="AEO13" s="321"/>
      <c r="AEP13" s="321"/>
      <c r="AEQ13" s="321"/>
      <c r="AER13" s="321"/>
      <c r="AES13" s="321"/>
      <c r="AET13" s="321"/>
      <c r="AEU13" s="321"/>
      <c r="AEV13" s="321"/>
      <c r="AEW13" s="321"/>
      <c r="AEX13" s="321"/>
      <c r="AEY13" s="321"/>
      <c r="AEZ13" s="321"/>
      <c r="AFA13" s="321"/>
      <c r="AFB13" s="321"/>
      <c r="AFC13" s="321"/>
      <c r="AFD13" s="321"/>
      <c r="AFE13" s="321"/>
      <c r="AFF13" s="321"/>
      <c r="AFG13" s="321"/>
      <c r="AFH13" s="321"/>
      <c r="AFI13" s="321"/>
      <c r="AFJ13" s="321"/>
      <c r="AFK13" s="321"/>
      <c r="AFL13" s="321"/>
      <c r="AFM13" s="321"/>
      <c r="AFN13" s="321"/>
      <c r="AFO13" s="321"/>
      <c r="AFP13" s="321"/>
      <c r="AFQ13" s="321"/>
      <c r="AFR13" s="321"/>
      <c r="AFS13" s="321"/>
      <c r="AFT13" s="321"/>
      <c r="AFU13" s="321"/>
      <c r="AFV13" s="321"/>
      <c r="AFW13" s="321"/>
      <c r="AFX13" s="321"/>
      <c r="AFY13" s="321"/>
      <c r="AFZ13" s="321"/>
      <c r="AGA13" s="321"/>
      <c r="AGB13" s="321"/>
      <c r="AGC13" s="321"/>
      <c r="AGD13" s="321"/>
      <c r="AGE13" s="321"/>
      <c r="AGF13" s="321"/>
      <c r="AGG13" s="321"/>
      <c r="AGH13" s="321"/>
      <c r="AGI13" s="321"/>
      <c r="AGJ13" s="321"/>
      <c r="AGK13" s="321"/>
      <c r="AGL13" s="321"/>
      <c r="AGM13" s="321"/>
      <c r="AGN13" s="321"/>
      <c r="AGO13" s="321"/>
      <c r="AGP13" s="321"/>
      <c r="AGQ13" s="321"/>
      <c r="AGR13" s="321"/>
      <c r="AGS13" s="321"/>
      <c r="AGT13" s="321"/>
      <c r="AGU13" s="321"/>
      <c r="AGV13" s="321"/>
      <c r="AGW13" s="321"/>
      <c r="AGX13" s="321"/>
      <c r="AGY13" s="321"/>
      <c r="AGZ13" s="321"/>
      <c r="AHA13" s="321"/>
      <c r="AHB13" s="321"/>
      <c r="AHC13" s="321"/>
      <c r="AHD13" s="321"/>
      <c r="AHE13" s="321"/>
      <c r="AHF13" s="321"/>
      <c r="AHG13" s="321"/>
      <c r="AHH13" s="321"/>
      <c r="AHI13" s="321"/>
      <c r="AHJ13" s="321"/>
      <c r="AHK13" s="321"/>
      <c r="AHL13" s="321"/>
      <c r="AHM13" s="321"/>
      <c r="AHN13" s="321"/>
      <c r="AHO13" s="321"/>
      <c r="AHP13" s="321"/>
      <c r="AHQ13" s="321"/>
      <c r="AHR13" s="321"/>
      <c r="AHS13" s="321"/>
      <c r="AHT13" s="321"/>
      <c r="AHU13" s="321"/>
      <c r="AHV13" s="321"/>
      <c r="AHW13" s="321"/>
      <c r="AHX13" s="321"/>
      <c r="AHY13" s="321"/>
      <c r="AHZ13" s="321"/>
      <c r="AIA13" s="321"/>
      <c r="AIB13" s="321"/>
      <c r="AIC13" s="321"/>
      <c r="AID13" s="321"/>
      <c r="AIE13" s="321"/>
      <c r="AIF13" s="321"/>
      <c r="AIG13" s="321"/>
      <c r="AIH13" s="321"/>
      <c r="AII13" s="321"/>
      <c r="AIJ13" s="321"/>
      <c r="AIK13" s="321"/>
      <c r="AIL13" s="321"/>
      <c r="AIM13" s="321"/>
      <c r="AIN13" s="321"/>
      <c r="AIO13" s="321"/>
      <c r="AIP13" s="321"/>
      <c r="AIQ13" s="321"/>
      <c r="AIR13" s="321"/>
      <c r="AIS13" s="321"/>
      <c r="AIT13" s="321"/>
      <c r="AIU13" s="321"/>
      <c r="AIV13" s="321"/>
      <c r="AIW13" s="321"/>
      <c r="AIX13" s="321"/>
      <c r="AIY13" s="321"/>
      <c r="AIZ13" s="321"/>
      <c r="AJA13" s="321"/>
      <c r="AJB13" s="321"/>
      <c r="AJC13" s="321"/>
      <c r="AJD13" s="321"/>
      <c r="AJE13" s="321"/>
      <c r="AJF13" s="321"/>
      <c r="AJG13" s="321"/>
      <c r="AJH13" s="321"/>
      <c r="AJI13" s="321"/>
      <c r="AJJ13" s="321"/>
      <c r="AJK13" s="321"/>
      <c r="AJL13" s="321"/>
      <c r="AJM13" s="321"/>
      <c r="AJN13" s="321"/>
      <c r="AJO13" s="321"/>
      <c r="AJP13" s="321"/>
      <c r="AJQ13" s="321"/>
      <c r="AJR13" s="321"/>
      <c r="AJS13" s="321"/>
      <c r="AJT13" s="321"/>
      <c r="AJU13" s="321"/>
      <c r="AJV13" s="321"/>
      <c r="AJW13" s="321"/>
      <c r="AJX13" s="321"/>
      <c r="AJY13" s="321"/>
      <c r="AJZ13" s="321"/>
      <c r="AKA13" s="321"/>
      <c r="AKB13" s="321"/>
      <c r="AKC13" s="321"/>
      <c r="AKD13" s="321"/>
      <c r="AKE13" s="321"/>
      <c r="AKF13" s="321"/>
      <c r="AKG13" s="321"/>
      <c r="AKH13" s="321"/>
      <c r="AKI13" s="321"/>
      <c r="AKJ13" s="321"/>
      <c r="AKK13" s="321"/>
      <c r="AKL13" s="321"/>
      <c r="AKM13" s="321"/>
      <c r="AKN13" s="321"/>
      <c r="AKO13" s="321"/>
      <c r="AKP13" s="321"/>
      <c r="AKQ13" s="321"/>
      <c r="AKR13" s="321"/>
      <c r="AKS13" s="321"/>
      <c r="AKT13" s="321"/>
      <c r="AKU13" s="321"/>
      <c r="AKV13" s="321"/>
      <c r="AKW13" s="321"/>
      <c r="AKX13" s="321"/>
      <c r="AKY13" s="321"/>
      <c r="AKZ13" s="321"/>
      <c r="ALA13" s="321"/>
      <c r="ALB13" s="321"/>
      <c r="ALC13" s="321"/>
      <c r="ALD13" s="321"/>
      <c r="ALE13" s="321"/>
      <c r="ALF13" s="321"/>
      <c r="ALG13" s="321"/>
      <c r="ALH13" s="321"/>
      <c r="ALI13" s="321"/>
      <c r="ALJ13" s="321"/>
      <c r="ALK13" s="321"/>
      <c r="ALL13" s="321"/>
      <c r="ALM13" s="321"/>
      <c r="ALN13" s="321"/>
      <c r="ALO13" s="321"/>
      <c r="ALP13" s="321"/>
      <c r="ALQ13" s="321"/>
      <c r="ALR13" s="321"/>
      <c r="ALS13" s="321"/>
      <c r="ALT13" s="321"/>
      <c r="ALU13" s="321"/>
      <c r="ALV13" s="321"/>
      <c r="ALW13" s="321"/>
      <c r="ALX13" s="321"/>
      <c r="ALY13" s="321"/>
      <c r="ALZ13" s="321"/>
      <c r="AMA13" s="321"/>
      <c r="AMB13" s="321"/>
      <c r="AMC13" s="321"/>
      <c r="AMD13" s="321"/>
      <c r="AME13" s="321"/>
      <c r="AMF13" s="321"/>
      <c r="AMG13" s="321"/>
      <c r="AMH13" s="321"/>
      <c r="AMI13" s="321"/>
      <c r="AMJ13" s="321"/>
      <c r="AMK13" s="321"/>
      <c r="AML13" s="321"/>
      <c r="AMM13" s="321"/>
      <c r="AMN13" s="321"/>
      <c r="AMO13" s="321"/>
      <c r="AMP13" s="321"/>
      <c r="AMQ13" s="321"/>
      <c r="AMR13" s="321"/>
      <c r="AMS13" s="321"/>
      <c r="AMT13" s="321"/>
      <c r="AMU13" s="321"/>
      <c r="AMV13" s="321"/>
      <c r="AMW13" s="321"/>
      <c r="AMX13" s="321"/>
      <c r="AMY13" s="321"/>
      <c r="AMZ13" s="321"/>
      <c r="ANA13" s="321"/>
      <c r="ANB13" s="321"/>
      <c r="ANC13" s="321"/>
      <c r="AND13" s="321"/>
      <c r="ANE13" s="321"/>
      <c r="ANF13" s="321"/>
      <c r="ANG13" s="321"/>
      <c r="ANH13" s="321"/>
      <c r="ANI13" s="321"/>
      <c r="ANJ13" s="321"/>
      <c r="ANK13" s="321"/>
      <c r="ANL13" s="321"/>
      <c r="ANM13" s="321"/>
      <c r="ANN13" s="321"/>
      <c r="ANO13" s="321"/>
      <c r="ANP13" s="321"/>
      <c r="ANQ13" s="321"/>
      <c r="ANR13" s="321"/>
      <c r="ANS13" s="321"/>
      <c r="ANT13" s="321"/>
      <c r="ANU13" s="321"/>
      <c r="ANV13" s="321"/>
      <c r="ANW13" s="321"/>
      <c r="ANX13" s="321"/>
      <c r="ANY13" s="321"/>
      <c r="ANZ13" s="321"/>
      <c r="AOA13" s="321"/>
      <c r="AOB13" s="321"/>
      <c r="AOC13" s="321"/>
      <c r="AOD13" s="321"/>
      <c r="AOE13" s="321"/>
      <c r="AOF13" s="321"/>
      <c r="AOG13" s="321"/>
      <c r="AOH13" s="321"/>
      <c r="AOI13" s="321"/>
      <c r="AOJ13" s="321"/>
      <c r="AOK13" s="321"/>
      <c r="AOL13" s="321"/>
      <c r="AOM13" s="321"/>
      <c r="AON13" s="321"/>
      <c r="AOO13" s="321"/>
      <c r="AOP13" s="321"/>
      <c r="AOQ13" s="321"/>
      <c r="AOR13" s="321"/>
      <c r="AOS13" s="321"/>
      <c r="AOT13" s="321"/>
      <c r="AOU13" s="321"/>
      <c r="AOV13" s="321"/>
      <c r="AOW13" s="321"/>
      <c r="AOX13" s="321"/>
      <c r="AOY13" s="321"/>
      <c r="AOZ13" s="321"/>
      <c r="APA13" s="321"/>
      <c r="APB13" s="321"/>
      <c r="APC13" s="321"/>
      <c r="APD13" s="321"/>
      <c r="APE13" s="321"/>
      <c r="APF13" s="321"/>
      <c r="APG13" s="321"/>
      <c r="APH13" s="321"/>
      <c r="API13" s="321"/>
      <c r="APJ13" s="321"/>
      <c r="APK13" s="321"/>
      <c r="APL13" s="321"/>
      <c r="APM13" s="321"/>
      <c r="APN13" s="321"/>
      <c r="APO13" s="321"/>
      <c r="APP13" s="321"/>
      <c r="APQ13" s="321"/>
      <c r="APR13" s="321"/>
      <c r="APS13" s="321"/>
      <c r="APT13" s="321"/>
      <c r="APU13" s="321"/>
      <c r="APV13" s="321"/>
      <c r="APW13" s="321"/>
      <c r="APX13" s="321"/>
      <c r="APY13" s="321"/>
      <c r="APZ13" s="321"/>
      <c r="AQA13" s="321"/>
      <c r="AQB13" s="321"/>
      <c r="AQC13" s="321"/>
      <c r="AQD13" s="321"/>
      <c r="AQE13" s="321"/>
      <c r="AQF13" s="321"/>
      <c r="AQG13" s="321"/>
      <c r="AQH13" s="321"/>
      <c r="AQI13" s="321"/>
      <c r="AQJ13" s="321"/>
      <c r="AQK13" s="321"/>
      <c r="AQL13" s="321"/>
      <c r="AQM13" s="321"/>
      <c r="AQN13" s="321"/>
      <c r="AQO13" s="321"/>
      <c r="AQP13" s="321"/>
      <c r="AQQ13" s="321"/>
      <c r="AQR13" s="321"/>
      <c r="AQS13" s="321"/>
      <c r="AQT13" s="321"/>
      <c r="AQU13" s="321"/>
      <c r="AQV13" s="321"/>
      <c r="AQW13" s="321"/>
      <c r="AQX13" s="321"/>
      <c r="AQY13" s="321"/>
      <c r="AQZ13" s="321"/>
      <c r="ARA13" s="321"/>
      <c r="ARB13" s="321"/>
      <c r="ARC13" s="321"/>
      <c r="ARD13" s="321"/>
      <c r="ARE13" s="321"/>
      <c r="ARF13" s="321"/>
      <c r="ARG13" s="321"/>
      <c r="ARH13" s="321"/>
      <c r="ARI13" s="321"/>
      <c r="ARJ13" s="321"/>
      <c r="ARK13" s="321"/>
      <c r="ARL13" s="321"/>
      <c r="ARM13" s="321"/>
      <c r="ARN13" s="321"/>
      <c r="ARO13" s="321"/>
      <c r="ARP13" s="321"/>
      <c r="ARQ13" s="321"/>
      <c r="ARR13" s="321"/>
      <c r="ARS13" s="321"/>
      <c r="ART13" s="321"/>
      <c r="ARU13" s="321"/>
      <c r="ARV13" s="321"/>
      <c r="ARW13" s="321"/>
      <c r="ARX13" s="321"/>
      <c r="ARY13" s="321"/>
      <c r="ARZ13" s="321"/>
      <c r="ASA13" s="321"/>
      <c r="ASB13" s="321"/>
      <c r="ASC13" s="321"/>
      <c r="ASD13" s="321"/>
      <c r="ASE13" s="321"/>
      <c r="ASF13" s="321"/>
      <c r="ASG13" s="321"/>
      <c r="ASH13" s="321"/>
      <c r="ASI13" s="321"/>
      <c r="ASJ13" s="321"/>
      <c r="ASK13" s="321"/>
      <c r="ASL13" s="321"/>
      <c r="ASM13" s="321"/>
      <c r="ASN13" s="321"/>
      <c r="ASO13" s="321"/>
      <c r="ASP13" s="321"/>
      <c r="ASQ13" s="321"/>
      <c r="ASR13" s="321"/>
      <c r="ASS13" s="321"/>
      <c r="AST13" s="321"/>
      <c r="ASU13" s="321"/>
      <c r="ASV13" s="321"/>
      <c r="ASW13" s="321"/>
      <c r="ASX13" s="321"/>
      <c r="ASY13" s="321"/>
      <c r="ASZ13" s="321"/>
      <c r="ATA13" s="321"/>
      <c r="ATB13" s="321"/>
      <c r="ATC13" s="321"/>
      <c r="ATD13" s="321"/>
      <c r="ATE13" s="321"/>
      <c r="ATF13" s="321"/>
      <c r="ATG13" s="321"/>
      <c r="ATH13" s="321"/>
      <c r="ATI13" s="321"/>
      <c r="ATJ13" s="321"/>
      <c r="ATK13" s="321"/>
      <c r="ATL13" s="321"/>
      <c r="ATM13" s="321"/>
      <c r="ATN13" s="321"/>
      <c r="ATO13" s="321"/>
      <c r="ATP13" s="321"/>
      <c r="ATQ13" s="321"/>
      <c r="ATR13" s="321"/>
      <c r="ATS13" s="321"/>
      <c r="ATT13" s="321"/>
      <c r="ATU13" s="321"/>
      <c r="ATV13" s="321"/>
      <c r="ATW13" s="321"/>
      <c r="ATX13" s="321"/>
      <c r="ATY13" s="321"/>
      <c r="ATZ13" s="321"/>
      <c r="AUA13" s="321"/>
      <c r="AUB13" s="321"/>
      <c r="AUC13" s="321"/>
      <c r="AUD13" s="321"/>
      <c r="AUE13" s="321"/>
      <c r="AUF13" s="321"/>
      <c r="AUG13" s="321"/>
      <c r="AUH13" s="321"/>
      <c r="AUI13" s="321"/>
      <c r="AUJ13" s="321"/>
      <c r="AUK13" s="321"/>
      <c r="AUL13" s="321"/>
      <c r="AUM13" s="321"/>
      <c r="AUN13" s="321"/>
      <c r="AUO13" s="321"/>
      <c r="AUP13" s="321"/>
      <c r="AUQ13" s="321"/>
      <c r="AUR13" s="321"/>
      <c r="AUS13" s="321"/>
      <c r="AUT13" s="321"/>
      <c r="AUU13" s="321"/>
      <c r="AUV13" s="321"/>
      <c r="AUW13" s="321"/>
      <c r="AUX13" s="321"/>
      <c r="AUY13" s="321"/>
      <c r="AUZ13" s="321"/>
      <c r="AVA13" s="321"/>
      <c r="AVB13" s="321"/>
      <c r="AVC13" s="321"/>
      <c r="AVD13" s="321"/>
      <c r="AVE13" s="321"/>
      <c r="AVF13" s="321"/>
      <c r="AVG13" s="321"/>
      <c r="AVH13" s="321"/>
      <c r="AVI13" s="321"/>
      <c r="AVJ13" s="321"/>
      <c r="AVK13" s="321"/>
      <c r="AVL13" s="321"/>
      <c r="AVM13" s="321"/>
      <c r="AVN13" s="321"/>
      <c r="AVO13" s="321"/>
      <c r="AVP13" s="321"/>
      <c r="AVQ13" s="321"/>
      <c r="AVR13" s="321"/>
      <c r="AVS13" s="321"/>
      <c r="AVT13" s="321"/>
      <c r="AVU13" s="321"/>
      <c r="AVV13" s="321"/>
      <c r="AVW13" s="321"/>
      <c r="AVX13" s="321"/>
      <c r="AVY13" s="321"/>
      <c r="AVZ13" s="321"/>
      <c r="AWA13" s="321"/>
      <c r="AWB13" s="321"/>
      <c r="AWC13" s="321"/>
      <c r="AWD13" s="321"/>
      <c r="AWE13" s="321"/>
      <c r="AWF13" s="321"/>
      <c r="AWG13" s="321"/>
      <c r="AWH13" s="321"/>
      <c r="AWI13" s="321"/>
      <c r="AWJ13" s="321"/>
      <c r="AWK13" s="321"/>
      <c r="AWL13" s="321"/>
      <c r="AWM13" s="321"/>
      <c r="AWN13" s="321"/>
      <c r="AWO13" s="321"/>
      <c r="AWP13" s="321"/>
      <c r="AWQ13" s="321"/>
      <c r="AWR13" s="321"/>
      <c r="AWS13" s="321"/>
      <c r="AWT13" s="321"/>
      <c r="AWU13" s="321"/>
      <c r="AWV13" s="321"/>
      <c r="AWW13" s="321"/>
      <c r="AWX13" s="321"/>
      <c r="AWY13" s="321"/>
      <c r="AWZ13" s="321"/>
      <c r="AXA13" s="321"/>
      <c r="AXB13" s="321"/>
      <c r="AXC13" s="321"/>
      <c r="AXD13" s="321"/>
      <c r="AXE13" s="321"/>
      <c r="AXF13" s="321"/>
      <c r="AXG13" s="321"/>
      <c r="AXH13" s="321"/>
      <c r="AXI13" s="321"/>
      <c r="AXJ13" s="321"/>
      <c r="AXK13" s="321"/>
      <c r="AXL13" s="321"/>
      <c r="AXM13" s="321"/>
      <c r="AXN13" s="321"/>
      <c r="AXO13" s="321"/>
      <c r="AXP13" s="321"/>
      <c r="AXQ13" s="321"/>
      <c r="AXR13" s="321"/>
      <c r="AXS13" s="321"/>
      <c r="AXT13" s="321"/>
      <c r="AXU13" s="321"/>
      <c r="AXV13" s="321"/>
      <c r="AXW13" s="321"/>
      <c r="AXX13" s="321"/>
      <c r="AXY13" s="321"/>
      <c r="AXZ13" s="321"/>
      <c r="AYA13" s="321"/>
      <c r="AYB13" s="321"/>
      <c r="AYC13" s="321"/>
      <c r="AYD13" s="321"/>
      <c r="AYE13" s="321"/>
      <c r="AYF13" s="321"/>
      <c r="AYG13" s="321"/>
      <c r="AYH13" s="321"/>
      <c r="AYI13" s="321"/>
      <c r="AYJ13" s="321"/>
      <c r="AYK13" s="321"/>
      <c r="AYL13" s="321"/>
      <c r="AYM13" s="321"/>
      <c r="AYN13" s="321"/>
      <c r="AYO13" s="321"/>
      <c r="AYP13" s="321"/>
      <c r="AYQ13" s="321"/>
      <c r="AYR13" s="321"/>
      <c r="AYS13" s="321"/>
      <c r="AYT13" s="321"/>
      <c r="AYU13" s="321"/>
      <c r="AYV13" s="321"/>
      <c r="AYW13" s="321"/>
      <c r="AYX13" s="321"/>
      <c r="AYY13" s="321"/>
      <c r="AYZ13" s="321"/>
      <c r="AZA13" s="321"/>
      <c r="AZB13" s="321"/>
      <c r="AZC13" s="321"/>
      <c r="AZD13" s="321"/>
      <c r="AZE13" s="321"/>
      <c r="AZF13" s="321"/>
      <c r="AZG13" s="321"/>
      <c r="AZH13" s="321"/>
      <c r="AZI13" s="321"/>
      <c r="AZJ13" s="321"/>
      <c r="AZK13" s="321"/>
      <c r="AZL13" s="321"/>
      <c r="AZM13" s="321"/>
      <c r="AZN13" s="321"/>
      <c r="AZO13" s="321"/>
      <c r="AZP13" s="321"/>
      <c r="AZQ13" s="321"/>
      <c r="AZR13" s="321"/>
      <c r="AZS13" s="321"/>
      <c r="AZT13" s="321"/>
      <c r="AZU13" s="321"/>
      <c r="AZV13" s="321"/>
      <c r="AZW13" s="321"/>
      <c r="AZX13" s="321"/>
      <c r="AZY13" s="321"/>
      <c r="AZZ13" s="321"/>
      <c r="BAA13" s="321"/>
      <c r="BAB13" s="321"/>
      <c r="BAC13" s="321"/>
      <c r="BAD13" s="321"/>
      <c r="BAE13" s="321"/>
      <c r="BAF13" s="321"/>
      <c r="BAG13" s="321"/>
      <c r="BAH13" s="321"/>
      <c r="BAI13" s="321"/>
      <c r="BAJ13" s="321"/>
      <c r="BAK13" s="321"/>
      <c r="BAL13" s="321"/>
      <c r="BAM13" s="321"/>
      <c r="BAN13" s="321"/>
      <c r="BAO13" s="321"/>
      <c r="BAP13" s="321"/>
      <c r="BAQ13" s="321"/>
      <c r="BAR13" s="321"/>
      <c r="BAS13" s="321"/>
      <c r="BAT13" s="321"/>
      <c r="BAU13" s="321"/>
      <c r="BAV13" s="321"/>
      <c r="BAW13" s="321"/>
      <c r="BAX13" s="321"/>
      <c r="BAY13" s="321"/>
      <c r="BAZ13" s="321"/>
      <c r="BBA13" s="321"/>
      <c r="BBB13" s="321"/>
      <c r="BBC13" s="321"/>
      <c r="BBD13" s="321"/>
      <c r="BBE13" s="321"/>
      <c r="BBF13" s="321"/>
      <c r="BBG13" s="321"/>
      <c r="BBH13" s="321"/>
      <c r="BBI13" s="321"/>
      <c r="BBJ13" s="321"/>
      <c r="BBK13" s="321"/>
      <c r="BBL13" s="321"/>
      <c r="BBM13" s="321"/>
      <c r="BBN13" s="321"/>
      <c r="BBO13" s="321"/>
      <c r="BBP13" s="321"/>
      <c r="BBQ13" s="321"/>
      <c r="BBR13" s="321"/>
      <c r="BBS13" s="321"/>
      <c r="BBT13" s="321"/>
      <c r="BBU13" s="321"/>
      <c r="BBV13" s="321"/>
      <c r="BBW13" s="321"/>
      <c r="BBX13" s="321"/>
      <c r="BBY13" s="321"/>
      <c r="BBZ13" s="321"/>
      <c r="BCA13" s="321"/>
      <c r="BCB13" s="321"/>
      <c r="BCC13" s="321"/>
      <c r="BCD13" s="321"/>
      <c r="BCE13" s="321"/>
      <c r="BCF13" s="321"/>
      <c r="BCG13" s="321"/>
      <c r="BCH13" s="321"/>
      <c r="BCI13" s="321"/>
      <c r="BCJ13" s="321"/>
      <c r="BCK13" s="321"/>
      <c r="BCL13" s="321"/>
      <c r="BCM13" s="321"/>
      <c r="BCN13" s="321"/>
      <c r="BCO13" s="321"/>
      <c r="BCP13" s="321"/>
      <c r="BCQ13" s="321"/>
      <c r="BCR13" s="321"/>
      <c r="BCS13" s="321"/>
      <c r="BCT13" s="321"/>
      <c r="BCU13" s="321"/>
      <c r="BCV13" s="321"/>
      <c r="BCW13" s="321"/>
      <c r="BCX13" s="321"/>
      <c r="BCY13" s="321"/>
      <c r="BCZ13" s="321"/>
      <c r="BDA13" s="321"/>
      <c r="BDB13" s="321"/>
      <c r="BDC13" s="321"/>
      <c r="BDD13" s="321"/>
      <c r="BDE13" s="321"/>
      <c r="BDF13" s="321"/>
      <c r="BDG13" s="321"/>
      <c r="BDH13" s="321"/>
      <c r="BDI13" s="321"/>
      <c r="BDJ13" s="321"/>
      <c r="BDK13" s="321"/>
      <c r="BDL13" s="321"/>
      <c r="BDM13" s="321"/>
      <c r="BDN13" s="321"/>
      <c r="BDO13" s="321"/>
      <c r="BDP13" s="321"/>
      <c r="BDQ13" s="321"/>
      <c r="BDR13" s="321"/>
      <c r="BDS13" s="321"/>
      <c r="BDT13" s="321"/>
      <c r="BDU13" s="321"/>
      <c r="BDV13" s="321"/>
      <c r="BDW13" s="321"/>
      <c r="BDX13" s="321"/>
      <c r="BDY13" s="321"/>
      <c r="BDZ13" s="321"/>
      <c r="BEA13" s="321"/>
      <c r="BEB13" s="321"/>
      <c r="BEC13" s="321"/>
      <c r="BED13" s="321"/>
      <c r="BEE13" s="321"/>
      <c r="BEF13" s="321"/>
      <c r="BEG13" s="321"/>
      <c r="BEH13" s="321"/>
      <c r="BEI13" s="321"/>
      <c r="BEJ13" s="321"/>
      <c r="BEK13" s="321"/>
      <c r="BEL13" s="321"/>
      <c r="BEM13" s="321"/>
      <c r="BEN13" s="321"/>
      <c r="BEO13" s="321"/>
      <c r="BEP13" s="321"/>
      <c r="BEQ13" s="321"/>
      <c r="BER13" s="321"/>
      <c r="BES13" s="321"/>
      <c r="BET13" s="321"/>
      <c r="BEU13" s="321"/>
      <c r="BEV13" s="321"/>
      <c r="BEW13" s="321"/>
      <c r="BEX13" s="321"/>
      <c r="BEY13" s="321"/>
      <c r="BEZ13" s="321"/>
      <c r="BFA13" s="321"/>
      <c r="BFB13" s="321"/>
      <c r="BFC13" s="321"/>
      <c r="BFD13" s="321"/>
      <c r="BFE13" s="321"/>
      <c r="BFF13" s="321"/>
      <c r="BFG13" s="321"/>
      <c r="BFH13" s="321"/>
      <c r="BFI13" s="321"/>
      <c r="BFJ13" s="321"/>
      <c r="BFK13" s="321"/>
      <c r="BFL13" s="321"/>
      <c r="BFM13" s="321"/>
      <c r="BFN13" s="321"/>
      <c r="BFO13" s="321"/>
      <c r="BFP13" s="321"/>
      <c r="BFQ13" s="321"/>
      <c r="BFR13" s="321"/>
      <c r="BFS13" s="321"/>
      <c r="BFT13" s="321"/>
      <c r="BFU13" s="321"/>
      <c r="BFV13" s="321"/>
      <c r="BFW13" s="321"/>
      <c r="BFX13" s="321"/>
      <c r="BFY13" s="321"/>
      <c r="BFZ13" s="321"/>
      <c r="BGA13" s="321"/>
      <c r="BGB13" s="321"/>
      <c r="BGC13" s="321"/>
      <c r="BGD13" s="321"/>
      <c r="BGE13" s="321"/>
      <c r="BGF13" s="321"/>
      <c r="BGG13" s="321"/>
      <c r="BGH13" s="321"/>
      <c r="BGI13" s="321"/>
      <c r="BGJ13" s="321"/>
      <c r="BGK13" s="321"/>
      <c r="BGL13" s="321"/>
      <c r="BGM13" s="321"/>
      <c r="BGN13" s="321"/>
      <c r="BGO13" s="321"/>
      <c r="BGP13" s="321"/>
      <c r="BGQ13" s="321"/>
      <c r="BGR13" s="321"/>
      <c r="BGS13" s="321"/>
      <c r="BGT13" s="321"/>
      <c r="BGU13" s="321"/>
      <c r="BGV13" s="321"/>
      <c r="BGW13" s="321"/>
      <c r="BGX13" s="321"/>
      <c r="BGY13" s="321"/>
      <c r="BGZ13" s="321"/>
      <c r="BHA13" s="321"/>
      <c r="BHB13" s="321"/>
      <c r="BHC13" s="321"/>
      <c r="BHD13" s="321"/>
      <c r="BHE13" s="321"/>
      <c r="BHF13" s="321"/>
      <c r="BHG13" s="321"/>
      <c r="BHH13" s="321"/>
      <c r="BHI13" s="321"/>
      <c r="BHJ13" s="321"/>
      <c r="BHK13" s="321"/>
      <c r="BHL13" s="321"/>
      <c r="BHM13" s="321"/>
      <c r="BHN13" s="321"/>
      <c r="BHO13" s="321"/>
      <c r="BHP13" s="321"/>
      <c r="BHQ13" s="321"/>
      <c r="BHR13" s="321"/>
      <c r="BHS13" s="321"/>
      <c r="BHT13" s="321"/>
      <c r="BHU13" s="321"/>
      <c r="BHV13" s="321"/>
      <c r="BHW13" s="321"/>
      <c r="BHX13" s="321"/>
      <c r="BHY13" s="321"/>
      <c r="BHZ13" s="321"/>
      <c r="BIA13" s="321"/>
      <c r="BIB13" s="321"/>
      <c r="BIC13" s="321"/>
      <c r="BID13" s="321"/>
      <c r="BIE13" s="321"/>
      <c r="BIF13" s="321"/>
      <c r="BIG13" s="321"/>
      <c r="BIH13" s="321"/>
      <c r="BII13" s="321"/>
      <c r="BIJ13" s="321"/>
      <c r="BIK13" s="321"/>
      <c r="BIL13" s="321"/>
      <c r="BIM13" s="321"/>
      <c r="BIN13" s="321"/>
      <c r="BIO13" s="321"/>
      <c r="BIP13" s="321"/>
      <c r="BIQ13" s="321"/>
      <c r="BIR13" s="321"/>
      <c r="BIS13" s="321"/>
      <c r="BIT13" s="321"/>
      <c r="BIU13" s="321"/>
      <c r="BIV13" s="321"/>
      <c r="BIW13" s="321"/>
      <c r="BIX13" s="321"/>
      <c r="BIY13" s="321"/>
      <c r="BIZ13" s="321"/>
      <c r="BJA13" s="321"/>
      <c r="BJB13" s="321"/>
      <c r="BJC13" s="321"/>
      <c r="BJD13" s="321"/>
      <c r="BJE13" s="321"/>
      <c r="BJF13" s="321"/>
      <c r="BJG13" s="321"/>
      <c r="BJH13" s="321"/>
      <c r="BJI13" s="321"/>
      <c r="BJJ13" s="321"/>
      <c r="BJK13" s="321"/>
      <c r="BJL13" s="321"/>
      <c r="BJM13" s="321"/>
      <c r="BJN13" s="321"/>
      <c r="BJO13" s="321"/>
      <c r="BJP13" s="321"/>
      <c r="BJQ13" s="321"/>
      <c r="BJR13" s="321"/>
      <c r="BJS13" s="321"/>
      <c r="BJT13" s="321"/>
      <c r="BJU13" s="321"/>
      <c r="BJV13" s="321"/>
      <c r="BJW13" s="321"/>
      <c r="BJX13" s="321"/>
      <c r="BJY13" s="321"/>
      <c r="BJZ13" s="321"/>
      <c r="BKA13" s="321"/>
      <c r="BKB13" s="321"/>
      <c r="BKC13" s="321"/>
      <c r="BKD13" s="321"/>
      <c r="BKE13" s="321"/>
      <c r="BKF13" s="321"/>
      <c r="BKG13" s="321"/>
      <c r="BKH13" s="321"/>
      <c r="BKI13" s="321"/>
      <c r="BKJ13" s="321"/>
      <c r="BKK13" s="321"/>
      <c r="BKL13" s="321"/>
      <c r="BKM13" s="321"/>
      <c r="BKN13" s="321"/>
      <c r="BKO13" s="321"/>
      <c r="BKP13" s="321"/>
      <c r="BKQ13" s="321"/>
      <c r="BKR13" s="321"/>
      <c r="BKS13" s="321"/>
      <c r="BKT13" s="321"/>
      <c r="BKU13" s="321"/>
      <c r="BKV13" s="321"/>
      <c r="BKW13" s="321"/>
      <c r="BKX13" s="321"/>
      <c r="BKY13" s="321"/>
      <c r="BKZ13" s="321"/>
      <c r="BLA13" s="321"/>
      <c r="BLB13" s="321"/>
      <c r="BLC13" s="321"/>
      <c r="BLD13" s="321"/>
      <c r="BLE13" s="321"/>
      <c r="BLF13" s="321"/>
      <c r="BLG13" s="321"/>
      <c r="BLH13" s="321"/>
      <c r="BLI13" s="321"/>
      <c r="BLJ13" s="321"/>
      <c r="BLK13" s="321"/>
      <c r="BLL13" s="321"/>
      <c r="BLM13" s="321"/>
      <c r="BLN13" s="321"/>
      <c r="BLO13" s="321"/>
      <c r="BLP13" s="321"/>
      <c r="BLQ13" s="321"/>
      <c r="BLR13" s="321"/>
      <c r="BLS13" s="321"/>
      <c r="BLT13" s="321"/>
      <c r="BLU13" s="321"/>
      <c r="BLV13" s="321"/>
      <c r="BLW13" s="321"/>
      <c r="BLX13" s="321"/>
      <c r="BLY13" s="321"/>
      <c r="BLZ13" s="321"/>
      <c r="BMA13" s="321"/>
      <c r="BMB13" s="321"/>
      <c r="BMC13" s="321"/>
      <c r="BMD13" s="321"/>
      <c r="BME13" s="321"/>
      <c r="BMF13" s="321"/>
      <c r="BMG13" s="321"/>
      <c r="BMH13" s="321"/>
      <c r="BMI13" s="321"/>
      <c r="BMJ13" s="321"/>
      <c r="BMK13" s="321"/>
      <c r="BML13" s="321"/>
      <c r="BMM13" s="321"/>
      <c r="BMN13" s="321"/>
      <c r="BMO13" s="321"/>
      <c r="BMP13" s="321"/>
      <c r="BMQ13" s="321"/>
      <c r="BMR13" s="321"/>
      <c r="BMS13" s="321"/>
      <c r="BMT13" s="321"/>
      <c r="BMU13" s="321"/>
      <c r="BMV13" s="321"/>
      <c r="BMW13" s="321"/>
      <c r="BMX13" s="321"/>
      <c r="BMY13" s="321"/>
      <c r="BMZ13" s="321"/>
      <c r="BNA13" s="321"/>
      <c r="BNB13" s="321"/>
      <c r="BNC13" s="321"/>
      <c r="BND13" s="321"/>
      <c r="BNE13" s="321"/>
      <c r="BNF13" s="321"/>
      <c r="BNG13" s="321"/>
      <c r="BNH13" s="321"/>
      <c r="BNI13" s="321"/>
      <c r="BNJ13" s="321"/>
      <c r="BNK13" s="321"/>
      <c r="BNL13" s="321"/>
      <c r="BNM13" s="321"/>
      <c r="BNN13" s="321"/>
      <c r="BNO13" s="321"/>
      <c r="BNP13" s="321"/>
      <c r="BNQ13" s="321"/>
      <c r="BNR13" s="321"/>
      <c r="BNS13" s="321"/>
      <c r="BNT13" s="321"/>
      <c r="BNU13" s="321"/>
      <c r="BNV13" s="321"/>
      <c r="BNW13" s="321"/>
      <c r="BNX13" s="321"/>
      <c r="BNY13" s="321"/>
      <c r="BNZ13" s="321"/>
      <c r="BOA13" s="321"/>
      <c r="BOB13" s="321"/>
      <c r="BOC13" s="321"/>
      <c r="BOD13" s="321"/>
      <c r="BOE13" s="321"/>
      <c r="BOF13" s="321"/>
      <c r="BOG13" s="321"/>
      <c r="BOH13" s="321"/>
      <c r="BOI13" s="321"/>
      <c r="BOJ13" s="321"/>
      <c r="BOK13" s="321"/>
      <c r="BOL13" s="321"/>
      <c r="BOM13" s="321"/>
      <c r="BON13" s="321"/>
      <c r="BOO13" s="321"/>
      <c r="BOP13" s="321"/>
      <c r="BOQ13" s="321"/>
      <c r="BOR13" s="321"/>
      <c r="BOS13" s="321"/>
      <c r="BOT13" s="321"/>
      <c r="BOU13" s="321"/>
      <c r="BOV13" s="321"/>
      <c r="BOW13" s="321"/>
      <c r="BOX13" s="321"/>
      <c r="BOY13" s="321"/>
      <c r="BOZ13" s="321"/>
      <c r="BPA13" s="321"/>
      <c r="BPB13" s="321"/>
      <c r="BPC13" s="321"/>
      <c r="BPD13" s="321"/>
      <c r="BPE13" s="321"/>
      <c r="BPF13" s="321"/>
      <c r="BPG13" s="321"/>
      <c r="BPH13" s="321"/>
      <c r="BPI13" s="321"/>
      <c r="BPJ13" s="321"/>
      <c r="BPK13" s="321"/>
      <c r="BPL13" s="321"/>
      <c r="BPM13" s="321"/>
      <c r="BPN13" s="321"/>
      <c r="BPO13" s="321"/>
      <c r="BPP13" s="321"/>
      <c r="BPQ13" s="321"/>
      <c r="BPR13" s="321"/>
      <c r="BPS13" s="321"/>
      <c r="BPT13" s="321"/>
      <c r="BPU13" s="321"/>
      <c r="BPV13" s="321"/>
      <c r="BPW13" s="321"/>
      <c r="BPX13" s="321"/>
      <c r="BPY13" s="321"/>
      <c r="BPZ13" s="321"/>
      <c r="BQA13" s="321"/>
      <c r="BQB13" s="321"/>
      <c r="BQC13" s="321"/>
      <c r="BQD13" s="321"/>
      <c r="BQE13" s="321"/>
      <c r="BQF13" s="321"/>
      <c r="BQG13" s="321"/>
      <c r="BQH13" s="321"/>
      <c r="BQI13" s="321"/>
      <c r="BQJ13" s="321"/>
      <c r="BQK13" s="321"/>
      <c r="BQL13" s="321"/>
      <c r="BQM13" s="321"/>
      <c r="BQN13" s="321"/>
      <c r="BQO13" s="321"/>
      <c r="BQP13" s="321"/>
      <c r="BQQ13" s="321"/>
      <c r="BQR13" s="321"/>
      <c r="BQS13" s="321"/>
      <c r="BQT13" s="321"/>
      <c r="BQU13" s="321"/>
      <c r="BQV13" s="321"/>
      <c r="BQW13" s="321"/>
      <c r="BQX13" s="321"/>
      <c r="BQY13" s="321"/>
      <c r="BQZ13" s="321"/>
      <c r="BRA13" s="321"/>
      <c r="BRB13" s="321"/>
      <c r="BRC13" s="321"/>
      <c r="BRD13" s="321"/>
      <c r="BRE13" s="321"/>
      <c r="BRF13" s="321"/>
      <c r="BRG13" s="321"/>
      <c r="BRH13" s="321"/>
      <c r="BRI13" s="321"/>
      <c r="BRJ13" s="321"/>
      <c r="BRK13" s="321"/>
      <c r="BRL13" s="321"/>
      <c r="BRM13" s="321"/>
      <c r="BRN13" s="321"/>
      <c r="BRO13" s="321"/>
      <c r="BRP13" s="321"/>
      <c r="BRQ13" s="321"/>
      <c r="BRR13" s="321"/>
      <c r="BRS13" s="321"/>
      <c r="BRT13" s="321"/>
      <c r="BRU13" s="321"/>
      <c r="BRV13" s="321"/>
      <c r="BRW13" s="321"/>
      <c r="BRX13" s="321"/>
      <c r="BRY13" s="321"/>
      <c r="BRZ13" s="321"/>
      <c r="BSA13" s="321"/>
      <c r="BSB13" s="321"/>
      <c r="BSC13" s="321"/>
      <c r="BSD13" s="321"/>
      <c r="BSE13" s="321"/>
      <c r="BSF13" s="321"/>
      <c r="BSG13" s="321"/>
      <c r="BSH13" s="321"/>
      <c r="BSI13" s="321"/>
      <c r="BSJ13" s="321"/>
      <c r="BSK13" s="321"/>
      <c r="BSL13" s="321"/>
      <c r="BSM13" s="321"/>
      <c r="BSN13" s="321"/>
      <c r="BSO13" s="321"/>
      <c r="BSP13" s="321"/>
      <c r="BSQ13" s="321"/>
      <c r="BSR13" s="321"/>
      <c r="BSS13" s="321"/>
      <c r="BST13" s="321"/>
      <c r="BSU13" s="321"/>
      <c r="BSV13" s="321"/>
      <c r="BSW13" s="321"/>
      <c r="BSX13" s="321"/>
      <c r="BSY13" s="321"/>
      <c r="BSZ13" s="321"/>
      <c r="BTA13" s="321"/>
      <c r="BTB13" s="321"/>
      <c r="BTC13" s="321"/>
      <c r="BTD13" s="321"/>
      <c r="BTE13" s="321"/>
      <c r="BTF13" s="321"/>
      <c r="BTG13" s="321"/>
      <c r="BTH13" s="321"/>
      <c r="BTI13" s="321"/>
      <c r="BTJ13" s="321"/>
      <c r="BTK13" s="321"/>
      <c r="BTL13" s="321"/>
      <c r="BTM13" s="321"/>
      <c r="BTN13" s="321"/>
      <c r="BTO13" s="321"/>
      <c r="BTP13" s="321"/>
      <c r="BTQ13" s="321"/>
      <c r="BTR13" s="321"/>
      <c r="BTS13" s="321"/>
      <c r="BTT13" s="321"/>
      <c r="BTU13" s="321"/>
      <c r="BTV13" s="321"/>
      <c r="BTW13" s="321"/>
      <c r="BTX13" s="321"/>
      <c r="BTY13" s="321"/>
      <c r="BTZ13" s="321"/>
      <c r="BUA13" s="321"/>
      <c r="BUB13" s="321"/>
      <c r="BUC13" s="321"/>
      <c r="BUD13" s="321"/>
      <c r="BUE13" s="321"/>
      <c r="BUF13" s="321"/>
      <c r="BUG13" s="321"/>
      <c r="BUH13" s="321"/>
      <c r="BUI13" s="321"/>
      <c r="BUJ13" s="321"/>
      <c r="BUK13" s="321"/>
      <c r="BUL13" s="321"/>
      <c r="BUM13" s="321"/>
      <c r="BUN13" s="321"/>
      <c r="BUO13" s="321"/>
      <c r="BUP13" s="321"/>
      <c r="BUQ13" s="321"/>
      <c r="BUR13" s="321"/>
      <c r="BUS13" s="321"/>
      <c r="BUT13" s="321"/>
      <c r="BUU13" s="321"/>
      <c r="BUV13" s="321"/>
      <c r="BUW13" s="321"/>
      <c r="BUX13" s="321"/>
      <c r="BUY13" s="321"/>
      <c r="BUZ13" s="321"/>
      <c r="BVA13" s="321"/>
      <c r="BVB13" s="321"/>
      <c r="BVC13" s="321"/>
      <c r="BVD13" s="321"/>
      <c r="BVE13" s="321"/>
      <c r="BVF13" s="321"/>
      <c r="BVG13" s="321"/>
      <c r="BVH13" s="321"/>
      <c r="BVI13" s="321"/>
      <c r="BVJ13" s="321"/>
      <c r="BVK13" s="321"/>
      <c r="BVL13" s="321"/>
      <c r="BVM13" s="321"/>
      <c r="BVN13" s="321"/>
      <c r="BVO13" s="321"/>
      <c r="BVP13" s="321"/>
      <c r="BVQ13" s="321"/>
      <c r="BVR13" s="321"/>
      <c r="BVS13" s="321"/>
      <c r="BVT13" s="321"/>
      <c r="BVU13" s="321"/>
      <c r="BVV13" s="321"/>
      <c r="BVW13" s="321"/>
      <c r="BVX13" s="321"/>
      <c r="BVY13" s="321"/>
      <c r="BVZ13" s="321"/>
      <c r="BWA13" s="321"/>
      <c r="BWB13" s="321"/>
      <c r="BWC13" s="321"/>
      <c r="BWD13" s="321"/>
      <c r="BWE13" s="321"/>
      <c r="BWF13" s="321"/>
      <c r="BWG13" s="321"/>
      <c r="BWH13" s="321"/>
      <c r="BWI13" s="321"/>
      <c r="BWJ13" s="321"/>
      <c r="BWK13" s="321"/>
      <c r="BWL13" s="321"/>
      <c r="BWM13" s="321"/>
      <c r="BWN13" s="321"/>
      <c r="BWO13" s="321"/>
      <c r="BWP13" s="321"/>
      <c r="BWQ13" s="321"/>
      <c r="BWR13" s="321"/>
      <c r="BWS13" s="321"/>
      <c r="BWT13" s="321"/>
      <c r="BWU13" s="321"/>
      <c r="BWV13" s="321"/>
      <c r="BWW13" s="321"/>
      <c r="BWX13" s="321"/>
      <c r="BWY13" s="321"/>
      <c r="BWZ13" s="321"/>
      <c r="BXA13" s="321"/>
      <c r="BXB13" s="321"/>
      <c r="BXC13" s="321"/>
      <c r="BXD13" s="321"/>
      <c r="BXE13" s="321"/>
      <c r="BXF13" s="321"/>
      <c r="BXG13" s="321"/>
      <c r="BXH13" s="321"/>
      <c r="BXI13" s="321"/>
      <c r="BXJ13" s="321"/>
      <c r="BXK13" s="321"/>
      <c r="BXL13" s="321"/>
      <c r="BXM13" s="321"/>
      <c r="BXN13" s="321"/>
      <c r="BXO13" s="321"/>
      <c r="BXP13" s="321"/>
      <c r="BXQ13" s="321"/>
      <c r="BXR13" s="321"/>
      <c r="BXS13" s="321"/>
      <c r="BXT13" s="321"/>
      <c r="BXU13" s="321"/>
      <c r="BXV13" s="321"/>
      <c r="BXW13" s="321"/>
      <c r="BXX13" s="321"/>
      <c r="BXY13" s="321"/>
      <c r="BXZ13" s="321"/>
      <c r="BYA13" s="321"/>
      <c r="BYB13" s="321"/>
      <c r="BYC13" s="321"/>
      <c r="BYD13" s="321"/>
      <c r="BYE13" s="321"/>
      <c r="BYF13" s="321"/>
      <c r="BYG13" s="321"/>
      <c r="BYH13" s="321"/>
      <c r="BYI13" s="321"/>
      <c r="BYJ13" s="321"/>
      <c r="BYK13" s="321"/>
      <c r="BYL13" s="321"/>
      <c r="BYM13" s="321"/>
      <c r="BYN13" s="321"/>
      <c r="BYO13" s="321"/>
      <c r="BYP13" s="321"/>
      <c r="BYQ13" s="321"/>
      <c r="BYR13" s="321"/>
      <c r="BYS13" s="321"/>
      <c r="BYT13" s="321"/>
      <c r="BYU13" s="321"/>
      <c r="BYV13" s="321"/>
      <c r="BYW13" s="321"/>
      <c r="BYX13" s="321"/>
      <c r="BYY13" s="321"/>
      <c r="BYZ13" s="321"/>
      <c r="BZA13" s="321"/>
      <c r="BZB13" s="321"/>
      <c r="BZC13" s="321"/>
      <c r="BZD13" s="321"/>
      <c r="BZE13" s="321"/>
      <c r="BZF13" s="321"/>
      <c r="BZG13" s="321"/>
      <c r="BZH13" s="321"/>
      <c r="BZI13" s="321"/>
      <c r="BZJ13" s="321"/>
      <c r="BZK13" s="321"/>
      <c r="BZL13" s="321"/>
      <c r="BZM13" s="321"/>
      <c r="BZN13" s="321"/>
      <c r="BZO13" s="321"/>
      <c r="BZP13" s="321"/>
      <c r="BZQ13" s="321"/>
      <c r="BZR13" s="321"/>
      <c r="BZS13" s="321"/>
      <c r="BZT13" s="321"/>
      <c r="BZU13" s="321"/>
      <c r="BZV13" s="321"/>
      <c r="BZW13" s="321"/>
      <c r="BZX13" s="321"/>
      <c r="BZY13" s="321"/>
      <c r="BZZ13" s="321"/>
      <c r="CAA13" s="321"/>
      <c r="CAB13" s="321"/>
      <c r="CAC13" s="321"/>
      <c r="CAD13" s="321"/>
      <c r="CAE13" s="321"/>
      <c r="CAF13" s="321"/>
      <c r="CAG13" s="321"/>
      <c r="CAH13" s="321"/>
      <c r="CAI13" s="321"/>
      <c r="CAJ13" s="321"/>
      <c r="CAK13" s="321"/>
      <c r="CAL13" s="321"/>
      <c r="CAM13" s="321"/>
      <c r="CAN13" s="321"/>
      <c r="CAO13" s="321"/>
      <c r="CAP13" s="321"/>
      <c r="CAQ13" s="321"/>
      <c r="CAR13" s="321"/>
      <c r="CAS13" s="321"/>
      <c r="CAT13" s="321"/>
      <c r="CAU13" s="321"/>
      <c r="CAV13" s="321"/>
      <c r="CAW13" s="321"/>
      <c r="CAX13" s="321"/>
      <c r="CAY13" s="321"/>
      <c r="CAZ13" s="321"/>
      <c r="CBA13" s="321"/>
      <c r="CBB13" s="321"/>
      <c r="CBC13" s="321"/>
      <c r="CBD13" s="321"/>
      <c r="CBE13" s="321"/>
      <c r="CBF13" s="321"/>
      <c r="CBG13" s="321"/>
      <c r="CBH13" s="321"/>
      <c r="CBI13" s="321"/>
      <c r="CBJ13" s="321"/>
      <c r="CBK13" s="321"/>
      <c r="CBL13" s="321"/>
      <c r="CBM13" s="321"/>
      <c r="CBN13" s="321"/>
      <c r="CBO13" s="321"/>
      <c r="CBP13" s="321"/>
      <c r="CBQ13" s="321"/>
      <c r="CBR13" s="321"/>
      <c r="CBS13" s="321"/>
      <c r="CBT13" s="321"/>
      <c r="CBU13" s="321"/>
      <c r="CBV13" s="321"/>
      <c r="CBW13" s="321"/>
      <c r="CBX13" s="321"/>
      <c r="CBY13" s="321"/>
      <c r="CBZ13" s="321"/>
      <c r="CCA13" s="321"/>
      <c r="CCB13" s="321"/>
      <c r="CCC13" s="321"/>
      <c r="CCD13" s="321"/>
      <c r="CCE13" s="321"/>
      <c r="CCF13" s="321"/>
      <c r="CCG13" s="321"/>
      <c r="CCH13" s="321"/>
      <c r="CCI13" s="321"/>
      <c r="CCJ13" s="321"/>
      <c r="CCK13" s="321"/>
      <c r="CCL13" s="321"/>
      <c r="CCM13" s="321"/>
      <c r="CCN13" s="321"/>
      <c r="CCO13" s="321"/>
      <c r="CCP13" s="321"/>
      <c r="CCQ13" s="321"/>
      <c r="CCR13" s="321"/>
      <c r="CCS13" s="321"/>
      <c r="CCT13" s="321"/>
      <c r="CCU13" s="321"/>
      <c r="CCV13" s="321"/>
      <c r="CCW13" s="321"/>
      <c r="CCX13" s="321"/>
      <c r="CCY13" s="321"/>
      <c r="CCZ13" s="321"/>
      <c r="CDA13" s="321"/>
      <c r="CDB13" s="321"/>
      <c r="CDC13" s="321"/>
      <c r="CDD13" s="321"/>
      <c r="CDE13" s="321"/>
      <c r="CDF13" s="321"/>
      <c r="CDG13" s="321"/>
      <c r="CDH13" s="321"/>
      <c r="CDI13" s="321"/>
      <c r="CDJ13" s="321"/>
      <c r="CDK13" s="321"/>
      <c r="CDL13" s="321"/>
      <c r="CDM13" s="321"/>
      <c r="CDN13" s="321"/>
      <c r="CDO13" s="321"/>
      <c r="CDP13" s="321"/>
      <c r="CDQ13" s="321"/>
      <c r="CDR13" s="321"/>
      <c r="CDS13" s="321"/>
      <c r="CDT13" s="321"/>
      <c r="CDU13" s="321"/>
      <c r="CDV13" s="321"/>
      <c r="CDW13" s="321"/>
      <c r="CDX13" s="321"/>
      <c r="CDY13" s="321"/>
      <c r="CDZ13" s="321"/>
      <c r="CEA13" s="321"/>
      <c r="CEB13" s="321"/>
      <c r="CEC13" s="321"/>
      <c r="CED13" s="321"/>
      <c r="CEE13" s="321"/>
      <c r="CEF13" s="321"/>
      <c r="CEG13" s="321"/>
      <c r="CEH13" s="321"/>
      <c r="CEI13" s="321"/>
      <c r="CEJ13" s="321"/>
      <c r="CEK13" s="321"/>
      <c r="CEL13" s="321"/>
      <c r="CEM13" s="321"/>
      <c r="CEN13" s="321"/>
      <c r="CEO13" s="321"/>
      <c r="CEP13" s="321"/>
      <c r="CEQ13" s="321"/>
      <c r="CER13" s="321"/>
      <c r="CES13" s="321"/>
      <c r="CET13" s="321"/>
      <c r="CEU13" s="321"/>
      <c r="CEV13" s="321"/>
      <c r="CEW13" s="321"/>
      <c r="CEX13" s="321"/>
      <c r="CEY13" s="321"/>
      <c r="CEZ13" s="321"/>
      <c r="CFA13" s="321"/>
      <c r="CFB13" s="321"/>
      <c r="CFC13" s="321"/>
      <c r="CFD13" s="321"/>
      <c r="CFE13" s="321"/>
      <c r="CFF13" s="321"/>
      <c r="CFG13" s="321"/>
      <c r="CFH13" s="321"/>
      <c r="CFI13" s="321"/>
      <c r="CFJ13" s="321"/>
      <c r="CFK13" s="321"/>
      <c r="CFL13" s="321"/>
      <c r="CFM13" s="321"/>
      <c r="CFN13" s="321"/>
      <c r="CFO13" s="321"/>
      <c r="CFP13" s="321"/>
      <c r="CFQ13" s="321"/>
      <c r="CFR13" s="321"/>
      <c r="CFS13" s="321"/>
      <c r="CFT13" s="321"/>
      <c r="CFU13" s="321"/>
      <c r="CFV13" s="321"/>
      <c r="CFW13" s="321"/>
      <c r="CFX13" s="321"/>
      <c r="CFY13" s="321"/>
      <c r="CFZ13" s="321"/>
      <c r="CGA13" s="321"/>
      <c r="CGB13" s="321"/>
      <c r="CGC13" s="321"/>
      <c r="CGD13" s="321"/>
      <c r="CGE13" s="321"/>
      <c r="CGF13" s="321"/>
      <c r="CGG13" s="321"/>
      <c r="CGH13" s="321"/>
      <c r="CGI13" s="321"/>
      <c r="CGJ13" s="321"/>
      <c r="CGK13" s="321"/>
      <c r="CGL13" s="321"/>
      <c r="CGM13" s="321"/>
      <c r="CGN13" s="321"/>
      <c r="CGO13" s="321"/>
      <c r="CGP13" s="321"/>
      <c r="CGQ13" s="321"/>
      <c r="CGR13" s="321"/>
      <c r="CGS13" s="321"/>
      <c r="CGT13" s="321"/>
      <c r="CGU13" s="321"/>
      <c r="CGV13" s="321"/>
      <c r="CGW13" s="321"/>
      <c r="CGX13" s="321"/>
      <c r="CGY13" s="321"/>
      <c r="CGZ13" s="321"/>
      <c r="CHA13" s="321"/>
      <c r="CHB13" s="321"/>
      <c r="CHC13" s="321"/>
      <c r="CHD13" s="321"/>
      <c r="CHE13" s="321"/>
      <c r="CHF13" s="321"/>
      <c r="CHG13" s="321"/>
      <c r="CHH13" s="321"/>
      <c r="CHI13" s="321"/>
      <c r="CHJ13" s="321"/>
      <c r="CHK13" s="321"/>
      <c r="CHL13" s="321"/>
      <c r="CHM13" s="321"/>
      <c r="CHN13" s="321"/>
      <c r="CHO13" s="321"/>
      <c r="CHP13" s="321"/>
      <c r="CHQ13" s="321"/>
      <c r="CHR13" s="321"/>
      <c r="CHS13" s="321"/>
      <c r="CHT13" s="321"/>
      <c r="CHU13" s="321"/>
      <c r="CHV13" s="321"/>
      <c r="CHW13" s="321"/>
      <c r="CHX13" s="321"/>
      <c r="CHY13" s="321"/>
      <c r="CHZ13" s="321"/>
      <c r="CIA13" s="321"/>
      <c r="CIB13" s="321"/>
      <c r="CIC13" s="321"/>
      <c r="CID13" s="321"/>
      <c r="CIE13" s="321"/>
      <c r="CIF13" s="321"/>
      <c r="CIG13" s="321"/>
      <c r="CIH13" s="321"/>
      <c r="CII13" s="321"/>
      <c r="CIJ13" s="321"/>
      <c r="CIK13" s="321"/>
      <c r="CIL13" s="321"/>
      <c r="CIM13" s="321"/>
      <c r="CIN13" s="321"/>
      <c r="CIO13" s="321"/>
      <c r="CIP13" s="321"/>
      <c r="CIQ13" s="321"/>
      <c r="CIR13" s="321"/>
      <c r="CIS13" s="321"/>
      <c r="CIT13" s="321"/>
      <c r="CIU13" s="321"/>
      <c r="CIV13" s="321"/>
      <c r="CIW13" s="321"/>
      <c r="CIX13" s="321"/>
      <c r="CIY13" s="321"/>
      <c r="CIZ13" s="321"/>
      <c r="CJA13" s="321"/>
      <c r="CJB13" s="321"/>
      <c r="CJC13" s="321"/>
      <c r="CJD13" s="321"/>
      <c r="CJE13" s="321"/>
      <c r="CJF13" s="321"/>
      <c r="CJG13" s="321"/>
      <c r="CJH13" s="321"/>
      <c r="CJI13" s="321"/>
      <c r="CJJ13" s="321"/>
      <c r="CJK13" s="321"/>
      <c r="CJL13" s="321"/>
      <c r="CJM13" s="321"/>
      <c r="CJN13" s="321"/>
      <c r="CJO13" s="321"/>
      <c r="CJP13" s="321"/>
      <c r="CJQ13" s="321"/>
      <c r="CJR13" s="321"/>
      <c r="CJS13" s="321"/>
      <c r="CJT13" s="321"/>
      <c r="CJU13" s="321"/>
      <c r="CJV13" s="321"/>
      <c r="CJW13" s="321"/>
      <c r="CJX13" s="321"/>
      <c r="CJY13" s="321"/>
      <c r="CJZ13" s="321"/>
      <c r="CKA13" s="321"/>
      <c r="CKB13" s="321"/>
      <c r="CKC13" s="321"/>
      <c r="CKD13" s="321"/>
      <c r="CKE13" s="321"/>
      <c r="CKF13" s="321"/>
      <c r="CKG13" s="321"/>
      <c r="CKH13" s="321"/>
      <c r="CKI13" s="321"/>
      <c r="CKJ13" s="321"/>
      <c r="CKK13" s="321"/>
      <c r="CKL13" s="321"/>
      <c r="CKM13" s="321"/>
      <c r="CKN13" s="321"/>
      <c r="CKO13" s="321"/>
      <c r="CKP13" s="321"/>
      <c r="CKQ13" s="321"/>
      <c r="CKR13" s="321"/>
      <c r="CKS13" s="321"/>
      <c r="CKT13" s="321"/>
      <c r="CKU13" s="321"/>
      <c r="CKV13" s="321"/>
      <c r="CKW13" s="321"/>
      <c r="CKX13" s="321"/>
      <c r="CKY13" s="321"/>
      <c r="CKZ13" s="321"/>
      <c r="CLA13" s="321"/>
      <c r="CLB13" s="321"/>
      <c r="CLC13" s="321"/>
      <c r="CLD13" s="321"/>
      <c r="CLE13" s="321"/>
      <c r="CLF13" s="321"/>
      <c r="CLG13" s="321"/>
      <c r="CLH13" s="321"/>
      <c r="CLI13" s="321"/>
      <c r="CLJ13" s="321"/>
      <c r="CLK13" s="321"/>
      <c r="CLL13" s="321"/>
      <c r="CLM13" s="321"/>
      <c r="CLN13" s="321"/>
      <c r="CLO13" s="321"/>
      <c r="CLP13" s="321"/>
      <c r="CLQ13" s="321"/>
      <c r="CLR13" s="321"/>
      <c r="CLS13" s="321"/>
      <c r="CLT13" s="321"/>
      <c r="CLU13" s="321"/>
      <c r="CLV13" s="321"/>
      <c r="CLW13" s="321"/>
      <c r="CLX13" s="321"/>
      <c r="CLY13" s="321"/>
      <c r="CLZ13" s="321"/>
      <c r="CMA13" s="321"/>
      <c r="CMB13" s="321"/>
      <c r="CMC13" s="321"/>
      <c r="CMD13" s="321"/>
      <c r="CME13" s="321"/>
      <c r="CMF13" s="321"/>
      <c r="CMG13" s="321"/>
      <c r="CMH13" s="321"/>
      <c r="CMI13" s="321"/>
      <c r="CMJ13" s="321"/>
      <c r="CMK13" s="321"/>
      <c r="CML13" s="321"/>
      <c r="CMM13" s="321"/>
      <c r="CMN13" s="321"/>
      <c r="CMO13" s="321"/>
      <c r="CMP13" s="321"/>
      <c r="CMQ13" s="321"/>
      <c r="CMR13" s="321"/>
      <c r="CMS13" s="321"/>
      <c r="CMT13" s="321"/>
      <c r="CMU13" s="321"/>
      <c r="CMV13" s="321"/>
      <c r="CMW13" s="321"/>
      <c r="CMX13" s="321"/>
      <c r="CMY13" s="321"/>
      <c r="CMZ13" s="321"/>
      <c r="CNA13" s="321"/>
      <c r="CNB13" s="321"/>
      <c r="CNC13" s="321"/>
      <c r="CND13" s="321"/>
      <c r="CNE13" s="321"/>
      <c r="CNF13" s="321"/>
      <c r="CNG13" s="321"/>
      <c r="CNH13" s="321"/>
      <c r="CNI13" s="321"/>
      <c r="CNJ13" s="321"/>
      <c r="CNK13" s="321"/>
      <c r="CNL13" s="321"/>
      <c r="CNM13" s="321"/>
      <c r="CNN13" s="321"/>
      <c r="CNO13" s="321"/>
      <c r="CNP13" s="321"/>
      <c r="CNQ13" s="321"/>
      <c r="CNR13" s="321"/>
      <c r="CNS13" s="321"/>
      <c r="CNT13" s="321"/>
      <c r="CNU13" s="321"/>
      <c r="CNV13" s="321"/>
      <c r="CNW13" s="321"/>
      <c r="CNX13" s="321"/>
      <c r="CNY13" s="321"/>
      <c r="CNZ13" s="321"/>
      <c r="COA13" s="321"/>
      <c r="COB13" s="321"/>
      <c r="COC13" s="321"/>
      <c r="COD13" s="321"/>
      <c r="COE13" s="321"/>
      <c r="COF13" s="321"/>
      <c r="COG13" s="321"/>
      <c r="COH13" s="321"/>
      <c r="COI13" s="321"/>
      <c r="COJ13" s="321"/>
      <c r="COK13" s="321"/>
      <c r="COL13" s="321"/>
      <c r="COM13" s="321"/>
      <c r="CON13" s="321"/>
      <c r="COO13" s="321"/>
      <c r="COP13" s="321"/>
      <c r="COQ13" s="321"/>
      <c r="COR13" s="321"/>
      <c r="COS13" s="321"/>
      <c r="COT13" s="321"/>
      <c r="COU13" s="321"/>
      <c r="COV13" s="321"/>
      <c r="COW13" s="321"/>
      <c r="COX13" s="321"/>
      <c r="COY13" s="321"/>
      <c r="COZ13" s="321"/>
      <c r="CPA13" s="321"/>
      <c r="CPB13" s="321"/>
      <c r="CPC13" s="321"/>
      <c r="CPD13" s="321"/>
      <c r="CPE13" s="321"/>
      <c r="CPF13" s="321"/>
      <c r="CPG13" s="321"/>
      <c r="CPH13" s="321"/>
      <c r="CPI13" s="321"/>
      <c r="CPJ13" s="321"/>
      <c r="CPK13" s="321"/>
      <c r="CPL13" s="321"/>
      <c r="CPM13" s="321"/>
      <c r="CPN13" s="321"/>
      <c r="CPO13" s="321"/>
      <c r="CPP13" s="321"/>
      <c r="CPQ13" s="321"/>
      <c r="CPR13" s="321"/>
      <c r="CPS13" s="321"/>
      <c r="CPT13" s="321"/>
      <c r="CPU13" s="321"/>
      <c r="CPV13" s="321"/>
      <c r="CPW13" s="321"/>
      <c r="CPX13" s="321"/>
      <c r="CPY13" s="321"/>
      <c r="CPZ13" s="321"/>
      <c r="CQA13" s="321"/>
      <c r="CQB13" s="321"/>
      <c r="CQC13" s="321"/>
      <c r="CQD13" s="321"/>
      <c r="CQE13" s="321"/>
      <c r="CQF13" s="321"/>
      <c r="CQG13" s="321"/>
      <c r="CQH13" s="321"/>
      <c r="CQI13" s="321"/>
      <c r="CQJ13" s="321"/>
      <c r="CQK13" s="321"/>
      <c r="CQL13" s="321"/>
      <c r="CQM13" s="321"/>
      <c r="CQN13" s="321"/>
      <c r="CQO13" s="321"/>
      <c r="CQP13" s="321"/>
      <c r="CQQ13" s="321"/>
      <c r="CQR13" s="321"/>
      <c r="CQS13" s="321"/>
      <c r="CQT13" s="321"/>
      <c r="CQU13" s="321"/>
      <c r="CQV13" s="321"/>
      <c r="CQW13" s="321"/>
      <c r="CQX13" s="321"/>
      <c r="CQY13" s="321"/>
      <c r="CQZ13" s="321"/>
      <c r="CRA13" s="321"/>
      <c r="CRB13" s="321"/>
      <c r="CRC13" s="321"/>
      <c r="CRD13" s="321"/>
      <c r="CRE13" s="321"/>
      <c r="CRF13" s="321"/>
      <c r="CRG13" s="321"/>
      <c r="CRH13" s="321"/>
      <c r="CRI13" s="321"/>
      <c r="CRJ13" s="321"/>
      <c r="CRK13" s="321"/>
      <c r="CRL13" s="321"/>
      <c r="CRM13" s="321"/>
      <c r="CRN13" s="321"/>
      <c r="CRO13" s="321"/>
      <c r="CRP13" s="321"/>
      <c r="CRQ13" s="321"/>
      <c r="CRR13" s="321"/>
      <c r="CRS13" s="321"/>
      <c r="CRT13" s="321"/>
      <c r="CRU13" s="321"/>
      <c r="CRV13" s="321"/>
      <c r="CRW13" s="321"/>
      <c r="CRX13" s="321"/>
      <c r="CRY13" s="321"/>
      <c r="CRZ13" s="321"/>
      <c r="CSA13" s="321"/>
      <c r="CSB13" s="321"/>
      <c r="CSC13" s="321"/>
      <c r="CSD13" s="321"/>
      <c r="CSE13" s="321"/>
      <c r="CSF13" s="321"/>
      <c r="CSG13" s="321"/>
      <c r="CSH13" s="321"/>
      <c r="CSI13" s="321"/>
      <c r="CSJ13" s="321"/>
      <c r="CSK13" s="321"/>
      <c r="CSL13" s="321"/>
      <c r="CSM13" s="321"/>
      <c r="CSN13" s="321"/>
      <c r="CSO13" s="321"/>
      <c r="CSP13" s="321"/>
      <c r="CSQ13" s="321"/>
      <c r="CSR13" s="321"/>
      <c r="CSS13" s="321"/>
      <c r="CST13" s="321"/>
      <c r="CSU13" s="321"/>
      <c r="CSV13" s="321"/>
      <c r="CSW13" s="321"/>
      <c r="CSX13" s="321"/>
      <c r="CSY13" s="321"/>
      <c r="CSZ13" s="321"/>
      <c r="CTA13" s="321"/>
      <c r="CTB13" s="321"/>
      <c r="CTC13" s="321"/>
      <c r="CTD13" s="321"/>
      <c r="CTE13" s="321"/>
      <c r="CTF13" s="321"/>
      <c r="CTG13" s="321"/>
      <c r="CTH13" s="321"/>
      <c r="CTI13" s="321"/>
      <c r="CTJ13" s="321"/>
      <c r="CTK13" s="321"/>
      <c r="CTL13" s="321"/>
      <c r="CTM13" s="321"/>
      <c r="CTN13" s="321"/>
      <c r="CTO13" s="321"/>
      <c r="CTP13" s="321"/>
      <c r="CTQ13" s="321"/>
      <c r="CTR13" s="321"/>
      <c r="CTS13" s="321"/>
      <c r="CTT13" s="321"/>
      <c r="CTU13" s="321"/>
      <c r="CTV13" s="321"/>
      <c r="CTW13" s="321"/>
      <c r="CTX13" s="321"/>
      <c r="CTY13" s="321"/>
      <c r="CTZ13" s="321"/>
      <c r="CUA13" s="321"/>
      <c r="CUB13" s="321"/>
      <c r="CUC13" s="321"/>
      <c r="CUD13" s="321"/>
      <c r="CUE13" s="321"/>
      <c r="CUF13" s="321"/>
      <c r="CUG13" s="321"/>
      <c r="CUH13" s="321"/>
      <c r="CUI13" s="321"/>
      <c r="CUJ13" s="321"/>
      <c r="CUK13" s="321"/>
      <c r="CUL13" s="321"/>
      <c r="CUM13" s="321"/>
      <c r="CUN13" s="321"/>
      <c r="CUO13" s="321"/>
      <c r="CUP13" s="321"/>
      <c r="CUQ13" s="321"/>
      <c r="CUR13" s="321"/>
      <c r="CUS13" s="321"/>
      <c r="CUT13" s="321"/>
      <c r="CUU13" s="321"/>
      <c r="CUV13" s="321"/>
      <c r="CUW13" s="321"/>
      <c r="CUX13" s="321"/>
      <c r="CUY13" s="321"/>
      <c r="CUZ13" s="321"/>
      <c r="CVA13" s="321"/>
      <c r="CVB13" s="321"/>
      <c r="CVC13" s="321"/>
      <c r="CVD13" s="321"/>
      <c r="CVE13" s="321"/>
      <c r="CVF13" s="321"/>
      <c r="CVG13" s="321"/>
      <c r="CVH13" s="321"/>
      <c r="CVI13" s="321"/>
      <c r="CVJ13" s="321"/>
      <c r="CVK13" s="321"/>
      <c r="CVL13" s="321"/>
      <c r="CVM13" s="321"/>
      <c r="CVN13" s="321"/>
      <c r="CVO13" s="321"/>
      <c r="CVP13" s="321"/>
      <c r="CVQ13" s="321"/>
      <c r="CVR13" s="321"/>
      <c r="CVS13" s="321"/>
      <c r="CVT13" s="321"/>
      <c r="CVU13" s="321"/>
      <c r="CVV13" s="321"/>
      <c r="CVW13" s="321"/>
      <c r="CVX13" s="321"/>
      <c r="CVY13" s="321"/>
      <c r="CVZ13" s="321"/>
      <c r="CWA13" s="321"/>
      <c r="CWB13" s="321"/>
      <c r="CWC13" s="321"/>
      <c r="CWD13" s="321"/>
      <c r="CWE13" s="321"/>
      <c r="CWF13" s="321"/>
      <c r="CWG13" s="321"/>
      <c r="CWH13" s="321"/>
      <c r="CWI13" s="321"/>
      <c r="CWJ13" s="321"/>
      <c r="CWK13" s="321"/>
      <c r="CWL13" s="321"/>
      <c r="CWM13" s="321"/>
      <c r="CWN13" s="321"/>
      <c r="CWO13" s="321"/>
      <c r="CWP13" s="321"/>
      <c r="CWQ13" s="321"/>
      <c r="CWR13" s="321"/>
      <c r="CWS13" s="321"/>
      <c r="CWT13" s="321"/>
      <c r="CWU13" s="321"/>
      <c r="CWV13" s="321"/>
      <c r="CWW13" s="321"/>
      <c r="CWX13" s="321"/>
      <c r="CWY13" s="321"/>
      <c r="CWZ13" s="321"/>
      <c r="CXA13" s="321"/>
      <c r="CXB13" s="321"/>
      <c r="CXC13" s="321"/>
      <c r="CXD13" s="321"/>
      <c r="CXE13" s="321"/>
      <c r="CXF13" s="321"/>
      <c r="CXG13" s="321"/>
      <c r="CXH13" s="321"/>
      <c r="CXI13" s="321"/>
      <c r="CXJ13" s="321"/>
      <c r="CXK13" s="321"/>
      <c r="CXL13" s="321"/>
      <c r="CXM13" s="321"/>
      <c r="CXN13" s="321"/>
      <c r="CXO13" s="321"/>
      <c r="CXP13" s="321"/>
      <c r="CXQ13" s="321"/>
      <c r="CXR13" s="321"/>
      <c r="CXS13" s="321"/>
      <c r="CXT13" s="321"/>
      <c r="CXU13" s="321"/>
      <c r="CXV13" s="321"/>
      <c r="CXW13" s="321"/>
      <c r="CXX13" s="321"/>
      <c r="CXY13" s="321"/>
      <c r="CXZ13" s="321"/>
      <c r="CYA13" s="321"/>
      <c r="CYB13" s="321"/>
      <c r="CYC13" s="321"/>
      <c r="CYD13" s="321"/>
      <c r="CYE13" s="321"/>
      <c r="CYF13" s="321"/>
      <c r="CYG13" s="321"/>
      <c r="CYH13" s="321"/>
      <c r="CYI13" s="321"/>
      <c r="CYJ13" s="321"/>
      <c r="CYK13" s="321"/>
      <c r="CYL13" s="321"/>
      <c r="CYM13" s="321"/>
      <c r="CYN13" s="321"/>
      <c r="CYO13" s="321"/>
      <c r="CYP13" s="321"/>
      <c r="CYQ13" s="321"/>
      <c r="CYR13" s="321"/>
      <c r="CYS13" s="321"/>
      <c r="CYT13" s="321"/>
      <c r="CYU13" s="321"/>
      <c r="CYV13" s="321"/>
      <c r="CYW13" s="321"/>
      <c r="CYX13" s="321"/>
      <c r="CYY13" s="321"/>
      <c r="CYZ13" s="321"/>
      <c r="CZA13" s="321"/>
      <c r="CZB13" s="321"/>
      <c r="CZC13" s="321"/>
      <c r="CZD13" s="321"/>
      <c r="CZE13" s="321"/>
      <c r="CZF13" s="321"/>
      <c r="CZG13" s="321"/>
      <c r="CZH13" s="321"/>
      <c r="CZI13" s="321"/>
      <c r="CZJ13" s="321"/>
      <c r="CZK13" s="321"/>
      <c r="CZL13" s="321"/>
      <c r="CZM13" s="321"/>
      <c r="CZN13" s="321"/>
      <c r="CZO13" s="321"/>
      <c r="CZP13" s="321"/>
      <c r="CZQ13" s="321"/>
      <c r="CZR13" s="321"/>
      <c r="CZS13" s="321"/>
      <c r="CZT13" s="321"/>
      <c r="CZU13" s="321"/>
      <c r="CZV13" s="321"/>
      <c r="CZW13" s="321"/>
      <c r="CZX13" s="321"/>
      <c r="CZY13" s="321"/>
      <c r="CZZ13" s="321"/>
      <c r="DAA13" s="321"/>
      <c r="DAB13" s="321"/>
      <c r="DAC13" s="321"/>
      <c r="DAD13" s="321"/>
      <c r="DAE13" s="321"/>
      <c r="DAF13" s="321"/>
      <c r="DAG13" s="321"/>
      <c r="DAH13" s="321"/>
      <c r="DAI13" s="321"/>
      <c r="DAJ13" s="321"/>
      <c r="DAK13" s="321"/>
      <c r="DAL13" s="321"/>
      <c r="DAM13" s="321"/>
      <c r="DAN13" s="321"/>
      <c r="DAO13" s="321"/>
      <c r="DAP13" s="321"/>
      <c r="DAQ13" s="321"/>
      <c r="DAR13" s="321"/>
      <c r="DAS13" s="321"/>
      <c r="DAT13" s="321"/>
      <c r="DAU13" s="321"/>
      <c r="DAV13" s="321"/>
      <c r="DAW13" s="321"/>
      <c r="DAX13" s="321"/>
      <c r="DAY13" s="321"/>
      <c r="DAZ13" s="321"/>
      <c r="DBA13" s="321"/>
      <c r="DBB13" s="321"/>
      <c r="DBC13" s="321"/>
      <c r="DBD13" s="321"/>
      <c r="DBE13" s="321"/>
      <c r="DBF13" s="321"/>
      <c r="DBG13" s="321"/>
      <c r="DBH13" s="321"/>
      <c r="DBI13" s="321"/>
      <c r="DBJ13" s="321"/>
      <c r="DBK13" s="321"/>
      <c r="DBL13" s="321"/>
      <c r="DBM13" s="321"/>
      <c r="DBN13" s="321"/>
      <c r="DBO13" s="321"/>
      <c r="DBP13" s="321"/>
      <c r="DBQ13" s="321"/>
      <c r="DBR13" s="321"/>
      <c r="DBS13" s="321"/>
      <c r="DBT13" s="321"/>
      <c r="DBU13" s="321"/>
      <c r="DBV13" s="321"/>
      <c r="DBW13" s="321"/>
      <c r="DBX13" s="321"/>
      <c r="DBY13" s="321"/>
      <c r="DBZ13" s="321"/>
      <c r="DCA13" s="321"/>
      <c r="DCB13" s="321"/>
      <c r="DCC13" s="321"/>
      <c r="DCD13" s="321"/>
      <c r="DCE13" s="321"/>
      <c r="DCF13" s="321"/>
      <c r="DCG13" s="321"/>
      <c r="DCH13" s="321"/>
      <c r="DCI13" s="321"/>
      <c r="DCJ13" s="321"/>
      <c r="DCK13" s="321"/>
      <c r="DCL13" s="321"/>
      <c r="DCM13" s="321"/>
      <c r="DCN13" s="321"/>
      <c r="DCO13" s="321"/>
      <c r="DCP13" s="321"/>
      <c r="DCQ13" s="321"/>
      <c r="DCR13" s="321"/>
      <c r="DCS13" s="321"/>
      <c r="DCT13" s="321"/>
      <c r="DCU13" s="321"/>
      <c r="DCV13" s="321"/>
      <c r="DCW13" s="321"/>
      <c r="DCX13" s="321"/>
      <c r="DCY13" s="321"/>
      <c r="DCZ13" s="321"/>
      <c r="DDA13" s="321"/>
      <c r="DDB13" s="321"/>
      <c r="DDC13" s="321"/>
      <c r="DDD13" s="321"/>
      <c r="DDE13" s="321"/>
      <c r="DDF13" s="321"/>
      <c r="DDG13" s="321"/>
      <c r="DDH13" s="321"/>
      <c r="DDI13" s="321"/>
      <c r="DDJ13" s="321"/>
      <c r="DDK13" s="321"/>
      <c r="DDL13" s="321"/>
      <c r="DDM13" s="321"/>
      <c r="DDN13" s="321"/>
      <c r="DDO13" s="321"/>
      <c r="DDP13" s="321"/>
      <c r="DDQ13" s="321"/>
      <c r="DDR13" s="321"/>
      <c r="DDS13" s="321"/>
      <c r="DDT13" s="321"/>
      <c r="DDU13" s="321"/>
      <c r="DDV13" s="321"/>
      <c r="DDW13" s="321"/>
      <c r="DDX13" s="321"/>
      <c r="DDY13" s="321"/>
      <c r="DDZ13" s="321"/>
      <c r="DEA13" s="321"/>
      <c r="DEB13" s="321"/>
      <c r="DEC13" s="321"/>
      <c r="DED13" s="321"/>
      <c r="DEE13" s="321"/>
      <c r="DEF13" s="321"/>
      <c r="DEG13" s="321"/>
      <c r="DEH13" s="321"/>
      <c r="DEI13" s="321"/>
      <c r="DEJ13" s="321"/>
      <c r="DEK13" s="321"/>
      <c r="DEL13" s="321"/>
      <c r="DEM13" s="321"/>
      <c r="DEN13" s="321"/>
      <c r="DEO13" s="321"/>
      <c r="DEP13" s="321"/>
      <c r="DEQ13" s="321"/>
      <c r="DER13" s="321"/>
      <c r="DES13" s="321"/>
      <c r="DET13" s="321"/>
      <c r="DEU13" s="321"/>
      <c r="DEV13" s="321"/>
      <c r="DEW13" s="321"/>
      <c r="DEX13" s="321"/>
      <c r="DEY13" s="321"/>
      <c r="DEZ13" s="321"/>
      <c r="DFA13" s="321"/>
      <c r="DFB13" s="321"/>
      <c r="DFC13" s="321"/>
      <c r="DFD13" s="321"/>
      <c r="DFE13" s="321"/>
      <c r="DFF13" s="321"/>
      <c r="DFG13" s="321"/>
      <c r="DFH13" s="321"/>
      <c r="DFI13" s="321"/>
      <c r="DFJ13" s="321"/>
      <c r="DFK13" s="321"/>
      <c r="DFL13" s="321"/>
      <c r="DFM13" s="321"/>
      <c r="DFN13" s="321"/>
      <c r="DFO13" s="321"/>
      <c r="DFP13" s="321"/>
      <c r="DFQ13" s="321"/>
      <c r="DFR13" s="321"/>
      <c r="DFS13" s="321"/>
      <c r="DFT13" s="321"/>
      <c r="DFU13" s="321"/>
      <c r="DFV13" s="321"/>
      <c r="DFW13" s="321"/>
      <c r="DFX13" s="321"/>
      <c r="DFY13" s="321"/>
      <c r="DFZ13" s="321"/>
      <c r="DGA13" s="321"/>
      <c r="DGB13" s="321"/>
      <c r="DGC13" s="321"/>
      <c r="DGD13" s="321"/>
      <c r="DGE13" s="321"/>
      <c r="DGF13" s="321"/>
      <c r="DGG13" s="321"/>
      <c r="DGH13" s="321"/>
      <c r="DGI13" s="321"/>
      <c r="DGJ13" s="321"/>
      <c r="DGK13" s="321"/>
      <c r="DGL13" s="321"/>
      <c r="DGM13" s="321"/>
      <c r="DGN13" s="321"/>
      <c r="DGO13" s="321"/>
      <c r="DGP13" s="321"/>
      <c r="DGQ13" s="321"/>
      <c r="DGR13" s="321"/>
      <c r="DGS13" s="321"/>
      <c r="DGT13" s="321"/>
      <c r="DGU13" s="321"/>
      <c r="DGV13" s="321"/>
      <c r="DGW13" s="321"/>
      <c r="DGX13" s="321"/>
      <c r="DGY13" s="321"/>
      <c r="DGZ13" s="321"/>
      <c r="DHA13" s="321"/>
      <c r="DHB13" s="321"/>
      <c r="DHC13" s="321"/>
      <c r="DHD13" s="321"/>
      <c r="DHE13" s="321"/>
      <c r="DHF13" s="321"/>
      <c r="DHG13" s="321"/>
      <c r="DHH13" s="321"/>
      <c r="DHI13" s="321"/>
      <c r="DHJ13" s="321"/>
      <c r="DHK13" s="321"/>
      <c r="DHL13" s="321"/>
      <c r="DHM13" s="321"/>
      <c r="DHN13" s="321"/>
      <c r="DHO13" s="321"/>
      <c r="DHP13" s="321"/>
      <c r="DHQ13" s="321"/>
      <c r="DHR13" s="321"/>
      <c r="DHS13" s="321"/>
      <c r="DHT13" s="321"/>
      <c r="DHU13" s="321"/>
      <c r="DHV13" s="321"/>
      <c r="DHW13" s="321"/>
      <c r="DHX13" s="321"/>
      <c r="DHY13" s="321"/>
      <c r="DHZ13" s="321"/>
      <c r="DIA13" s="321"/>
      <c r="DIB13" s="321"/>
      <c r="DIC13" s="321"/>
      <c r="DID13" s="321"/>
      <c r="DIE13" s="321"/>
      <c r="DIF13" s="321"/>
      <c r="DIG13" s="321"/>
      <c r="DIH13" s="321"/>
      <c r="DII13" s="321"/>
      <c r="DIJ13" s="321"/>
      <c r="DIK13" s="321"/>
      <c r="DIL13" s="321"/>
      <c r="DIM13" s="321"/>
      <c r="DIN13" s="321"/>
      <c r="DIO13" s="321"/>
      <c r="DIP13" s="321"/>
      <c r="DIQ13" s="321"/>
      <c r="DIR13" s="321"/>
      <c r="DIS13" s="321"/>
      <c r="DIT13" s="321"/>
      <c r="DIU13" s="321"/>
      <c r="DIV13" s="321"/>
      <c r="DIW13" s="321"/>
      <c r="DIX13" s="321"/>
      <c r="DIY13" s="321"/>
      <c r="DIZ13" s="321"/>
      <c r="DJA13" s="321"/>
      <c r="DJB13" s="321"/>
      <c r="DJC13" s="321"/>
      <c r="DJD13" s="321"/>
      <c r="DJE13" s="321"/>
      <c r="DJF13" s="321"/>
      <c r="DJG13" s="321"/>
      <c r="DJH13" s="321"/>
      <c r="DJI13" s="321"/>
      <c r="DJJ13" s="321"/>
      <c r="DJK13" s="321"/>
      <c r="DJL13" s="321"/>
      <c r="DJM13" s="321"/>
      <c r="DJN13" s="321"/>
      <c r="DJO13" s="321"/>
      <c r="DJP13" s="321"/>
      <c r="DJQ13" s="321"/>
      <c r="DJR13" s="321"/>
      <c r="DJS13" s="321"/>
      <c r="DJT13" s="321"/>
      <c r="DJU13" s="321"/>
      <c r="DJV13" s="321"/>
      <c r="DJW13" s="321"/>
      <c r="DJX13" s="321"/>
      <c r="DJY13" s="321"/>
      <c r="DJZ13" s="321"/>
      <c r="DKA13" s="321"/>
      <c r="DKB13" s="321"/>
      <c r="DKC13" s="321"/>
      <c r="DKD13" s="321"/>
      <c r="DKE13" s="321"/>
      <c r="DKF13" s="321"/>
      <c r="DKG13" s="321"/>
      <c r="DKH13" s="321"/>
      <c r="DKI13" s="321"/>
      <c r="DKJ13" s="321"/>
      <c r="DKK13" s="321"/>
      <c r="DKL13" s="321"/>
      <c r="DKM13" s="321"/>
      <c r="DKN13" s="321"/>
      <c r="DKO13" s="321"/>
      <c r="DKP13" s="321"/>
      <c r="DKQ13" s="321"/>
      <c r="DKR13" s="321"/>
      <c r="DKS13" s="321"/>
      <c r="DKT13" s="321"/>
      <c r="DKU13" s="321"/>
      <c r="DKV13" s="321"/>
      <c r="DKW13" s="321"/>
      <c r="DKX13" s="321"/>
      <c r="DKY13" s="321"/>
      <c r="DKZ13" s="321"/>
      <c r="DLA13" s="321"/>
      <c r="DLB13" s="321"/>
      <c r="DLC13" s="321"/>
      <c r="DLD13" s="321"/>
      <c r="DLE13" s="321"/>
      <c r="DLF13" s="321"/>
      <c r="DLG13" s="321"/>
      <c r="DLH13" s="321"/>
      <c r="DLI13" s="321"/>
      <c r="DLJ13" s="321"/>
      <c r="DLK13" s="321"/>
      <c r="DLL13" s="321"/>
      <c r="DLM13" s="321"/>
      <c r="DLN13" s="321"/>
      <c r="DLO13" s="321"/>
      <c r="DLP13" s="321"/>
      <c r="DLQ13" s="321"/>
      <c r="DLR13" s="321"/>
      <c r="DLS13" s="321"/>
      <c r="DLT13" s="321"/>
      <c r="DLU13" s="321"/>
      <c r="DLV13" s="321"/>
      <c r="DLW13" s="321"/>
      <c r="DLX13" s="321"/>
      <c r="DLY13" s="321"/>
      <c r="DLZ13" s="321"/>
      <c r="DMA13" s="321"/>
      <c r="DMB13" s="321"/>
      <c r="DMC13" s="321"/>
      <c r="DMD13" s="321"/>
      <c r="DME13" s="321"/>
      <c r="DMF13" s="321"/>
      <c r="DMG13" s="321"/>
      <c r="DMH13" s="321"/>
      <c r="DMI13" s="321"/>
      <c r="DMJ13" s="321"/>
      <c r="DMK13" s="321"/>
      <c r="DML13" s="321"/>
      <c r="DMM13" s="321"/>
      <c r="DMN13" s="321"/>
      <c r="DMO13" s="321"/>
      <c r="DMP13" s="321"/>
      <c r="DMQ13" s="321"/>
      <c r="DMR13" s="321"/>
      <c r="DMS13" s="321"/>
      <c r="DMT13" s="321"/>
      <c r="DMU13" s="321"/>
      <c r="DMV13" s="321"/>
      <c r="DMW13" s="321"/>
      <c r="DMX13" s="321"/>
      <c r="DMY13" s="321"/>
      <c r="DMZ13" s="321"/>
      <c r="DNA13" s="321"/>
      <c r="DNB13" s="321"/>
      <c r="DNC13" s="321"/>
      <c r="DND13" s="321"/>
      <c r="DNE13" s="321"/>
      <c r="DNF13" s="321"/>
      <c r="DNG13" s="321"/>
      <c r="DNH13" s="321"/>
      <c r="DNI13" s="321"/>
      <c r="DNJ13" s="321"/>
      <c r="DNK13" s="321"/>
      <c r="DNL13" s="321"/>
      <c r="DNM13" s="321"/>
      <c r="DNN13" s="321"/>
      <c r="DNO13" s="321"/>
      <c r="DNP13" s="321"/>
      <c r="DNQ13" s="321"/>
      <c r="DNR13" s="321"/>
      <c r="DNS13" s="321"/>
      <c r="DNT13" s="321"/>
      <c r="DNU13" s="321"/>
      <c r="DNV13" s="321"/>
      <c r="DNW13" s="321"/>
      <c r="DNX13" s="321"/>
      <c r="DNY13" s="321"/>
      <c r="DNZ13" s="321"/>
      <c r="DOA13" s="321"/>
      <c r="DOB13" s="321"/>
      <c r="DOC13" s="321"/>
      <c r="DOD13" s="321"/>
      <c r="DOE13" s="321"/>
      <c r="DOF13" s="321"/>
      <c r="DOG13" s="321"/>
      <c r="DOH13" s="321"/>
      <c r="DOI13" s="321"/>
      <c r="DOJ13" s="321"/>
      <c r="DOK13" s="321"/>
      <c r="DOL13" s="321"/>
      <c r="DOM13" s="321"/>
      <c r="DON13" s="321"/>
      <c r="DOO13" s="321"/>
      <c r="DOP13" s="321"/>
      <c r="DOQ13" s="321"/>
      <c r="DOR13" s="321"/>
      <c r="DOS13" s="321"/>
      <c r="DOT13" s="321"/>
      <c r="DOU13" s="321"/>
      <c r="DOV13" s="321"/>
      <c r="DOW13" s="321"/>
      <c r="DOX13" s="321"/>
      <c r="DOY13" s="321"/>
      <c r="DOZ13" s="321"/>
      <c r="DPA13" s="321"/>
      <c r="DPB13" s="321"/>
      <c r="DPC13" s="321"/>
      <c r="DPD13" s="321"/>
      <c r="DPE13" s="321"/>
      <c r="DPF13" s="321"/>
      <c r="DPG13" s="321"/>
      <c r="DPH13" s="321"/>
      <c r="DPI13" s="321"/>
      <c r="DPJ13" s="321"/>
      <c r="DPK13" s="321"/>
      <c r="DPL13" s="321"/>
      <c r="DPM13" s="321"/>
      <c r="DPN13" s="321"/>
      <c r="DPO13" s="321"/>
      <c r="DPP13" s="321"/>
      <c r="DPQ13" s="321"/>
      <c r="DPR13" s="321"/>
      <c r="DPS13" s="321"/>
      <c r="DPT13" s="321"/>
      <c r="DPU13" s="321"/>
      <c r="DPV13" s="321"/>
      <c r="DPW13" s="321"/>
      <c r="DPX13" s="321"/>
      <c r="DPY13" s="321"/>
      <c r="DPZ13" s="321"/>
      <c r="DQA13" s="321"/>
      <c r="DQB13" s="321"/>
      <c r="DQC13" s="321"/>
      <c r="DQD13" s="321"/>
      <c r="DQE13" s="321"/>
      <c r="DQF13" s="321"/>
      <c r="DQG13" s="321"/>
      <c r="DQH13" s="321"/>
      <c r="DQI13" s="321"/>
      <c r="DQJ13" s="321"/>
      <c r="DQK13" s="321"/>
      <c r="DQL13" s="321"/>
      <c r="DQM13" s="321"/>
      <c r="DQN13" s="321"/>
      <c r="DQO13" s="321"/>
      <c r="DQP13" s="321"/>
      <c r="DQQ13" s="321"/>
      <c r="DQR13" s="321"/>
      <c r="DQS13" s="321"/>
      <c r="DQT13" s="321"/>
      <c r="DQU13" s="321"/>
      <c r="DQV13" s="321"/>
      <c r="DQW13" s="321"/>
      <c r="DQX13" s="321"/>
      <c r="DQY13" s="321"/>
      <c r="DQZ13" s="321"/>
      <c r="DRA13" s="321"/>
      <c r="DRB13" s="321"/>
      <c r="DRC13" s="321"/>
      <c r="DRD13" s="321"/>
      <c r="DRE13" s="321"/>
      <c r="DRF13" s="321"/>
      <c r="DRG13" s="321"/>
      <c r="DRH13" s="321"/>
      <c r="DRI13" s="321"/>
      <c r="DRJ13" s="321"/>
      <c r="DRK13" s="321"/>
      <c r="DRL13" s="321"/>
      <c r="DRM13" s="321"/>
      <c r="DRN13" s="321"/>
      <c r="DRO13" s="321"/>
      <c r="DRP13" s="321"/>
      <c r="DRQ13" s="321"/>
      <c r="DRR13" s="321"/>
      <c r="DRS13" s="321"/>
      <c r="DRT13" s="321"/>
      <c r="DRU13" s="321"/>
      <c r="DRV13" s="321"/>
      <c r="DRW13" s="321"/>
      <c r="DRX13" s="321"/>
      <c r="DRY13" s="321"/>
      <c r="DRZ13" s="321"/>
      <c r="DSA13" s="321"/>
      <c r="DSB13" s="321"/>
      <c r="DSC13" s="321"/>
      <c r="DSD13" s="321"/>
      <c r="DSE13" s="321"/>
      <c r="DSF13" s="321"/>
      <c r="DSG13" s="321"/>
      <c r="DSH13" s="321"/>
      <c r="DSI13" s="321"/>
      <c r="DSJ13" s="321"/>
      <c r="DSK13" s="321"/>
      <c r="DSL13" s="321"/>
      <c r="DSM13" s="321"/>
      <c r="DSN13" s="321"/>
      <c r="DSO13" s="321"/>
      <c r="DSP13" s="321"/>
      <c r="DSQ13" s="321"/>
      <c r="DSR13" s="321"/>
      <c r="DSS13" s="321"/>
      <c r="DST13" s="321"/>
      <c r="DSU13" s="321"/>
      <c r="DSV13" s="321"/>
      <c r="DSW13" s="321"/>
      <c r="DSX13" s="321"/>
      <c r="DSY13" s="321"/>
      <c r="DSZ13" s="321"/>
      <c r="DTA13" s="321"/>
      <c r="DTB13" s="321"/>
      <c r="DTC13" s="321"/>
      <c r="DTD13" s="321"/>
      <c r="DTE13" s="321"/>
      <c r="DTF13" s="321"/>
      <c r="DTG13" s="321"/>
      <c r="DTH13" s="321"/>
      <c r="DTI13" s="321"/>
      <c r="DTJ13" s="321"/>
      <c r="DTK13" s="321"/>
      <c r="DTL13" s="321"/>
      <c r="DTM13" s="321"/>
      <c r="DTN13" s="321"/>
      <c r="DTO13" s="321"/>
      <c r="DTP13" s="321"/>
      <c r="DTQ13" s="321"/>
      <c r="DTR13" s="321"/>
      <c r="DTS13" s="321"/>
      <c r="DTT13" s="321"/>
      <c r="DTU13" s="321"/>
      <c r="DTV13" s="321"/>
      <c r="DTW13" s="321"/>
      <c r="DTX13" s="321"/>
      <c r="DTY13" s="321"/>
      <c r="DTZ13" s="321"/>
      <c r="DUA13" s="321"/>
      <c r="DUB13" s="321"/>
      <c r="DUC13" s="321"/>
      <c r="DUD13" s="321"/>
      <c r="DUE13" s="321"/>
      <c r="DUF13" s="321"/>
      <c r="DUG13" s="321"/>
      <c r="DUH13" s="321"/>
      <c r="DUI13" s="321"/>
      <c r="DUJ13" s="321"/>
      <c r="DUK13" s="321"/>
      <c r="DUL13" s="321"/>
      <c r="DUM13" s="321"/>
      <c r="DUN13" s="321"/>
      <c r="DUO13" s="321"/>
      <c r="DUP13" s="321"/>
      <c r="DUQ13" s="321"/>
      <c r="DUR13" s="321"/>
      <c r="DUS13" s="321"/>
      <c r="DUT13" s="321"/>
      <c r="DUU13" s="321"/>
      <c r="DUV13" s="321"/>
      <c r="DUW13" s="321"/>
      <c r="DUX13" s="321"/>
      <c r="DUY13" s="321"/>
      <c r="DUZ13" s="321"/>
      <c r="DVA13" s="321"/>
      <c r="DVB13" s="321"/>
      <c r="DVC13" s="321"/>
      <c r="DVD13" s="321"/>
      <c r="DVE13" s="321"/>
      <c r="DVF13" s="321"/>
      <c r="DVG13" s="321"/>
      <c r="DVH13" s="321"/>
      <c r="DVI13" s="321"/>
      <c r="DVJ13" s="321"/>
      <c r="DVK13" s="321"/>
      <c r="DVL13" s="321"/>
      <c r="DVM13" s="321"/>
      <c r="DVN13" s="321"/>
      <c r="DVO13" s="321"/>
      <c r="DVP13" s="321"/>
      <c r="DVQ13" s="321"/>
      <c r="DVR13" s="321"/>
      <c r="DVS13" s="321"/>
      <c r="DVT13" s="321"/>
      <c r="DVU13" s="321"/>
      <c r="DVV13" s="321"/>
      <c r="DVW13" s="321"/>
      <c r="DVX13" s="321"/>
      <c r="DVY13" s="321"/>
      <c r="DVZ13" s="321"/>
      <c r="DWA13" s="321"/>
      <c r="DWB13" s="321"/>
      <c r="DWC13" s="321"/>
      <c r="DWD13" s="321"/>
      <c r="DWE13" s="321"/>
      <c r="DWF13" s="321"/>
      <c r="DWG13" s="321"/>
      <c r="DWH13" s="321"/>
      <c r="DWI13" s="321"/>
      <c r="DWJ13" s="321"/>
      <c r="DWK13" s="321"/>
      <c r="DWL13" s="321"/>
      <c r="DWM13" s="321"/>
      <c r="DWN13" s="321"/>
      <c r="DWO13" s="321"/>
      <c r="DWP13" s="321"/>
      <c r="DWQ13" s="321"/>
      <c r="DWR13" s="321"/>
      <c r="DWS13" s="321"/>
      <c r="DWT13" s="321"/>
      <c r="DWU13" s="321"/>
      <c r="DWV13" s="321"/>
      <c r="DWW13" s="321"/>
      <c r="DWX13" s="321"/>
      <c r="DWY13" s="321"/>
      <c r="DWZ13" s="321"/>
      <c r="DXA13" s="321"/>
      <c r="DXB13" s="321"/>
      <c r="DXC13" s="321"/>
      <c r="DXD13" s="321"/>
      <c r="DXE13" s="321"/>
      <c r="DXF13" s="321"/>
      <c r="DXG13" s="321"/>
      <c r="DXH13" s="321"/>
      <c r="DXI13" s="321"/>
      <c r="DXJ13" s="321"/>
      <c r="DXK13" s="321"/>
      <c r="DXL13" s="321"/>
      <c r="DXM13" s="321"/>
      <c r="DXN13" s="321"/>
      <c r="DXO13" s="321"/>
      <c r="DXP13" s="321"/>
      <c r="DXQ13" s="321"/>
      <c r="DXR13" s="321"/>
      <c r="DXS13" s="321"/>
      <c r="DXT13" s="321"/>
      <c r="DXU13" s="321"/>
      <c r="DXV13" s="321"/>
      <c r="DXW13" s="321"/>
      <c r="DXX13" s="321"/>
      <c r="DXY13" s="321"/>
      <c r="DXZ13" s="321"/>
      <c r="DYA13" s="321"/>
      <c r="DYB13" s="321"/>
      <c r="DYC13" s="321"/>
      <c r="DYD13" s="321"/>
      <c r="DYE13" s="321"/>
      <c r="DYF13" s="321"/>
      <c r="DYG13" s="321"/>
      <c r="DYH13" s="321"/>
      <c r="DYI13" s="321"/>
      <c r="DYJ13" s="321"/>
      <c r="DYK13" s="321"/>
      <c r="DYL13" s="321"/>
      <c r="DYM13" s="321"/>
      <c r="DYN13" s="321"/>
      <c r="DYO13" s="321"/>
      <c r="DYP13" s="321"/>
      <c r="DYQ13" s="321"/>
      <c r="DYR13" s="321"/>
      <c r="DYS13" s="321"/>
      <c r="DYT13" s="321"/>
      <c r="DYU13" s="321"/>
      <c r="DYV13" s="321"/>
      <c r="DYW13" s="321"/>
      <c r="DYX13" s="321"/>
      <c r="DYY13" s="321"/>
      <c r="DYZ13" s="321"/>
      <c r="DZA13" s="321"/>
      <c r="DZB13" s="321"/>
      <c r="DZC13" s="321"/>
      <c r="DZD13" s="321"/>
      <c r="DZE13" s="321"/>
      <c r="DZF13" s="321"/>
      <c r="DZG13" s="321"/>
      <c r="DZH13" s="321"/>
      <c r="DZI13" s="321"/>
      <c r="DZJ13" s="321"/>
      <c r="DZK13" s="321"/>
      <c r="DZL13" s="321"/>
      <c r="DZM13" s="321"/>
      <c r="DZN13" s="321"/>
      <c r="DZO13" s="321"/>
      <c r="DZP13" s="321"/>
      <c r="DZQ13" s="321"/>
      <c r="DZR13" s="321"/>
      <c r="DZS13" s="321"/>
      <c r="DZT13" s="321"/>
      <c r="DZU13" s="321"/>
      <c r="DZV13" s="321"/>
      <c r="DZW13" s="321"/>
      <c r="DZX13" s="321"/>
      <c r="DZY13" s="321"/>
      <c r="DZZ13" s="321"/>
      <c r="EAA13" s="321"/>
      <c r="EAB13" s="321"/>
      <c r="EAC13" s="321"/>
      <c r="EAD13" s="321"/>
      <c r="EAE13" s="321"/>
      <c r="EAF13" s="321"/>
      <c r="EAG13" s="321"/>
      <c r="EAH13" s="321"/>
      <c r="EAI13" s="321"/>
      <c r="EAJ13" s="321"/>
      <c r="EAK13" s="321"/>
      <c r="EAL13" s="321"/>
      <c r="EAM13" s="321"/>
      <c r="EAN13" s="321"/>
      <c r="EAO13" s="321"/>
      <c r="EAP13" s="321"/>
      <c r="EAQ13" s="321"/>
      <c r="EAR13" s="321"/>
      <c r="EAS13" s="321"/>
      <c r="EAT13" s="321"/>
      <c r="EAU13" s="321"/>
      <c r="EAV13" s="321"/>
      <c r="EAW13" s="321"/>
      <c r="EAX13" s="321"/>
      <c r="EAY13" s="321"/>
      <c r="EAZ13" s="321"/>
      <c r="EBA13" s="321"/>
      <c r="EBB13" s="321"/>
      <c r="EBC13" s="321"/>
      <c r="EBD13" s="321"/>
      <c r="EBE13" s="321"/>
      <c r="EBF13" s="321"/>
      <c r="EBG13" s="321"/>
      <c r="EBH13" s="321"/>
      <c r="EBI13" s="321"/>
      <c r="EBJ13" s="321"/>
      <c r="EBK13" s="321"/>
      <c r="EBL13" s="321"/>
      <c r="EBM13" s="321"/>
      <c r="EBN13" s="321"/>
      <c r="EBO13" s="321"/>
      <c r="EBP13" s="321"/>
      <c r="EBQ13" s="321"/>
      <c r="EBR13" s="321"/>
      <c r="EBS13" s="321"/>
      <c r="EBT13" s="321"/>
      <c r="EBU13" s="321"/>
      <c r="EBV13" s="321"/>
      <c r="EBW13" s="321"/>
      <c r="EBX13" s="321"/>
      <c r="EBY13" s="321"/>
      <c r="EBZ13" s="321"/>
      <c r="ECA13" s="321"/>
      <c r="ECB13" s="321"/>
      <c r="ECC13" s="321"/>
      <c r="ECD13" s="321"/>
      <c r="ECE13" s="321"/>
      <c r="ECF13" s="321"/>
      <c r="ECG13" s="321"/>
      <c r="ECH13" s="321"/>
      <c r="ECI13" s="321"/>
      <c r="ECJ13" s="321"/>
      <c r="ECK13" s="321"/>
      <c r="ECL13" s="321"/>
      <c r="ECM13" s="321"/>
      <c r="ECN13" s="321"/>
      <c r="ECO13" s="321"/>
      <c r="ECP13" s="321"/>
      <c r="ECQ13" s="321"/>
      <c r="ECR13" s="321"/>
      <c r="ECS13" s="321"/>
      <c r="ECT13" s="321"/>
      <c r="ECU13" s="321"/>
      <c r="ECV13" s="321"/>
      <c r="ECW13" s="321"/>
      <c r="ECX13" s="321"/>
      <c r="ECY13" s="321"/>
      <c r="ECZ13" s="321"/>
      <c r="EDA13" s="321"/>
      <c r="EDB13" s="321"/>
      <c r="EDC13" s="321"/>
      <c r="EDD13" s="321"/>
      <c r="EDE13" s="321"/>
      <c r="EDF13" s="321"/>
      <c r="EDG13" s="321"/>
      <c r="EDH13" s="321"/>
      <c r="EDI13" s="321"/>
      <c r="EDJ13" s="321"/>
      <c r="EDK13" s="321"/>
      <c r="EDL13" s="321"/>
      <c r="EDM13" s="321"/>
      <c r="EDN13" s="321"/>
      <c r="EDO13" s="321"/>
      <c r="EDP13" s="321"/>
      <c r="EDQ13" s="321"/>
      <c r="EDR13" s="321"/>
      <c r="EDS13" s="321"/>
      <c r="EDT13" s="321"/>
      <c r="EDU13" s="321"/>
      <c r="EDV13" s="321"/>
      <c r="EDW13" s="321"/>
      <c r="EDX13" s="321"/>
      <c r="EDY13" s="321"/>
      <c r="EDZ13" s="321"/>
      <c r="EEA13" s="321"/>
      <c r="EEB13" s="321"/>
      <c r="EEC13" s="321"/>
      <c r="EED13" s="321"/>
      <c r="EEE13" s="321"/>
      <c r="EEF13" s="321"/>
      <c r="EEG13" s="321"/>
      <c r="EEH13" s="321"/>
      <c r="EEI13" s="321"/>
      <c r="EEJ13" s="321"/>
      <c r="EEK13" s="321"/>
      <c r="EEL13" s="321"/>
      <c r="EEM13" s="321"/>
      <c r="EEN13" s="321"/>
      <c r="EEO13" s="321"/>
      <c r="EEP13" s="321"/>
      <c r="EEQ13" s="321"/>
      <c r="EER13" s="321"/>
      <c r="EES13" s="321"/>
      <c r="EET13" s="321"/>
      <c r="EEU13" s="321"/>
      <c r="EEV13" s="321"/>
      <c r="EEW13" s="321"/>
      <c r="EEX13" s="321"/>
      <c r="EEY13" s="321"/>
      <c r="EEZ13" s="321"/>
      <c r="EFA13" s="321"/>
      <c r="EFB13" s="321"/>
      <c r="EFC13" s="321"/>
      <c r="EFD13" s="321"/>
      <c r="EFE13" s="321"/>
      <c r="EFF13" s="321"/>
      <c r="EFG13" s="321"/>
      <c r="EFH13" s="321"/>
      <c r="EFI13" s="321"/>
      <c r="EFJ13" s="321"/>
      <c r="EFK13" s="321"/>
      <c r="EFL13" s="321"/>
      <c r="EFM13" s="321"/>
      <c r="EFN13" s="321"/>
      <c r="EFO13" s="321"/>
      <c r="EFP13" s="321"/>
      <c r="EFQ13" s="321"/>
      <c r="EFR13" s="321"/>
      <c r="EFS13" s="321"/>
      <c r="EFT13" s="321"/>
      <c r="EFU13" s="321"/>
      <c r="EFV13" s="321"/>
      <c r="EFW13" s="321"/>
      <c r="EFX13" s="321"/>
      <c r="EFY13" s="321"/>
      <c r="EFZ13" s="321"/>
      <c r="EGA13" s="321"/>
      <c r="EGB13" s="321"/>
      <c r="EGC13" s="321"/>
      <c r="EGD13" s="321"/>
      <c r="EGE13" s="321"/>
      <c r="EGF13" s="321"/>
      <c r="EGG13" s="321"/>
      <c r="EGH13" s="321"/>
      <c r="EGI13" s="321"/>
      <c r="EGJ13" s="321"/>
      <c r="EGK13" s="321"/>
      <c r="EGL13" s="321"/>
      <c r="EGM13" s="321"/>
      <c r="EGN13" s="321"/>
      <c r="EGO13" s="321"/>
      <c r="EGP13" s="321"/>
      <c r="EGQ13" s="321"/>
      <c r="EGR13" s="321"/>
      <c r="EGS13" s="321"/>
      <c r="EGT13" s="321"/>
      <c r="EGU13" s="321"/>
      <c r="EGV13" s="321"/>
      <c r="EGW13" s="321"/>
      <c r="EGX13" s="321"/>
      <c r="EGY13" s="321"/>
      <c r="EGZ13" s="321"/>
      <c r="EHA13" s="321"/>
      <c r="EHB13" s="321"/>
      <c r="EHC13" s="321"/>
      <c r="EHD13" s="321"/>
      <c r="EHE13" s="321"/>
      <c r="EHF13" s="321"/>
      <c r="EHG13" s="321"/>
      <c r="EHH13" s="321"/>
      <c r="EHI13" s="321"/>
      <c r="EHJ13" s="321"/>
      <c r="EHK13" s="321"/>
      <c r="EHL13" s="321"/>
      <c r="EHM13" s="321"/>
      <c r="EHN13" s="321"/>
      <c r="EHO13" s="321"/>
      <c r="EHP13" s="321"/>
      <c r="EHQ13" s="321"/>
      <c r="EHR13" s="321"/>
      <c r="EHS13" s="321"/>
      <c r="EHT13" s="321"/>
      <c r="EHU13" s="321"/>
      <c r="EHV13" s="321"/>
      <c r="EHW13" s="321"/>
      <c r="EHX13" s="321"/>
      <c r="EHY13" s="321"/>
      <c r="EHZ13" s="321"/>
      <c r="EIA13" s="321"/>
      <c r="EIB13" s="321"/>
      <c r="EIC13" s="321"/>
      <c r="EID13" s="321"/>
      <c r="EIE13" s="321"/>
      <c r="EIF13" s="321"/>
      <c r="EIG13" s="321"/>
      <c r="EIH13" s="321"/>
      <c r="EII13" s="321"/>
      <c r="EIJ13" s="321"/>
      <c r="EIK13" s="321"/>
      <c r="EIL13" s="321"/>
      <c r="EIM13" s="321"/>
      <c r="EIN13" s="321"/>
      <c r="EIO13" s="321"/>
      <c r="EIP13" s="321"/>
      <c r="EIQ13" s="321"/>
      <c r="EIR13" s="321"/>
      <c r="EIS13" s="321"/>
      <c r="EIT13" s="321"/>
      <c r="EIU13" s="321"/>
      <c r="EIV13" s="321"/>
      <c r="EIW13" s="321"/>
      <c r="EIX13" s="321"/>
      <c r="EIY13" s="321"/>
      <c r="EIZ13" s="321"/>
      <c r="EJA13" s="321"/>
      <c r="EJB13" s="321"/>
      <c r="EJC13" s="321"/>
      <c r="EJD13" s="321"/>
      <c r="EJE13" s="321"/>
      <c r="EJF13" s="321"/>
      <c r="EJG13" s="321"/>
      <c r="EJH13" s="321"/>
      <c r="EJI13" s="321"/>
      <c r="EJJ13" s="321"/>
      <c r="EJK13" s="321"/>
      <c r="EJL13" s="321"/>
      <c r="EJM13" s="321"/>
      <c r="EJN13" s="321"/>
      <c r="EJO13" s="321"/>
      <c r="EJP13" s="321"/>
      <c r="EJQ13" s="321"/>
      <c r="EJR13" s="321"/>
      <c r="EJS13" s="321"/>
      <c r="EJT13" s="321"/>
      <c r="EJU13" s="321"/>
      <c r="EJV13" s="321"/>
      <c r="EJW13" s="321"/>
      <c r="EJX13" s="321"/>
      <c r="EJY13" s="321"/>
      <c r="EJZ13" s="321"/>
      <c r="EKA13" s="321"/>
      <c r="EKB13" s="321"/>
      <c r="EKC13" s="321"/>
      <c r="EKD13" s="321"/>
      <c r="EKE13" s="321"/>
      <c r="EKF13" s="321"/>
      <c r="EKG13" s="321"/>
      <c r="EKH13" s="321"/>
      <c r="EKI13" s="321"/>
      <c r="EKJ13" s="321"/>
      <c r="EKK13" s="321"/>
      <c r="EKL13" s="321"/>
      <c r="EKM13" s="321"/>
      <c r="EKN13" s="321"/>
      <c r="EKO13" s="321"/>
      <c r="EKP13" s="321"/>
      <c r="EKQ13" s="321"/>
      <c r="EKR13" s="321"/>
      <c r="EKS13" s="321"/>
      <c r="EKT13" s="321"/>
      <c r="EKU13" s="321"/>
      <c r="EKV13" s="321"/>
      <c r="EKW13" s="321"/>
      <c r="EKX13" s="321"/>
      <c r="EKY13" s="321"/>
      <c r="EKZ13" s="321"/>
      <c r="ELA13" s="321"/>
      <c r="ELB13" s="321"/>
      <c r="ELC13" s="321"/>
      <c r="ELD13" s="321"/>
      <c r="ELE13" s="321"/>
      <c r="ELF13" s="321"/>
      <c r="ELG13" s="321"/>
      <c r="ELH13" s="321"/>
      <c r="ELI13" s="321"/>
      <c r="ELJ13" s="321"/>
      <c r="ELK13" s="321"/>
      <c r="ELL13" s="321"/>
      <c r="ELM13" s="321"/>
      <c r="ELN13" s="321"/>
      <c r="ELO13" s="321"/>
      <c r="ELP13" s="321"/>
      <c r="ELQ13" s="321"/>
      <c r="ELR13" s="321"/>
      <c r="ELS13" s="321"/>
      <c r="ELT13" s="321"/>
      <c r="ELU13" s="321"/>
      <c r="ELV13" s="321"/>
      <c r="ELW13" s="321"/>
      <c r="ELX13" s="321"/>
      <c r="ELY13" s="321"/>
      <c r="ELZ13" s="321"/>
      <c r="EMA13" s="321"/>
      <c r="EMB13" s="321"/>
      <c r="EMC13" s="321"/>
      <c r="EMD13" s="321"/>
      <c r="EME13" s="321"/>
      <c r="EMF13" s="321"/>
      <c r="EMG13" s="321"/>
      <c r="EMH13" s="321"/>
      <c r="EMI13" s="321"/>
      <c r="EMJ13" s="321"/>
      <c r="EMK13" s="321"/>
      <c r="EML13" s="321"/>
      <c r="EMM13" s="321"/>
      <c r="EMN13" s="321"/>
      <c r="EMO13" s="321"/>
      <c r="EMP13" s="321"/>
      <c r="EMQ13" s="321"/>
      <c r="EMR13" s="321"/>
      <c r="EMS13" s="321"/>
      <c r="EMT13" s="321"/>
      <c r="EMU13" s="321"/>
      <c r="EMV13" s="321"/>
      <c r="EMW13" s="321"/>
      <c r="EMX13" s="321"/>
      <c r="EMY13" s="321"/>
      <c r="EMZ13" s="321"/>
      <c r="ENA13" s="321"/>
      <c r="ENB13" s="321"/>
      <c r="ENC13" s="321"/>
      <c r="END13" s="321"/>
      <c r="ENE13" s="321"/>
      <c r="ENF13" s="321"/>
      <c r="ENG13" s="321"/>
      <c r="ENH13" s="321"/>
      <c r="ENI13" s="321"/>
      <c r="ENJ13" s="321"/>
      <c r="ENK13" s="321"/>
      <c r="ENL13" s="321"/>
      <c r="ENM13" s="321"/>
      <c r="ENN13" s="321"/>
      <c r="ENO13" s="321"/>
      <c r="ENP13" s="321"/>
      <c r="ENQ13" s="321"/>
      <c r="ENR13" s="321"/>
      <c r="ENS13" s="321"/>
      <c r="ENT13" s="321"/>
      <c r="ENU13" s="321"/>
      <c r="ENV13" s="321"/>
      <c r="ENW13" s="321"/>
      <c r="ENX13" s="321"/>
      <c r="ENY13" s="321"/>
      <c r="ENZ13" s="321"/>
      <c r="EOA13" s="321"/>
      <c r="EOB13" s="321"/>
      <c r="EOC13" s="321"/>
      <c r="EOD13" s="321"/>
      <c r="EOE13" s="321"/>
      <c r="EOF13" s="321"/>
      <c r="EOG13" s="321"/>
      <c r="EOH13" s="321"/>
      <c r="EOI13" s="321"/>
      <c r="EOJ13" s="321"/>
      <c r="EOK13" s="321"/>
      <c r="EOL13" s="321"/>
      <c r="EOM13" s="321"/>
      <c r="EON13" s="321"/>
      <c r="EOO13" s="321"/>
      <c r="EOP13" s="321"/>
      <c r="EOQ13" s="321"/>
      <c r="EOR13" s="321"/>
      <c r="EOS13" s="321"/>
      <c r="EOT13" s="321"/>
      <c r="EOU13" s="321"/>
      <c r="EOV13" s="321"/>
      <c r="EOW13" s="321"/>
      <c r="EOX13" s="321"/>
      <c r="EOY13" s="321"/>
      <c r="EOZ13" s="321"/>
      <c r="EPA13" s="321"/>
      <c r="EPB13" s="321"/>
      <c r="EPC13" s="321"/>
      <c r="EPD13" s="321"/>
      <c r="EPE13" s="321"/>
      <c r="EPF13" s="321"/>
      <c r="EPG13" s="321"/>
      <c r="EPH13" s="321"/>
      <c r="EPI13" s="321"/>
      <c r="EPJ13" s="321"/>
      <c r="EPK13" s="321"/>
      <c r="EPL13" s="321"/>
      <c r="EPM13" s="321"/>
      <c r="EPN13" s="321"/>
      <c r="EPO13" s="321"/>
      <c r="EPP13" s="321"/>
      <c r="EPQ13" s="321"/>
      <c r="EPR13" s="321"/>
      <c r="EPS13" s="321"/>
      <c r="EPT13" s="321"/>
      <c r="EPU13" s="321"/>
      <c r="EPV13" s="321"/>
      <c r="EPW13" s="321"/>
      <c r="EPX13" s="321"/>
      <c r="EPY13" s="321"/>
      <c r="EPZ13" s="321"/>
      <c r="EQA13" s="321"/>
      <c r="EQB13" s="321"/>
      <c r="EQC13" s="321"/>
      <c r="EQD13" s="321"/>
      <c r="EQE13" s="321"/>
      <c r="EQF13" s="321"/>
      <c r="EQG13" s="321"/>
      <c r="EQH13" s="321"/>
      <c r="EQI13" s="321"/>
      <c r="EQJ13" s="321"/>
      <c r="EQK13" s="321"/>
      <c r="EQL13" s="321"/>
      <c r="EQM13" s="321"/>
      <c r="EQN13" s="321"/>
      <c r="EQO13" s="321"/>
      <c r="EQP13" s="321"/>
      <c r="EQQ13" s="321"/>
      <c r="EQR13" s="321"/>
      <c r="EQS13" s="321"/>
      <c r="EQT13" s="321"/>
      <c r="EQU13" s="321"/>
      <c r="EQV13" s="321"/>
      <c r="EQW13" s="321"/>
      <c r="EQX13" s="321"/>
      <c r="EQY13" s="321"/>
      <c r="EQZ13" s="321"/>
      <c r="ERA13" s="321"/>
      <c r="ERB13" s="321"/>
      <c r="ERC13" s="321"/>
      <c r="ERD13" s="321"/>
      <c r="ERE13" s="321"/>
      <c r="ERF13" s="321"/>
      <c r="ERG13" s="321"/>
      <c r="ERH13" s="321"/>
      <c r="ERI13" s="321"/>
      <c r="ERJ13" s="321"/>
      <c r="ERK13" s="321"/>
      <c r="ERL13" s="321"/>
      <c r="ERM13" s="321"/>
      <c r="ERN13" s="321"/>
      <c r="ERO13" s="321"/>
      <c r="ERP13" s="321"/>
      <c r="ERQ13" s="321"/>
      <c r="ERR13" s="321"/>
      <c r="ERS13" s="321"/>
      <c r="ERT13" s="321"/>
      <c r="ERU13" s="321"/>
      <c r="ERV13" s="321"/>
      <c r="ERW13" s="321"/>
      <c r="ERX13" s="321"/>
      <c r="ERY13" s="321"/>
      <c r="ERZ13" s="321"/>
      <c r="ESA13" s="321"/>
      <c r="ESB13" s="321"/>
      <c r="ESC13" s="321"/>
      <c r="ESD13" s="321"/>
      <c r="ESE13" s="321"/>
      <c r="ESF13" s="321"/>
      <c r="ESG13" s="321"/>
      <c r="ESH13" s="321"/>
      <c r="ESI13" s="321"/>
      <c r="ESJ13" s="321"/>
      <c r="ESK13" s="321"/>
      <c r="ESL13" s="321"/>
      <c r="ESM13" s="321"/>
      <c r="ESN13" s="321"/>
      <c r="ESO13" s="321"/>
      <c r="ESP13" s="321"/>
      <c r="ESQ13" s="321"/>
      <c r="ESR13" s="321"/>
      <c r="ESS13" s="321"/>
      <c r="EST13" s="321"/>
      <c r="ESU13" s="321"/>
      <c r="ESV13" s="321"/>
      <c r="ESW13" s="321"/>
      <c r="ESX13" s="321"/>
      <c r="ESY13" s="321"/>
      <c r="ESZ13" s="321"/>
      <c r="ETA13" s="321"/>
      <c r="ETB13" s="321"/>
      <c r="ETC13" s="321"/>
      <c r="ETD13" s="321"/>
      <c r="ETE13" s="321"/>
      <c r="ETF13" s="321"/>
      <c r="ETG13" s="321"/>
      <c r="ETH13" s="321"/>
      <c r="ETI13" s="321"/>
      <c r="ETJ13" s="321"/>
      <c r="ETK13" s="321"/>
      <c r="ETL13" s="321"/>
      <c r="ETM13" s="321"/>
      <c r="ETN13" s="321"/>
      <c r="ETO13" s="321"/>
      <c r="ETP13" s="321"/>
      <c r="ETQ13" s="321"/>
      <c r="ETR13" s="321"/>
      <c r="ETS13" s="321"/>
      <c r="ETT13" s="321"/>
      <c r="ETU13" s="321"/>
      <c r="ETV13" s="321"/>
      <c r="ETW13" s="321"/>
      <c r="ETX13" s="321"/>
      <c r="ETY13" s="321"/>
      <c r="ETZ13" s="321"/>
      <c r="EUA13" s="321"/>
      <c r="EUB13" s="321"/>
      <c r="EUC13" s="321"/>
      <c r="EUD13" s="321"/>
      <c r="EUE13" s="321"/>
      <c r="EUF13" s="321"/>
      <c r="EUG13" s="321"/>
      <c r="EUH13" s="321"/>
      <c r="EUI13" s="321"/>
      <c r="EUJ13" s="321"/>
      <c r="EUK13" s="321"/>
      <c r="EUL13" s="321"/>
      <c r="EUM13" s="321"/>
      <c r="EUN13" s="321"/>
      <c r="EUO13" s="321"/>
      <c r="EUP13" s="321"/>
      <c r="EUQ13" s="321"/>
      <c r="EUR13" s="321"/>
      <c r="EUS13" s="321"/>
      <c r="EUT13" s="321"/>
      <c r="EUU13" s="321"/>
      <c r="EUV13" s="321"/>
      <c r="EUW13" s="321"/>
      <c r="EUX13" s="321"/>
      <c r="EUY13" s="321"/>
      <c r="EUZ13" s="321"/>
      <c r="EVA13" s="321"/>
      <c r="EVB13" s="321"/>
      <c r="EVC13" s="321"/>
      <c r="EVD13" s="321"/>
      <c r="EVE13" s="321"/>
      <c r="EVF13" s="321"/>
      <c r="EVG13" s="321"/>
      <c r="EVH13" s="321"/>
      <c r="EVI13" s="321"/>
      <c r="EVJ13" s="321"/>
      <c r="EVK13" s="321"/>
      <c r="EVL13" s="321"/>
      <c r="EVM13" s="321"/>
      <c r="EVN13" s="321"/>
      <c r="EVO13" s="321"/>
      <c r="EVP13" s="321"/>
      <c r="EVQ13" s="321"/>
      <c r="EVR13" s="321"/>
      <c r="EVS13" s="321"/>
      <c r="EVT13" s="321"/>
      <c r="EVU13" s="321"/>
      <c r="EVV13" s="321"/>
      <c r="EVW13" s="321"/>
      <c r="EVX13" s="321"/>
      <c r="EVY13" s="321"/>
      <c r="EVZ13" s="321"/>
      <c r="EWA13" s="321"/>
      <c r="EWB13" s="321"/>
      <c r="EWC13" s="321"/>
      <c r="EWD13" s="321"/>
      <c r="EWE13" s="321"/>
      <c r="EWF13" s="321"/>
      <c r="EWG13" s="321"/>
      <c r="EWH13" s="321"/>
      <c r="EWI13" s="321"/>
      <c r="EWJ13" s="321"/>
      <c r="EWK13" s="321"/>
      <c r="EWL13" s="321"/>
      <c r="EWM13" s="321"/>
      <c r="EWN13" s="321"/>
      <c r="EWO13" s="321"/>
      <c r="EWP13" s="321"/>
      <c r="EWQ13" s="321"/>
      <c r="EWR13" s="321"/>
      <c r="EWS13" s="321"/>
      <c r="EWT13" s="321"/>
      <c r="EWU13" s="321"/>
      <c r="EWV13" s="321"/>
      <c r="EWW13" s="321"/>
      <c r="EWX13" s="321"/>
      <c r="EWY13" s="321"/>
      <c r="EWZ13" s="321"/>
      <c r="EXA13" s="321"/>
      <c r="EXB13" s="321"/>
      <c r="EXC13" s="321"/>
      <c r="EXD13" s="321"/>
      <c r="EXE13" s="321"/>
      <c r="EXF13" s="321"/>
      <c r="EXG13" s="321"/>
      <c r="EXH13" s="321"/>
      <c r="EXI13" s="321"/>
      <c r="EXJ13" s="321"/>
      <c r="EXK13" s="321"/>
      <c r="EXL13" s="321"/>
      <c r="EXM13" s="321"/>
      <c r="EXN13" s="321"/>
      <c r="EXO13" s="321"/>
      <c r="EXP13" s="321"/>
      <c r="EXQ13" s="321"/>
      <c r="EXR13" s="321"/>
      <c r="EXS13" s="321"/>
      <c r="EXT13" s="321"/>
      <c r="EXU13" s="321"/>
      <c r="EXV13" s="321"/>
      <c r="EXW13" s="321"/>
      <c r="EXX13" s="321"/>
      <c r="EXY13" s="321"/>
      <c r="EXZ13" s="321"/>
      <c r="EYA13" s="321"/>
      <c r="EYB13" s="321"/>
      <c r="EYC13" s="321"/>
      <c r="EYD13" s="321"/>
      <c r="EYE13" s="321"/>
      <c r="EYF13" s="321"/>
      <c r="EYG13" s="321"/>
      <c r="EYH13" s="321"/>
      <c r="EYI13" s="321"/>
      <c r="EYJ13" s="321"/>
      <c r="EYK13" s="321"/>
      <c r="EYL13" s="321"/>
      <c r="EYM13" s="321"/>
      <c r="EYN13" s="321"/>
      <c r="EYO13" s="321"/>
      <c r="EYP13" s="321"/>
      <c r="EYQ13" s="321"/>
      <c r="EYR13" s="321"/>
      <c r="EYS13" s="321"/>
      <c r="EYT13" s="321"/>
      <c r="EYU13" s="321"/>
      <c r="EYV13" s="321"/>
      <c r="EYW13" s="321"/>
      <c r="EYX13" s="321"/>
      <c r="EYY13" s="321"/>
      <c r="EYZ13" s="321"/>
      <c r="EZA13" s="321"/>
      <c r="EZB13" s="321"/>
      <c r="EZC13" s="321"/>
      <c r="EZD13" s="321"/>
      <c r="EZE13" s="321"/>
      <c r="EZF13" s="321"/>
      <c r="EZG13" s="321"/>
      <c r="EZH13" s="321"/>
      <c r="EZI13" s="321"/>
      <c r="EZJ13" s="321"/>
      <c r="EZK13" s="321"/>
      <c r="EZL13" s="321"/>
      <c r="EZM13" s="321"/>
      <c r="EZN13" s="321"/>
      <c r="EZO13" s="321"/>
      <c r="EZP13" s="321"/>
      <c r="EZQ13" s="321"/>
      <c r="EZR13" s="321"/>
      <c r="EZS13" s="321"/>
      <c r="EZT13" s="321"/>
      <c r="EZU13" s="321"/>
      <c r="EZV13" s="321"/>
      <c r="EZW13" s="321"/>
      <c r="EZX13" s="321"/>
      <c r="EZY13" s="321"/>
      <c r="EZZ13" s="321"/>
      <c r="FAA13" s="321"/>
      <c r="FAB13" s="321"/>
      <c r="FAC13" s="321"/>
      <c r="FAD13" s="321"/>
      <c r="FAE13" s="321"/>
      <c r="FAF13" s="321"/>
      <c r="FAG13" s="321"/>
      <c r="FAH13" s="321"/>
      <c r="FAI13" s="321"/>
      <c r="FAJ13" s="321"/>
      <c r="FAK13" s="321"/>
      <c r="FAL13" s="321"/>
      <c r="FAM13" s="321"/>
      <c r="FAN13" s="321"/>
      <c r="FAO13" s="321"/>
      <c r="FAP13" s="321"/>
      <c r="FAQ13" s="321"/>
      <c r="FAR13" s="321"/>
      <c r="FAS13" s="321"/>
      <c r="FAT13" s="321"/>
      <c r="FAU13" s="321"/>
      <c r="FAV13" s="321"/>
      <c r="FAW13" s="321"/>
      <c r="FAX13" s="321"/>
      <c r="FAY13" s="321"/>
      <c r="FAZ13" s="321"/>
      <c r="FBA13" s="321"/>
      <c r="FBB13" s="321"/>
      <c r="FBC13" s="321"/>
      <c r="FBD13" s="321"/>
      <c r="FBE13" s="321"/>
      <c r="FBF13" s="321"/>
      <c r="FBG13" s="321"/>
      <c r="FBH13" s="321"/>
      <c r="FBI13" s="321"/>
      <c r="FBJ13" s="321"/>
      <c r="FBK13" s="321"/>
      <c r="FBL13" s="321"/>
      <c r="FBM13" s="321"/>
      <c r="FBN13" s="321"/>
      <c r="FBO13" s="321"/>
      <c r="FBP13" s="321"/>
      <c r="FBQ13" s="321"/>
      <c r="FBR13" s="321"/>
      <c r="FBS13" s="321"/>
      <c r="FBT13" s="321"/>
      <c r="FBU13" s="321"/>
      <c r="FBV13" s="321"/>
      <c r="FBW13" s="321"/>
      <c r="FBX13" s="321"/>
      <c r="FBY13" s="321"/>
      <c r="FBZ13" s="321"/>
      <c r="FCA13" s="321"/>
      <c r="FCB13" s="321"/>
      <c r="FCC13" s="321"/>
      <c r="FCD13" s="321"/>
      <c r="FCE13" s="321"/>
      <c r="FCF13" s="321"/>
      <c r="FCG13" s="321"/>
      <c r="FCH13" s="321"/>
      <c r="FCI13" s="321"/>
      <c r="FCJ13" s="321"/>
      <c r="FCK13" s="321"/>
      <c r="FCL13" s="321"/>
      <c r="FCM13" s="321"/>
      <c r="FCN13" s="321"/>
      <c r="FCO13" s="321"/>
      <c r="FCP13" s="321"/>
      <c r="FCQ13" s="321"/>
      <c r="FCR13" s="321"/>
      <c r="FCS13" s="321"/>
      <c r="FCT13" s="321"/>
      <c r="FCU13" s="321"/>
      <c r="FCV13" s="321"/>
      <c r="FCW13" s="321"/>
      <c r="FCX13" s="321"/>
      <c r="FCY13" s="321"/>
      <c r="FCZ13" s="321"/>
      <c r="FDA13" s="321"/>
      <c r="FDB13" s="321"/>
      <c r="FDC13" s="321"/>
      <c r="FDD13" s="321"/>
      <c r="FDE13" s="321"/>
      <c r="FDF13" s="321"/>
      <c r="FDG13" s="321"/>
      <c r="FDH13" s="321"/>
      <c r="FDI13" s="321"/>
      <c r="FDJ13" s="321"/>
      <c r="FDK13" s="321"/>
      <c r="FDL13" s="321"/>
      <c r="FDM13" s="321"/>
      <c r="FDN13" s="321"/>
      <c r="FDO13" s="321"/>
      <c r="FDP13" s="321"/>
      <c r="FDQ13" s="321"/>
      <c r="FDR13" s="321"/>
      <c r="FDS13" s="321"/>
      <c r="FDT13" s="321"/>
      <c r="FDU13" s="321"/>
      <c r="FDV13" s="321"/>
      <c r="FDW13" s="321"/>
      <c r="FDX13" s="321"/>
      <c r="FDY13" s="321"/>
      <c r="FDZ13" s="321"/>
      <c r="FEA13" s="321"/>
      <c r="FEB13" s="321"/>
      <c r="FEC13" s="321"/>
      <c r="FED13" s="321"/>
      <c r="FEE13" s="321"/>
      <c r="FEF13" s="321"/>
      <c r="FEG13" s="321"/>
      <c r="FEH13" s="321"/>
      <c r="FEI13" s="321"/>
      <c r="FEJ13" s="321"/>
      <c r="FEK13" s="321"/>
      <c r="FEL13" s="321"/>
      <c r="FEM13" s="321"/>
      <c r="FEN13" s="321"/>
      <c r="FEO13" s="321"/>
      <c r="FEP13" s="321"/>
      <c r="FEQ13" s="321"/>
      <c r="FER13" s="321"/>
      <c r="FES13" s="321"/>
      <c r="FET13" s="321"/>
      <c r="FEU13" s="321"/>
      <c r="FEV13" s="321"/>
      <c r="FEW13" s="321"/>
      <c r="FEX13" s="321"/>
      <c r="FEY13" s="321"/>
      <c r="FEZ13" s="321"/>
      <c r="FFA13" s="321"/>
      <c r="FFB13" s="321"/>
      <c r="FFC13" s="321"/>
      <c r="FFD13" s="321"/>
      <c r="FFE13" s="321"/>
      <c r="FFF13" s="321"/>
      <c r="FFG13" s="321"/>
      <c r="FFH13" s="321"/>
      <c r="FFI13" s="321"/>
      <c r="FFJ13" s="321"/>
      <c r="FFK13" s="321"/>
      <c r="FFL13" s="321"/>
      <c r="FFM13" s="321"/>
      <c r="FFN13" s="321"/>
      <c r="FFO13" s="321"/>
      <c r="FFP13" s="321"/>
      <c r="FFQ13" s="321"/>
      <c r="FFR13" s="321"/>
      <c r="FFS13" s="321"/>
      <c r="FFT13" s="321"/>
      <c r="FFU13" s="321"/>
      <c r="FFV13" s="321"/>
      <c r="FFW13" s="321"/>
      <c r="FFX13" s="321"/>
      <c r="FFY13" s="321"/>
      <c r="FFZ13" s="321"/>
      <c r="FGA13" s="321"/>
      <c r="FGB13" s="321"/>
      <c r="FGC13" s="321"/>
      <c r="FGD13" s="321"/>
      <c r="FGE13" s="321"/>
      <c r="FGF13" s="321"/>
      <c r="FGG13" s="321"/>
      <c r="FGH13" s="321"/>
      <c r="FGI13" s="321"/>
      <c r="FGJ13" s="321"/>
      <c r="FGK13" s="321"/>
      <c r="FGL13" s="321"/>
      <c r="FGM13" s="321"/>
      <c r="FGN13" s="321"/>
      <c r="FGO13" s="321"/>
      <c r="FGP13" s="321"/>
      <c r="FGQ13" s="321"/>
      <c r="FGR13" s="321"/>
      <c r="FGS13" s="321"/>
      <c r="FGT13" s="321"/>
      <c r="FGU13" s="321"/>
      <c r="FGV13" s="321"/>
      <c r="FGW13" s="321"/>
      <c r="FGX13" s="321"/>
      <c r="FGY13" s="321"/>
      <c r="FGZ13" s="321"/>
      <c r="FHA13" s="321"/>
      <c r="FHB13" s="321"/>
      <c r="FHC13" s="321"/>
      <c r="FHD13" s="321"/>
      <c r="FHE13" s="321"/>
      <c r="FHF13" s="321"/>
      <c r="FHG13" s="321"/>
      <c r="FHH13" s="321"/>
      <c r="FHI13" s="321"/>
      <c r="FHJ13" s="321"/>
      <c r="FHK13" s="321"/>
      <c r="FHL13" s="321"/>
      <c r="FHM13" s="321"/>
      <c r="FHN13" s="321"/>
      <c r="FHO13" s="321"/>
      <c r="FHP13" s="321"/>
      <c r="FHQ13" s="321"/>
      <c r="FHR13" s="321"/>
      <c r="FHS13" s="321"/>
      <c r="FHT13" s="321"/>
      <c r="FHU13" s="321"/>
      <c r="FHV13" s="321"/>
      <c r="FHW13" s="321"/>
      <c r="FHX13" s="321"/>
      <c r="FHY13" s="321"/>
      <c r="FHZ13" s="321"/>
      <c r="FIA13" s="321"/>
      <c r="FIB13" s="321"/>
      <c r="FIC13" s="321"/>
      <c r="FID13" s="321"/>
      <c r="FIE13" s="321"/>
      <c r="FIF13" s="321"/>
      <c r="FIG13" s="321"/>
      <c r="FIH13" s="321"/>
      <c r="FII13" s="321"/>
      <c r="FIJ13" s="321"/>
      <c r="FIK13" s="321"/>
      <c r="FIL13" s="321"/>
      <c r="FIM13" s="321"/>
      <c r="FIN13" s="321"/>
      <c r="FIO13" s="321"/>
      <c r="FIP13" s="321"/>
      <c r="FIQ13" s="321"/>
      <c r="FIR13" s="321"/>
      <c r="FIS13" s="321"/>
      <c r="FIT13" s="321"/>
      <c r="FIU13" s="321"/>
      <c r="FIV13" s="321"/>
      <c r="FIW13" s="321"/>
      <c r="FIX13" s="321"/>
      <c r="FIY13" s="321"/>
      <c r="FIZ13" s="321"/>
      <c r="FJA13" s="321"/>
      <c r="FJB13" s="321"/>
      <c r="FJC13" s="321"/>
      <c r="FJD13" s="321"/>
      <c r="FJE13" s="321"/>
      <c r="FJF13" s="321"/>
      <c r="FJG13" s="321"/>
      <c r="FJH13" s="321"/>
      <c r="FJI13" s="321"/>
      <c r="FJJ13" s="321"/>
      <c r="FJK13" s="321"/>
      <c r="FJL13" s="321"/>
      <c r="FJM13" s="321"/>
      <c r="FJN13" s="321"/>
      <c r="FJO13" s="321"/>
      <c r="FJP13" s="321"/>
      <c r="FJQ13" s="321"/>
      <c r="FJR13" s="321"/>
      <c r="FJS13" s="321"/>
      <c r="FJT13" s="321"/>
      <c r="FJU13" s="321"/>
      <c r="FJV13" s="321"/>
      <c r="FJW13" s="321"/>
      <c r="FJX13" s="321"/>
      <c r="FJY13" s="321"/>
      <c r="FJZ13" s="321"/>
      <c r="FKA13" s="321"/>
      <c r="FKB13" s="321"/>
      <c r="FKC13" s="321"/>
      <c r="FKD13" s="321"/>
      <c r="FKE13" s="321"/>
      <c r="FKF13" s="321"/>
      <c r="FKG13" s="321"/>
      <c r="FKH13" s="321"/>
      <c r="FKI13" s="321"/>
      <c r="FKJ13" s="321"/>
      <c r="FKK13" s="321"/>
      <c r="FKL13" s="321"/>
      <c r="FKM13" s="321"/>
      <c r="FKN13" s="321"/>
      <c r="FKO13" s="321"/>
      <c r="FKP13" s="321"/>
      <c r="FKQ13" s="321"/>
      <c r="FKR13" s="321"/>
      <c r="FKS13" s="321"/>
      <c r="FKT13" s="321"/>
      <c r="FKU13" s="321"/>
      <c r="FKV13" s="321"/>
      <c r="FKW13" s="321"/>
      <c r="FKX13" s="321"/>
      <c r="FKY13" s="321"/>
      <c r="FKZ13" s="321"/>
      <c r="FLA13" s="321"/>
      <c r="FLB13" s="321"/>
      <c r="FLC13" s="321"/>
      <c r="FLD13" s="321"/>
      <c r="FLE13" s="321"/>
      <c r="FLF13" s="321"/>
      <c r="FLG13" s="321"/>
      <c r="FLH13" s="321"/>
      <c r="FLI13" s="321"/>
      <c r="FLJ13" s="321"/>
      <c r="FLK13" s="321"/>
      <c r="FLL13" s="321"/>
      <c r="FLM13" s="321"/>
      <c r="FLN13" s="321"/>
      <c r="FLO13" s="321"/>
      <c r="FLP13" s="321"/>
      <c r="FLQ13" s="321"/>
      <c r="FLR13" s="321"/>
      <c r="FLS13" s="321"/>
      <c r="FLT13" s="321"/>
      <c r="FLU13" s="321"/>
      <c r="FLV13" s="321"/>
      <c r="FLW13" s="321"/>
      <c r="FLX13" s="321"/>
      <c r="FLY13" s="321"/>
      <c r="FLZ13" s="321"/>
      <c r="FMA13" s="321"/>
      <c r="FMB13" s="321"/>
      <c r="FMC13" s="321"/>
      <c r="FMD13" s="321"/>
      <c r="FME13" s="321"/>
      <c r="FMF13" s="321"/>
      <c r="FMG13" s="321"/>
      <c r="FMH13" s="321"/>
      <c r="FMI13" s="321"/>
      <c r="FMJ13" s="321"/>
      <c r="FMK13" s="321"/>
      <c r="FML13" s="321"/>
      <c r="FMM13" s="321"/>
      <c r="FMN13" s="321"/>
      <c r="FMO13" s="321"/>
      <c r="FMP13" s="321"/>
      <c r="FMQ13" s="321"/>
      <c r="FMR13" s="321"/>
      <c r="FMS13" s="321"/>
      <c r="FMT13" s="321"/>
      <c r="FMU13" s="321"/>
      <c r="FMV13" s="321"/>
      <c r="FMW13" s="321"/>
      <c r="FMX13" s="321"/>
      <c r="FMY13" s="321"/>
      <c r="FMZ13" s="321"/>
      <c r="FNA13" s="321"/>
      <c r="FNB13" s="321"/>
      <c r="FNC13" s="321"/>
      <c r="FND13" s="321"/>
      <c r="FNE13" s="321"/>
      <c r="FNF13" s="321"/>
      <c r="FNG13" s="321"/>
      <c r="FNH13" s="321"/>
      <c r="FNI13" s="321"/>
      <c r="FNJ13" s="321"/>
      <c r="FNK13" s="321"/>
      <c r="FNL13" s="321"/>
      <c r="FNM13" s="321"/>
      <c r="FNN13" s="321"/>
      <c r="FNO13" s="321"/>
      <c r="FNP13" s="321"/>
      <c r="FNQ13" s="321"/>
      <c r="FNR13" s="321"/>
      <c r="FNS13" s="321"/>
      <c r="FNT13" s="321"/>
      <c r="FNU13" s="321"/>
      <c r="FNV13" s="321"/>
      <c r="FNW13" s="321"/>
      <c r="FNX13" s="321"/>
      <c r="FNY13" s="321"/>
      <c r="FNZ13" s="321"/>
      <c r="FOA13" s="321"/>
      <c r="FOB13" s="321"/>
      <c r="FOC13" s="321"/>
      <c r="FOD13" s="321"/>
      <c r="FOE13" s="321"/>
      <c r="FOF13" s="321"/>
      <c r="FOG13" s="321"/>
      <c r="FOH13" s="321"/>
      <c r="FOI13" s="321"/>
      <c r="FOJ13" s="321"/>
      <c r="FOK13" s="321"/>
      <c r="FOL13" s="321"/>
      <c r="FOM13" s="321"/>
      <c r="FON13" s="321"/>
      <c r="FOO13" s="321"/>
      <c r="FOP13" s="321"/>
      <c r="FOQ13" s="321"/>
      <c r="FOR13" s="321"/>
      <c r="FOS13" s="321"/>
      <c r="FOT13" s="321"/>
      <c r="FOU13" s="321"/>
      <c r="FOV13" s="321"/>
      <c r="FOW13" s="321"/>
      <c r="FOX13" s="321"/>
      <c r="FOY13" s="321"/>
      <c r="FOZ13" s="321"/>
      <c r="FPA13" s="321"/>
      <c r="FPB13" s="321"/>
      <c r="FPC13" s="321"/>
      <c r="FPD13" s="321"/>
      <c r="FPE13" s="321"/>
      <c r="FPF13" s="321"/>
      <c r="FPG13" s="321"/>
      <c r="FPH13" s="321"/>
      <c r="FPI13" s="321"/>
      <c r="FPJ13" s="321"/>
      <c r="FPK13" s="321"/>
      <c r="FPL13" s="321"/>
      <c r="FPM13" s="321"/>
      <c r="FPN13" s="321"/>
      <c r="FPO13" s="321"/>
      <c r="FPP13" s="321"/>
      <c r="FPQ13" s="321"/>
      <c r="FPR13" s="321"/>
      <c r="FPS13" s="321"/>
      <c r="FPT13" s="321"/>
      <c r="FPU13" s="321"/>
      <c r="FPV13" s="321"/>
      <c r="FPW13" s="321"/>
      <c r="FPX13" s="321"/>
      <c r="FPY13" s="321"/>
      <c r="FPZ13" s="321"/>
      <c r="FQA13" s="321"/>
      <c r="FQB13" s="321"/>
      <c r="FQC13" s="321"/>
      <c r="FQD13" s="321"/>
      <c r="FQE13" s="321"/>
      <c r="FQF13" s="321"/>
      <c r="FQG13" s="321"/>
      <c r="FQH13" s="321"/>
      <c r="FQI13" s="321"/>
      <c r="FQJ13" s="321"/>
      <c r="FQK13" s="321"/>
      <c r="FQL13" s="321"/>
      <c r="FQM13" s="321"/>
      <c r="FQN13" s="321"/>
      <c r="FQO13" s="321"/>
      <c r="FQP13" s="321"/>
      <c r="FQQ13" s="321"/>
      <c r="FQR13" s="321"/>
      <c r="FQS13" s="321"/>
      <c r="FQT13" s="321"/>
      <c r="FQU13" s="321"/>
      <c r="FQV13" s="321"/>
      <c r="FQW13" s="321"/>
      <c r="FQX13" s="321"/>
      <c r="FQY13" s="321"/>
      <c r="FQZ13" s="321"/>
      <c r="FRA13" s="321"/>
      <c r="FRB13" s="321"/>
      <c r="FRC13" s="321"/>
      <c r="FRD13" s="321"/>
      <c r="FRE13" s="321"/>
      <c r="FRF13" s="321"/>
      <c r="FRG13" s="321"/>
      <c r="FRH13" s="321"/>
      <c r="FRI13" s="321"/>
      <c r="FRJ13" s="321"/>
      <c r="FRK13" s="321"/>
      <c r="FRL13" s="321"/>
      <c r="FRM13" s="321"/>
      <c r="FRN13" s="321"/>
      <c r="FRO13" s="321"/>
      <c r="FRP13" s="321"/>
      <c r="FRQ13" s="321"/>
      <c r="FRR13" s="321"/>
      <c r="FRS13" s="321"/>
      <c r="FRT13" s="321"/>
      <c r="FRU13" s="321"/>
      <c r="FRV13" s="321"/>
      <c r="FRW13" s="321"/>
      <c r="FRX13" s="321"/>
      <c r="FRY13" s="321"/>
      <c r="FRZ13" s="321"/>
      <c r="FSA13" s="321"/>
      <c r="FSB13" s="321"/>
      <c r="FSC13" s="321"/>
      <c r="FSD13" s="321"/>
      <c r="FSE13" s="321"/>
      <c r="FSF13" s="321"/>
      <c r="FSG13" s="321"/>
      <c r="FSH13" s="321"/>
      <c r="FSI13" s="321"/>
      <c r="FSJ13" s="321"/>
      <c r="FSK13" s="321"/>
      <c r="FSL13" s="321"/>
      <c r="FSM13" s="321"/>
      <c r="FSN13" s="321"/>
      <c r="FSO13" s="321"/>
      <c r="FSP13" s="321"/>
      <c r="FSQ13" s="321"/>
      <c r="FSR13" s="321"/>
      <c r="FSS13" s="321"/>
      <c r="FST13" s="321"/>
      <c r="FSU13" s="321"/>
      <c r="FSV13" s="321"/>
      <c r="FSW13" s="321"/>
      <c r="FSX13" s="321"/>
      <c r="FSY13" s="321"/>
      <c r="FSZ13" s="321"/>
      <c r="FTA13" s="321"/>
      <c r="FTB13" s="321"/>
      <c r="FTC13" s="321"/>
      <c r="FTD13" s="321"/>
      <c r="FTE13" s="321"/>
      <c r="FTF13" s="321"/>
      <c r="FTG13" s="321"/>
      <c r="FTH13" s="321"/>
      <c r="FTI13" s="321"/>
      <c r="FTJ13" s="321"/>
      <c r="FTK13" s="321"/>
      <c r="FTL13" s="321"/>
      <c r="FTM13" s="321"/>
      <c r="FTN13" s="321"/>
      <c r="FTO13" s="321"/>
      <c r="FTP13" s="321"/>
      <c r="FTQ13" s="321"/>
      <c r="FTR13" s="321"/>
      <c r="FTS13" s="321"/>
      <c r="FTT13" s="321"/>
      <c r="FTU13" s="321"/>
      <c r="FTV13" s="321"/>
      <c r="FTW13" s="321"/>
      <c r="FTX13" s="321"/>
      <c r="FTY13" s="321"/>
      <c r="FTZ13" s="321"/>
      <c r="FUA13" s="321"/>
      <c r="FUB13" s="321"/>
      <c r="FUC13" s="321"/>
      <c r="FUD13" s="321"/>
      <c r="FUE13" s="321"/>
      <c r="FUF13" s="321"/>
      <c r="FUG13" s="321"/>
      <c r="FUH13" s="321"/>
      <c r="FUI13" s="321"/>
      <c r="FUJ13" s="321"/>
      <c r="FUK13" s="321"/>
      <c r="FUL13" s="321"/>
      <c r="FUM13" s="321"/>
      <c r="FUN13" s="321"/>
      <c r="FUO13" s="321"/>
      <c r="FUP13" s="321"/>
      <c r="FUQ13" s="321"/>
      <c r="FUR13" s="321"/>
      <c r="FUS13" s="321"/>
      <c r="FUT13" s="321"/>
      <c r="FUU13" s="321"/>
      <c r="FUV13" s="321"/>
      <c r="FUW13" s="321"/>
      <c r="FUX13" s="321"/>
      <c r="FUY13" s="321"/>
      <c r="FUZ13" s="321"/>
      <c r="FVA13" s="321"/>
      <c r="FVB13" s="321"/>
      <c r="FVC13" s="321"/>
      <c r="FVD13" s="321"/>
      <c r="FVE13" s="321"/>
      <c r="FVF13" s="321"/>
      <c r="FVG13" s="321"/>
      <c r="FVH13" s="321"/>
      <c r="FVI13" s="321"/>
      <c r="FVJ13" s="321"/>
      <c r="FVK13" s="321"/>
      <c r="FVL13" s="321"/>
      <c r="FVM13" s="321"/>
      <c r="FVN13" s="321"/>
      <c r="FVO13" s="321"/>
      <c r="FVP13" s="321"/>
      <c r="FVQ13" s="321"/>
      <c r="FVR13" s="321"/>
      <c r="FVS13" s="321"/>
      <c r="FVT13" s="321"/>
      <c r="FVU13" s="321"/>
      <c r="FVV13" s="321"/>
      <c r="FVW13" s="321"/>
      <c r="FVX13" s="321"/>
      <c r="FVY13" s="321"/>
      <c r="FVZ13" s="321"/>
      <c r="FWA13" s="321"/>
      <c r="FWB13" s="321"/>
      <c r="FWC13" s="321"/>
      <c r="FWD13" s="321"/>
      <c r="FWE13" s="321"/>
      <c r="FWF13" s="321"/>
      <c r="FWG13" s="321"/>
      <c r="FWH13" s="321"/>
      <c r="FWI13" s="321"/>
      <c r="FWJ13" s="321"/>
      <c r="FWK13" s="321"/>
      <c r="FWL13" s="321"/>
      <c r="FWM13" s="321"/>
      <c r="FWN13" s="321"/>
      <c r="FWO13" s="321"/>
      <c r="FWP13" s="321"/>
      <c r="FWQ13" s="321"/>
      <c r="FWR13" s="321"/>
      <c r="FWS13" s="321"/>
      <c r="FWT13" s="321"/>
      <c r="FWU13" s="321"/>
      <c r="FWV13" s="321"/>
      <c r="FWW13" s="321"/>
      <c r="FWX13" s="321"/>
      <c r="FWY13" s="321"/>
      <c r="FWZ13" s="321"/>
      <c r="FXA13" s="321"/>
      <c r="FXB13" s="321"/>
      <c r="FXC13" s="321"/>
      <c r="FXD13" s="321"/>
      <c r="FXE13" s="321"/>
      <c r="FXF13" s="321"/>
      <c r="FXG13" s="321"/>
      <c r="FXH13" s="321"/>
      <c r="FXI13" s="321"/>
      <c r="FXJ13" s="321"/>
      <c r="FXK13" s="321"/>
      <c r="FXL13" s="321"/>
      <c r="FXM13" s="321"/>
      <c r="FXN13" s="321"/>
      <c r="FXO13" s="321"/>
      <c r="FXP13" s="321"/>
      <c r="FXQ13" s="321"/>
      <c r="FXR13" s="321"/>
      <c r="FXS13" s="321"/>
      <c r="FXT13" s="321"/>
      <c r="FXU13" s="321"/>
      <c r="FXV13" s="321"/>
      <c r="FXW13" s="321"/>
      <c r="FXX13" s="321"/>
      <c r="FXY13" s="321"/>
      <c r="FXZ13" s="321"/>
      <c r="FYA13" s="321"/>
      <c r="FYB13" s="321"/>
      <c r="FYC13" s="321"/>
      <c r="FYD13" s="321"/>
      <c r="FYE13" s="321"/>
      <c r="FYF13" s="321"/>
      <c r="FYG13" s="321"/>
      <c r="FYH13" s="321"/>
      <c r="FYI13" s="321"/>
      <c r="FYJ13" s="321"/>
      <c r="FYK13" s="321"/>
      <c r="FYL13" s="321"/>
      <c r="FYM13" s="321"/>
      <c r="FYN13" s="321"/>
      <c r="FYO13" s="321"/>
      <c r="FYP13" s="321"/>
      <c r="FYQ13" s="321"/>
      <c r="FYR13" s="321"/>
      <c r="FYS13" s="321"/>
      <c r="FYT13" s="321"/>
      <c r="FYU13" s="321"/>
      <c r="FYV13" s="321"/>
      <c r="FYW13" s="321"/>
      <c r="FYX13" s="321"/>
      <c r="FYY13" s="321"/>
      <c r="FYZ13" s="321"/>
      <c r="FZA13" s="321"/>
      <c r="FZB13" s="321"/>
      <c r="FZC13" s="321"/>
      <c r="FZD13" s="321"/>
      <c r="FZE13" s="321"/>
      <c r="FZF13" s="321"/>
      <c r="FZG13" s="321"/>
      <c r="FZH13" s="321"/>
      <c r="FZI13" s="321"/>
      <c r="FZJ13" s="321"/>
      <c r="FZK13" s="321"/>
      <c r="FZL13" s="321"/>
      <c r="FZM13" s="321"/>
      <c r="FZN13" s="321"/>
      <c r="FZO13" s="321"/>
      <c r="FZP13" s="321"/>
      <c r="FZQ13" s="321"/>
      <c r="FZR13" s="321"/>
      <c r="FZS13" s="321"/>
      <c r="FZT13" s="321"/>
      <c r="FZU13" s="321"/>
      <c r="FZV13" s="321"/>
      <c r="FZW13" s="321"/>
      <c r="FZX13" s="321"/>
      <c r="FZY13" s="321"/>
      <c r="FZZ13" s="321"/>
      <c r="GAA13" s="321"/>
      <c r="GAB13" s="321"/>
      <c r="GAC13" s="321"/>
      <c r="GAD13" s="321"/>
      <c r="GAE13" s="321"/>
      <c r="GAF13" s="321"/>
      <c r="GAG13" s="321"/>
      <c r="GAH13" s="321"/>
      <c r="GAI13" s="321"/>
      <c r="GAJ13" s="321"/>
      <c r="GAK13" s="321"/>
      <c r="GAL13" s="321"/>
      <c r="GAM13" s="321"/>
      <c r="GAN13" s="321"/>
      <c r="GAO13" s="321"/>
      <c r="GAP13" s="321"/>
      <c r="GAQ13" s="321"/>
      <c r="GAR13" s="321"/>
      <c r="GAS13" s="321"/>
      <c r="GAT13" s="321"/>
      <c r="GAU13" s="321"/>
      <c r="GAV13" s="321"/>
      <c r="GAW13" s="321"/>
      <c r="GAX13" s="321"/>
      <c r="GAY13" s="321"/>
      <c r="GAZ13" s="321"/>
      <c r="GBA13" s="321"/>
      <c r="GBB13" s="321"/>
      <c r="GBC13" s="321"/>
      <c r="GBD13" s="321"/>
      <c r="GBE13" s="321"/>
      <c r="GBF13" s="321"/>
      <c r="GBG13" s="321"/>
      <c r="GBH13" s="321"/>
      <c r="GBI13" s="321"/>
      <c r="GBJ13" s="321"/>
      <c r="GBK13" s="321"/>
      <c r="GBL13" s="321"/>
      <c r="GBM13" s="321"/>
      <c r="GBN13" s="321"/>
      <c r="GBO13" s="321"/>
      <c r="GBP13" s="321"/>
      <c r="GBQ13" s="321"/>
      <c r="GBR13" s="321"/>
      <c r="GBS13" s="321"/>
      <c r="GBT13" s="321"/>
      <c r="GBU13" s="321"/>
      <c r="GBV13" s="321"/>
      <c r="GBW13" s="321"/>
      <c r="GBX13" s="321"/>
      <c r="GBY13" s="321"/>
      <c r="GBZ13" s="321"/>
      <c r="GCA13" s="321"/>
      <c r="GCB13" s="321"/>
      <c r="GCC13" s="321"/>
      <c r="GCD13" s="321"/>
      <c r="GCE13" s="321"/>
      <c r="GCF13" s="321"/>
      <c r="GCG13" s="321"/>
      <c r="GCH13" s="321"/>
      <c r="GCI13" s="321"/>
      <c r="GCJ13" s="321"/>
      <c r="GCK13" s="321"/>
      <c r="GCL13" s="321"/>
      <c r="GCM13" s="321"/>
      <c r="GCN13" s="321"/>
      <c r="GCO13" s="321"/>
      <c r="GCP13" s="321"/>
      <c r="GCQ13" s="321"/>
      <c r="GCR13" s="321"/>
      <c r="GCS13" s="321"/>
      <c r="GCT13" s="321"/>
      <c r="GCU13" s="321"/>
      <c r="GCV13" s="321"/>
      <c r="GCW13" s="321"/>
      <c r="GCX13" s="321"/>
      <c r="GCY13" s="321"/>
      <c r="GCZ13" s="321"/>
      <c r="GDA13" s="321"/>
      <c r="GDB13" s="321"/>
      <c r="GDC13" s="321"/>
      <c r="GDD13" s="321"/>
      <c r="GDE13" s="321"/>
      <c r="GDF13" s="321"/>
      <c r="GDG13" s="321"/>
      <c r="GDH13" s="321"/>
      <c r="GDI13" s="321"/>
      <c r="GDJ13" s="321"/>
      <c r="GDK13" s="321"/>
      <c r="GDL13" s="321"/>
      <c r="GDM13" s="321"/>
      <c r="GDN13" s="321"/>
      <c r="GDO13" s="321"/>
      <c r="GDP13" s="321"/>
      <c r="GDQ13" s="321"/>
      <c r="GDR13" s="321"/>
      <c r="GDS13" s="321"/>
      <c r="GDT13" s="321"/>
      <c r="GDU13" s="321"/>
      <c r="GDV13" s="321"/>
      <c r="GDW13" s="321"/>
      <c r="GDX13" s="321"/>
      <c r="GDY13" s="321"/>
      <c r="GDZ13" s="321"/>
      <c r="GEA13" s="321"/>
      <c r="GEB13" s="321"/>
      <c r="GEC13" s="321"/>
      <c r="GED13" s="321"/>
      <c r="GEE13" s="321"/>
      <c r="GEF13" s="321"/>
      <c r="GEG13" s="321"/>
      <c r="GEH13" s="321"/>
      <c r="GEI13" s="321"/>
      <c r="GEJ13" s="321"/>
      <c r="GEK13" s="321"/>
      <c r="GEL13" s="321"/>
      <c r="GEM13" s="321"/>
      <c r="GEN13" s="321"/>
      <c r="GEO13" s="321"/>
      <c r="GEP13" s="321"/>
      <c r="GEQ13" s="321"/>
      <c r="GER13" s="321"/>
      <c r="GES13" s="321"/>
      <c r="GET13" s="321"/>
      <c r="GEU13" s="321"/>
      <c r="GEV13" s="321"/>
      <c r="GEW13" s="321"/>
      <c r="GEX13" s="321"/>
      <c r="GEY13" s="321"/>
      <c r="GEZ13" s="321"/>
      <c r="GFA13" s="321"/>
      <c r="GFB13" s="321"/>
      <c r="GFC13" s="321"/>
      <c r="GFD13" s="321"/>
      <c r="GFE13" s="321"/>
      <c r="GFF13" s="321"/>
      <c r="GFG13" s="321"/>
      <c r="GFH13" s="321"/>
      <c r="GFI13" s="321"/>
      <c r="GFJ13" s="321"/>
      <c r="GFK13" s="321"/>
      <c r="GFL13" s="321"/>
      <c r="GFM13" s="321"/>
      <c r="GFN13" s="321"/>
      <c r="GFO13" s="321"/>
      <c r="GFP13" s="321"/>
      <c r="GFQ13" s="321"/>
      <c r="GFR13" s="321"/>
      <c r="GFS13" s="321"/>
      <c r="GFT13" s="321"/>
      <c r="GFU13" s="321"/>
      <c r="GFV13" s="321"/>
      <c r="GFW13" s="321"/>
      <c r="GFX13" s="321"/>
      <c r="GFY13" s="321"/>
      <c r="GFZ13" s="321"/>
      <c r="GGA13" s="321"/>
      <c r="GGB13" s="321"/>
      <c r="GGC13" s="321"/>
      <c r="GGD13" s="321"/>
      <c r="GGE13" s="321"/>
      <c r="GGF13" s="321"/>
      <c r="GGG13" s="321"/>
      <c r="GGH13" s="321"/>
      <c r="GGI13" s="321"/>
      <c r="GGJ13" s="321"/>
      <c r="GGK13" s="321"/>
      <c r="GGL13" s="321"/>
      <c r="GGM13" s="321"/>
      <c r="GGN13" s="321"/>
      <c r="GGO13" s="321"/>
      <c r="GGP13" s="321"/>
      <c r="GGQ13" s="321"/>
      <c r="GGR13" s="321"/>
      <c r="GGS13" s="321"/>
      <c r="GGT13" s="321"/>
      <c r="GGU13" s="321"/>
      <c r="GGV13" s="321"/>
      <c r="GGW13" s="321"/>
      <c r="GGX13" s="321"/>
      <c r="GGY13" s="321"/>
      <c r="GGZ13" s="321"/>
      <c r="GHA13" s="321"/>
      <c r="GHB13" s="321"/>
      <c r="GHC13" s="321"/>
      <c r="GHD13" s="321"/>
      <c r="GHE13" s="321"/>
      <c r="GHF13" s="321"/>
      <c r="GHG13" s="321"/>
      <c r="GHH13" s="321"/>
      <c r="GHI13" s="321"/>
      <c r="GHJ13" s="321"/>
      <c r="GHK13" s="321"/>
      <c r="GHL13" s="321"/>
      <c r="GHM13" s="321"/>
      <c r="GHN13" s="321"/>
      <c r="GHO13" s="321"/>
      <c r="GHP13" s="321"/>
      <c r="GHQ13" s="321"/>
      <c r="GHR13" s="321"/>
      <c r="GHS13" s="321"/>
      <c r="GHT13" s="321"/>
      <c r="GHU13" s="321"/>
      <c r="GHV13" s="321"/>
      <c r="GHW13" s="321"/>
      <c r="GHX13" s="321"/>
      <c r="GHY13" s="321"/>
      <c r="GHZ13" s="321"/>
      <c r="GIA13" s="321"/>
      <c r="GIB13" s="321"/>
      <c r="GIC13" s="321"/>
      <c r="GID13" s="321"/>
      <c r="GIE13" s="321"/>
      <c r="GIF13" s="321"/>
      <c r="GIG13" s="321"/>
      <c r="GIH13" s="321"/>
      <c r="GII13" s="321"/>
      <c r="GIJ13" s="321"/>
      <c r="GIK13" s="321"/>
      <c r="GIL13" s="321"/>
      <c r="GIM13" s="321"/>
      <c r="GIN13" s="321"/>
      <c r="GIO13" s="321"/>
      <c r="GIP13" s="321"/>
      <c r="GIQ13" s="321"/>
      <c r="GIR13" s="321"/>
      <c r="GIS13" s="321"/>
      <c r="GIT13" s="321"/>
      <c r="GIU13" s="321"/>
      <c r="GIV13" s="321"/>
      <c r="GIW13" s="321"/>
      <c r="GIX13" s="321"/>
      <c r="GIY13" s="321"/>
      <c r="GIZ13" s="321"/>
      <c r="GJA13" s="321"/>
      <c r="GJB13" s="321"/>
      <c r="GJC13" s="321"/>
      <c r="GJD13" s="321"/>
      <c r="GJE13" s="321"/>
      <c r="GJF13" s="321"/>
      <c r="GJG13" s="321"/>
      <c r="GJH13" s="321"/>
      <c r="GJI13" s="321"/>
      <c r="GJJ13" s="321"/>
      <c r="GJK13" s="321"/>
      <c r="GJL13" s="321"/>
      <c r="GJM13" s="321"/>
      <c r="GJN13" s="321"/>
      <c r="GJO13" s="321"/>
      <c r="GJP13" s="321"/>
      <c r="GJQ13" s="321"/>
      <c r="GJR13" s="321"/>
      <c r="GJS13" s="321"/>
      <c r="GJT13" s="321"/>
      <c r="GJU13" s="321"/>
      <c r="GJV13" s="321"/>
      <c r="GJW13" s="321"/>
      <c r="GJX13" s="321"/>
      <c r="GJY13" s="321"/>
      <c r="GJZ13" s="321"/>
      <c r="GKA13" s="321"/>
      <c r="GKB13" s="321"/>
      <c r="GKC13" s="321"/>
      <c r="GKD13" s="321"/>
      <c r="GKE13" s="321"/>
      <c r="GKF13" s="321"/>
      <c r="GKG13" s="321"/>
      <c r="GKH13" s="321"/>
      <c r="GKI13" s="321"/>
      <c r="GKJ13" s="321"/>
      <c r="GKK13" s="321"/>
      <c r="GKL13" s="321"/>
      <c r="GKM13" s="321"/>
      <c r="GKN13" s="321"/>
      <c r="GKO13" s="321"/>
      <c r="GKP13" s="321"/>
      <c r="GKQ13" s="321"/>
      <c r="GKR13" s="321"/>
      <c r="GKS13" s="321"/>
      <c r="GKT13" s="321"/>
      <c r="GKU13" s="321"/>
      <c r="GKV13" s="321"/>
      <c r="GKW13" s="321"/>
      <c r="GKX13" s="321"/>
      <c r="GKY13" s="321"/>
      <c r="GKZ13" s="321"/>
      <c r="GLA13" s="321"/>
      <c r="GLB13" s="321"/>
      <c r="GLC13" s="321"/>
      <c r="GLD13" s="321"/>
      <c r="GLE13" s="321"/>
      <c r="GLF13" s="321"/>
      <c r="GLG13" s="321"/>
      <c r="GLH13" s="321"/>
      <c r="GLI13" s="321"/>
      <c r="GLJ13" s="321"/>
      <c r="GLK13" s="321"/>
      <c r="GLL13" s="321"/>
      <c r="GLM13" s="321"/>
      <c r="GLN13" s="321"/>
      <c r="GLO13" s="321"/>
      <c r="GLP13" s="321"/>
      <c r="GLQ13" s="321"/>
      <c r="GLR13" s="321"/>
      <c r="GLS13" s="321"/>
      <c r="GLT13" s="321"/>
      <c r="GLU13" s="321"/>
      <c r="GLV13" s="321"/>
      <c r="GLW13" s="321"/>
      <c r="GLX13" s="321"/>
      <c r="GLY13" s="321"/>
      <c r="GLZ13" s="321"/>
      <c r="GMA13" s="321"/>
      <c r="GMB13" s="321"/>
      <c r="GMC13" s="321"/>
      <c r="GMD13" s="321"/>
      <c r="GME13" s="321"/>
      <c r="GMF13" s="321"/>
      <c r="GMG13" s="321"/>
      <c r="GMH13" s="321"/>
      <c r="GMI13" s="321"/>
      <c r="GMJ13" s="321"/>
      <c r="GMK13" s="321"/>
      <c r="GML13" s="321"/>
      <c r="GMM13" s="321"/>
      <c r="GMN13" s="321"/>
      <c r="GMO13" s="321"/>
      <c r="GMP13" s="321"/>
      <c r="GMQ13" s="321"/>
      <c r="GMR13" s="321"/>
      <c r="GMS13" s="321"/>
      <c r="GMT13" s="321"/>
      <c r="GMU13" s="321"/>
      <c r="GMV13" s="321"/>
      <c r="GMW13" s="321"/>
      <c r="GMX13" s="321"/>
      <c r="GMY13" s="321"/>
      <c r="GMZ13" s="321"/>
      <c r="GNA13" s="321"/>
      <c r="GNB13" s="321"/>
      <c r="GNC13" s="321"/>
      <c r="GND13" s="321"/>
      <c r="GNE13" s="321"/>
      <c r="GNF13" s="321"/>
      <c r="GNG13" s="321"/>
      <c r="GNH13" s="321"/>
      <c r="GNI13" s="321"/>
      <c r="GNJ13" s="321"/>
      <c r="GNK13" s="321"/>
      <c r="GNL13" s="321"/>
      <c r="GNM13" s="321"/>
      <c r="GNN13" s="321"/>
      <c r="GNO13" s="321"/>
      <c r="GNP13" s="321"/>
      <c r="GNQ13" s="321"/>
      <c r="GNR13" s="321"/>
      <c r="GNS13" s="321"/>
      <c r="GNT13" s="321"/>
      <c r="GNU13" s="321"/>
      <c r="GNV13" s="321"/>
      <c r="GNW13" s="321"/>
      <c r="GNX13" s="321"/>
      <c r="GNY13" s="321"/>
      <c r="GNZ13" s="321"/>
      <c r="GOA13" s="321"/>
      <c r="GOB13" s="321"/>
      <c r="GOC13" s="321"/>
      <c r="GOD13" s="321"/>
      <c r="GOE13" s="321"/>
      <c r="GOF13" s="321"/>
      <c r="GOG13" s="321"/>
      <c r="GOH13" s="321"/>
      <c r="GOI13" s="321"/>
      <c r="GOJ13" s="321"/>
      <c r="GOK13" s="321"/>
      <c r="GOL13" s="321"/>
      <c r="GOM13" s="321"/>
      <c r="GON13" s="321"/>
      <c r="GOO13" s="321"/>
      <c r="GOP13" s="321"/>
      <c r="GOQ13" s="321"/>
      <c r="GOR13" s="321"/>
      <c r="GOS13" s="321"/>
      <c r="GOT13" s="321"/>
      <c r="GOU13" s="321"/>
      <c r="GOV13" s="321"/>
      <c r="GOW13" s="321"/>
      <c r="GOX13" s="321"/>
      <c r="GOY13" s="321"/>
      <c r="GOZ13" s="321"/>
      <c r="GPA13" s="321"/>
      <c r="GPB13" s="321"/>
      <c r="GPC13" s="321"/>
      <c r="GPD13" s="321"/>
      <c r="GPE13" s="321"/>
      <c r="GPF13" s="321"/>
      <c r="GPG13" s="321"/>
      <c r="GPH13" s="321"/>
      <c r="GPI13" s="321"/>
      <c r="GPJ13" s="321"/>
      <c r="GPK13" s="321"/>
      <c r="GPL13" s="321"/>
      <c r="GPM13" s="321"/>
      <c r="GPN13" s="321"/>
      <c r="GPO13" s="321"/>
      <c r="GPP13" s="321"/>
      <c r="GPQ13" s="321"/>
      <c r="GPR13" s="321"/>
      <c r="GPS13" s="321"/>
      <c r="GPT13" s="321"/>
      <c r="GPU13" s="321"/>
      <c r="GPV13" s="321"/>
      <c r="GPW13" s="321"/>
      <c r="GPX13" s="321"/>
      <c r="GPY13" s="321"/>
      <c r="GPZ13" s="321"/>
      <c r="GQA13" s="321"/>
      <c r="GQB13" s="321"/>
      <c r="GQC13" s="321"/>
      <c r="GQD13" s="321"/>
      <c r="GQE13" s="321"/>
      <c r="GQF13" s="321"/>
      <c r="GQG13" s="321"/>
      <c r="GQH13" s="321"/>
      <c r="GQI13" s="321"/>
      <c r="GQJ13" s="321"/>
      <c r="GQK13" s="321"/>
      <c r="GQL13" s="321"/>
      <c r="GQM13" s="321"/>
      <c r="GQN13" s="321"/>
      <c r="GQO13" s="321"/>
      <c r="GQP13" s="321"/>
      <c r="GQQ13" s="321"/>
      <c r="GQR13" s="321"/>
      <c r="GQS13" s="321"/>
      <c r="GQT13" s="321"/>
      <c r="GQU13" s="321"/>
      <c r="GQV13" s="321"/>
      <c r="GQW13" s="321"/>
      <c r="GQX13" s="321"/>
      <c r="GQY13" s="321"/>
      <c r="GQZ13" s="321"/>
      <c r="GRA13" s="321"/>
      <c r="GRB13" s="321"/>
      <c r="GRC13" s="321"/>
      <c r="GRD13" s="321"/>
      <c r="GRE13" s="321"/>
      <c r="GRF13" s="321"/>
      <c r="GRG13" s="321"/>
      <c r="GRH13" s="321"/>
      <c r="GRI13" s="321"/>
      <c r="GRJ13" s="321"/>
      <c r="GRK13" s="321"/>
      <c r="GRL13" s="321"/>
      <c r="GRM13" s="321"/>
      <c r="GRN13" s="321"/>
      <c r="GRO13" s="321"/>
      <c r="GRP13" s="321"/>
      <c r="GRQ13" s="321"/>
      <c r="GRR13" s="321"/>
      <c r="GRS13" s="321"/>
      <c r="GRT13" s="321"/>
      <c r="GRU13" s="321"/>
      <c r="GRV13" s="321"/>
      <c r="GRW13" s="321"/>
      <c r="GRX13" s="321"/>
      <c r="GRY13" s="321"/>
      <c r="GRZ13" s="321"/>
      <c r="GSA13" s="321"/>
      <c r="GSB13" s="321"/>
      <c r="GSC13" s="321"/>
      <c r="GSD13" s="321"/>
      <c r="GSE13" s="321"/>
      <c r="GSF13" s="321"/>
      <c r="GSG13" s="321"/>
      <c r="GSH13" s="321"/>
      <c r="GSI13" s="321"/>
      <c r="GSJ13" s="321"/>
      <c r="GSK13" s="321"/>
      <c r="GSL13" s="321"/>
      <c r="GSM13" s="321"/>
      <c r="GSN13" s="321"/>
      <c r="GSO13" s="321"/>
      <c r="GSP13" s="321"/>
      <c r="GSQ13" s="321"/>
      <c r="GSR13" s="321"/>
      <c r="GSS13" s="321"/>
      <c r="GST13" s="321"/>
      <c r="GSU13" s="321"/>
      <c r="GSV13" s="321"/>
      <c r="GSW13" s="321"/>
      <c r="GSX13" s="321"/>
      <c r="GSY13" s="321"/>
      <c r="GSZ13" s="321"/>
      <c r="GTA13" s="321"/>
      <c r="GTB13" s="321"/>
      <c r="GTC13" s="321"/>
      <c r="GTD13" s="321"/>
      <c r="GTE13" s="321"/>
      <c r="GTF13" s="321"/>
      <c r="GTG13" s="321"/>
      <c r="GTH13" s="321"/>
      <c r="GTI13" s="321"/>
      <c r="GTJ13" s="321"/>
      <c r="GTK13" s="321"/>
      <c r="GTL13" s="321"/>
      <c r="GTM13" s="321"/>
      <c r="GTN13" s="321"/>
      <c r="GTO13" s="321"/>
      <c r="GTP13" s="321"/>
      <c r="GTQ13" s="321"/>
      <c r="GTR13" s="321"/>
      <c r="GTS13" s="321"/>
      <c r="GTT13" s="321"/>
      <c r="GTU13" s="321"/>
      <c r="GTV13" s="321"/>
      <c r="GTW13" s="321"/>
      <c r="GTX13" s="321"/>
      <c r="GTY13" s="321"/>
      <c r="GTZ13" s="321"/>
      <c r="GUA13" s="321"/>
      <c r="GUB13" s="321"/>
      <c r="GUC13" s="321"/>
      <c r="GUD13" s="321"/>
      <c r="GUE13" s="321"/>
      <c r="GUF13" s="321"/>
      <c r="GUG13" s="321"/>
      <c r="GUH13" s="321"/>
      <c r="GUI13" s="321"/>
      <c r="GUJ13" s="321"/>
      <c r="GUK13" s="321"/>
      <c r="GUL13" s="321"/>
      <c r="GUM13" s="321"/>
      <c r="GUN13" s="321"/>
      <c r="GUO13" s="321"/>
      <c r="GUP13" s="321"/>
      <c r="GUQ13" s="321"/>
      <c r="GUR13" s="321"/>
      <c r="GUS13" s="321"/>
      <c r="GUT13" s="321"/>
      <c r="GUU13" s="321"/>
      <c r="GUV13" s="321"/>
      <c r="GUW13" s="321"/>
      <c r="GUX13" s="321"/>
      <c r="GUY13" s="321"/>
      <c r="GUZ13" s="321"/>
      <c r="GVA13" s="321"/>
      <c r="GVB13" s="321"/>
      <c r="GVC13" s="321"/>
      <c r="GVD13" s="321"/>
      <c r="GVE13" s="321"/>
      <c r="GVF13" s="321"/>
      <c r="GVG13" s="321"/>
      <c r="GVH13" s="321"/>
      <c r="GVI13" s="321"/>
      <c r="GVJ13" s="321"/>
      <c r="GVK13" s="321"/>
      <c r="GVL13" s="321"/>
      <c r="GVM13" s="321"/>
      <c r="GVN13" s="321"/>
      <c r="GVO13" s="321"/>
      <c r="GVP13" s="321"/>
      <c r="GVQ13" s="321"/>
      <c r="GVR13" s="321"/>
      <c r="GVS13" s="321"/>
      <c r="GVT13" s="321"/>
      <c r="GVU13" s="321"/>
      <c r="GVV13" s="321"/>
      <c r="GVW13" s="321"/>
      <c r="GVX13" s="321"/>
      <c r="GVY13" s="321"/>
      <c r="GVZ13" s="321"/>
      <c r="GWA13" s="321"/>
      <c r="GWB13" s="321"/>
      <c r="GWC13" s="321"/>
      <c r="GWD13" s="321"/>
      <c r="GWE13" s="321"/>
      <c r="GWF13" s="321"/>
      <c r="GWG13" s="321"/>
      <c r="GWH13" s="321"/>
      <c r="GWI13" s="321"/>
      <c r="GWJ13" s="321"/>
      <c r="GWK13" s="321"/>
      <c r="GWL13" s="321"/>
      <c r="GWM13" s="321"/>
      <c r="GWN13" s="321"/>
      <c r="GWO13" s="321"/>
      <c r="GWP13" s="321"/>
      <c r="GWQ13" s="321"/>
      <c r="GWR13" s="321"/>
      <c r="GWS13" s="321"/>
      <c r="GWT13" s="321"/>
      <c r="GWU13" s="321"/>
      <c r="GWV13" s="321"/>
      <c r="GWW13" s="321"/>
      <c r="GWX13" s="321"/>
      <c r="GWY13" s="321"/>
      <c r="GWZ13" s="321"/>
      <c r="GXA13" s="321"/>
      <c r="GXB13" s="321"/>
      <c r="GXC13" s="321"/>
      <c r="GXD13" s="321"/>
      <c r="GXE13" s="321"/>
      <c r="GXF13" s="321"/>
      <c r="GXG13" s="321"/>
      <c r="GXH13" s="321"/>
      <c r="GXI13" s="321"/>
      <c r="GXJ13" s="321"/>
      <c r="GXK13" s="321"/>
      <c r="GXL13" s="321"/>
      <c r="GXM13" s="321"/>
      <c r="GXN13" s="321"/>
      <c r="GXO13" s="321"/>
      <c r="GXP13" s="321"/>
      <c r="GXQ13" s="321"/>
      <c r="GXR13" s="321"/>
      <c r="GXS13" s="321"/>
      <c r="GXT13" s="321"/>
      <c r="GXU13" s="321"/>
      <c r="GXV13" s="321"/>
      <c r="GXW13" s="321"/>
      <c r="GXX13" s="321"/>
      <c r="GXY13" s="321"/>
      <c r="GXZ13" s="321"/>
      <c r="GYA13" s="321"/>
      <c r="GYB13" s="321"/>
      <c r="GYC13" s="321"/>
      <c r="GYD13" s="321"/>
      <c r="GYE13" s="321"/>
      <c r="GYF13" s="321"/>
      <c r="GYG13" s="321"/>
      <c r="GYH13" s="321"/>
      <c r="GYI13" s="321"/>
      <c r="GYJ13" s="321"/>
      <c r="GYK13" s="321"/>
      <c r="GYL13" s="321"/>
      <c r="GYM13" s="321"/>
      <c r="GYN13" s="321"/>
      <c r="GYO13" s="321"/>
      <c r="GYP13" s="321"/>
      <c r="GYQ13" s="321"/>
      <c r="GYR13" s="321"/>
      <c r="GYS13" s="321"/>
      <c r="GYT13" s="321"/>
      <c r="GYU13" s="321"/>
      <c r="GYV13" s="321"/>
      <c r="GYW13" s="321"/>
      <c r="GYX13" s="321"/>
      <c r="GYY13" s="321"/>
      <c r="GYZ13" s="321"/>
      <c r="GZA13" s="321"/>
      <c r="GZB13" s="321"/>
      <c r="GZC13" s="321"/>
      <c r="GZD13" s="321"/>
      <c r="GZE13" s="321"/>
      <c r="GZF13" s="321"/>
      <c r="GZG13" s="321"/>
      <c r="GZH13" s="321"/>
      <c r="GZI13" s="321"/>
      <c r="GZJ13" s="321"/>
      <c r="GZK13" s="321"/>
      <c r="GZL13" s="321"/>
      <c r="GZM13" s="321"/>
      <c r="GZN13" s="321"/>
      <c r="GZO13" s="321"/>
      <c r="GZP13" s="321"/>
      <c r="GZQ13" s="321"/>
      <c r="GZR13" s="321"/>
      <c r="GZS13" s="321"/>
      <c r="GZT13" s="321"/>
      <c r="GZU13" s="321"/>
      <c r="GZV13" s="321"/>
      <c r="GZW13" s="321"/>
      <c r="GZX13" s="321"/>
      <c r="GZY13" s="321"/>
      <c r="GZZ13" s="321"/>
      <c r="HAA13" s="321"/>
      <c r="HAB13" s="321"/>
      <c r="HAC13" s="321"/>
      <c r="HAD13" s="321"/>
      <c r="HAE13" s="321"/>
      <c r="HAF13" s="321"/>
      <c r="HAG13" s="321"/>
      <c r="HAH13" s="321"/>
      <c r="HAI13" s="321"/>
      <c r="HAJ13" s="321"/>
      <c r="HAK13" s="321"/>
      <c r="HAL13" s="321"/>
      <c r="HAM13" s="321"/>
      <c r="HAN13" s="321"/>
      <c r="HAO13" s="321"/>
      <c r="HAP13" s="321"/>
      <c r="HAQ13" s="321"/>
      <c r="HAR13" s="321"/>
      <c r="HAS13" s="321"/>
      <c r="HAT13" s="321"/>
      <c r="HAU13" s="321"/>
      <c r="HAV13" s="321"/>
      <c r="HAW13" s="321"/>
      <c r="HAX13" s="321"/>
      <c r="HAY13" s="321"/>
      <c r="HAZ13" s="321"/>
      <c r="HBA13" s="321"/>
      <c r="HBB13" s="321"/>
      <c r="HBC13" s="321"/>
      <c r="HBD13" s="321"/>
      <c r="HBE13" s="321"/>
      <c r="HBF13" s="321"/>
      <c r="HBG13" s="321"/>
      <c r="HBH13" s="321"/>
      <c r="HBI13" s="321"/>
      <c r="HBJ13" s="321"/>
      <c r="HBK13" s="321"/>
      <c r="HBL13" s="321"/>
      <c r="HBM13" s="321"/>
      <c r="HBN13" s="321"/>
      <c r="HBO13" s="321"/>
      <c r="HBP13" s="321"/>
      <c r="HBQ13" s="321"/>
      <c r="HBR13" s="321"/>
      <c r="HBS13" s="321"/>
      <c r="HBT13" s="321"/>
      <c r="HBU13" s="321"/>
      <c r="HBV13" s="321"/>
      <c r="HBW13" s="321"/>
      <c r="HBX13" s="321"/>
      <c r="HBY13" s="321"/>
      <c r="HBZ13" s="321"/>
      <c r="HCA13" s="321"/>
      <c r="HCB13" s="321"/>
      <c r="HCC13" s="321"/>
      <c r="HCD13" s="321"/>
      <c r="HCE13" s="321"/>
      <c r="HCF13" s="321"/>
      <c r="HCG13" s="321"/>
      <c r="HCH13" s="321"/>
      <c r="HCI13" s="321"/>
      <c r="HCJ13" s="321"/>
      <c r="HCK13" s="321"/>
      <c r="HCL13" s="321"/>
      <c r="HCM13" s="321"/>
      <c r="HCN13" s="321"/>
      <c r="HCO13" s="321"/>
      <c r="HCP13" s="321"/>
      <c r="HCQ13" s="321"/>
      <c r="HCR13" s="321"/>
      <c r="HCS13" s="321"/>
      <c r="HCT13" s="321"/>
      <c r="HCU13" s="321"/>
      <c r="HCV13" s="321"/>
      <c r="HCW13" s="321"/>
      <c r="HCX13" s="321"/>
      <c r="HCY13" s="321"/>
      <c r="HCZ13" s="321"/>
      <c r="HDA13" s="321"/>
      <c r="HDB13" s="321"/>
      <c r="HDC13" s="321"/>
      <c r="HDD13" s="321"/>
      <c r="HDE13" s="321"/>
      <c r="HDF13" s="321"/>
      <c r="HDG13" s="321"/>
      <c r="HDH13" s="321"/>
      <c r="HDI13" s="321"/>
      <c r="HDJ13" s="321"/>
      <c r="HDK13" s="321"/>
      <c r="HDL13" s="321"/>
      <c r="HDM13" s="321"/>
      <c r="HDN13" s="321"/>
      <c r="HDO13" s="321"/>
      <c r="HDP13" s="321"/>
      <c r="HDQ13" s="321"/>
      <c r="HDR13" s="321"/>
      <c r="HDS13" s="321"/>
      <c r="HDT13" s="321"/>
      <c r="HDU13" s="321"/>
      <c r="HDV13" s="321"/>
      <c r="HDW13" s="321"/>
      <c r="HDX13" s="321"/>
      <c r="HDY13" s="321"/>
      <c r="HDZ13" s="321"/>
      <c r="HEA13" s="321"/>
      <c r="HEB13" s="321"/>
      <c r="HEC13" s="321"/>
      <c r="HED13" s="321"/>
      <c r="HEE13" s="321"/>
      <c r="HEF13" s="321"/>
      <c r="HEG13" s="321"/>
      <c r="HEH13" s="321"/>
      <c r="HEI13" s="321"/>
      <c r="HEJ13" s="321"/>
      <c r="HEK13" s="321"/>
      <c r="HEL13" s="321"/>
      <c r="HEM13" s="321"/>
      <c r="HEN13" s="321"/>
      <c r="HEO13" s="321"/>
      <c r="HEP13" s="321"/>
      <c r="HEQ13" s="321"/>
      <c r="HER13" s="321"/>
      <c r="HES13" s="321"/>
      <c r="HET13" s="321"/>
      <c r="HEU13" s="321"/>
      <c r="HEV13" s="321"/>
      <c r="HEW13" s="321"/>
      <c r="HEX13" s="321"/>
      <c r="HEY13" s="321"/>
      <c r="HEZ13" s="321"/>
      <c r="HFA13" s="321"/>
      <c r="HFB13" s="321"/>
      <c r="HFC13" s="321"/>
      <c r="HFD13" s="321"/>
      <c r="HFE13" s="321"/>
      <c r="HFF13" s="321"/>
      <c r="HFG13" s="321"/>
      <c r="HFH13" s="321"/>
      <c r="HFI13" s="321"/>
      <c r="HFJ13" s="321"/>
      <c r="HFK13" s="321"/>
      <c r="HFL13" s="321"/>
      <c r="HFM13" s="321"/>
      <c r="HFN13" s="321"/>
      <c r="HFO13" s="321"/>
      <c r="HFP13" s="321"/>
      <c r="HFQ13" s="321"/>
      <c r="HFR13" s="321"/>
      <c r="HFS13" s="321"/>
      <c r="HFT13" s="321"/>
      <c r="HFU13" s="321"/>
      <c r="HFV13" s="321"/>
      <c r="HFW13" s="321"/>
      <c r="HFX13" s="321"/>
      <c r="HFY13" s="321"/>
      <c r="HFZ13" s="321"/>
      <c r="HGA13" s="321"/>
      <c r="HGB13" s="321"/>
      <c r="HGC13" s="321"/>
      <c r="HGD13" s="321"/>
      <c r="HGE13" s="321"/>
      <c r="HGF13" s="321"/>
      <c r="HGG13" s="321"/>
      <c r="HGH13" s="321"/>
      <c r="HGI13" s="321"/>
      <c r="HGJ13" s="321"/>
      <c r="HGK13" s="321"/>
      <c r="HGL13" s="321"/>
      <c r="HGM13" s="321"/>
      <c r="HGN13" s="321"/>
      <c r="HGO13" s="321"/>
      <c r="HGP13" s="321"/>
      <c r="HGQ13" s="321"/>
      <c r="HGR13" s="321"/>
      <c r="HGS13" s="321"/>
      <c r="HGT13" s="321"/>
      <c r="HGU13" s="321"/>
      <c r="HGV13" s="321"/>
      <c r="HGW13" s="321"/>
      <c r="HGX13" s="321"/>
      <c r="HGY13" s="321"/>
      <c r="HGZ13" s="321"/>
      <c r="HHA13" s="321"/>
      <c r="HHB13" s="321"/>
      <c r="HHC13" s="321"/>
      <c r="HHD13" s="321"/>
      <c r="HHE13" s="321"/>
      <c r="HHF13" s="321"/>
      <c r="HHG13" s="321"/>
      <c r="HHH13" s="321"/>
      <c r="HHI13" s="321"/>
      <c r="HHJ13" s="321"/>
      <c r="HHK13" s="321"/>
      <c r="HHL13" s="321"/>
      <c r="HHM13" s="321"/>
      <c r="HHN13" s="321"/>
      <c r="HHO13" s="321"/>
      <c r="HHP13" s="321"/>
      <c r="HHQ13" s="321"/>
      <c r="HHR13" s="321"/>
      <c r="HHS13" s="321"/>
      <c r="HHT13" s="321"/>
      <c r="HHU13" s="321"/>
      <c r="HHV13" s="321"/>
      <c r="HHW13" s="321"/>
      <c r="HHX13" s="321"/>
      <c r="HHY13" s="321"/>
      <c r="HHZ13" s="321"/>
      <c r="HIA13" s="321"/>
      <c r="HIB13" s="321"/>
      <c r="HIC13" s="321"/>
      <c r="HID13" s="321"/>
      <c r="HIE13" s="321"/>
      <c r="HIF13" s="321"/>
      <c r="HIG13" s="321"/>
      <c r="HIH13" s="321"/>
      <c r="HII13" s="321"/>
      <c r="HIJ13" s="321"/>
      <c r="HIK13" s="321"/>
      <c r="HIL13" s="321"/>
      <c r="HIM13" s="321"/>
      <c r="HIN13" s="321"/>
      <c r="HIO13" s="321"/>
      <c r="HIP13" s="321"/>
      <c r="HIQ13" s="321"/>
      <c r="HIR13" s="321"/>
      <c r="HIS13" s="321"/>
      <c r="HIT13" s="321"/>
      <c r="HIU13" s="321"/>
      <c r="HIV13" s="321"/>
      <c r="HIW13" s="321"/>
      <c r="HIX13" s="321"/>
      <c r="HIY13" s="321"/>
      <c r="HIZ13" s="321"/>
      <c r="HJA13" s="321"/>
      <c r="HJB13" s="321"/>
      <c r="HJC13" s="321"/>
      <c r="HJD13" s="321"/>
      <c r="HJE13" s="321"/>
      <c r="HJF13" s="321"/>
      <c r="HJG13" s="321"/>
      <c r="HJH13" s="321"/>
      <c r="HJI13" s="321"/>
      <c r="HJJ13" s="321"/>
      <c r="HJK13" s="321"/>
      <c r="HJL13" s="321"/>
      <c r="HJM13" s="321"/>
      <c r="HJN13" s="321"/>
      <c r="HJO13" s="321"/>
      <c r="HJP13" s="321"/>
      <c r="HJQ13" s="321"/>
      <c r="HJR13" s="321"/>
      <c r="HJS13" s="321"/>
      <c r="HJT13" s="321"/>
      <c r="HJU13" s="321"/>
      <c r="HJV13" s="321"/>
      <c r="HJW13" s="321"/>
      <c r="HJX13" s="321"/>
      <c r="HJY13" s="321"/>
      <c r="HJZ13" s="321"/>
      <c r="HKA13" s="321"/>
      <c r="HKB13" s="321"/>
      <c r="HKC13" s="321"/>
      <c r="HKD13" s="321"/>
      <c r="HKE13" s="321"/>
      <c r="HKF13" s="321"/>
      <c r="HKG13" s="321"/>
      <c r="HKH13" s="321"/>
      <c r="HKI13" s="321"/>
      <c r="HKJ13" s="321"/>
      <c r="HKK13" s="321"/>
      <c r="HKL13" s="321"/>
      <c r="HKM13" s="321"/>
      <c r="HKN13" s="321"/>
      <c r="HKO13" s="321"/>
      <c r="HKP13" s="321"/>
      <c r="HKQ13" s="321"/>
      <c r="HKR13" s="321"/>
      <c r="HKS13" s="321"/>
      <c r="HKT13" s="321"/>
      <c r="HKU13" s="321"/>
      <c r="HKV13" s="321"/>
      <c r="HKW13" s="321"/>
      <c r="HKX13" s="321"/>
      <c r="HKY13" s="321"/>
      <c r="HKZ13" s="321"/>
      <c r="HLA13" s="321"/>
      <c r="HLB13" s="321"/>
      <c r="HLC13" s="321"/>
      <c r="HLD13" s="321"/>
      <c r="HLE13" s="321"/>
      <c r="HLF13" s="321"/>
      <c r="HLG13" s="321"/>
      <c r="HLH13" s="321"/>
      <c r="HLI13" s="321"/>
      <c r="HLJ13" s="321"/>
      <c r="HLK13" s="321"/>
      <c r="HLL13" s="321"/>
      <c r="HLM13" s="321"/>
      <c r="HLN13" s="321"/>
      <c r="HLO13" s="321"/>
      <c r="HLP13" s="321"/>
      <c r="HLQ13" s="321"/>
      <c r="HLR13" s="321"/>
      <c r="HLS13" s="321"/>
      <c r="HLT13" s="321"/>
      <c r="HLU13" s="321"/>
      <c r="HLV13" s="321"/>
      <c r="HLW13" s="321"/>
      <c r="HLX13" s="321"/>
      <c r="HLY13" s="321"/>
      <c r="HLZ13" s="321"/>
      <c r="HMA13" s="321"/>
      <c r="HMB13" s="321"/>
      <c r="HMC13" s="321"/>
      <c r="HMD13" s="321"/>
      <c r="HME13" s="321"/>
      <c r="HMF13" s="321"/>
      <c r="HMG13" s="321"/>
      <c r="HMH13" s="321"/>
      <c r="HMI13" s="321"/>
      <c r="HMJ13" s="321"/>
      <c r="HMK13" s="321"/>
      <c r="HML13" s="321"/>
      <c r="HMM13" s="321"/>
      <c r="HMN13" s="321"/>
      <c r="HMO13" s="321"/>
      <c r="HMP13" s="321"/>
      <c r="HMQ13" s="321"/>
      <c r="HMR13" s="321"/>
      <c r="HMS13" s="321"/>
      <c r="HMT13" s="321"/>
      <c r="HMU13" s="321"/>
      <c r="HMV13" s="321"/>
      <c r="HMW13" s="321"/>
      <c r="HMX13" s="321"/>
      <c r="HMY13" s="321"/>
      <c r="HMZ13" s="321"/>
      <c r="HNA13" s="321"/>
      <c r="HNB13" s="321"/>
      <c r="HNC13" s="321"/>
      <c r="HND13" s="321"/>
      <c r="HNE13" s="321"/>
      <c r="HNF13" s="321"/>
      <c r="HNG13" s="321"/>
      <c r="HNH13" s="321"/>
      <c r="HNI13" s="321"/>
      <c r="HNJ13" s="321"/>
      <c r="HNK13" s="321"/>
      <c r="HNL13" s="321"/>
      <c r="HNM13" s="321"/>
      <c r="HNN13" s="321"/>
      <c r="HNO13" s="321"/>
      <c r="HNP13" s="321"/>
      <c r="HNQ13" s="321"/>
      <c r="HNR13" s="321"/>
      <c r="HNS13" s="321"/>
      <c r="HNT13" s="321"/>
      <c r="HNU13" s="321"/>
      <c r="HNV13" s="321"/>
      <c r="HNW13" s="321"/>
      <c r="HNX13" s="321"/>
      <c r="HNY13" s="321"/>
      <c r="HNZ13" s="321"/>
      <c r="HOA13" s="321"/>
      <c r="HOB13" s="321"/>
      <c r="HOC13" s="321"/>
      <c r="HOD13" s="321"/>
      <c r="HOE13" s="321"/>
      <c r="HOF13" s="321"/>
      <c r="HOG13" s="321"/>
      <c r="HOH13" s="321"/>
      <c r="HOI13" s="321"/>
      <c r="HOJ13" s="321"/>
      <c r="HOK13" s="321"/>
      <c r="HOL13" s="321"/>
      <c r="HOM13" s="321"/>
      <c r="HON13" s="321"/>
      <c r="HOO13" s="321"/>
      <c r="HOP13" s="321"/>
      <c r="HOQ13" s="321"/>
      <c r="HOR13" s="321"/>
      <c r="HOS13" s="321"/>
      <c r="HOT13" s="321"/>
      <c r="HOU13" s="321"/>
      <c r="HOV13" s="321"/>
      <c r="HOW13" s="321"/>
      <c r="HOX13" s="321"/>
      <c r="HOY13" s="321"/>
      <c r="HOZ13" s="321"/>
      <c r="HPA13" s="321"/>
      <c r="HPB13" s="321"/>
      <c r="HPC13" s="321"/>
      <c r="HPD13" s="321"/>
      <c r="HPE13" s="321"/>
      <c r="HPF13" s="321"/>
      <c r="HPG13" s="321"/>
      <c r="HPH13" s="321"/>
      <c r="HPI13" s="321"/>
      <c r="HPJ13" s="321"/>
      <c r="HPK13" s="321"/>
      <c r="HPL13" s="321"/>
      <c r="HPM13" s="321"/>
      <c r="HPN13" s="321"/>
      <c r="HPO13" s="321"/>
      <c r="HPP13" s="321"/>
      <c r="HPQ13" s="321"/>
      <c r="HPR13" s="321"/>
      <c r="HPS13" s="321"/>
      <c r="HPT13" s="321"/>
      <c r="HPU13" s="321"/>
      <c r="HPV13" s="321"/>
      <c r="HPW13" s="321"/>
      <c r="HPX13" s="321"/>
      <c r="HPY13" s="321"/>
      <c r="HPZ13" s="321"/>
      <c r="HQA13" s="321"/>
      <c r="HQB13" s="321"/>
      <c r="HQC13" s="321"/>
      <c r="HQD13" s="321"/>
      <c r="HQE13" s="321"/>
      <c r="HQF13" s="321"/>
      <c r="HQG13" s="321"/>
      <c r="HQH13" s="321"/>
      <c r="HQI13" s="321"/>
      <c r="HQJ13" s="321"/>
      <c r="HQK13" s="321"/>
      <c r="HQL13" s="321"/>
      <c r="HQM13" s="321"/>
      <c r="HQN13" s="321"/>
      <c r="HQO13" s="321"/>
      <c r="HQP13" s="321"/>
      <c r="HQQ13" s="321"/>
      <c r="HQR13" s="321"/>
      <c r="HQS13" s="321"/>
      <c r="HQT13" s="321"/>
      <c r="HQU13" s="321"/>
      <c r="HQV13" s="321"/>
      <c r="HQW13" s="321"/>
      <c r="HQX13" s="321"/>
      <c r="HQY13" s="321"/>
      <c r="HQZ13" s="321"/>
      <c r="HRA13" s="321"/>
      <c r="HRB13" s="321"/>
      <c r="HRC13" s="321"/>
      <c r="HRD13" s="321"/>
      <c r="HRE13" s="321"/>
      <c r="HRF13" s="321"/>
      <c r="HRG13" s="321"/>
      <c r="HRH13" s="321"/>
      <c r="HRI13" s="321"/>
      <c r="HRJ13" s="321"/>
      <c r="HRK13" s="321"/>
      <c r="HRL13" s="321"/>
      <c r="HRM13" s="321"/>
      <c r="HRN13" s="321"/>
      <c r="HRO13" s="321"/>
      <c r="HRP13" s="321"/>
      <c r="HRQ13" s="321"/>
      <c r="HRR13" s="321"/>
      <c r="HRS13" s="321"/>
      <c r="HRT13" s="321"/>
      <c r="HRU13" s="321"/>
      <c r="HRV13" s="321"/>
      <c r="HRW13" s="321"/>
      <c r="HRX13" s="321"/>
      <c r="HRY13" s="321"/>
      <c r="HRZ13" s="321"/>
      <c r="HSA13" s="321"/>
      <c r="HSB13" s="321"/>
      <c r="HSC13" s="321"/>
      <c r="HSD13" s="321"/>
      <c r="HSE13" s="321"/>
      <c r="HSF13" s="321"/>
      <c r="HSG13" s="321"/>
      <c r="HSH13" s="321"/>
      <c r="HSI13" s="321"/>
      <c r="HSJ13" s="321"/>
      <c r="HSK13" s="321"/>
      <c r="HSL13" s="321"/>
      <c r="HSM13" s="321"/>
      <c r="HSN13" s="321"/>
      <c r="HSO13" s="321"/>
      <c r="HSP13" s="321"/>
      <c r="HSQ13" s="321"/>
      <c r="HSR13" s="321"/>
      <c r="HSS13" s="321"/>
      <c r="HST13" s="321"/>
      <c r="HSU13" s="321"/>
      <c r="HSV13" s="321"/>
      <c r="HSW13" s="321"/>
      <c r="HSX13" s="321"/>
      <c r="HSY13" s="321"/>
      <c r="HSZ13" s="321"/>
      <c r="HTA13" s="321"/>
      <c r="HTB13" s="321"/>
      <c r="HTC13" s="321"/>
      <c r="HTD13" s="321"/>
      <c r="HTE13" s="321"/>
      <c r="HTF13" s="321"/>
      <c r="HTG13" s="321"/>
      <c r="HTH13" s="321"/>
      <c r="HTI13" s="321"/>
      <c r="HTJ13" s="321"/>
      <c r="HTK13" s="321"/>
      <c r="HTL13" s="321"/>
      <c r="HTM13" s="321"/>
      <c r="HTN13" s="321"/>
      <c r="HTO13" s="321"/>
      <c r="HTP13" s="321"/>
      <c r="HTQ13" s="321"/>
      <c r="HTR13" s="321"/>
      <c r="HTS13" s="321"/>
      <c r="HTT13" s="321"/>
      <c r="HTU13" s="321"/>
      <c r="HTV13" s="321"/>
      <c r="HTW13" s="321"/>
      <c r="HTX13" s="321"/>
      <c r="HTY13" s="321"/>
      <c r="HTZ13" s="321"/>
      <c r="HUA13" s="321"/>
      <c r="HUB13" s="321"/>
      <c r="HUC13" s="321"/>
      <c r="HUD13" s="321"/>
      <c r="HUE13" s="321"/>
      <c r="HUF13" s="321"/>
      <c r="HUG13" s="321"/>
      <c r="HUH13" s="321"/>
      <c r="HUI13" s="321"/>
      <c r="HUJ13" s="321"/>
      <c r="HUK13" s="321"/>
      <c r="HUL13" s="321"/>
      <c r="HUM13" s="321"/>
      <c r="HUN13" s="321"/>
      <c r="HUO13" s="321"/>
      <c r="HUP13" s="321"/>
      <c r="HUQ13" s="321"/>
      <c r="HUR13" s="321"/>
      <c r="HUS13" s="321"/>
      <c r="HUT13" s="321"/>
      <c r="HUU13" s="321"/>
      <c r="HUV13" s="321"/>
      <c r="HUW13" s="321"/>
      <c r="HUX13" s="321"/>
      <c r="HUY13" s="321"/>
      <c r="HUZ13" s="321"/>
      <c r="HVA13" s="321"/>
      <c r="HVB13" s="321"/>
      <c r="HVC13" s="321"/>
      <c r="HVD13" s="321"/>
      <c r="HVE13" s="321"/>
      <c r="HVF13" s="321"/>
      <c r="HVG13" s="321"/>
      <c r="HVH13" s="321"/>
      <c r="HVI13" s="321"/>
      <c r="HVJ13" s="321"/>
      <c r="HVK13" s="321"/>
      <c r="HVL13" s="321"/>
      <c r="HVM13" s="321"/>
      <c r="HVN13" s="321"/>
      <c r="HVO13" s="321"/>
      <c r="HVP13" s="321"/>
      <c r="HVQ13" s="321"/>
      <c r="HVR13" s="321"/>
      <c r="HVS13" s="321"/>
      <c r="HVT13" s="321"/>
      <c r="HVU13" s="321"/>
      <c r="HVV13" s="321"/>
      <c r="HVW13" s="321"/>
      <c r="HVX13" s="321"/>
      <c r="HVY13" s="321"/>
      <c r="HVZ13" s="321"/>
      <c r="HWA13" s="321"/>
      <c r="HWB13" s="321"/>
      <c r="HWC13" s="321"/>
      <c r="HWD13" s="321"/>
      <c r="HWE13" s="321"/>
      <c r="HWF13" s="321"/>
      <c r="HWG13" s="321"/>
      <c r="HWH13" s="321"/>
      <c r="HWI13" s="321"/>
      <c r="HWJ13" s="321"/>
      <c r="HWK13" s="321"/>
      <c r="HWL13" s="321"/>
      <c r="HWM13" s="321"/>
      <c r="HWN13" s="321"/>
      <c r="HWO13" s="321"/>
      <c r="HWP13" s="321"/>
      <c r="HWQ13" s="321"/>
      <c r="HWR13" s="321"/>
      <c r="HWS13" s="321"/>
      <c r="HWT13" s="321"/>
      <c r="HWU13" s="321"/>
      <c r="HWV13" s="321"/>
      <c r="HWW13" s="321"/>
      <c r="HWX13" s="321"/>
      <c r="HWY13" s="321"/>
      <c r="HWZ13" s="321"/>
      <c r="HXA13" s="321"/>
      <c r="HXB13" s="321"/>
      <c r="HXC13" s="321"/>
      <c r="HXD13" s="321"/>
      <c r="HXE13" s="321"/>
      <c r="HXF13" s="321"/>
      <c r="HXG13" s="321"/>
      <c r="HXH13" s="321"/>
      <c r="HXI13" s="321"/>
      <c r="HXJ13" s="321"/>
      <c r="HXK13" s="321"/>
      <c r="HXL13" s="321"/>
      <c r="HXM13" s="321"/>
      <c r="HXN13" s="321"/>
      <c r="HXO13" s="321"/>
      <c r="HXP13" s="321"/>
      <c r="HXQ13" s="321"/>
      <c r="HXR13" s="321"/>
      <c r="HXS13" s="321"/>
      <c r="HXT13" s="321"/>
      <c r="HXU13" s="321"/>
      <c r="HXV13" s="321"/>
      <c r="HXW13" s="321"/>
      <c r="HXX13" s="321"/>
      <c r="HXY13" s="321"/>
      <c r="HXZ13" s="321"/>
      <c r="HYA13" s="321"/>
      <c r="HYB13" s="321"/>
      <c r="HYC13" s="321"/>
      <c r="HYD13" s="321"/>
      <c r="HYE13" s="321"/>
      <c r="HYF13" s="321"/>
      <c r="HYG13" s="321"/>
      <c r="HYH13" s="321"/>
      <c r="HYI13" s="321"/>
      <c r="HYJ13" s="321"/>
      <c r="HYK13" s="321"/>
      <c r="HYL13" s="321"/>
      <c r="HYM13" s="321"/>
      <c r="HYN13" s="321"/>
      <c r="HYO13" s="321"/>
      <c r="HYP13" s="321"/>
      <c r="HYQ13" s="321"/>
      <c r="HYR13" s="321"/>
      <c r="HYS13" s="321"/>
      <c r="HYT13" s="321"/>
      <c r="HYU13" s="321"/>
      <c r="HYV13" s="321"/>
      <c r="HYW13" s="321"/>
      <c r="HYX13" s="321"/>
      <c r="HYY13" s="321"/>
      <c r="HYZ13" s="321"/>
      <c r="HZA13" s="321"/>
      <c r="HZB13" s="321"/>
      <c r="HZC13" s="321"/>
      <c r="HZD13" s="321"/>
      <c r="HZE13" s="321"/>
      <c r="HZF13" s="321"/>
      <c r="HZG13" s="321"/>
      <c r="HZH13" s="321"/>
      <c r="HZI13" s="321"/>
      <c r="HZJ13" s="321"/>
      <c r="HZK13" s="321"/>
      <c r="HZL13" s="321"/>
      <c r="HZM13" s="321"/>
      <c r="HZN13" s="321"/>
      <c r="HZO13" s="321"/>
      <c r="HZP13" s="321"/>
      <c r="HZQ13" s="321"/>
      <c r="HZR13" s="321"/>
      <c r="HZS13" s="321"/>
      <c r="HZT13" s="321"/>
      <c r="HZU13" s="321"/>
      <c r="HZV13" s="321"/>
      <c r="HZW13" s="321"/>
      <c r="HZX13" s="321"/>
      <c r="HZY13" s="321"/>
      <c r="HZZ13" s="321"/>
      <c r="IAA13" s="321"/>
      <c r="IAB13" s="321"/>
      <c r="IAC13" s="321"/>
      <c r="IAD13" s="321"/>
      <c r="IAE13" s="321"/>
      <c r="IAF13" s="321"/>
      <c r="IAG13" s="321"/>
      <c r="IAH13" s="321"/>
      <c r="IAI13" s="321"/>
      <c r="IAJ13" s="321"/>
      <c r="IAK13" s="321"/>
      <c r="IAL13" s="321"/>
      <c r="IAM13" s="321"/>
      <c r="IAN13" s="321"/>
      <c r="IAO13" s="321"/>
      <c r="IAP13" s="321"/>
      <c r="IAQ13" s="321"/>
      <c r="IAR13" s="321"/>
      <c r="IAS13" s="321"/>
      <c r="IAT13" s="321"/>
      <c r="IAU13" s="321"/>
      <c r="IAV13" s="321"/>
      <c r="IAW13" s="321"/>
      <c r="IAX13" s="321"/>
      <c r="IAY13" s="321"/>
      <c r="IAZ13" s="321"/>
      <c r="IBA13" s="321"/>
      <c r="IBB13" s="321"/>
      <c r="IBC13" s="321"/>
      <c r="IBD13" s="321"/>
      <c r="IBE13" s="321"/>
      <c r="IBF13" s="321"/>
      <c r="IBG13" s="321"/>
      <c r="IBH13" s="321"/>
      <c r="IBI13" s="321"/>
      <c r="IBJ13" s="321"/>
      <c r="IBK13" s="321"/>
      <c r="IBL13" s="321"/>
      <c r="IBM13" s="321"/>
      <c r="IBN13" s="321"/>
      <c r="IBO13" s="321"/>
      <c r="IBP13" s="321"/>
      <c r="IBQ13" s="321"/>
      <c r="IBR13" s="321"/>
      <c r="IBS13" s="321"/>
      <c r="IBT13" s="321"/>
      <c r="IBU13" s="321"/>
      <c r="IBV13" s="321"/>
      <c r="IBW13" s="321"/>
      <c r="IBX13" s="321"/>
      <c r="IBY13" s="321"/>
      <c r="IBZ13" s="321"/>
      <c r="ICA13" s="321"/>
      <c r="ICB13" s="321"/>
      <c r="ICC13" s="321"/>
      <c r="ICD13" s="321"/>
      <c r="ICE13" s="321"/>
      <c r="ICF13" s="321"/>
      <c r="ICG13" s="321"/>
      <c r="ICH13" s="321"/>
      <c r="ICI13" s="321"/>
      <c r="ICJ13" s="321"/>
      <c r="ICK13" s="321"/>
      <c r="ICL13" s="321"/>
      <c r="ICM13" s="321"/>
      <c r="ICN13" s="321"/>
      <c r="ICO13" s="321"/>
      <c r="ICP13" s="321"/>
      <c r="ICQ13" s="321"/>
      <c r="ICR13" s="321"/>
      <c r="ICS13" s="321"/>
      <c r="ICT13" s="321"/>
      <c r="ICU13" s="321"/>
      <c r="ICV13" s="321"/>
      <c r="ICW13" s="321"/>
      <c r="ICX13" s="321"/>
      <c r="ICY13" s="321"/>
      <c r="ICZ13" s="321"/>
      <c r="IDA13" s="321"/>
      <c r="IDB13" s="321"/>
      <c r="IDC13" s="321"/>
      <c r="IDD13" s="321"/>
      <c r="IDE13" s="321"/>
      <c r="IDF13" s="321"/>
      <c r="IDG13" s="321"/>
      <c r="IDH13" s="321"/>
      <c r="IDI13" s="321"/>
      <c r="IDJ13" s="321"/>
      <c r="IDK13" s="321"/>
      <c r="IDL13" s="321"/>
      <c r="IDM13" s="321"/>
      <c r="IDN13" s="321"/>
      <c r="IDO13" s="321"/>
      <c r="IDP13" s="321"/>
      <c r="IDQ13" s="321"/>
      <c r="IDR13" s="321"/>
      <c r="IDS13" s="321"/>
      <c r="IDT13" s="321"/>
      <c r="IDU13" s="321"/>
      <c r="IDV13" s="321"/>
      <c r="IDW13" s="321"/>
      <c r="IDX13" s="321"/>
      <c r="IDY13" s="321"/>
      <c r="IDZ13" s="321"/>
      <c r="IEA13" s="321"/>
      <c r="IEB13" s="321"/>
      <c r="IEC13" s="321"/>
      <c r="IED13" s="321"/>
      <c r="IEE13" s="321"/>
      <c r="IEF13" s="321"/>
      <c r="IEG13" s="321"/>
      <c r="IEH13" s="321"/>
      <c r="IEI13" s="321"/>
      <c r="IEJ13" s="321"/>
      <c r="IEK13" s="321"/>
      <c r="IEL13" s="321"/>
      <c r="IEM13" s="321"/>
      <c r="IEN13" s="321"/>
      <c r="IEO13" s="321"/>
      <c r="IEP13" s="321"/>
      <c r="IEQ13" s="321"/>
      <c r="IER13" s="321"/>
      <c r="IES13" s="321"/>
      <c r="IET13" s="321"/>
      <c r="IEU13" s="321"/>
      <c r="IEV13" s="321"/>
      <c r="IEW13" s="321"/>
      <c r="IEX13" s="321"/>
      <c r="IEY13" s="321"/>
      <c r="IEZ13" s="321"/>
      <c r="IFA13" s="321"/>
      <c r="IFB13" s="321"/>
      <c r="IFC13" s="321"/>
      <c r="IFD13" s="321"/>
      <c r="IFE13" s="321"/>
      <c r="IFF13" s="321"/>
      <c r="IFG13" s="321"/>
      <c r="IFH13" s="321"/>
      <c r="IFI13" s="321"/>
      <c r="IFJ13" s="321"/>
      <c r="IFK13" s="321"/>
      <c r="IFL13" s="321"/>
      <c r="IFM13" s="321"/>
      <c r="IFN13" s="321"/>
      <c r="IFO13" s="321"/>
      <c r="IFP13" s="321"/>
      <c r="IFQ13" s="321"/>
      <c r="IFR13" s="321"/>
      <c r="IFS13" s="321"/>
      <c r="IFT13" s="321"/>
      <c r="IFU13" s="321"/>
      <c r="IFV13" s="321"/>
      <c r="IFW13" s="321"/>
      <c r="IFX13" s="321"/>
      <c r="IFY13" s="321"/>
      <c r="IFZ13" s="321"/>
      <c r="IGA13" s="321"/>
      <c r="IGB13" s="321"/>
      <c r="IGC13" s="321"/>
      <c r="IGD13" s="321"/>
      <c r="IGE13" s="321"/>
      <c r="IGF13" s="321"/>
      <c r="IGG13" s="321"/>
      <c r="IGH13" s="321"/>
      <c r="IGI13" s="321"/>
      <c r="IGJ13" s="321"/>
      <c r="IGK13" s="321"/>
      <c r="IGL13" s="321"/>
      <c r="IGM13" s="321"/>
      <c r="IGN13" s="321"/>
      <c r="IGO13" s="321"/>
      <c r="IGP13" s="321"/>
      <c r="IGQ13" s="321"/>
      <c r="IGR13" s="321"/>
      <c r="IGS13" s="321"/>
      <c r="IGT13" s="321"/>
      <c r="IGU13" s="321"/>
      <c r="IGV13" s="321"/>
      <c r="IGW13" s="321"/>
      <c r="IGX13" s="321"/>
      <c r="IGY13" s="321"/>
      <c r="IGZ13" s="321"/>
      <c r="IHA13" s="321"/>
      <c r="IHB13" s="321"/>
      <c r="IHC13" s="321"/>
      <c r="IHD13" s="321"/>
      <c r="IHE13" s="321"/>
      <c r="IHF13" s="321"/>
      <c r="IHG13" s="321"/>
      <c r="IHH13" s="321"/>
      <c r="IHI13" s="321"/>
      <c r="IHJ13" s="321"/>
      <c r="IHK13" s="321"/>
      <c r="IHL13" s="321"/>
      <c r="IHM13" s="321"/>
      <c r="IHN13" s="321"/>
      <c r="IHO13" s="321"/>
      <c r="IHP13" s="321"/>
      <c r="IHQ13" s="321"/>
      <c r="IHR13" s="321"/>
      <c r="IHS13" s="321"/>
      <c r="IHT13" s="321"/>
      <c r="IHU13" s="321"/>
      <c r="IHV13" s="321"/>
      <c r="IHW13" s="321"/>
      <c r="IHX13" s="321"/>
      <c r="IHY13" s="321"/>
      <c r="IHZ13" s="321"/>
      <c r="IIA13" s="321"/>
      <c r="IIB13" s="321"/>
      <c r="IIC13" s="321"/>
      <c r="IID13" s="321"/>
      <c r="IIE13" s="321"/>
      <c r="IIF13" s="321"/>
      <c r="IIG13" s="321"/>
      <c r="IIH13" s="321"/>
      <c r="III13" s="321"/>
      <c r="IIJ13" s="321"/>
      <c r="IIK13" s="321"/>
      <c r="IIL13" s="321"/>
      <c r="IIM13" s="321"/>
      <c r="IIN13" s="321"/>
      <c r="IIO13" s="321"/>
      <c r="IIP13" s="321"/>
      <c r="IIQ13" s="321"/>
      <c r="IIR13" s="321"/>
      <c r="IIS13" s="321"/>
      <c r="IIT13" s="321"/>
      <c r="IIU13" s="321"/>
      <c r="IIV13" s="321"/>
      <c r="IIW13" s="321"/>
      <c r="IIX13" s="321"/>
      <c r="IIY13" s="321"/>
      <c r="IIZ13" s="321"/>
      <c r="IJA13" s="321"/>
      <c r="IJB13" s="321"/>
      <c r="IJC13" s="321"/>
      <c r="IJD13" s="321"/>
      <c r="IJE13" s="321"/>
      <c r="IJF13" s="321"/>
      <c r="IJG13" s="321"/>
      <c r="IJH13" s="321"/>
      <c r="IJI13" s="321"/>
      <c r="IJJ13" s="321"/>
      <c r="IJK13" s="321"/>
      <c r="IJL13" s="321"/>
      <c r="IJM13" s="321"/>
      <c r="IJN13" s="321"/>
      <c r="IJO13" s="321"/>
      <c r="IJP13" s="321"/>
      <c r="IJQ13" s="321"/>
      <c r="IJR13" s="321"/>
      <c r="IJS13" s="321"/>
      <c r="IJT13" s="321"/>
      <c r="IJU13" s="321"/>
      <c r="IJV13" s="321"/>
      <c r="IJW13" s="321"/>
      <c r="IJX13" s="321"/>
      <c r="IJY13" s="321"/>
      <c r="IJZ13" s="321"/>
      <c r="IKA13" s="321"/>
      <c r="IKB13" s="321"/>
      <c r="IKC13" s="321"/>
      <c r="IKD13" s="321"/>
      <c r="IKE13" s="321"/>
      <c r="IKF13" s="321"/>
      <c r="IKG13" s="321"/>
      <c r="IKH13" s="321"/>
      <c r="IKI13" s="321"/>
      <c r="IKJ13" s="321"/>
      <c r="IKK13" s="321"/>
      <c r="IKL13" s="321"/>
      <c r="IKM13" s="321"/>
      <c r="IKN13" s="321"/>
      <c r="IKO13" s="321"/>
      <c r="IKP13" s="321"/>
      <c r="IKQ13" s="321"/>
      <c r="IKR13" s="321"/>
      <c r="IKS13" s="321"/>
      <c r="IKT13" s="321"/>
      <c r="IKU13" s="321"/>
      <c r="IKV13" s="321"/>
      <c r="IKW13" s="321"/>
      <c r="IKX13" s="321"/>
      <c r="IKY13" s="321"/>
      <c r="IKZ13" s="321"/>
      <c r="ILA13" s="321"/>
      <c r="ILB13" s="321"/>
      <c r="ILC13" s="321"/>
      <c r="ILD13" s="321"/>
      <c r="ILE13" s="321"/>
      <c r="ILF13" s="321"/>
      <c r="ILG13" s="321"/>
      <c r="ILH13" s="321"/>
      <c r="ILI13" s="321"/>
      <c r="ILJ13" s="321"/>
      <c r="ILK13" s="321"/>
      <c r="ILL13" s="321"/>
      <c r="ILM13" s="321"/>
      <c r="ILN13" s="321"/>
      <c r="ILO13" s="321"/>
      <c r="ILP13" s="321"/>
      <c r="ILQ13" s="321"/>
      <c r="ILR13" s="321"/>
      <c r="ILS13" s="321"/>
      <c r="ILT13" s="321"/>
      <c r="ILU13" s="321"/>
      <c r="ILV13" s="321"/>
      <c r="ILW13" s="321"/>
      <c r="ILX13" s="321"/>
      <c r="ILY13" s="321"/>
      <c r="ILZ13" s="321"/>
      <c r="IMA13" s="321"/>
      <c r="IMB13" s="321"/>
      <c r="IMC13" s="321"/>
      <c r="IMD13" s="321"/>
      <c r="IME13" s="321"/>
      <c r="IMF13" s="321"/>
      <c r="IMG13" s="321"/>
      <c r="IMH13" s="321"/>
      <c r="IMI13" s="321"/>
      <c r="IMJ13" s="321"/>
      <c r="IMK13" s="321"/>
      <c r="IML13" s="321"/>
      <c r="IMM13" s="321"/>
      <c r="IMN13" s="321"/>
      <c r="IMO13" s="321"/>
      <c r="IMP13" s="321"/>
      <c r="IMQ13" s="321"/>
      <c r="IMR13" s="321"/>
      <c r="IMS13" s="321"/>
      <c r="IMT13" s="321"/>
      <c r="IMU13" s="321"/>
      <c r="IMV13" s="321"/>
      <c r="IMW13" s="321"/>
      <c r="IMX13" s="321"/>
      <c r="IMY13" s="321"/>
      <c r="IMZ13" s="321"/>
      <c r="INA13" s="321"/>
      <c r="INB13" s="321"/>
      <c r="INC13" s="321"/>
      <c r="IND13" s="321"/>
      <c r="INE13" s="321"/>
      <c r="INF13" s="321"/>
      <c r="ING13" s="321"/>
      <c r="INH13" s="321"/>
      <c r="INI13" s="321"/>
      <c r="INJ13" s="321"/>
      <c r="INK13" s="321"/>
      <c r="INL13" s="321"/>
      <c r="INM13" s="321"/>
      <c r="INN13" s="321"/>
      <c r="INO13" s="321"/>
      <c r="INP13" s="321"/>
      <c r="INQ13" s="321"/>
      <c r="INR13" s="321"/>
      <c r="INS13" s="321"/>
      <c r="INT13" s="321"/>
      <c r="INU13" s="321"/>
      <c r="INV13" s="321"/>
      <c r="INW13" s="321"/>
      <c r="INX13" s="321"/>
      <c r="INY13" s="321"/>
      <c r="INZ13" s="321"/>
      <c r="IOA13" s="321"/>
      <c r="IOB13" s="321"/>
      <c r="IOC13" s="321"/>
      <c r="IOD13" s="321"/>
      <c r="IOE13" s="321"/>
      <c r="IOF13" s="321"/>
      <c r="IOG13" s="321"/>
      <c r="IOH13" s="321"/>
      <c r="IOI13" s="321"/>
      <c r="IOJ13" s="321"/>
      <c r="IOK13" s="321"/>
      <c r="IOL13" s="321"/>
      <c r="IOM13" s="321"/>
      <c r="ION13" s="321"/>
      <c r="IOO13" s="321"/>
      <c r="IOP13" s="321"/>
      <c r="IOQ13" s="321"/>
      <c r="IOR13" s="321"/>
      <c r="IOS13" s="321"/>
      <c r="IOT13" s="321"/>
      <c r="IOU13" s="321"/>
      <c r="IOV13" s="321"/>
      <c r="IOW13" s="321"/>
      <c r="IOX13" s="321"/>
      <c r="IOY13" s="321"/>
      <c r="IOZ13" s="321"/>
      <c r="IPA13" s="321"/>
      <c r="IPB13" s="321"/>
      <c r="IPC13" s="321"/>
      <c r="IPD13" s="321"/>
      <c r="IPE13" s="321"/>
      <c r="IPF13" s="321"/>
      <c r="IPG13" s="321"/>
      <c r="IPH13" s="321"/>
      <c r="IPI13" s="321"/>
      <c r="IPJ13" s="321"/>
      <c r="IPK13" s="321"/>
      <c r="IPL13" s="321"/>
      <c r="IPM13" s="321"/>
      <c r="IPN13" s="321"/>
      <c r="IPO13" s="321"/>
      <c r="IPP13" s="321"/>
      <c r="IPQ13" s="321"/>
      <c r="IPR13" s="321"/>
      <c r="IPS13" s="321"/>
      <c r="IPT13" s="321"/>
      <c r="IPU13" s="321"/>
      <c r="IPV13" s="321"/>
      <c r="IPW13" s="321"/>
      <c r="IPX13" s="321"/>
      <c r="IPY13" s="321"/>
      <c r="IPZ13" s="321"/>
      <c r="IQA13" s="321"/>
      <c r="IQB13" s="321"/>
      <c r="IQC13" s="321"/>
      <c r="IQD13" s="321"/>
      <c r="IQE13" s="321"/>
      <c r="IQF13" s="321"/>
      <c r="IQG13" s="321"/>
      <c r="IQH13" s="321"/>
      <c r="IQI13" s="321"/>
      <c r="IQJ13" s="321"/>
      <c r="IQK13" s="321"/>
      <c r="IQL13" s="321"/>
      <c r="IQM13" s="321"/>
      <c r="IQN13" s="321"/>
      <c r="IQO13" s="321"/>
      <c r="IQP13" s="321"/>
      <c r="IQQ13" s="321"/>
      <c r="IQR13" s="321"/>
      <c r="IQS13" s="321"/>
      <c r="IQT13" s="321"/>
      <c r="IQU13" s="321"/>
      <c r="IQV13" s="321"/>
      <c r="IQW13" s="321"/>
      <c r="IQX13" s="321"/>
      <c r="IQY13" s="321"/>
      <c r="IQZ13" s="321"/>
      <c r="IRA13" s="321"/>
      <c r="IRB13" s="321"/>
      <c r="IRC13" s="321"/>
      <c r="IRD13" s="321"/>
      <c r="IRE13" s="321"/>
      <c r="IRF13" s="321"/>
      <c r="IRG13" s="321"/>
      <c r="IRH13" s="321"/>
      <c r="IRI13" s="321"/>
      <c r="IRJ13" s="321"/>
      <c r="IRK13" s="321"/>
      <c r="IRL13" s="321"/>
      <c r="IRM13" s="321"/>
      <c r="IRN13" s="321"/>
      <c r="IRO13" s="321"/>
      <c r="IRP13" s="321"/>
      <c r="IRQ13" s="321"/>
      <c r="IRR13" s="321"/>
      <c r="IRS13" s="321"/>
      <c r="IRT13" s="321"/>
      <c r="IRU13" s="321"/>
      <c r="IRV13" s="321"/>
      <c r="IRW13" s="321"/>
      <c r="IRX13" s="321"/>
      <c r="IRY13" s="321"/>
      <c r="IRZ13" s="321"/>
      <c r="ISA13" s="321"/>
      <c r="ISB13" s="321"/>
      <c r="ISC13" s="321"/>
      <c r="ISD13" s="321"/>
      <c r="ISE13" s="321"/>
      <c r="ISF13" s="321"/>
      <c r="ISG13" s="321"/>
      <c r="ISH13" s="321"/>
      <c r="ISI13" s="321"/>
      <c r="ISJ13" s="321"/>
      <c r="ISK13" s="321"/>
      <c r="ISL13" s="321"/>
      <c r="ISM13" s="321"/>
      <c r="ISN13" s="321"/>
      <c r="ISO13" s="321"/>
      <c r="ISP13" s="321"/>
      <c r="ISQ13" s="321"/>
      <c r="ISR13" s="321"/>
      <c r="ISS13" s="321"/>
      <c r="IST13" s="321"/>
      <c r="ISU13" s="321"/>
      <c r="ISV13" s="321"/>
      <c r="ISW13" s="321"/>
      <c r="ISX13" s="321"/>
      <c r="ISY13" s="321"/>
      <c r="ISZ13" s="321"/>
      <c r="ITA13" s="321"/>
      <c r="ITB13" s="321"/>
      <c r="ITC13" s="321"/>
      <c r="ITD13" s="321"/>
      <c r="ITE13" s="321"/>
      <c r="ITF13" s="321"/>
      <c r="ITG13" s="321"/>
      <c r="ITH13" s="321"/>
      <c r="ITI13" s="321"/>
      <c r="ITJ13" s="321"/>
      <c r="ITK13" s="321"/>
      <c r="ITL13" s="321"/>
      <c r="ITM13" s="321"/>
      <c r="ITN13" s="321"/>
      <c r="ITO13" s="321"/>
      <c r="ITP13" s="321"/>
      <c r="ITQ13" s="321"/>
      <c r="ITR13" s="321"/>
      <c r="ITS13" s="321"/>
      <c r="ITT13" s="321"/>
      <c r="ITU13" s="321"/>
      <c r="ITV13" s="321"/>
      <c r="ITW13" s="321"/>
      <c r="ITX13" s="321"/>
      <c r="ITY13" s="321"/>
      <c r="ITZ13" s="321"/>
      <c r="IUA13" s="321"/>
      <c r="IUB13" s="321"/>
      <c r="IUC13" s="321"/>
      <c r="IUD13" s="321"/>
      <c r="IUE13" s="321"/>
      <c r="IUF13" s="321"/>
      <c r="IUG13" s="321"/>
      <c r="IUH13" s="321"/>
      <c r="IUI13" s="321"/>
      <c r="IUJ13" s="321"/>
      <c r="IUK13" s="321"/>
      <c r="IUL13" s="321"/>
      <c r="IUM13" s="321"/>
      <c r="IUN13" s="321"/>
      <c r="IUO13" s="321"/>
      <c r="IUP13" s="321"/>
      <c r="IUQ13" s="321"/>
      <c r="IUR13" s="321"/>
      <c r="IUS13" s="321"/>
      <c r="IUT13" s="321"/>
      <c r="IUU13" s="321"/>
      <c r="IUV13" s="321"/>
      <c r="IUW13" s="321"/>
      <c r="IUX13" s="321"/>
      <c r="IUY13" s="321"/>
      <c r="IUZ13" s="321"/>
      <c r="IVA13" s="321"/>
      <c r="IVB13" s="321"/>
      <c r="IVC13" s="321"/>
      <c r="IVD13" s="321"/>
      <c r="IVE13" s="321"/>
      <c r="IVF13" s="321"/>
      <c r="IVG13" s="321"/>
      <c r="IVH13" s="321"/>
      <c r="IVI13" s="321"/>
      <c r="IVJ13" s="321"/>
      <c r="IVK13" s="321"/>
      <c r="IVL13" s="321"/>
      <c r="IVM13" s="321"/>
      <c r="IVN13" s="321"/>
      <c r="IVO13" s="321"/>
      <c r="IVP13" s="321"/>
      <c r="IVQ13" s="321"/>
      <c r="IVR13" s="321"/>
      <c r="IVS13" s="321"/>
      <c r="IVT13" s="321"/>
      <c r="IVU13" s="321"/>
      <c r="IVV13" s="321"/>
      <c r="IVW13" s="321"/>
      <c r="IVX13" s="321"/>
      <c r="IVY13" s="321"/>
      <c r="IVZ13" s="321"/>
      <c r="IWA13" s="321"/>
      <c r="IWB13" s="321"/>
      <c r="IWC13" s="321"/>
      <c r="IWD13" s="321"/>
      <c r="IWE13" s="321"/>
      <c r="IWF13" s="321"/>
      <c r="IWG13" s="321"/>
      <c r="IWH13" s="321"/>
      <c r="IWI13" s="321"/>
      <c r="IWJ13" s="321"/>
      <c r="IWK13" s="321"/>
      <c r="IWL13" s="321"/>
      <c r="IWM13" s="321"/>
      <c r="IWN13" s="321"/>
      <c r="IWO13" s="321"/>
      <c r="IWP13" s="321"/>
      <c r="IWQ13" s="321"/>
      <c r="IWR13" s="321"/>
      <c r="IWS13" s="321"/>
      <c r="IWT13" s="321"/>
      <c r="IWU13" s="321"/>
      <c r="IWV13" s="321"/>
      <c r="IWW13" s="321"/>
      <c r="IWX13" s="321"/>
      <c r="IWY13" s="321"/>
      <c r="IWZ13" s="321"/>
      <c r="IXA13" s="321"/>
      <c r="IXB13" s="321"/>
      <c r="IXC13" s="321"/>
      <c r="IXD13" s="321"/>
      <c r="IXE13" s="321"/>
      <c r="IXF13" s="321"/>
      <c r="IXG13" s="321"/>
      <c r="IXH13" s="321"/>
      <c r="IXI13" s="321"/>
      <c r="IXJ13" s="321"/>
      <c r="IXK13" s="321"/>
      <c r="IXL13" s="321"/>
      <c r="IXM13" s="321"/>
      <c r="IXN13" s="321"/>
      <c r="IXO13" s="321"/>
      <c r="IXP13" s="321"/>
      <c r="IXQ13" s="321"/>
      <c r="IXR13" s="321"/>
      <c r="IXS13" s="321"/>
      <c r="IXT13" s="321"/>
      <c r="IXU13" s="321"/>
      <c r="IXV13" s="321"/>
      <c r="IXW13" s="321"/>
      <c r="IXX13" s="321"/>
      <c r="IXY13" s="321"/>
      <c r="IXZ13" s="321"/>
      <c r="IYA13" s="321"/>
      <c r="IYB13" s="321"/>
      <c r="IYC13" s="321"/>
      <c r="IYD13" s="321"/>
      <c r="IYE13" s="321"/>
      <c r="IYF13" s="321"/>
      <c r="IYG13" s="321"/>
      <c r="IYH13" s="321"/>
      <c r="IYI13" s="321"/>
      <c r="IYJ13" s="321"/>
      <c r="IYK13" s="321"/>
      <c r="IYL13" s="321"/>
      <c r="IYM13" s="321"/>
      <c r="IYN13" s="321"/>
      <c r="IYO13" s="321"/>
      <c r="IYP13" s="321"/>
      <c r="IYQ13" s="321"/>
      <c r="IYR13" s="321"/>
      <c r="IYS13" s="321"/>
      <c r="IYT13" s="321"/>
      <c r="IYU13" s="321"/>
      <c r="IYV13" s="321"/>
      <c r="IYW13" s="321"/>
      <c r="IYX13" s="321"/>
      <c r="IYY13" s="321"/>
      <c r="IYZ13" s="321"/>
      <c r="IZA13" s="321"/>
      <c r="IZB13" s="321"/>
      <c r="IZC13" s="321"/>
      <c r="IZD13" s="321"/>
      <c r="IZE13" s="321"/>
      <c r="IZF13" s="321"/>
      <c r="IZG13" s="321"/>
      <c r="IZH13" s="321"/>
      <c r="IZI13" s="321"/>
      <c r="IZJ13" s="321"/>
      <c r="IZK13" s="321"/>
      <c r="IZL13" s="321"/>
      <c r="IZM13" s="321"/>
      <c r="IZN13" s="321"/>
      <c r="IZO13" s="321"/>
      <c r="IZP13" s="321"/>
      <c r="IZQ13" s="321"/>
      <c r="IZR13" s="321"/>
      <c r="IZS13" s="321"/>
      <c r="IZT13" s="321"/>
      <c r="IZU13" s="321"/>
      <c r="IZV13" s="321"/>
      <c r="IZW13" s="321"/>
      <c r="IZX13" s="321"/>
      <c r="IZY13" s="321"/>
      <c r="IZZ13" s="321"/>
      <c r="JAA13" s="321"/>
      <c r="JAB13" s="321"/>
      <c r="JAC13" s="321"/>
      <c r="JAD13" s="321"/>
      <c r="JAE13" s="321"/>
      <c r="JAF13" s="321"/>
      <c r="JAG13" s="321"/>
      <c r="JAH13" s="321"/>
      <c r="JAI13" s="321"/>
      <c r="JAJ13" s="321"/>
      <c r="JAK13" s="321"/>
      <c r="JAL13" s="321"/>
      <c r="JAM13" s="321"/>
      <c r="JAN13" s="321"/>
      <c r="JAO13" s="321"/>
      <c r="JAP13" s="321"/>
      <c r="JAQ13" s="321"/>
      <c r="JAR13" s="321"/>
      <c r="JAS13" s="321"/>
      <c r="JAT13" s="321"/>
      <c r="JAU13" s="321"/>
      <c r="JAV13" s="321"/>
      <c r="JAW13" s="321"/>
      <c r="JAX13" s="321"/>
      <c r="JAY13" s="321"/>
      <c r="JAZ13" s="321"/>
      <c r="JBA13" s="321"/>
      <c r="JBB13" s="321"/>
      <c r="JBC13" s="321"/>
      <c r="JBD13" s="321"/>
      <c r="JBE13" s="321"/>
      <c r="JBF13" s="321"/>
      <c r="JBG13" s="321"/>
      <c r="JBH13" s="321"/>
      <c r="JBI13" s="321"/>
      <c r="JBJ13" s="321"/>
      <c r="JBK13" s="321"/>
      <c r="JBL13" s="321"/>
      <c r="JBM13" s="321"/>
      <c r="JBN13" s="321"/>
      <c r="JBO13" s="321"/>
      <c r="JBP13" s="321"/>
      <c r="JBQ13" s="321"/>
      <c r="JBR13" s="321"/>
      <c r="JBS13" s="321"/>
      <c r="JBT13" s="321"/>
      <c r="JBU13" s="321"/>
      <c r="JBV13" s="321"/>
      <c r="JBW13" s="321"/>
      <c r="JBX13" s="321"/>
      <c r="JBY13" s="321"/>
      <c r="JBZ13" s="321"/>
      <c r="JCA13" s="321"/>
      <c r="JCB13" s="321"/>
      <c r="JCC13" s="321"/>
      <c r="JCD13" s="321"/>
      <c r="JCE13" s="321"/>
      <c r="JCF13" s="321"/>
      <c r="JCG13" s="321"/>
      <c r="JCH13" s="321"/>
      <c r="JCI13" s="321"/>
      <c r="JCJ13" s="321"/>
      <c r="JCK13" s="321"/>
      <c r="JCL13" s="321"/>
      <c r="JCM13" s="321"/>
      <c r="JCN13" s="321"/>
      <c r="JCO13" s="321"/>
      <c r="JCP13" s="321"/>
      <c r="JCQ13" s="321"/>
      <c r="JCR13" s="321"/>
      <c r="JCS13" s="321"/>
      <c r="JCT13" s="321"/>
      <c r="JCU13" s="321"/>
      <c r="JCV13" s="321"/>
      <c r="JCW13" s="321"/>
      <c r="JCX13" s="321"/>
      <c r="JCY13" s="321"/>
      <c r="JCZ13" s="321"/>
      <c r="JDA13" s="321"/>
      <c r="JDB13" s="321"/>
      <c r="JDC13" s="321"/>
      <c r="JDD13" s="321"/>
      <c r="JDE13" s="321"/>
      <c r="JDF13" s="321"/>
      <c r="JDG13" s="321"/>
      <c r="JDH13" s="321"/>
      <c r="JDI13" s="321"/>
      <c r="JDJ13" s="321"/>
      <c r="JDK13" s="321"/>
      <c r="JDL13" s="321"/>
      <c r="JDM13" s="321"/>
      <c r="JDN13" s="321"/>
      <c r="JDO13" s="321"/>
      <c r="JDP13" s="321"/>
      <c r="JDQ13" s="321"/>
      <c r="JDR13" s="321"/>
      <c r="JDS13" s="321"/>
      <c r="JDT13" s="321"/>
      <c r="JDU13" s="321"/>
      <c r="JDV13" s="321"/>
      <c r="JDW13" s="321"/>
      <c r="JDX13" s="321"/>
      <c r="JDY13" s="321"/>
      <c r="JDZ13" s="321"/>
      <c r="JEA13" s="321"/>
      <c r="JEB13" s="321"/>
      <c r="JEC13" s="321"/>
      <c r="JED13" s="321"/>
      <c r="JEE13" s="321"/>
      <c r="JEF13" s="321"/>
      <c r="JEG13" s="321"/>
      <c r="JEH13" s="321"/>
      <c r="JEI13" s="321"/>
      <c r="JEJ13" s="321"/>
      <c r="JEK13" s="321"/>
      <c r="JEL13" s="321"/>
      <c r="JEM13" s="321"/>
      <c r="JEN13" s="321"/>
      <c r="JEO13" s="321"/>
      <c r="JEP13" s="321"/>
      <c r="JEQ13" s="321"/>
      <c r="JER13" s="321"/>
      <c r="JES13" s="321"/>
      <c r="JET13" s="321"/>
      <c r="JEU13" s="321"/>
      <c r="JEV13" s="321"/>
      <c r="JEW13" s="321"/>
      <c r="JEX13" s="321"/>
      <c r="JEY13" s="321"/>
      <c r="JEZ13" s="321"/>
      <c r="JFA13" s="321"/>
      <c r="JFB13" s="321"/>
      <c r="JFC13" s="321"/>
      <c r="JFD13" s="321"/>
      <c r="JFE13" s="321"/>
      <c r="JFF13" s="321"/>
      <c r="JFG13" s="321"/>
      <c r="JFH13" s="321"/>
      <c r="JFI13" s="321"/>
      <c r="JFJ13" s="321"/>
      <c r="JFK13" s="321"/>
      <c r="JFL13" s="321"/>
      <c r="JFM13" s="321"/>
      <c r="JFN13" s="321"/>
      <c r="JFO13" s="321"/>
      <c r="JFP13" s="321"/>
      <c r="JFQ13" s="321"/>
      <c r="JFR13" s="321"/>
      <c r="JFS13" s="321"/>
      <c r="JFT13" s="321"/>
      <c r="JFU13" s="321"/>
      <c r="JFV13" s="321"/>
      <c r="JFW13" s="321"/>
      <c r="JFX13" s="321"/>
      <c r="JFY13" s="321"/>
      <c r="JFZ13" s="321"/>
      <c r="JGA13" s="321"/>
      <c r="JGB13" s="321"/>
      <c r="JGC13" s="321"/>
      <c r="JGD13" s="321"/>
      <c r="JGE13" s="321"/>
      <c r="JGF13" s="321"/>
      <c r="JGG13" s="321"/>
      <c r="JGH13" s="321"/>
      <c r="JGI13" s="321"/>
      <c r="JGJ13" s="321"/>
      <c r="JGK13" s="321"/>
      <c r="JGL13" s="321"/>
      <c r="JGM13" s="321"/>
      <c r="JGN13" s="321"/>
      <c r="JGO13" s="321"/>
      <c r="JGP13" s="321"/>
      <c r="JGQ13" s="321"/>
      <c r="JGR13" s="321"/>
      <c r="JGS13" s="321"/>
      <c r="JGT13" s="321"/>
      <c r="JGU13" s="321"/>
      <c r="JGV13" s="321"/>
      <c r="JGW13" s="321"/>
      <c r="JGX13" s="321"/>
      <c r="JGY13" s="321"/>
      <c r="JGZ13" s="321"/>
      <c r="JHA13" s="321"/>
      <c r="JHB13" s="321"/>
      <c r="JHC13" s="321"/>
      <c r="JHD13" s="321"/>
      <c r="JHE13" s="321"/>
      <c r="JHF13" s="321"/>
      <c r="JHG13" s="321"/>
      <c r="JHH13" s="321"/>
      <c r="JHI13" s="321"/>
      <c r="JHJ13" s="321"/>
      <c r="JHK13" s="321"/>
      <c r="JHL13" s="321"/>
      <c r="JHM13" s="321"/>
      <c r="JHN13" s="321"/>
      <c r="JHO13" s="321"/>
      <c r="JHP13" s="321"/>
      <c r="JHQ13" s="321"/>
      <c r="JHR13" s="321"/>
      <c r="JHS13" s="321"/>
      <c r="JHT13" s="321"/>
      <c r="JHU13" s="321"/>
      <c r="JHV13" s="321"/>
      <c r="JHW13" s="321"/>
      <c r="JHX13" s="321"/>
      <c r="JHY13" s="321"/>
      <c r="JHZ13" s="321"/>
      <c r="JIA13" s="321"/>
      <c r="JIB13" s="321"/>
      <c r="JIC13" s="321"/>
      <c r="JID13" s="321"/>
      <c r="JIE13" s="321"/>
      <c r="JIF13" s="321"/>
      <c r="JIG13" s="321"/>
      <c r="JIH13" s="321"/>
      <c r="JII13" s="321"/>
      <c r="JIJ13" s="321"/>
      <c r="JIK13" s="321"/>
      <c r="JIL13" s="321"/>
      <c r="JIM13" s="321"/>
      <c r="JIN13" s="321"/>
      <c r="JIO13" s="321"/>
      <c r="JIP13" s="321"/>
      <c r="JIQ13" s="321"/>
      <c r="JIR13" s="321"/>
      <c r="JIS13" s="321"/>
      <c r="JIT13" s="321"/>
      <c r="JIU13" s="321"/>
      <c r="JIV13" s="321"/>
      <c r="JIW13" s="321"/>
      <c r="JIX13" s="321"/>
      <c r="JIY13" s="321"/>
      <c r="JIZ13" s="321"/>
      <c r="JJA13" s="321"/>
      <c r="JJB13" s="321"/>
      <c r="JJC13" s="321"/>
      <c r="JJD13" s="321"/>
      <c r="JJE13" s="321"/>
      <c r="JJF13" s="321"/>
      <c r="JJG13" s="321"/>
      <c r="JJH13" s="321"/>
      <c r="JJI13" s="321"/>
      <c r="JJJ13" s="321"/>
      <c r="JJK13" s="321"/>
      <c r="JJL13" s="321"/>
      <c r="JJM13" s="321"/>
      <c r="JJN13" s="321"/>
      <c r="JJO13" s="321"/>
      <c r="JJP13" s="321"/>
      <c r="JJQ13" s="321"/>
      <c r="JJR13" s="321"/>
      <c r="JJS13" s="321"/>
      <c r="JJT13" s="321"/>
      <c r="JJU13" s="321"/>
      <c r="JJV13" s="321"/>
      <c r="JJW13" s="321"/>
      <c r="JJX13" s="321"/>
      <c r="JJY13" s="321"/>
      <c r="JJZ13" s="321"/>
      <c r="JKA13" s="321"/>
      <c r="JKB13" s="321"/>
      <c r="JKC13" s="321"/>
      <c r="JKD13" s="321"/>
      <c r="JKE13" s="321"/>
      <c r="JKF13" s="321"/>
      <c r="JKG13" s="321"/>
      <c r="JKH13" s="321"/>
      <c r="JKI13" s="321"/>
      <c r="JKJ13" s="321"/>
      <c r="JKK13" s="321"/>
      <c r="JKL13" s="321"/>
      <c r="JKM13" s="321"/>
      <c r="JKN13" s="321"/>
      <c r="JKO13" s="321"/>
      <c r="JKP13" s="321"/>
      <c r="JKQ13" s="321"/>
      <c r="JKR13" s="321"/>
      <c r="JKS13" s="321"/>
      <c r="JKT13" s="321"/>
      <c r="JKU13" s="321"/>
      <c r="JKV13" s="321"/>
      <c r="JKW13" s="321"/>
      <c r="JKX13" s="321"/>
      <c r="JKY13" s="321"/>
      <c r="JKZ13" s="321"/>
      <c r="JLA13" s="321"/>
      <c r="JLB13" s="321"/>
      <c r="JLC13" s="321"/>
      <c r="JLD13" s="321"/>
      <c r="JLE13" s="321"/>
      <c r="JLF13" s="321"/>
      <c r="JLG13" s="321"/>
      <c r="JLH13" s="321"/>
      <c r="JLI13" s="321"/>
      <c r="JLJ13" s="321"/>
      <c r="JLK13" s="321"/>
      <c r="JLL13" s="321"/>
      <c r="JLM13" s="321"/>
      <c r="JLN13" s="321"/>
      <c r="JLO13" s="321"/>
      <c r="JLP13" s="321"/>
      <c r="JLQ13" s="321"/>
      <c r="JLR13" s="321"/>
      <c r="JLS13" s="321"/>
      <c r="JLT13" s="321"/>
      <c r="JLU13" s="321"/>
      <c r="JLV13" s="321"/>
      <c r="JLW13" s="321"/>
      <c r="JLX13" s="321"/>
      <c r="JLY13" s="321"/>
      <c r="JLZ13" s="321"/>
      <c r="JMA13" s="321"/>
      <c r="JMB13" s="321"/>
      <c r="JMC13" s="321"/>
      <c r="JMD13" s="321"/>
      <c r="JME13" s="321"/>
      <c r="JMF13" s="321"/>
      <c r="JMG13" s="321"/>
      <c r="JMH13" s="321"/>
      <c r="JMI13" s="321"/>
      <c r="JMJ13" s="321"/>
      <c r="JMK13" s="321"/>
      <c r="JML13" s="321"/>
      <c r="JMM13" s="321"/>
      <c r="JMN13" s="321"/>
      <c r="JMO13" s="321"/>
      <c r="JMP13" s="321"/>
      <c r="JMQ13" s="321"/>
      <c r="JMR13" s="321"/>
      <c r="JMS13" s="321"/>
      <c r="JMT13" s="321"/>
      <c r="JMU13" s="321"/>
      <c r="JMV13" s="321"/>
      <c r="JMW13" s="321"/>
      <c r="JMX13" s="321"/>
      <c r="JMY13" s="321"/>
      <c r="JMZ13" s="321"/>
      <c r="JNA13" s="321"/>
      <c r="JNB13" s="321"/>
      <c r="JNC13" s="321"/>
      <c r="JND13" s="321"/>
      <c r="JNE13" s="321"/>
      <c r="JNF13" s="321"/>
      <c r="JNG13" s="321"/>
      <c r="JNH13" s="321"/>
      <c r="JNI13" s="321"/>
      <c r="JNJ13" s="321"/>
      <c r="JNK13" s="321"/>
      <c r="JNL13" s="321"/>
      <c r="JNM13" s="321"/>
      <c r="JNN13" s="321"/>
      <c r="JNO13" s="321"/>
      <c r="JNP13" s="321"/>
      <c r="JNQ13" s="321"/>
      <c r="JNR13" s="321"/>
      <c r="JNS13" s="321"/>
      <c r="JNT13" s="321"/>
      <c r="JNU13" s="321"/>
      <c r="JNV13" s="321"/>
      <c r="JNW13" s="321"/>
      <c r="JNX13" s="321"/>
      <c r="JNY13" s="321"/>
      <c r="JNZ13" s="321"/>
      <c r="JOA13" s="321"/>
      <c r="JOB13" s="321"/>
      <c r="JOC13" s="321"/>
      <c r="JOD13" s="321"/>
      <c r="JOE13" s="321"/>
      <c r="JOF13" s="321"/>
      <c r="JOG13" s="321"/>
      <c r="JOH13" s="321"/>
      <c r="JOI13" s="321"/>
      <c r="JOJ13" s="321"/>
      <c r="JOK13" s="321"/>
      <c r="JOL13" s="321"/>
      <c r="JOM13" s="321"/>
      <c r="JON13" s="321"/>
      <c r="JOO13" s="321"/>
      <c r="JOP13" s="321"/>
      <c r="JOQ13" s="321"/>
      <c r="JOR13" s="321"/>
      <c r="JOS13" s="321"/>
      <c r="JOT13" s="321"/>
      <c r="JOU13" s="321"/>
      <c r="JOV13" s="321"/>
      <c r="JOW13" s="321"/>
      <c r="JOX13" s="321"/>
      <c r="JOY13" s="321"/>
      <c r="JOZ13" s="321"/>
      <c r="JPA13" s="321"/>
      <c r="JPB13" s="321"/>
      <c r="JPC13" s="321"/>
      <c r="JPD13" s="321"/>
      <c r="JPE13" s="321"/>
      <c r="JPF13" s="321"/>
      <c r="JPG13" s="321"/>
      <c r="JPH13" s="321"/>
      <c r="JPI13" s="321"/>
      <c r="JPJ13" s="321"/>
      <c r="JPK13" s="321"/>
      <c r="JPL13" s="321"/>
      <c r="JPM13" s="321"/>
      <c r="JPN13" s="321"/>
      <c r="JPO13" s="321"/>
      <c r="JPP13" s="321"/>
      <c r="JPQ13" s="321"/>
      <c r="JPR13" s="321"/>
      <c r="JPS13" s="321"/>
      <c r="JPT13" s="321"/>
      <c r="JPU13" s="321"/>
      <c r="JPV13" s="321"/>
      <c r="JPW13" s="321"/>
      <c r="JPX13" s="321"/>
      <c r="JPY13" s="321"/>
      <c r="JPZ13" s="321"/>
      <c r="JQA13" s="321"/>
      <c r="JQB13" s="321"/>
      <c r="JQC13" s="321"/>
      <c r="JQD13" s="321"/>
      <c r="JQE13" s="321"/>
      <c r="JQF13" s="321"/>
      <c r="JQG13" s="321"/>
      <c r="JQH13" s="321"/>
      <c r="JQI13" s="321"/>
      <c r="JQJ13" s="321"/>
      <c r="JQK13" s="321"/>
      <c r="JQL13" s="321"/>
      <c r="JQM13" s="321"/>
      <c r="JQN13" s="321"/>
      <c r="JQO13" s="321"/>
      <c r="JQP13" s="321"/>
      <c r="JQQ13" s="321"/>
      <c r="JQR13" s="321"/>
      <c r="JQS13" s="321"/>
      <c r="JQT13" s="321"/>
      <c r="JQU13" s="321"/>
      <c r="JQV13" s="321"/>
      <c r="JQW13" s="321"/>
      <c r="JQX13" s="321"/>
      <c r="JQY13" s="321"/>
      <c r="JQZ13" s="321"/>
      <c r="JRA13" s="321"/>
      <c r="JRB13" s="321"/>
      <c r="JRC13" s="321"/>
      <c r="JRD13" s="321"/>
      <c r="JRE13" s="321"/>
      <c r="JRF13" s="321"/>
      <c r="JRG13" s="321"/>
      <c r="JRH13" s="321"/>
      <c r="JRI13" s="321"/>
      <c r="JRJ13" s="321"/>
      <c r="JRK13" s="321"/>
      <c r="JRL13" s="321"/>
      <c r="JRM13" s="321"/>
      <c r="JRN13" s="321"/>
      <c r="JRO13" s="321"/>
      <c r="JRP13" s="321"/>
      <c r="JRQ13" s="321"/>
      <c r="JRR13" s="321"/>
      <c r="JRS13" s="321"/>
      <c r="JRT13" s="321"/>
      <c r="JRU13" s="321"/>
      <c r="JRV13" s="321"/>
      <c r="JRW13" s="321"/>
      <c r="JRX13" s="321"/>
      <c r="JRY13" s="321"/>
      <c r="JRZ13" s="321"/>
      <c r="JSA13" s="321"/>
      <c r="JSB13" s="321"/>
      <c r="JSC13" s="321"/>
      <c r="JSD13" s="321"/>
      <c r="JSE13" s="321"/>
      <c r="JSF13" s="321"/>
      <c r="JSG13" s="321"/>
      <c r="JSH13" s="321"/>
      <c r="JSI13" s="321"/>
      <c r="JSJ13" s="321"/>
      <c r="JSK13" s="321"/>
      <c r="JSL13" s="321"/>
      <c r="JSM13" s="321"/>
      <c r="JSN13" s="321"/>
      <c r="JSO13" s="321"/>
      <c r="JSP13" s="321"/>
      <c r="JSQ13" s="321"/>
      <c r="JSR13" s="321"/>
      <c r="JSS13" s="321"/>
      <c r="JST13" s="321"/>
      <c r="JSU13" s="321"/>
      <c r="JSV13" s="321"/>
      <c r="JSW13" s="321"/>
      <c r="JSX13" s="321"/>
      <c r="JSY13" s="321"/>
      <c r="JSZ13" s="321"/>
      <c r="JTA13" s="321"/>
      <c r="JTB13" s="321"/>
      <c r="JTC13" s="321"/>
      <c r="JTD13" s="321"/>
      <c r="JTE13" s="321"/>
      <c r="JTF13" s="321"/>
      <c r="JTG13" s="321"/>
      <c r="JTH13" s="321"/>
      <c r="JTI13" s="321"/>
      <c r="JTJ13" s="321"/>
      <c r="JTK13" s="321"/>
      <c r="JTL13" s="321"/>
      <c r="JTM13" s="321"/>
      <c r="JTN13" s="321"/>
      <c r="JTO13" s="321"/>
      <c r="JTP13" s="321"/>
      <c r="JTQ13" s="321"/>
      <c r="JTR13" s="321"/>
      <c r="JTS13" s="321"/>
      <c r="JTT13" s="321"/>
      <c r="JTU13" s="321"/>
      <c r="JTV13" s="321"/>
      <c r="JTW13" s="321"/>
      <c r="JTX13" s="321"/>
      <c r="JTY13" s="321"/>
      <c r="JTZ13" s="321"/>
      <c r="JUA13" s="321"/>
      <c r="JUB13" s="321"/>
      <c r="JUC13" s="321"/>
      <c r="JUD13" s="321"/>
      <c r="JUE13" s="321"/>
      <c r="JUF13" s="321"/>
      <c r="JUG13" s="321"/>
      <c r="JUH13" s="321"/>
      <c r="JUI13" s="321"/>
      <c r="JUJ13" s="321"/>
      <c r="JUK13" s="321"/>
      <c r="JUL13" s="321"/>
      <c r="JUM13" s="321"/>
      <c r="JUN13" s="321"/>
      <c r="JUO13" s="321"/>
      <c r="JUP13" s="321"/>
      <c r="JUQ13" s="321"/>
      <c r="JUR13" s="321"/>
      <c r="JUS13" s="321"/>
      <c r="JUT13" s="321"/>
      <c r="JUU13" s="321"/>
      <c r="JUV13" s="321"/>
      <c r="JUW13" s="321"/>
      <c r="JUX13" s="321"/>
      <c r="JUY13" s="321"/>
      <c r="JUZ13" s="321"/>
      <c r="JVA13" s="321"/>
      <c r="JVB13" s="321"/>
      <c r="JVC13" s="321"/>
      <c r="JVD13" s="321"/>
      <c r="JVE13" s="321"/>
      <c r="JVF13" s="321"/>
      <c r="JVG13" s="321"/>
      <c r="JVH13" s="321"/>
      <c r="JVI13" s="321"/>
      <c r="JVJ13" s="321"/>
      <c r="JVK13" s="321"/>
      <c r="JVL13" s="321"/>
      <c r="JVM13" s="321"/>
      <c r="JVN13" s="321"/>
      <c r="JVO13" s="321"/>
      <c r="JVP13" s="321"/>
      <c r="JVQ13" s="321"/>
      <c r="JVR13" s="321"/>
      <c r="JVS13" s="321"/>
      <c r="JVT13" s="321"/>
      <c r="JVU13" s="321"/>
      <c r="JVV13" s="321"/>
      <c r="JVW13" s="321"/>
      <c r="JVX13" s="321"/>
      <c r="JVY13" s="321"/>
      <c r="JVZ13" s="321"/>
      <c r="JWA13" s="321"/>
      <c r="JWB13" s="321"/>
      <c r="JWC13" s="321"/>
      <c r="JWD13" s="321"/>
      <c r="JWE13" s="321"/>
      <c r="JWF13" s="321"/>
      <c r="JWG13" s="321"/>
      <c r="JWH13" s="321"/>
      <c r="JWI13" s="321"/>
      <c r="JWJ13" s="321"/>
      <c r="JWK13" s="321"/>
      <c r="JWL13" s="321"/>
      <c r="JWM13" s="321"/>
      <c r="JWN13" s="321"/>
      <c r="JWO13" s="321"/>
      <c r="JWP13" s="321"/>
      <c r="JWQ13" s="321"/>
      <c r="JWR13" s="321"/>
      <c r="JWS13" s="321"/>
      <c r="JWT13" s="321"/>
      <c r="JWU13" s="321"/>
      <c r="JWV13" s="321"/>
      <c r="JWW13" s="321"/>
      <c r="JWX13" s="321"/>
      <c r="JWY13" s="321"/>
      <c r="JWZ13" s="321"/>
      <c r="JXA13" s="321"/>
      <c r="JXB13" s="321"/>
      <c r="JXC13" s="321"/>
      <c r="JXD13" s="321"/>
      <c r="JXE13" s="321"/>
      <c r="JXF13" s="321"/>
      <c r="JXG13" s="321"/>
      <c r="JXH13" s="321"/>
      <c r="JXI13" s="321"/>
      <c r="JXJ13" s="321"/>
      <c r="JXK13" s="321"/>
      <c r="JXL13" s="321"/>
      <c r="JXM13" s="321"/>
      <c r="JXN13" s="321"/>
      <c r="JXO13" s="321"/>
      <c r="JXP13" s="321"/>
      <c r="JXQ13" s="321"/>
      <c r="JXR13" s="321"/>
      <c r="JXS13" s="321"/>
      <c r="JXT13" s="321"/>
      <c r="JXU13" s="321"/>
      <c r="JXV13" s="321"/>
      <c r="JXW13" s="321"/>
      <c r="JXX13" s="321"/>
      <c r="JXY13" s="321"/>
      <c r="JXZ13" s="321"/>
      <c r="JYA13" s="321"/>
      <c r="JYB13" s="321"/>
      <c r="JYC13" s="321"/>
      <c r="JYD13" s="321"/>
      <c r="JYE13" s="321"/>
      <c r="JYF13" s="321"/>
      <c r="JYG13" s="321"/>
      <c r="JYH13" s="321"/>
      <c r="JYI13" s="321"/>
      <c r="JYJ13" s="321"/>
      <c r="JYK13" s="321"/>
      <c r="JYL13" s="321"/>
      <c r="JYM13" s="321"/>
      <c r="JYN13" s="321"/>
      <c r="JYO13" s="321"/>
      <c r="JYP13" s="321"/>
      <c r="JYQ13" s="321"/>
      <c r="JYR13" s="321"/>
      <c r="JYS13" s="321"/>
      <c r="JYT13" s="321"/>
      <c r="JYU13" s="321"/>
      <c r="JYV13" s="321"/>
      <c r="JYW13" s="321"/>
      <c r="JYX13" s="321"/>
      <c r="JYY13" s="321"/>
      <c r="JYZ13" s="321"/>
      <c r="JZA13" s="321"/>
      <c r="JZB13" s="321"/>
      <c r="JZC13" s="321"/>
      <c r="JZD13" s="321"/>
      <c r="JZE13" s="321"/>
      <c r="JZF13" s="321"/>
      <c r="JZG13" s="321"/>
      <c r="JZH13" s="321"/>
      <c r="JZI13" s="321"/>
      <c r="JZJ13" s="321"/>
      <c r="JZK13" s="321"/>
      <c r="JZL13" s="321"/>
      <c r="JZM13" s="321"/>
      <c r="JZN13" s="321"/>
      <c r="JZO13" s="321"/>
      <c r="JZP13" s="321"/>
      <c r="JZQ13" s="321"/>
      <c r="JZR13" s="321"/>
      <c r="JZS13" s="321"/>
      <c r="JZT13" s="321"/>
      <c r="JZU13" s="321"/>
      <c r="JZV13" s="321"/>
      <c r="JZW13" s="321"/>
      <c r="JZX13" s="321"/>
      <c r="JZY13" s="321"/>
      <c r="JZZ13" s="321"/>
      <c r="KAA13" s="321"/>
      <c r="KAB13" s="321"/>
      <c r="KAC13" s="321"/>
      <c r="KAD13" s="321"/>
      <c r="KAE13" s="321"/>
      <c r="KAF13" s="321"/>
      <c r="KAG13" s="321"/>
      <c r="KAH13" s="321"/>
      <c r="KAI13" s="321"/>
      <c r="KAJ13" s="321"/>
      <c r="KAK13" s="321"/>
      <c r="KAL13" s="321"/>
      <c r="KAM13" s="321"/>
      <c r="KAN13" s="321"/>
      <c r="KAO13" s="321"/>
      <c r="KAP13" s="321"/>
      <c r="KAQ13" s="321"/>
      <c r="KAR13" s="321"/>
      <c r="KAS13" s="321"/>
      <c r="KAT13" s="321"/>
      <c r="KAU13" s="321"/>
      <c r="KAV13" s="321"/>
      <c r="KAW13" s="321"/>
      <c r="KAX13" s="321"/>
      <c r="KAY13" s="321"/>
      <c r="KAZ13" s="321"/>
      <c r="KBA13" s="321"/>
      <c r="KBB13" s="321"/>
      <c r="KBC13" s="321"/>
      <c r="KBD13" s="321"/>
      <c r="KBE13" s="321"/>
      <c r="KBF13" s="321"/>
      <c r="KBG13" s="321"/>
      <c r="KBH13" s="321"/>
      <c r="KBI13" s="321"/>
      <c r="KBJ13" s="321"/>
      <c r="KBK13" s="321"/>
      <c r="KBL13" s="321"/>
      <c r="KBM13" s="321"/>
      <c r="KBN13" s="321"/>
      <c r="KBO13" s="321"/>
      <c r="KBP13" s="321"/>
      <c r="KBQ13" s="321"/>
      <c r="KBR13" s="321"/>
      <c r="KBS13" s="321"/>
      <c r="KBT13" s="321"/>
      <c r="KBU13" s="321"/>
      <c r="KBV13" s="321"/>
      <c r="KBW13" s="321"/>
      <c r="KBX13" s="321"/>
      <c r="KBY13" s="321"/>
      <c r="KBZ13" s="321"/>
      <c r="KCA13" s="321"/>
      <c r="KCB13" s="321"/>
      <c r="KCC13" s="321"/>
      <c r="KCD13" s="321"/>
      <c r="KCE13" s="321"/>
      <c r="KCF13" s="321"/>
      <c r="KCG13" s="321"/>
      <c r="KCH13" s="321"/>
      <c r="KCI13" s="321"/>
      <c r="KCJ13" s="321"/>
      <c r="KCK13" s="321"/>
      <c r="KCL13" s="321"/>
      <c r="KCM13" s="321"/>
      <c r="KCN13" s="321"/>
      <c r="KCO13" s="321"/>
      <c r="KCP13" s="321"/>
      <c r="KCQ13" s="321"/>
      <c r="KCR13" s="321"/>
      <c r="KCS13" s="321"/>
      <c r="KCT13" s="321"/>
      <c r="KCU13" s="321"/>
      <c r="KCV13" s="321"/>
      <c r="KCW13" s="321"/>
      <c r="KCX13" s="321"/>
      <c r="KCY13" s="321"/>
      <c r="KCZ13" s="321"/>
      <c r="KDA13" s="321"/>
      <c r="KDB13" s="321"/>
      <c r="KDC13" s="321"/>
      <c r="KDD13" s="321"/>
      <c r="KDE13" s="321"/>
      <c r="KDF13" s="321"/>
      <c r="KDG13" s="321"/>
      <c r="KDH13" s="321"/>
      <c r="KDI13" s="321"/>
      <c r="KDJ13" s="321"/>
      <c r="KDK13" s="321"/>
      <c r="KDL13" s="321"/>
      <c r="KDM13" s="321"/>
      <c r="KDN13" s="321"/>
      <c r="KDO13" s="321"/>
      <c r="KDP13" s="321"/>
      <c r="KDQ13" s="321"/>
      <c r="KDR13" s="321"/>
      <c r="KDS13" s="321"/>
      <c r="KDT13" s="321"/>
      <c r="KDU13" s="321"/>
      <c r="KDV13" s="321"/>
      <c r="KDW13" s="321"/>
      <c r="KDX13" s="321"/>
      <c r="KDY13" s="321"/>
      <c r="KDZ13" s="321"/>
      <c r="KEA13" s="321"/>
      <c r="KEB13" s="321"/>
      <c r="KEC13" s="321"/>
      <c r="KED13" s="321"/>
      <c r="KEE13" s="321"/>
      <c r="KEF13" s="321"/>
      <c r="KEG13" s="321"/>
      <c r="KEH13" s="321"/>
      <c r="KEI13" s="321"/>
      <c r="KEJ13" s="321"/>
      <c r="KEK13" s="321"/>
      <c r="KEL13" s="321"/>
      <c r="KEM13" s="321"/>
      <c r="KEN13" s="321"/>
      <c r="KEO13" s="321"/>
      <c r="KEP13" s="321"/>
      <c r="KEQ13" s="321"/>
      <c r="KER13" s="321"/>
      <c r="KES13" s="321"/>
      <c r="KET13" s="321"/>
      <c r="KEU13" s="321"/>
      <c r="KEV13" s="321"/>
      <c r="KEW13" s="321"/>
      <c r="KEX13" s="321"/>
      <c r="KEY13" s="321"/>
      <c r="KEZ13" s="321"/>
      <c r="KFA13" s="321"/>
      <c r="KFB13" s="321"/>
      <c r="KFC13" s="321"/>
      <c r="KFD13" s="321"/>
      <c r="KFE13" s="321"/>
      <c r="KFF13" s="321"/>
      <c r="KFG13" s="321"/>
      <c r="KFH13" s="321"/>
      <c r="KFI13" s="321"/>
      <c r="KFJ13" s="321"/>
      <c r="KFK13" s="321"/>
      <c r="KFL13" s="321"/>
      <c r="KFM13" s="321"/>
      <c r="KFN13" s="321"/>
      <c r="KFO13" s="321"/>
      <c r="KFP13" s="321"/>
      <c r="KFQ13" s="321"/>
      <c r="KFR13" s="321"/>
      <c r="KFS13" s="321"/>
      <c r="KFT13" s="321"/>
      <c r="KFU13" s="321"/>
      <c r="KFV13" s="321"/>
      <c r="KFW13" s="321"/>
      <c r="KFX13" s="321"/>
      <c r="KFY13" s="321"/>
      <c r="KFZ13" s="321"/>
      <c r="KGA13" s="321"/>
      <c r="KGB13" s="321"/>
      <c r="KGC13" s="321"/>
      <c r="KGD13" s="321"/>
      <c r="KGE13" s="321"/>
      <c r="KGF13" s="321"/>
      <c r="KGG13" s="321"/>
      <c r="KGH13" s="321"/>
      <c r="KGI13" s="321"/>
      <c r="KGJ13" s="321"/>
      <c r="KGK13" s="321"/>
      <c r="KGL13" s="321"/>
      <c r="KGM13" s="321"/>
      <c r="KGN13" s="321"/>
      <c r="KGO13" s="321"/>
      <c r="KGP13" s="321"/>
      <c r="KGQ13" s="321"/>
      <c r="KGR13" s="321"/>
      <c r="KGS13" s="321"/>
      <c r="KGT13" s="321"/>
      <c r="KGU13" s="321"/>
      <c r="KGV13" s="321"/>
      <c r="KGW13" s="321"/>
      <c r="KGX13" s="321"/>
      <c r="KGY13" s="321"/>
      <c r="KGZ13" s="321"/>
      <c r="KHA13" s="321"/>
      <c r="KHB13" s="321"/>
      <c r="KHC13" s="321"/>
      <c r="KHD13" s="321"/>
      <c r="KHE13" s="321"/>
      <c r="KHF13" s="321"/>
      <c r="KHG13" s="321"/>
      <c r="KHH13" s="321"/>
      <c r="KHI13" s="321"/>
      <c r="KHJ13" s="321"/>
      <c r="KHK13" s="321"/>
      <c r="KHL13" s="321"/>
      <c r="KHM13" s="321"/>
      <c r="KHN13" s="321"/>
      <c r="KHO13" s="321"/>
      <c r="KHP13" s="321"/>
      <c r="KHQ13" s="321"/>
      <c r="KHR13" s="321"/>
      <c r="KHS13" s="321"/>
      <c r="KHT13" s="321"/>
      <c r="KHU13" s="321"/>
      <c r="KHV13" s="321"/>
      <c r="KHW13" s="321"/>
      <c r="KHX13" s="321"/>
      <c r="KHY13" s="321"/>
      <c r="KHZ13" s="321"/>
      <c r="KIA13" s="321"/>
      <c r="KIB13" s="321"/>
      <c r="KIC13" s="321"/>
      <c r="KID13" s="321"/>
      <c r="KIE13" s="321"/>
      <c r="KIF13" s="321"/>
      <c r="KIG13" s="321"/>
      <c r="KIH13" s="321"/>
      <c r="KII13" s="321"/>
      <c r="KIJ13" s="321"/>
      <c r="KIK13" s="321"/>
      <c r="KIL13" s="321"/>
      <c r="KIM13" s="321"/>
      <c r="KIN13" s="321"/>
      <c r="KIO13" s="321"/>
      <c r="KIP13" s="321"/>
      <c r="KIQ13" s="321"/>
      <c r="KIR13" s="321"/>
      <c r="KIS13" s="321"/>
      <c r="KIT13" s="321"/>
      <c r="KIU13" s="321"/>
      <c r="KIV13" s="321"/>
      <c r="KIW13" s="321"/>
      <c r="KIX13" s="321"/>
      <c r="KIY13" s="321"/>
      <c r="KIZ13" s="321"/>
      <c r="KJA13" s="321"/>
      <c r="KJB13" s="321"/>
      <c r="KJC13" s="321"/>
      <c r="KJD13" s="321"/>
      <c r="KJE13" s="321"/>
      <c r="KJF13" s="321"/>
      <c r="KJG13" s="321"/>
      <c r="KJH13" s="321"/>
      <c r="KJI13" s="321"/>
      <c r="KJJ13" s="321"/>
      <c r="KJK13" s="321"/>
      <c r="KJL13" s="321"/>
      <c r="KJM13" s="321"/>
      <c r="KJN13" s="321"/>
      <c r="KJO13" s="321"/>
      <c r="KJP13" s="321"/>
      <c r="KJQ13" s="321"/>
      <c r="KJR13" s="321"/>
      <c r="KJS13" s="321"/>
      <c r="KJT13" s="321"/>
      <c r="KJU13" s="321"/>
      <c r="KJV13" s="321"/>
      <c r="KJW13" s="321"/>
      <c r="KJX13" s="321"/>
      <c r="KJY13" s="321"/>
      <c r="KJZ13" s="321"/>
      <c r="KKA13" s="321"/>
      <c r="KKB13" s="321"/>
      <c r="KKC13" s="321"/>
      <c r="KKD13" s="321"/>
      <c r="KKE13" s="321"/>
      <c r="KKF13" s="321"/>
      <c r="KKG13" s="321"/>
      <c r="KKH13" s="321"/>
      <c r="KKI13" s="321"/>
      <c r="KKJ13" s="321"/>
      <c r="KKK13" s="321"/>
      <c r="KKL13" s="321"/>
      <c r="KKM13" s="321"/>
      <c r="KKN13" s="321"/>
      <c r="KKO13" s="321"/>
      <c r="KKP13" s="321"/>
      <c r="KKQ13" s="321"/>
      <c r="KKR13" s="321"/>
      <c r="KKS13" s="321"/>
      <c r="KKT13" s="321"/>
      <c r="KKU13" s="321"/>
      <c r="KKV13" s="321"/>
      <c r="KKW13" s="321"/>
      <c r="KKX13" s="321"/>
      <c r="KKY13" s="321"/>
      <c r="KKZ13" s="321"/>
      <c r="KLA13" s="321"/>
      <c r="KLB13" s="321"/>
      <c r="KLC13" s="321"/>
      <c r="KLD13" s="321"/>
      <c r="KLE13" s="321"/>
      <c r="KLF13" s="321"/>
      <c r="KLG13" s="321"/>
      <c r="KLH13" s="321"/>
      <c r="KLI13" s="321"/>
      <c r="KLJ13" s="321"/>
      <c r="KLK13" s="321"/>
      <c r="KLL13" s="321"/>
      <c r="KLM13" s="321"/>
      <c r="KLN13" s="321"/>
      <c r="KLO13" s="321"/>
      <c r="KLP13" s="321"/>
      <c r="KLQ13" s="321"/>
      <c r="KLR13" s="321"/>
      <c r="KLS13" s="321"/>
      <c r="KLT13" s="321"/>
      <c r="KLU13" s="321"/>
      <c r="KLV13" s="321"/>
      <c r="KLW13" s="321"/>
      <c r="KLX13" s="321"/>
      <c r="KLY13" s="321"/>
      <c r="KLZ13" s="321"/>
      <c r="KMA13" s="321"/>
      <c r="KMB13" s="321"/>
      <c r="KMC13" s="321"/>
      <c r="KMD13" s="321"/>
      <c r="KME13" s="321"/>
      <c r="KMF13" s="321"/>
      <c r="KMG13" s="321"/>
      <c r="KMH13" s="321"/>
      <c r="KMI13" s="321"/>
      <c r="KMJ13" s="321"/>
      <c r="KMK13" s="321"/>
      <c r="KML13" s="321"/>
      <c r="KMM13" s="321"/>
      <c r="KMN13" s="321"/>
      <c r="KMO13" s="321"/>
      <c r="KMP13" s="321"/>
      <c r="KMQ13" s="321"/>
      <c r="KMR13" s="321"/>
      <c r="KMS13" s="321"/>
      <c r="KMT13" s="321"/>
      <c r="KMU13" s="321"/>
      <c r="KMV13" s="321"/>
      <c r="KMW13" s="321"/>
      <c r="KMX13" s="321"/>
      <c r="KMY13" s="321"/>
      <c r="KMZ13" s="321"/>
      <c r="KNA13" s="321"/>
      <c r="KNB13" s="321"/>
      <c r="KNC13" s="321"/>
      <c r="KND13" s="321"/>
      <c r="KNE13" s="321"/>
      <c r="KNF13" s="321"/>
      <c r="KNG13" s="321"/>
      <c r="KNH13" s="321"/>
      <c r="KNI13" s="321"/>
      <c r="KNJ13" s="321"/>
      <c r="KNK13" s="321"/>
      <c r="KNL13" s="321"/>
      <c r="KNM13" s="321"/>
      <c r="KNN13" s="321"/>
      <c r="KNO13" s="321"/>
      <c r="KNP13" s="321"/>
      <c r="KNQ13" s="321"/>
      <c r="KNR13" s="321"/>
      <c r="KNS13" s="321"/>
      <c r="KNT13" s="321"/>
      <c r="KNU13" s="321"/>
      <c r="KNV13" s="321"/>
      <c r="KNW13" s="321"/>
      <c r="KNX13" s="321"/>
      <c r="KNY13" s="321"/>
      <c r="KNZ13" s="321"/>
      <c r="KOA13" s="321"/>
      <c r="KOB13" s="321"/>
      <c r="KOC13" s="321"/>
      <c r="KOD13" s="321"/>
      <c r="KOE13" s="321"/>
      <c r="KOF13" s="321"/>
      <c r="KOG13" s="321"/>
      <c r="KOH13" s="321"/>
      <c r="KOI13" s="321"/>
      <c r="KOJ13" s="321"/>
      <c r="KOK13" s="321"/>
      <c r="KOL13" s="321"/>
      <c r="KOM13" s="321"/>
      <c r="KON13" s="321"/>
      <c r="KOO13" s="321"/>
      <c r="KOP13" s="321"/>
      <c r="KOQ13" s="321"/>
      <c r="KOR13" s="321"/>
      <c r="KOS13" s="321"/>
      <c r="KOT13" s="321"/>
      <c r="KOU13" s="321"/>
      <c r="KOV13" s="321"/>
      <c r="KOW13" s="321"/>
      <c r="KOX13" s="321"/>
      <c r="KOY13" s="321"/>
      <c r="KOZ13" s="321"/>
      <c r="KPA13" s="321"/>
      <c r="KPB13" s="321"/>
      <c r="KPC13" s="321"/>
      <c r="KPD13" s="321"/>
      <c r="KPE13" s="321"/>
      <c r="KPF13" s="321"/>
      <c r="KPG13" s="321"/>
      <c r="KPH13" s="321"/>
      <c r="KPI13" s="321"/>
      <c r="KPJ13" s="321"/>
      <c r="KPK13" s="321"/>
      <c r="KPL13" s="321"/>
      <c r="KPM13" s="321"/>
      <c r="KPN13" s="321"/>
      <c r="KPO13" s="321"/>
      <c r="KPP13" s="321"/>
      <c r="KPQ13" s="321"/>
      <c r="KPR13" s="321"/>
      <c r="KPS13" s="321"/>
      <c r="KPT13" s="321"/>
      <c r="KPU13" s="321"/>
      <c r="KPV13" s="321"/>
      <c r="KPW13" s="321"/>
      <c r="KPX13" s="321"/>
      <c r="KPY13" s="321"/>
      <c r="KPZ13" s="321"/>
      <c r="KQA13" s="321"/>
      <c r="KQB13" s="321"/>
      <c r="KQC13" s="321"/>
      <c r="KQD13" s="321"/>
      <c r="KQE13" s="321"/>
      <c r="KQF13" s="321"/>
      <c r="KQG13" s="321"/>
      <c r="KQH13" s="321"/>
      <c r="KQI13" s="321"/>
      <c r="KQJ13" s="321"/>
      <c r="KQK13" s="321"/>
      <c r="KQL13" s="321"/>
      <c r="KQM13" s="321"/>
      <c r="KQN13" s="321"/>
      <c r="KQO13" s="321"/>
      <c r="KQP13" s="321"/>
      <c r="KQQ13" s="321"/>
      <c r="KQR13" s="321"/>
      <c r="KQS13" s="321"/>
      <c r="KQT13" s="321"/>
      <c r="KQU13" s="321"/>
      <c r="KQV13" s="321"/>
      <c r="KQW13" s="321"/>
      <c r="KQX13" s="321"/>
      <c r="KQY13" s="321"/>
      <c r="KQZ13" s="321"/>
      <c r="KRA13" s="321"/>
      <c r="KRB13" s="321"/>
      <c r="KRC13" s="321"/>
      <c r="KRD13" s="321"/>
      <c r="KRE13" s="321"/>
      <c r="KRF13" s="321"/>
      <c r="KRG13" s="321"/>
      <c r="KRH13" s="321"/>
      <c r="KRI13" s="321"/>
      <c r="KRJ13" s="321"/>
      <c r="KRK13" s="321"/>
      <c r="KRL13" s="321"/>
      <c r="KRM13" s="321"/>
      <c r="KRN13" s="321"/>
      <c r="KRO13" s="321"/>
      <c r="KRP13" s="321"/>
      <c r="KRQ13" s="321"/>
      <c r="KRR13" s="321"/>
      <c r="KRS13" s="321"/>
      <c r="KRT13" s="321"/>
      <c r="KRU13" s="321"/>
      <c r="KRV13" s="321"/>
      <c r="KRW13" s="321"/>
      <c r="KRX13" s="321"/>
      <c r="KRY13" s="321"/>
      <c r="KRZ13" s="321"/>
      <c r="KSA13" s="321"/>
      <c r="KSB13" s="321"/>
      <c r="KSC13" s="321"/>
      <c r="KSD13" s="321"/>
      <c r="KSE13" s="321"/>
      <c r="KSF13" s="321"/>
      <c r="KSG13" s="321"/>
      <c r="KSH13" s="321"/>
      <c r="KSI13" s="321"/>
      <c r="KSJ13" s="321"/>
      <c r="KSK13" s="321"/>
      <c r="KSL13" s="321"/>
      <c r="KSM13" s="321"/>
      <c r="KSN13" s="321"/>
      <c r="KSO13" s="321"/>
      <c r="KSP13" s="321"/>
      <c r="KSQ13" s="321"/>
      <c r="KSR13" s="321"/>
      <c r="KSS13" s="321"/>
      <c r="KST13" s="321"/>
      <c r="KSU13" s="321"/>
      <c r="KSV13" s="321"/>
      <c r="KSW13" s="321"/>
      <c r="KSX13" s="321"/>
      <c r="KSY13" s="321"/>
      <c r="KSZ13" s="321"/>
      <c r="KTA13" s="321"/>
      <c r="KTB13" s="321"/>
      <c r="KTC13" s="321"/>
      <c r="KTD13" s="321"/>
      <c r="KTE13" s="321"/>
      <c r="KTF13" s="321"/>
      <c r="KTG13" s="321"/>
      <c r="KTH13" s="321"/>
      <c r="KTI13" s="321"/>
      <c r="KTJ13" s="321"/>
      <c r="KTK13" s="321"/>
      <c r="KTL13" s="321"/>
      <c r="KTM13" s="321"/>
      <c r="KTN13" s="321"/>
      <c r="KTO13" s="321"/>
      <c r="KTP13" s="321"/>
      <c r="KTQ13" s="321"/>
      <c r="KTR13" s="321"/>
      <c r="KTS13" s="321"/>
      <c r="KTT13" s="321"/>
      <c r="KTU13" s="321"/>
      <c r="KTV13" s="321"/>
      <c r="KTW13" s="321"/>
      <c r="KTX13" s="321"/>
      <c r="KTY13" s="321"/>
      <c r="KTZ13" s="321"/>
      <c r="KUA13" s="321"/>
      <c r="KUB13" s="321"/>
      <c r="KUC13" s="321"/>
      <c r="KUD13" s="321"/>
      <c r="KUE13" s="321"/>
      <c r="KUF13" s="321"/>
      <c r="KUG13" s="321"/>
      <c r="KUH13" s="321"/>
      <c r="KUI13" s="321"/>
      <c r="KUJ13" s="321"/>
      <c r="KUK13" s="321"/>
      <c r="KUL13" s="321"/>
      <c r="KUM13" s="321"/>
      <c r="KUN13" s="321"/>
      <c r="KUO13" s="321"/>
      <c r="KUP13" s="321"/>
      <c r="KUQ13" s="321"/>
      <c r="KUR13" s="321"/>
      <c r="KUS13" s="321"/>
      <c r="KUT13" s="321"/>
      <c r="KUU13" s="321"/>
      <c r="KUV13" s="321"/>
      <c r="KUW13" s="321"/>
      <c r="KUX13" s="321"/>
      <c r="KUY13" s="321"/>
      <c r="KUZ13" s="321"/>
      <c r="KVA13" s="321"/>
      <c r="KVB13" s="321"/>
      <c r="KVC13" s="321"/>
      <c r="KVD13" s="321"/>
      <c r="KVE13" s="321"/>
      <c r="KVF13" s="321"/>
      <c r="KVG13" s="321"/>
      <c r="KVH13" s="321"/>
      <c r="KVI13" s="321"/>
      <c r="KVJ13" s="321"/>
      <c r="KVK13" s="321"/>
      <c r="KVL13" s="321"/>
      <c r="KVM13" s="321"/>
      <c r="KVN13" s="321"/>
      <c r="KVO13" s="321"/>
      <c r="KVP13" s="321"/>
      <c r="KVQ13" s="321"/>
      <c r="KVR13" s="321"/>
      <c r="KVS13" s="321"/>
      <c r="KVT13" s="321"/>
      <c r="KVU13" s="321"/>
      <c r="KVV13" s="321"/>
      <c r="KVW13" s="321"/>
      <c r="KVX13" s="321"/>
      <c r="KVY13" s="321"/>
      <c r="KVZ13" s="321"/>
      <c r="KWA13" s="321"/>
      <c r="KWB13" s="321"/>
      <c r="KWC13" s="321"/>
      <c r="KWD13" s="321"/>
      <c r="KWE13" s="321"/>
      <c r="KWF13" s="321"/>
      <c r="KWG13" s="321"/>
      <c r="KWH13" s="321"/>
      <c r="KWI13" s="321"/>
      <c r="KWJ13" s="321"/>
      <c r="KWK13" s="321"/>
      <c r="KWL13" s="321"/>
      <c r="KWM13" s="321"/>
      <c r="KWN13" s="321"/>
      <c r="KWO13" s="321"/>
      <c r="KWP13" s="321"/>
      <c r="KWQ13" s="321"/>
      <c r="KWR13" s="321"/>
      <c r="KWS13" s="321"/>
      <c r="KWT13" s="321"/>
      <c r="KWU13" s="321"/>
      <c r="KWV13" s="321"/>
      <c r="KWW13" s="321"/>
      <c r="KWX13" s="321"/>
      <c r="KWY13" s="321"/>
      <c r="KWZ13" s="321"/>
      <c r="KXA13" s="321"/>
      <c r="KXB13" s="321"/>
      <c r="KXC13" s="321"/>
      <c r="KXD13" s="321"/>
      <c r="KXE13" s="321"/>
      <c r="KXF13" s="321"/>
      <c r="KXG13" s="321"/>
      <c r="KXH13" s="321"/>
      <c r="KXI13" s="321"/>
      <c r="KXJ13" s="321"/>
      <c r="KXK13" s="321"/>
      <c r="KXL13" s="321"/>
      <c r="KXM13" s="321"/>
      <c r="KXN13" s="321"/>
      <c r="KXO13" s="321"/>
      <c r="KXP13" s="321"/>
      <c r="KXQ13" s="321"/>
      <c r="KXR13" s="321"/>
      <c r="KXS13" s="321"/>
      <c r="KXT13" s="321"/>
      <c r="KXU13" s="321"/>
      <c r="KXV13" s="321"/>
      <c r="KXW13" s="321"/>
      <c r="KXX13" s="321"/>
      <c r="KXY13" s="321"/>
      <c r="KXZ13" s="321"/>
      <c r="KYA13" s="321"/>
      <c r="KYB13" s="321"/>
      <c r="KYC13" s="321"/>
      <c r="KYD13" s="321"/>
      <c r="KYE13" s="321"/>
      <c r="KYF13" s="321"/>
      <c r="KYG13" s="321"/>
      <c r="KYH13" s="321"/>
      <c r="KYI13" s="321"/>
      <c r="KYJ13" s="321"/>
      <c r="KYK13" s="321"/>
      <c r="KYL13" s="321"/>
      <c r="KYM13" s="321"/>
      <c r="KYN13" s="321"/>
      <c r="KYO13" s="321"/>
      <c r="KYP13" s="321"/>
      <c r="KYQ13" s="321"/>
      <c r="KYR13" s="321"/>
      <c r="KYS13" s="321"/>
      <c r="KYT13" s="321"/>
      <c r="KYU13" s="321"/>
      <c r="KYV13" s="321"/>
      <c r="KYW13" s="321"/>
      <c r="KYX13" s="321"/>
      <c r="KYY13" s="321"/>
      <c r="KYZ13" s="321"/>
      <c r="KZA13" s="321"/>
      <c r="KZB13" s="321"/>
      <c r="KZC13" s="321"/>
      <c r="KZD13" s="321"/>
      <c r="KZE13" s="321"/>
      <c r="KZF13" s="321"/>
      <c r="KZG13" s="321"/>
      <c r="KZH13" s="321"/>
      <c r="KZI13" s="321"/>
      <c r="KZJ13" s="321"/>
      <c r="KZK13" s="321"/>
      <c r="KZL13" s="321"/>
      <c r="KZM13" s="321"/>
      <c r="KZN13" s="321"/>
      <c r="KZO13" s="321"/>
      <c r="KZP13" s="321"/>
      <c r="KZQ13" s="321"/>
      <c r="KZR13" s="321"/>
      <c r="KZS13" s="321"/>
      <c r="KZT13" s="321"/>
      <c r="KZU13" s="321"/>
      <c r="KZV13" s="321"/>
      <c r="KZW13" s="321"/>
      <c r="KZX13" s="321"/>
      <c r="KZY13" s="321"/>
      <c r="KZZ13" s="321"/>
      <c r="LAA13" s="321"/>
      <c r="LAB13" s="321"/>
      <c r="LAC13" s="321"/>
      <c r="LAD13" s="321"/>
      <c r="LAE13" s="321"/>
      <c r="LAF13" s="321"/>
      <c r="LAG13" s="321"/>
      <c r="LAH13" s="321"/>
      <c r="LAI13" s="321"/>
      <c r="LAJ13" s="321"/>
      <c r="LAK13" s="321"/>
      <c r="LAL13" s="321"/>
      <c r="LAM13" s="321"/>
      <c r="LAN13" s="321"/>
      <c r="LAO13" s="321"/>
      <c r="LAP13" s="321"/>
      <c r="LAQ13" s="321"/>
      <c r="LAR13" s="321"/>
      <c r="LAS13" s="321"/>
      <c r="LAT13" s="321"/>
      <c r="LAU13" s="321"/>
      <c r="LAV13" s="321"/>
      <c r="LAW13" s="321"/>
      <c r="LAX13" s="321"/>
      <c r="LAY13" s="321"/>
      <c r="LAZ13" s="321"/>
      <c r="LBA13" s="321"/>
      <c r="LBB13" s="321"/>
      <c r="LBC13" s="321"/>
      <c r="LBD13" s="321"/>
      <c r="LBE13" s="321"/>
      <c r="LBF13" s="321"/>
      <c r="LBG13" s="321"/>
      <c r="LBH13" s="321"/>
      <c r="LBI13" s="321"/>
      <c r="LBJ13" s="321"/>
      <c r="LBK13" s="321"/>
      <c r="LBL13" s="321"/>
      <c r="LBM13" s="321"/>
      <c r="LBN13" s="321"/>
      <c r="LBO13" s="321"/>
      <c r="LBP13" s="321"/>
      <c r="LBQ13" s="321"/>
      <c r="LBR13" s="321"/>
      <c r="LBS13" s="321"/>
      <c r="LBT13" s="321"/>
      <c r="LBU13" s="321"/>
      <c r="LBV13" s="321"/>
      <c r="LBW13" s="321"/>
      <c r="LBX13" s="321"/>
      <c r="LBY13" s="321"/>
      <c r="LBZ13" s="321"/>
      <c r="LCA13" s="321"/>
      <c r="LCB13" s="321"/>
      <c r="LCC13" s="321"/>
      <c r="LCD13" s="321"/>
      <c r="LCE13" s="321"/>
      <c r="LCF13" s="321"/>
      <c r="LCG13" s="321"/>
      <c r="LCH13" s="321"/>
      <c r="LCI13" s="321"/>
      <c r="LCJ13" s="321"/>
      <c r="LCK13" s="321"/>
      <c r="LCL13" s="321"/>
      <c r="LCM13" s="321"/>
      <c r="LCN13" s="321"/>
      <c r="LCO13" s="321"/>
      <c r="LCP13" s="321"/>
      <c r="LCQ13" s="321"/>
      <c r="LCR13" s="321"/>
      <c r="LCS13" s="321"/>
      <c r="LCT13" s="321"/>
      <c r="LCU13" s="321"/>
      <c r="LCV13" s="321"/>
      <c r="LCW13" s="321"/>
      <c r="LCX13" s="321"/>
      <c r="LCY13" s="321"/>
      <c r="LCZ13" s="321"/>
      <c r="LDA13" s="321"/>
      <c r="LDB13" s="321"/>
      <c r="LDC13" s="321"/>
      <c r="LDD13" s="321"/>
      <c r="LDE13" s="321"/>
      <c r="LDF13" s="321"/>
      <c r="LDG13" s="321"/>
      <c r="LDH13" s="321"/>
      <c r="LDI13" s="321"/>
      <c r="LDJ13" s="321"/>
      <c r="LDK13" s="321"/>
      <c r="LDL13" s="321"/>
      <c r="LDM13" s="321"/>
      <c r="LDN13" s="321"/>
      <c r="LDO13" s="321"/>
      <c r="LDP13" s="321"/>
      <c r="LDQ13" s="321"/>
      <c r="LDR13" s="321"/>
      <c r="LDS13" s="321"/>
      <c r="LDT13" s="321"/>
      <c r="LDU13" s="321"/>
      <c r="LDV13" s="321"/>
      <c r="LDW13" s="321"/>
      <c r="LDX13" s="321"/>
      <c r="LDY13" s="321"/>
      <c r="LDZ13" s="321"/>
      <c r="LEA13" s="321"/>
      <c r="LEB13" s="321"/>
      <c r="LEC13" s="321"/>
      <c r="LED13" s="321"/>
      <c r="LEE13" s="321"/>
      <c r="LEF13" s="321"/>
      <c r="LEG13" s="321"/>
      <c r="LEH13" s="321"/>
      <c r="LEI13" s="321"/>
      <c r="LEJ13" s="321"/>
      <c r="LEK13" s="321"/>
      <c r="LEL13" s="321"/>
      <c r="LEM13" s="321"/>
      <c r="LEN13" s="321"/>
      <c r="LEO13" s="321"/>
      <c r="LEP13" s="321"/>
      <c r="LEQ13" s="321"/>
      <c r="LER13" s="321"/>
      <c r="LES13" s="321"/>
      <c r="LET13" s="321"/>
      <c r="LEU13" s="321"/>
      <c r="LEV13" s="321"/>
      <c r="LEW13" s="321"/>
      <c r="LEX13" s="321"/>
      <c r="LEY13" s="321"/>
      <c r="LEZ13" s="321"/>
      <c r="LFA13" s="321"/>
      <c r="LFB13" s="321"/>
      <c r="LFC13" s="321"/>
      <c r="LFD13" s="321"/>
      <c r="LFE13" s="321"/>
      <c r="LFF13" s="321"/>
      <c r="LFG13" s="321"/>
      <c r="LFH13" s="321"/>
      <c r="LFI13" s="321"/>
      <c r="LFJ13" s="321"/>
      <c r="LFK13" s="321"/>
      <c r="LFL13" s="321"/>
      <c r="LFM13" s="321"/>
      <c r="LFN13" s="321"/>
      <c r="LFO13" s="321"/>
      <c r="LFP13" s="321"/>
      <c r="LFQ13" s="321"/>
      <c r="LFR13" s="321"/>
      <c r="LFS13" s="321"/>
      <c r="LFT13" s="321"/>
      <c r="LFU13" s="321"/>
      <c r="LFV13" s="321"/>
      <c r="LFW13" s="321"/>
      <c r="LFX13" s="321"/>
      <c r="LFY13" s="321"/>
      <c r="LFZ13" s="321"/>
      <c r="LGA13" s="321"/>
      <c r="LGB13" s="321"/>
      <c r="LGC13" s="321"/>
      <c r="LGD13" s="321"/>
      <c r="LGE13" s="321"/>
      <c r="LGF13" s="321"/>
      <c r="LGG13" s="321"/>
      <c r="LGH13" s="321"/>
      <c r="LGI13" s="321"/>
      <c r="LGJ13" s="321"/>
      <c r="LGK13" s="321"/>
      <c r="LGL13" s="321"/>
      <c r="LGM13" s="321"/>
      <c r="LGN13" s="321"/>
      <c r="LGO13" s="321"/>
      <c r="LGP13" s="321"/>
      <c r="LGQ13" s="321"/>
      <c r="LGR13" s="321"/>
      <c r="LGS13" s="321"/>
      <c r="LGT13" s="321"/>
      <c r="LGU13" s="321"/>
      <c r="LGV13" s="321"/>
      <c r="LGW13" s="321"/>
      <c r="LGX13" s="321"/>
      <c r="LGY13" s="321"/>
      <c r="LGZ13" s="321"/>
      <c r="LHA13" s="321"/>
      <c r="LHB13" s="321"/>
      <c r="LHC13" s="321"/>
      <c r="LHD13" s="321"/>
      <c r="LHE13" s="321"/>
      <c r="LHF13" s="321"/>
      <c r="LHG13" s="321"/>
      <c r="LHH13" s="321"/>
      <c r="LHI13" s="321"/>
      <c r="LHJ13" s="321"/>
      <c r="LHK13" s="321"/>
      <c r="LHL13" s="321"/>
      <c r="LHM13" s="321"/>
      <c r="LHN13" s="321"/>
      <c r="LHO13" s="321"/>
      <c r="LHP13" s="321"/>
      <c r="LHQ13" s="321"/>
      <c r="LHR13" s="321"/>
      <c r="LHS13" s="321"/>
      <c r="LHT13" s="321"/>
      <c r="LHU13" s="321"/>
      <c r="LHV13" s="321"/>
      <c r="LHW13" s="321"/>
      <c r="LHX13" s="321"/>
      <c r="LHY13" s="321"/>
      <c r="LHZ13" s="321"/>
      <c r="LIA13" s="321"/>
      <c r="LIB13" s="321"/>
      <c r="LIC13" s="321"/>
      <c r="LID13" s="321"/>
      <c r="LIE13" s="321"/>
      <c r="LIF13" s="321"/>
      <c r="LIG13" s="321"/>
      <c r="LIH13" s="321"/>
      <c r="LII13" s="321"/>
      <c r="LIJ13" s="321"/>
      <c r="LIK13" s="321"/>
      <c r="LIL13" s="321"/>
      <c r="LIM13" s="321"/>
      <c r="LIN13" s="321"/>
      <c r="LIO13" s="321"/>
      <c r="LIP13" s="321"/>
      <c r="LIQ13" s="321"/>
      <c r="LIR13" s="321"/>
      <c r="LIS13" s="321"/>
      <c r="LIT13" s="321"/>
      <c r="LIU13" s="321"/>
      <c r="LIV13" s="321"/>
      <c r="LIW13" s="321"/>
      <c r="LIX13" s="321"/>
      <c r="LIY13" s="321"/>
      <c r="LIZ13" s="321"/>
      <c r="LJA13" s="321"/>
      <c r="LJB13" s="321"/>
      <c r="LJC13" s="321"/>
      <c r="LJD13" s="321"/>
      <c r="LJE13" s="321"/>
      <c r="LJF13" s="321"/>
      <c r="LJG13" s="321"/>
      <c r="LJH13" s="321"/>
      <c r="LJI13" s="321"/>
      <c r="LJJ13" s="321"/>
      <c r="LJK13" s="321"/>
      <c r="LJL13" s="321"/>
      <c r="LJM13" s="321"/>
      <c r="LJN13" s="321"/>
      <c r="LJO13" s="321"/>
      <c r="LJP13" s="321"/>
      <c r="LJQ13" s="321"/>
      <c r="LJR13" s="321"/>
      <c r="LJS13" s="321"/>
      <c r="LJT13" s="321"/>
      <c r="LJU13" s="321"/>
      <c r="LJV13" s="321"/>
      <c r="LJW13" s="321"/>
      <c r="LJX13" s="321"/>
      <c r="LJY13" s="321"/>
      <c r="LJZ13" s="321"/>
      <c r="LKA13" s="321"/>
      <c r="LKB13" s="321"/>
      <c r="LKC13" s="321"/>
      <c r="LKD13" s="321"/>
      <c r="LKE13" s="321"/>
      <c r="LKF13" s="321"/>
      <c r="LKG13" s="321"/>
      <c r="LKH13" s="321"/>
      <c r="LKI13" s="321"/>
      <c r="LKJ13" s="321"/>
      <c r="LKK13" s="321"/>
      <c r="LKL13" s="321"/>
      <c r="LKM13" s="321"/>
      <c r="LKN13" s="321"/>
      <c r="LKO13" s="321"/>
      <c r="LKP13" s="321"/>
      <c r="LKQ13" s="321"/>
      <c r="LKR13" s="321"/>
      <c r="LKS13" s="321"/>
      <c r="LKT13" s="321"/>
      <c r="LKU13" s="321"/>
      <c r="LKV13" s="321"/>
      <c r="LKW13" s="321"/>
      <c r="LKX13" s="321"/>
      <c r="LKY13" s="321"/>
      <c r="LKZ13" s="321"/>
      <c r="LLA13" s="321"/>
      <c r="LLB13" s="321"/>
      <c r="LLC13" s="321"/>
      <c r="LLD13" s="321"/>
      <c r="LLE13" s="321"/>
      <c r="LLF13" s="321"/>
      <c r="LLG13" s="321"/>
      <c r="LLH13" s="321"/>
      <c r="LLI13" s="321"/>
      <c r="LLJ13" s="321"/>
      <c r="LLK13" s="321"/>
      <c r="LLL13" s="321"/>
      <c r="LLM13" s="321"/>
      <c r="LLN13" s="321"/>
      <c r="LLO13" s="321"/>
      <c r="LLP13" s="321"/>
      <c r="LLQ13" s="321"/>
      <c r="LLR13" s="321"/>
      <c r="LLS13" s="321"/>
      <c r="LLT13" s="321"/>
      <c r="LLU13" s="321"/>
      <c r="LLV13" s="321"/>
      <c r="LLW13" s="321"/>
      <c r="LLX13" s="321"/>
      <c r="LLY13" s="321"/>
      <c r="LLZ13" s="321"/>
      <c r="LMA13" s="321"/>
      <c r="LMB13" s="321"/>
      <c r="LMC13" s="321"/>
      <c r="LMD13" s="321"/>
      <c r="LME13" s="321"/>
      <c r="LMF13" s="321"/>
      <c r="LMG13" s="321"/>
      <c r="LMH13" s="321"/>
      <c r="LMI13" s="321"/>
      <c r="LMJ13" s="321"/>
      <c r="LMK13" s="321"/>
      <c r="LML13" s="321"/>
      <c r="LMM13" s="321"/>
      <c r="LMN13" s="321"/>
      <c r="LMO13" s="321"/>
      <c r="LMP13" s="321"/>
      <c r="LMQ13" s="321"/>
      <c r="LMR13" s="321"/>
      <c r="LMS13" s="321"/>
      <c r="LMT13" s="321"/>
      <c r="LMU13" s="321"/>
      <c r="LMV13" s="321"/>
      <c r="LMW13" s="321"/>
      <c r="LMX13" s="321"/>
      <c r="LMY13" s="321"/>
      <c r="LMZ13" s="321"/>
      <c r="LNA13" s="321"/>
      <c r="LNB13" s="321"/>
      <c r="LNC13" s="321"/>
      <c r="LND13" s="321"/>
      <c r="LNE13" s="321"/>
      <c r="LNF13" s="321"/>
      <c r="LNG13" s="321"/>
      <c r="LNH13" s="321"/>
      <c r="LNI13" s="321"/>
      <c r="LNJ13" s="321"/>
      <c r="LNK13" s="321"/>
      <c r="LNL13" s="321"/>
      <c r="LNM13" s="321"/>
      <c r="LNN13" s="321"/>
      <c r="LNO13" s="321"/>
      <c r="LNP13" s="321"/>
      <c r="LNQ13" s="321"/>
      <c r="LNR13" s="321"/>
      <c r="LNS13" s="321"/>
      <c r="LNT13" s="321"/>
      <c r="LNU13" s="321"/>
      <c r="LNV13" s="321"/>
      <c r="LNW13" s="321"/>
      <c r="LNX13" s="321"/>
      <c r="LNY13" s="321"/>
      <c r="LNZ13" s="321"/>
      <c r="LOA13" s="321"/>
      <c r="LOB13" s="321"/>
      <c r="LOC13" s="321"/>
      <c r="LOD13" s="321"/>
      <c r="LOE13" s="321"/>
      <c r="LOF13" s="321"/>
      <c r="LOG13" s="321"/>
      <c r="LOH13" s="321"/>
      <c r="LOI13" s="321"/>
      <c r="LOJ13" s="321"/>
      <c r="LOK13" s="321"/>
      <c r="LOL13" s="321"/>
      <c r="LOM13" s="321"/>
      <c r="LON13" s="321"/>
      <c r="LOO13" s="321"/>
      <c r="LOP13" s="321"/>
      <c r="LOQ13" s="321"/>
      <c r="LOR13" s="321"/>
      <c r="LOS13" s="321"/>
      <c r="LOT13" s="321"/>
      <c r="LOU13" s="321"/>
      <c r="LOV13" s="321"/>
      <c r="LOW13" s="321"/>
      <c r="LOX13" s="321"/>
      <c r="LOY13" s="321"/>
      <c r="LOZ13" s="321"/>
      <c r="LPA13" s="321"/>
      <c r="LPB13" s="321"/>
      <c r="LPC13" s="321"/>
      <c r="LPD13" s="321"/>
      <c r="LPE13" s="321"/>
      <c r="LPF13" s="321"/>
      <c r="LPG13" s="321"/>
      <c r="LPH13" s="321"/>
      <c r="LPI13" s="321"/>
      <c r="LPJ13" s="321"/>
      <c r="LPK13" s="321"/>
      <c r="LPL13" s="321"/>
      <c r="LPM13" s="321"/>
      <c r="LPN13" s="321"/>
      <c r="LPO13" s="321"/>
      <c r="LPP13" s="321"/>
      <c r="LPQ13" s="321"/>
      <c r="LPR13" s="321"/>
      <c r="LPS13" s="321"/>
      <c r="LPT13" s="321"/>
      <c r="LPU13" s="321"/>
      <c r="LPV13" s="321"/>
      <c r="LPW13" s="321"/>
      <c r="LPX13" s="321"/>
      <c r="LPY13" s="321"/>
      <c r="LPZ13" s="321"/>
      <c r="LQA13" s="321"/>
      <c r="LQB13" s="321"/>
      <c r="LQC13" s="321"/>
      <c r="LQD13" s="321"/>
      <c r="LQE13" s="321"/>
      <c r="LQF13" s="321"/>
      <c r="LQG13" s="321"/>
      <c r="LQH13" s="321"/>
      <c r="LQI13" s="321"/>
      <c r="LQJ13" s="321"/>
      <c r="LQK13" s="321"/>
      <c r="LQL13" s="321"/>
      <c r="LQM13" s="321"/>
      <c r="LQN13" s="321"/>
      <c r="LQO13" s="321"/>
      <c r="LQP13" s="321"/>
      <c r="LQQ13" s="321"/>
      <c r="LQR13" s="321"/>
      <c r="LQS13" s="321"/>
      <c r="LQT13" s="321"/>
      <c r="LQU13" s="321"/>
      <c r="LQV13" s="321"/>
      <c r="LQW13" s="321"/>
      <c r="LQX13" s="321"/>
      <c r="LQY13" s="321"/>
      <c r="LQZ13" s="321"/>
      <c r="LRA13" s="321"/>
      <c r="LRB13" s="321"/>
      <c r="LRC13" s="321"/>
      <c r="LRD13" s="321"/>
      <c r="LRE13" s="321"/>
      <c r="LRF13" s="321"/>
      <c r="LRG13" s="321"/>
      <c r="LRH13" s="321"/>
      <c r="LRI13" s="321"/>
      <c r="LRJ13" s="321"/>
      <c r="LRK13" s="321"/>
      <c r="LRL13" s="321"/>
      <c r="LRM13" s="321"/>
      <c r="LRN13" s="321"/>
      <c r="LRO13" s="321"/>
      <c r="LRP13" s="321"/>
      <c r="LRQ13" s="321"/>
      <c r="LRR13" s="321"/>
      <c r="LRS13" s="321"/>
      <c r="LRT13" s="321"/>
      <c r="LRU13" s="321"/>
      <c r="LRV13" s="321"/>
      <c r="LRW13" s="321"/>
      <c r="LRX13" s="321"/>
      <c r="LRY13" s="321"/>
      <c r="LRZ13" s="321"/>
      <c r="LSA13" s="321"/>
      <c r="LSB13" s="321"/>
      <c r="LSC13" s="321"/>
      <c r="LSD13" s="321"/>
      <c r="LSE13" s="321"/>
      <c r="LSF13" s="321"/>
      <c r="LSG13" s="321"/>
      <c r="LSH13" s="321"/>
      <c r="LSI13" s="321"/>
      <c r="LSJ13" s="321"/>
      <c r="LSK13" s="321"/>
      <c r="LSL13" s="321"/>
      <c r="LSM13" s="321"/>
      <c r="LSN13" s="321"/>
      <c r="LSO13" s="321"/>
      <c r="LSP13" s="321"/>
      <c r="LSQ13" s="321"/>
      <c r="LSR13" s="321"/>
      <c r="LSS13" s="321"/>
      <c r="LST13" s="321"/>
      <c r="LSU13" s="321"/>
      <c r="LSV13" s="321"/>
      <c r="LSW13" s="321"/>
      <c r="LSX13" s="321"/>
      <c r="LSY13" s="321"/>
      <c r="LSZ13" s="321"/>
      <c r="LTA13" s="321"/>
      <c r="LTB13" s="321"/>
      <c r="LTC13" s="321"/>
      <c r="LTD13" s="321"/>
      <c r="LTE13" s="321"/>
      <c r="LTF13" s="321"/>
      <c r="LTG13" s="321"/>
      <c r="LTH13" s="321"/>
      <c r="LTI13" s="321"/>
      <c r="LTJ13" s="321"/>
      <c r="LTK13" s="321"/>
      <c r="LTL13" s="321"/>
      <c r="LTM13" s="321"/>
      <c r="LTN13" s="321"/>
      <c r="LTO13" s="321"/>
      <c r="LTP13" s="321"/>
      <c r="LTQ13" s="321"/>
      <c r="LTR13" s="321"/>
      <c r="LTS13" s="321"/>
      <c r="LTT13" s="321"/>
      <c r="LTU13" s="321"/>
      <c r="LTV13" s="321"/>
      <c r="LTW13" s="321"/>
      <c r="LTX13" s="321"/>
      <c r="LTY13" s="321"/>
      <c r="LTZ13" s="321"/>
      <c r="LUA13" s="321"/>
      <c r="LUB13" s="321"/>
      <c r="LUC13" s="321"/>
      <c r="LUD13" s="321"/>
      <c r="LUE13" s="321"/>
      <c r="LUF13" s="321"/>
      <c r="LUG13" s="321"/>
      <c r="LUH13" s="321"/>
      <c r="LUI13" s="321"/>
      <c r="LUJ13" s="321"/>
      <c r="LUK13" s="321"/>
      <c r="LUL13" s="321"/>
      <c r="LUM13" s="321"/>
      <c r="LUN13" s="321"/>
      <c r="LUO13" s="321"/>
      <c r="LUP13" s="321"/>
      <c r="LUQ13" s="321"/>
      <c r="LUR13" s="321"/>
      <c r="LUS13" s="321"/>
      <c r="LUT13" s="321"/>
      <c r="LUU13" s="321"/>
      <c r="LUV13" s="321"/>
      <c r="LUW13" s="321"/>
      <c r="LUX13" s="321"/>
      <c r="LUY13" s="321"/>
      <c r="LUZ13" s="321"/>
      <c r="LVA13" s="321"/>
      <c r="LVB13" s="321"/>
      <c r="LVC13" s="321"/>
      <c r="LVD13" s="321"/>
      <c r="LVE13" s="321"/>
      <c r="LVF13" s="321"/>
      <c r="LVG13" s="321"/>
      <c r="LVH13" s="321"/>
      <c r="LVI13" s="321"/>
      <c r="LVJ13" s="321"/>
      <c r="LVK13" s="321"/>
      <c r="LVL13" s="321"/>
      <c r="LVM13" s="321"/>
      <c r="LVN13" s="321"/>
      <c r="LVO13" s="321"/>
      <c r="LVP13" s="321"/>
      <c r="LVQ13" s="321"/>
      <c r="LVR13" s="321"/>
      <c r="LVS13" s="321"/>
      <c r="LVT13" s="321"/>
      <c r="LVU13" s="321"/>
      <c r="LVV13" s="321"/>
      <c r="LVW13" s="321"/>
      <c r="LVX13" s="321"/>
      <c r="LVY13" s="321"/>
      <c r="LVZ13" s="321"/>
      <c r="LWA13" s="321"/>
      <c r="LWB13" s="321"/>
      <c r="LWC13" s="321"/>
      <c r="LWD13" s="321"/>
      <c r="LWE13" s="321"/>
      <c r="LWF13" s="321"/>
      <c r="LWG13" s="321"/>
      <c r="LWH13" s="321"/>
      <c r="LWI13" s="321"/>
      <c r="LWJ13" s="321"/>
      <c r="LWK13" s="321"/>
      <c r="LWL13" s="321"/>
      <c r="LWM13" s="321"/>
      <c r="LWN13" s="321"/>
      <c r="LWO13" s="321"/>
      <c r="LWP13" s="321"/>
      <c r="LWQ13" s="321"/>
      <c r="LWR13" s="321"/>
      <c r="LWS13" s="321"/>
      <c r="LWT13" s="321"/>
      <c r="LWU13" s="321"/>
      <c r="LWV13" s="321"/>
      <c r="LWW13" s="321"/>
      <c r="LWX13" s="321"/>
      <c r="LWY13" s="321"/>
      <c r="LWZ13" s="321"/>
      <c r="LXA13" s="321"/>
      <c r="LXB13" s="321"/>
      <c r="LXC13" s="321"/>
      <c r="LXD13" s="321"/>
      <c r="LXE13" s="321"/>
      <c r="LXF13" s="321"/>
      <c r="LXG13" s="321"/>
      <c r="LXH13" s="321"/>
      <c r="LXI13" s="321"/>
      <c r="LXJ13" s="321"/>
      <c r="LXK13" s="321"/>
      <c r="LXL13" s="321"/>
      <c r="LXM13" s="321"/>
      <c r="LXN13" s="321"/>
      <c r="LXO13" s="321"/>
      <c r="LXP13" s="321"/>
      <c r="LXQ13" s="321"/>
      <c r="LXR13" s="321"/>
      <c r="LXS13" s="321"/>
      <c r="LXT13" s="321"/>
      <c r="LXU13" s="321"/>
      <c r="LXV13" s="321"/>
      <c r="LXW13" s="321"/>
      <c r="LXX13" s="321"/>
      <c r="LXY13" s="321"/>
      <c r="LXZ13" s="321"/>
      <c r="LYA13" s="321"/>
      <c r="LYB13" s="321"/>
      <c r="LYC13" s="321"/>
      <c r="LYD13" s="321"/>
      <c r="LYE13" s="321"/>
      <c r="LYF13" s="321"/>
      <c r="LYG13" s="321"/>
      <c r="LYH13" s="321"/>
      <c r="LYI13" s="321"/>
      <c r="LYJ13" s="321"/>
      <c r="LYK13" s="321"/>
      <c r="LYL13" s="321"/>
      <c r="LYM13" s="321"/>
      <c r="LYN13" s="321"/>
      <c r="LYO13" s="321"/>
      <c r="LYP13" s="321"/>
      <c r="LYQ13" s="321"/>
      <c r="LYR13" s="321"/>
      <c r="LYS13" s="321"/>
      <c r="LYT13" s="321"/>
      <c r="LYU13" s="321"/>
      <c r="LYV13" s="321"/>
      <c r="LYW13" s="321"/>
      <c r="LYX13" s="321"/>
      <c r="LYY13" s="321"/>
      <c r="LYZ13" s="321"/>
      <c r="LZA13" s="321"/>
      <c r="LZB13" s="321"/>
      <c r="LZC13" s="321"/>
      <c r="LZD13" s="321"/>
      <c r="LZE13" s="321"/>
      <c r="LZF13" s="321"/>
      <c r="LZG13" s="321"/>
      <c r="LZH13" s="321"/>
      <c r="LZI13" s="321"/>
      <c r="LZJ13" s="321"/>
      <c r="LZK13" s="321"/>
      <c r="LZL13" s="321"/>
      <c r="LZM13" s="321"/>
      <c r="LZN13" s="321"/>
      <c r="LZO13" s="321"/>
      <c r="LZP13" s="321"/>
      <c r="LZQ13" s="321"/>
      <c r="LZR13" s="321"/>
      <c r="LZS13" s="321"/>
      <c r="LZT13" s="321"/>
      <c r="LZU13" s="321"/>
      <c r="LZV13" s="321"/>
      <c r="LZW13" s="321"/>
      <c r="LZX13" s="321"/>
      <c r="LZY13" s="321"/>
      <c r="LZZ13" s="321"/>
      <c r="MAA13" s="321"/>
      <c r="MAB13" s="321"/>
      <c r="MAC13" s="321"/>
      <c r="MAD13" s="321"/>
      <c r="MAE13" s="321"/>
      <c r="MAF13" s="321"/>
      <c r="MAG13" s="321"/>
      <c r="MAH13" s="321"/>
      <c r="MAI13" s="321"/>
      <c r="MAJ13" s="321"/>
      <c r="MAK13" s="321"/>
      <c r="MAL13" s="321"/>
      <c r="MAM13" s="321"/>
      <c r="MAN13" s="321"/>
      <c r="MAO13" s="321"/>
      <c r="MAP13" s="321"/>
      <c r="MAQ13" s="321"/>
      <c r="MAR13" s="321"/>
      <c r="MAS13" s="321"/>
      <c r="MAT13" s="321"/>
      <c r="MAU13" s="321"/>
      <c r="MAV13" s="321"/>
      <c r="MAW13" s="321"/>
      <c r="MAX13" s="321"/>
      <c r="MAY13" s="321"/>
      <c r="MAZ13" s="321"/>
      <c r="MBA13" s="321"/>
      <c r="MBB13" s="321"/>
      <c r="MBC13" s="321"/>
      <c r="MBD13" s="321"/>
      <c r="MBE13" s="321"/>
      <c r="MBF13" s="321"/>
      <c r="MBG13" s="321"/>
      <c r="MBH13" s="321"/>
      <c r="MBI13" s="321"/>
      <c r="MBJ13" s="321"/>
      <c r="MBK13" s="321"/>
      <c r="MBL13" s="321"/>
      <c r="MBM13" s="321"/>
      <c r="MBN13" s="321"/>
      <c r="MBO13" s="321"/>
      <c r="MBP13" s="321"/>
      <c r="MBQ13" s="321"/>
      <c r="MBR13" s="321"/>
      <c r="MBS13" s="321"/>
      <c r="MBT13" s="321"/>
      <c r="MBU13" s="321"/>
      <c r="MBV13" s="321"/>
      <c r="MBW13" s="321"/>
      <c r="MBX13" s="321"/>
      <c r="MBY13" s="321"/>
      <c r="MBZ13" s="321"/>
      <c r="MCA13" s="321"/>
      <c r="MCB13" s="321"/>
      <c r="MCC13" s="321"/>
      <c r="MCD13" s="321"/>
      <c r="MCE13" s="321"/>
      <c r="MCF13" s="321"/>
      <c r="MCG13" s="321"/>
      <c r="MCH13" s="321"/>
      <c r="MCI13" s="321"/>
      <c r="MCJ13" s="321"/>
      <c r="MCK13" s="321"/>
      <c r="MCL13" s="321"/>
      <c r="MCM13" s="321"/>
      <c r="MCN13" s="321"/>
      <c r="MCO13" s="321"/>
      <c r="MCP13" s="321"/>
      <c r="MCQ13" s="321"/>
      <c r="MCR13" s="321"/>
      <c r="MCS13" s="321"/>
      <c r="MCT13" s="321"/>
      <c r="MCU13" s="321"/>
      <c r="MCV13" s="321"/>
      <c r="MCW13" s="321"/>
      <c r="MCX13" s="321"/>
      <c r="MCY13" s="321"/>
      <c r="MCZ13" s="321"/>
      <c r="MDA13" s="321"/>
      <c r="MDB13" s="321"/>
      <c r="MDC13" s="321"/>
      <c r="MDD13" s="321"/>
      <c r="MDE13" s="321"/>
      <c r="MDF13" s="321"/>
      <c r="MDG13" s="321"/>
      <c r="MDH13" s="321"/>
      <c r="MDI13" s="321"/>
      <c r="MDJ13" s="321"/>
      <c r="MDK13" s="321"/>
      <c r="MDL13" s="321"/>
      <c r="MDM13" s="321"/>
      <c r="MDN13" s="321"/>
      <c r="MDO13" s="321"/>
      <c r="MDP13" s="321"/>
      <c r="MDQ13" s="321"/>
      <c r="MDR13" s="321"/>
      <c r="MDS13" s="321"/>
      <c r="MDT13" s="321"/>
      <c r="MDU13" s="321"/>
      <c r="MDV13" s="321"/>
      <c r="MDW13" s="321"/>
      <c r="MDX13" s="321"/>
      <c r="MDY13" s="321"/>
      <c r="MDZ13" s="321"/>
      <c r="MEA13" s="321"/>
      <c r="MEB13" s="321"/>
      <c r="MEC13" s="321"/>
      <c r="MED13" s="321"/>
      <c r="MEE13" s="321"/>
      <c r="MEF13" s="321"/>
      <c r="MEG13" s="321"/>
      <c r="MEH13" s="321"/>
      <c r="MEI13" s="321"/>
      <c r="MEJ13" s="321"/>
      <c r="MEK13" s="321"/>
      <c r="MEL13" s="321"/>
      <c r="MEM13" s="321"/>
      <c r="MEN13" s="321"/>
      <c r="MEO13" s="321"/>
      <c r="MEP13" s="321"/>
      <c r="MEQ13" s="321"/>
      <c r="MER13" s="321"/>
      <c r="MES13" s="321"/>
      <c r="MET13" s="321"/>
      <c r="MEU13" s="321"/>
      <c r="MEV13" s="321"/>
      <c r="MEW13" s="321"/>
      <c r="MEX13" s="321"/>
      <c r="MEY13" s="321"/>
      <c r="MEZ13" s="321"/>
      <c r="MFA13" s="321"/>
      <c r="MFB13" s="321"/>
      <c r="MFC13" s="321"/>
      <c r="MFD13" s="321"/>
      <c r="MFE13" s="321"/>
      <c r="MFF13" s="321"/>
      <c r="MFG13" s="321"/>
      <c r="MFH13" s="321"/>
      <c r="MFI13" s="321"/>
      <c r="MFJ13" s="321"/>
      <c r="MFK13" s="321"/>
      <c r="MFL13" s="321"/>
      <c r="MFM13" s="321"/>
      <c r="MFN13" s="321"/>
      <c r="MFO13" s="321"/>
      <c r="MFP13" s="321"/>
      <c r="MFQ13" s="321"/>
      <c r="MFR13" s="321"/>
      <c r="MFS13" s="321"/>
      <c r="MFT13" s="321"/>
      <c r="MFU13" s="321"/>
      <c r="MFV13" s="321"/>
      <c r="MFW13" s="321"/>
      <c r="MFX13" s="321"/>
      <c r="MFY13" s="321"/>
      <c r="MFZ13" s="321"/>
      <c r="MGA13" s="321"/>
      <c r="MGB13" s="321"/>
      <c r="MGC13" s="321"/>
      <c r="MGD13" s="321"/>
      <c r="MGE13" s="321"/>
      <c r="MGF13" s="321"/>
      <c r="MGG13" s="321"/>
      <c r="MGH13" s="321"/>
      <c r="MGI13" s="321"/>
      <c r="MGJ13" s="321"/>
      <c r="MGK13" s="321"/>
      <c r="MGL13" s="321"/>
      <c r="MGM13" s="321"/>
      <c r="MGN13" s="321"/>
      <c r="MGO13" s="321"/>
      <c r="MGP13" s="321"/>
      <c r="MGQ13" s="321"/>
      <c r="MGR13" s="321"/>
      <c r="MGS13" s="321"/>
      <c r="MGT13" s="321"/>
      <c r="MGU13" s="321"/>
      <c r="MGV13" s="321"/>
      <c r="MGW13" s="321"/>
      <c r="MGX13" s="321"/>
      <c r="MGY13" s="321"/>
      <c r="MGZ13" s="321"/>
      <c r="MHA13" s="321"/>
      <c r="MHB13" s="321"/>
      <c r="MHC13" s="321"/>
      <c r="MHD13" s="321"/>
      <c r="MHE13" s="321"/>
      <c r="MHF13" s="321"/>
      <c r="MHG13" s="321"/>
      <c r="MHH13" s="321"/>
      <c r="MHI13" s="321"/>
      <c r="MHJ13" s="321"/>
      <c r="MHK13" s="321"/>
      <c r="MHL13" s="321"/>
      <c r="MHM13" s="321"/>
      <c r="MHN13" s="321"/>
      <c r="MHO13" s="321"/>
      <c r="MHP13" s="321"/>
      <c r="MHQ13" s="321"/>
      <c r="MHR13" s="321"/>
      <c r="MHS13" s="321"/>
      <c r="MHT13" s="321"/>
      <c r="MHU13" s="321"/>
      <c r="MHV13" s="321"/>
      <c r="MHW13" s="321"/>
      <c r="MHX13" s="321"/>
      <c r="MHY13" s="321"/>
      <c r="MHZ13" s="321"/>
      <c r="MIA13" s="321"/>
      <c r="MIB13" s="321"/>
      <c r="MIC13" s="321"/>
      <c r="MID13" s="321"/>
      <c r="MIE13" s="321"/>
      <c r="MIF13" s="321"/>
      <c r="MIG13" s="321"/>
      <c r="MIH13" s="321"/>
      <c r="MII13" s="321"/>
      <c r="MIJ13" s="321"/>
      <c r="MIK13" s="321"/>
      <c r="MIL13" s="321"/>
      <c r="MIM13" s="321"/>
      <c r="MIN13" s="321"/>
      <c r="MIO13" s="321"/>
      <c r="MIP13" s="321"/>
      <c r="MIQ13" s="321"/>
      <c r="MIR13" s="321"/>
      <c r="MIS13" s="321"/>
      <c r="MIT13" s="321"/>
      <c r="MIU13" s="321"/>
      <c r="MIV13" s="321"/>
      <c r="MIW13" s="321"/>
      <c r="MIX13" s="321"/>
      <c r="MIY13" s="321"/>
      <c r="MIZ13" s="321"/>
      <c r="MJA13" s="321"/>
      <c r="MJB13" s="321"/>
      <c r="MJC13" s="321"/>
      <c r="MJD13" s="321"/>
      <c r="MJE13" s="321"/>
      <c r="MJF13" s="321"/>
      <c r="MJG13" s="321"/>
      <c r="MJH13" s="321"/>
      <c r="MJI13" s="321"/>
      <c r="MJJ13" s="321"/>
      <c r="MJK13" s="321"/>
      <c r="MJL13" s="321"/>
      <c r="MJM13" s="321"/>
      <c r="MJN13" s="321"/>
      <c r="MJO13" s="321"/>
      <c r="MJP13" s="321"/>
      <c r="MJQ13" s="321"/>
      <c r="MJR13" s="321"/>
      <c r="MJS13" s="321"/>
      <c r="MJT13" s="321"/>
      <c r="MJU13" s="321"/>
      <c r="MJV13" s="321"/>
      <c r="MJW13" s="321"/>
      <c r="MJX13" s="321"/>
      <c r="MJY13" s="321"/>
      <c r="MJZ13" s="321"/>
      <c r="MKA13" s="321"/>
      <c r="MKB13" s="321"/>
      <c r="MKC13" s="321"/>
      <c r="MKD13" s="321"/>
      <c r="MKE13" s="321"/>
      <c r="MKF13" s="321"/>
      <c r="MKG13" s="321"/>
      <c r="MKH13" s="321"/>
      <c r="MKI13" s="321"/>
      <c r="MKJ13" s="321"/>
      <c r="MKK13" s="321"/>
      <c r="MKL13" s="321"/>
      <c r="MKM13" s="321"/>
      <c r="MKN13" s="321"/>
      <c r="MKO13" s="321"/>
      <c r="MKP13" s="321"/>
      <c r="MKQ13" s="321"/>
      <c r="MKR13" s="321"/>
      <c r="MKS13" s="321"/>
      <c r="MKT13" s="321"/>
      <c r="MKU13" s="321"/>
      <c r="MKV13" s="321"/>
      <c r="MKW13" s="321"/>
      <c r="MKX13" s="321"/>
      <c r="MKY13" s="321"/>
      <c r="MKZ13" s="321"/>
      <c r="MLA13" s="321"/>
      <c r="MLB13" s="321"/>
      <c r="MLC13" s="321"/>
      <c r="MLD13" s="321"/>
      <c r="MLE13" s="321"/>
      <c r="MLF13" s="321"/>
      <c r="MLG13" s="321"/>
      <c r="MLH13" s="321"/>
      <c r="MLI13" s="321"/>
      <c r="MLJ13" s="321"/>
      <c r="MLK13" s="321"/>
      <c r="MLL13" s="321"/>
      <c r="MLM13" s="321"/>
      <c r="MLN13" s="321"/>
      <c r="MLO13" s="321"/>
      <c r="MLP13" s="321"/>
      <c r="MLQ13" s="321"/>
      <c r="MLR13" s="321"/>
      <c r="MLS13" s="321"/>
      <c r="MLT13" s="321"/>
      <c r="MLU13" s="321"/>
      <c r="MLV13" s="321"/>
      <c r="MLW13" s="321"/>
      <c r="MLX13" s="321"/>
      <c r="MLY13" s="321"/>
      <c r="MLZ13" s="321"/>
      <c r="MMA13" s="321"/>
      <c r="MMB13" s="321"/>
      <c r="MMC13" s="321"/>
      <c r="MMD13" s="321"/>
      <c r="MME13" s="321"/>
      <c r="MMF13" s="321"/>
      <c r="MMG13" s="321"/>
      <c r="MMH13" s="321"/>
      <c r="MMI13" s="321"/>
      <c r="MMJ13" s="321"/>
      <c r="MMK13" s="321"/>
      <c r="MML13" s="321"/>
      <c r="MMM13" s="321"/>
      <c r="MMN13" s="321"/>
      <c r="MMO13" s="321"/>
      <c r="MMP13" s="321"/>
      <c r="MMQ13" s="321"/>
      <c r="MMR13" s="321"/>
      <c r="MMS13" s="321"/>
      <c r="MMT13" s="321"/>
      <c r="MMU13" s="321"/>
      <c r="MMV13" s="321"/>
      <c r="MMW13" s="321"/>
      <c r="MMX13" s="321"/>
      <c r="MMY13" s="321"/>
      <c r="MMZ13" s="321"/>
      <c r="MNA13" s="321"/>
      <c r="MNB13" s="321"/>
      <c r="MNC13" s="321"/>
      <c r="MND13" s="321"/>
      <c r="MNE13" s="321"/>
      <c r="MNF13" s="321"/>
      <c r="MNG13" s="321"/>
      <c r="MNH13" s="321"/>
      <c r="MNI13" s="321"/>
      <c r="MNJ13" s="321"/>
      <c r="MNK13" s="321"/>
      <c r="MNL13" s="321"/>
      <c r="MNM13" s="321"/>
      <c r="MNN13" s="321"/>
      <c r="MNO13" s="321"/>
      <c r="MNP13" s="321"/>
      <c r="MNQ13" s="321"/>
      <c r="MNR13" s="321"/>
      <c r="MNS13" s="321"/>
      <c r="MNT13" s="321"/>
      <c r="MNU13" s="321"/>
      <c r="MNV13" s="321"/>
      <c r="MNW13" s="321"/>
      <c r="MNX13" s="321"/>
      <c r="MNY13" s="321"/>
      <c r="MNZ13" s="321"/>
      <c r="MOA13" s="321"/>
      <c r="MOB13" s="321"/>
      <c r="MOC13" s="321"/>
      <c r="MOD13" s="321"/>
      <c r="MOE13" s="321"/>
      <c r="MOF13" s="321"/>
      <c r="MOG13" s="321"/>
      <c r="MOH13" s="321"/>
      <c r="MOI13" s="321"/>
      <c r="MOJ13" s="321"/>
      <c r="MOK13" s="321"/>
      <c r="MOL13" s="321"/>
      <c r="MOM13" s="321"/>
      <c r="MON13" s="321"/>
      <c r="MOO13" s="321"/>
      <c r="MOP13" s="321"/>
      <c r="MOQ13" s="321"/>
      <c r="MOR13" s="321"/>
      <c r="MOS13" s="321"/>
      <c r="MOT13" s="321"/>
      <c r="MOU13" s="321"/>
      <c r="MOV13" s="321"/>
      <c r="MOW13" s="321"/>
      <c r="MOX13" s="321"/>
      <c r="MOY13" s="321"/>
      <c r="MOZ13" s="321"/>
      <c r="MPA13" s="321"/>
      <c r="MPB13" s="321"/>
      <c r="MPC13" s="321"/>
      <c r="MPD13" s="321"/>
      <c r="MPE13" s="321"/>
      <c r="MPF13" s="321"/>
      <c r="MPG13" s="321"/>
      <c r="MPH13" s="321"/>
      <c r="MPI13" s="321"/>
      <c r="MPJ13" s="321"/>
      <c r="MPK13" s="321"/>
      <c r="MPL13" s="321"/>
      <c r="MPM13" s="321"/>
      <c r="MPN13" s="321"/>
      <c r="MPO13" s="321"/>
      <c r="MPP13" s="321"/>
      <c r="MPQ13" s="321"/>
      <c r="MPR13" s="321"/>
      <c r="MPS13" s="321"/>
      <c r="MPT13" s="321"/>
      <c r="MPU13" s="321"/>
      <c r="MPV13" s="321"/>
      <c r="MPW13" s="321"/>
      <c r="MPX13" s="321"/>
      <c r="MPY13" s="321"/>
      <c r="MPZ13" s="321"/>
      <c r="MQA13" s="321"/>
      <c r="MQB13" s="321"/>
      <c r="MQC13" s="321"/>
      <c r="MQD13" s="321"/>
      <c r="MQE13" s="321"/>
      <c r="MQF13" s="321"/>
      <c r="MQG13" s="321"/>
      <c r="MQH13" s="321"/>
      <c r="MQI13" s="321"/>
      <c r="MQJ13" s="321"/>
      <c r="MQK13" s="321"/>
      <c r="MQL13" s="321"/>
      <c r="MQM13" s="321"/>
      <c r="MQN13" s="321"/>
      <c r="MQO13" s="321"/>
      <c r="MQP13" s="321"/>
      <c r="MQQ13" s="321"/>
      <c r="MQR13" s="321"/>
      <c r="MQS13" s="321"/>
      <c r="MQT13" s="321"/>
      <c r="MQU13" s="321"/>
      <c r="MQV13" s="321"/>
      <c r="MQW13" s="321"/>
      <c r="MQX13" s="321"/>
      <c r="MQY13" s="321"/>
      <c r="MQZ13" s="321"/>
      <c r="MRA13" s="321"/>
      <c r="MRB13" s="321"/>
      <c r="MRC13" s="321"/>
      <c r="MRD13" s="321"/>
      <c r="MRE13" s="321"/>
      <c r="MRF13" s="321"/>
      <c r="MRG13" s="321"/>
      <c r="MRH13" s="321"/>
      <c r="MRI13" s="321"/>
      <c r="MRJ13" s="321"/>
      <c r="MRK13" s="321"/>
      <c r="MRL13" s="321"/>
      <c r="MRM13" s="321"/>
      <c r="MRN13" s="321"/>
      <c r="MRO13" s="321"/>
      <c r="MRP13" s="321"/>
      <c r="MRQ13" s="321"/>
      <c r="MRR13" s="321"/>
      <c r="MRS13" s="321"/>
      <c r="MRT13" s="321"/>
      <c r="MRU13" s="321"/>
      <c r="MRV13" s="321"/>
      <c r="MRW13" s="321"/>
      <c r="MRX13" s="321"/>
      <c r="MRY13" s="321"/>
      <c r="MRZ13" s="321"/>
      <c r="MSA13" s="321"/>
      <c r="MSB13" s="321"/>
      <c r="MSC13" s="321"/>
      <c r="MSD13" s="321"/>
      <c r="MSE13" s="321"/>
      <c r="MSF13" s="321"/>
      <c r="MSG13" s="321"/>
      <c r="MSH13" s="321"/>
      <c r="MSI13" s="321"/>
      <c r="MSJ13" s="321"/>
      <c r="MSK13" s="321"/>
      <c r="MSL13" s="321"/>
      <c r="MSM13" s="321"/>
      <c r="MSN13" s="321"/>
      <c r="MSO13" s="321"/>
      <c r="MSP13" s="321"/>
      <c r="MSQ13" s="321"/>
      <c r="MSR13" s="321"/>
      <c r="MSS13" s="321"/>
      <c r="MST13" s="321"/>
      <c r="MSU13" s="321"/>
      <c r="MSV13" s="321"/>
      <c r="MSW13" s="321"/>
      <c r="MSX13" s="321"/>
      <c r="MSY13" s="321"/>
      <c r="MSZ13" s="321"/>
      <c r="MTA13" s="321"/>
      <c r="MTB13" s="321"/>
      <c r="MTC13" s="321"/>
      <c r="MTD13" s="321"/>
      <c r="MTE13" s="321"/>
      <c r="MTF13" s="321"/>
      <c r="MTG13" s="321"/>
      <c r="MTH13" s="321"/>
      <c r="MTI13" s="321"/>
      <c r="MTJ13" s="321"/>
      <c r="MTK13" s="321"/>
      <c r="MTL13" s="321"/>
      <c r="MTM13" s="321"/>
      <c r="MTN13" s="321"/>
      <c r="MTO13" s="321"/>
      <c r="MTP13" s="321"/>
      <c r="MTQ13" s="321"/>
      <c r="MTR13" s="321"/>
      <c r="MTS13" s="321"/>
      <c r="MTT13" s="321"/>
      <c r="MTU13" s="321"/>
      <c r="MTV13" s="321"/>
      <c r="MTW13" s="321"/>
      <c r="MTX13" s="321"/>
      <c r="MTY13" s="321"/>
      <c r="MTZ13" s="321"/>
      <c r="MUA13" s="321"/>
      <c r="MUB13" s="321"/>
      <c r="MUC13" s="321"/>
      <c r="MUD13" s="321"/>
      <c r="MUE13" s="321"/>
      <c r="MUF13" s="321"/>
      <c r="MUG13" s="321"/>
      <c r="MUH13" s="321"/>
      <c r="MUI13" s="321"/>
      <c r="MUJ13" s="321"/>
      <c r="MUK13" s="321"/>
      <c r="MUL13" s="321"/>
      <c r="MUM13" s="321"/>
      <c r="MUN13" s="321"/>
      <c r="MUO13" s="321"/>
      <c r="MUP13" s="321"/>
      <c r="MUQ13" s="321"/>
      <c r="MUR13" s="321"/>
      <c r="MUS13" s="321"/>
      <c r="MUT13" s="321"/>
      <c r="MUU13" s="321"/>
      <c r="MUV13" s="321"/>
      <c r="MUW13" s="321"/>
      <c r="MUX13" s="321"/>
      <c r="MUY13" s="321"/>
      <c r="MUZ13" s="321"/>
      <c r="MVA13" s="321"/>
      <c r="MVB13" s="321"/>
      <c r="MVC13" s="321"/>
      <c r="MVD13" s="321"/>
      <c r="MVE13" s="321"/>
      <c r="MVF13" s="321"/>
      <c r="MVG13" s="321"/>
      <c r="MVH13" s="321"/>
      <c r="MVI13" s="321"/>
      <c r="MVJ13" s="321"/>
      <c r="MVK13" s="321"/>
      <c r="MVL13" s="321"/>
      <c r="MVM13" s="321"/>
      <c r="MVN13" s="321"/>
      <c r="MVO13" s="321"/>
      <c r="MVP13" s="321"/>
      <c r="MVQ13" s="321"/>
      <c r="MVR13" s="321"/>
      <c r="MVS13" s="321"/>
      <c r="MVT13" s="321"/>
      <c r="MVU13" s="321"/>
      <c r="MVV13" s="321"/>
      <c r="MVW13" s="321"/>
      <c r="MVX13" s="321"/>
      <c r="MVY13" s="321"/>
      <c r="MVZ13" s="321"/>
      <c r="MWA13" s="321"/>
      <c r="MWB13" s="321"/>
      <c r="MWC13" s="321"/>
      <c r="MWD13" s="321"/>
      <c r="MWE13" s="321"/>
      <c r="MWF13" s="321"/>
      <c r="MWG13" s="321"/>
      <c r="MWH13" s="321"/>
      <c r="MWI13" s="321"/>
      <c r="MWJ13" s="321"/>
      <c r="MWK13" s="321"/>
      <c r="MWL13" s="321"/>
      <c r="MWM13" s="321"/>
      <c r="MWN13" s="321"/>
      <c r="MWO13" s="321"/>
      <c r="MWP13" s="321"/>
      <c r="MWQ13" s="321"/>
      <c r="MWR13" s="321"/>
      <c r="MWS13" s="321"/>
      <c r="MWT13" s="321"/>
      <c r="MWU13" s="321"/>
      <c r="MWV13" s="321"/>
      <c r="MWW13" s="321"/>
      <c r="MWX13" s="321"/>
      <c r="MWY13" s="321"/>
      <c r="MWZ13" s="321"/>
      <c r="MXA13" s="321"/>
      <c r="MXB13" s="321"/>
      <c r="MXC13" s="321"/>
      <c r="MXD13" s="321"/>
      <c r="MXE13" s="321"/>
      <c r="MXF13" s="321"/>
      <c r="MXG13" s="321"/>
      <c r="MXH13" s="321"/>
      <c r="MXI13" s="321"/>
      <c r="MXJ13" s="321"/>
      <c r="MXK13" s="321"/>
      <c r="MXL13" s="321"/>
      <c r="MXM13" s="321"/>
      <c r="MXN13" s="321"/>
      <c r="MXO13" s="321"/>
      <c r="MXP13" s="321"/>
      <c r="MXQ13" s="321"/>
      <c r="MXR13" s="321"/>
      <c r="MXS13" s="321"/>
      <c r="MXT13" s="321"/>
      <c r="MXU13" s="321"/>
      <c r="MXV13" s="321"/>
      <c r="MXW13" s="321"/>
      <c r="MXX13" s="321"/>
      <c r="MXY13" s="321"/>
      <c r="MXZ13" s="321"/>
      <c r="MYA13" s="321"/>
      <c r="MYB13" s="321"/>
      <c r="MYC13" s="321"/>
      <c r="MYD13" s="321"/>
      <c r="MYE13" s="321"/>
      <c r="MYF13" s="321"/>
      <c r="MYG13" s="321"/>
      <c r="MYH13" s="321"/>
      <c r="MYI13" s="321"/>
      <c r="MYJ13" s="321"/>
      <c r="MYK13" s="321"/>
      <c r="MYL13" s="321"/>
      <c r="MYM13" s="321"/>
      <c r="MYN13" s="321"/>
      <c r="MYO13" s="321"/>
      <c r="MYP13" s="321"/>
      <c r="MYQ13" s="321"/>
      <c r="MYR13" s="321"/>
      <c r="MYS13" s="321"/>
      <c r="MYT13" s="321"/>
      <c r="MYU13" s="321"/>
      <c r="MYV13" s="321"/>
      <c r="MYW13" s="321"/>
      <c r="MYX13" s="321"/>
      <c r="MYY13" s="321"/>
      <c r="MYZ13" s="321"/>
      <c r="MZA13" s="321"/>
      <c r="MZB13" s="321"/>
      <c r="MZC13" s="321"/>
      <c r="MZD13" s="321"/>
      <c r="MZE13" s="321"/>
      <c r="MZF13" s="321"/>
      <c r="MZG13" s="321"/>
      <c r="MZH13" s="321"/>
      <c r="MZI13" s="321"/>
      <c r="MZJ13" s="321"/>
      <c r="MZK13" s="321"/>
      <c r="MZL13" s="321"/>
      <c r="MZM13" s="321"/>
      <c r="MZN13" s="321"/>
      <c r="MZO13" s="321"/>
      <c r="MZP13" s="321"/>
      <c r="MZQ13" s="321"/>
      <c r="MZR13" s="321"/>
      <c r="MZS13" s="321"/>
      <c r="MZT13" s="321"/>
      <c r="MZU13" s="321"/>
      <c r="MZV13" s="321"/>
      <c r="MZW13" s="321"/>
      <c r="MZX13" s="321"/>
      <c r="MZY13" s="321"/>
      <c r="MZZ13" s="321"/>
      <c r="NAA13" s="321"/>
      <c r="NAB13" s="321"/>
      <c r="NAC13" s="321"/>
      <c r="NAD13" s="321"/>
      <c r="NAE13" s="321"/>
      <c r="NAF13" s="321"/>
      <c r="NAG13" s="321"/>
      <c r="NAH13" s="321"/>
      <c r="NAI13" s="321"/>
      <c r="NAJ13" s="321"/>
      <c r="NAK13" s="321"/>
      <c r="NAL13" s="321"/>
      <c r="NAM13" s="321"/>
      <c r="NAN13" s="321"/>
      <c r="NAO13" s="321"/>
      <c r="NAP13" s="321"/>
      <c r="NAQ13" s="321"/>
      <c r="NAR13" s="321"/>
      <c r="NAS13" s="321"/>
      <c r="NAT13" s="321"/>
      <c r="NAU13" s="321"/>
      <c r="NAV13" s="321"/>
      <c r="NAW13" s="321"/>
      <c r="NAX13" s="321"/>
      <c r="NAY13" s="321"/>
      <c r="NAZ13" s="321"/>
      <c r="NBA13" s="321"/>
      <c r="NBB13" s="321"/>
      <c r="NBC13" s="321"/>
      <c r="NBD13" s="321"/>
      <c r="NBE13" s="321"/>
      <c r="NBF13" s="321"/>
      <c r="NBG13" s="321"/>
      <c r="NBH13" s="321"/>
      <c r="NBI13" s="321"/>
      <c r="NBJ13" s="321"/>
      <c r="NBK13" s="321"/>
      <c r="NBL13" s="321"/>
      <c r="NBM13" s="321"/>
      <c r="NBN13" s="321"/>
      <c r="NBO13" s="321"/>
      <c r="NBP13" s="321"/>
      <c r="NBQ13" s="321"/>
      <c r="NBR13" s="321"/>
      <c r="NBS13" s="321"/>
      <c r="NBT13" s="321"/>
      <c r="NBU13" s="321"/>
      <c r="NBV13" s="321"/>
      <c r="NBW13" s="321"/>
      <c r="NBX13" s="321"/>
      <c r="NBY13" s="321"/>
      <c r="NBZ13" s="321"/>
      <c r="NCA13" s="321"/>
      <c r="NCB13" s="321"/>
      <c r="NCC13" s="321"/>
      <c r="NCD13" s="321"/>
      <c r="NCE13" s="321"/>
      <c r="NCF13" s="321"/>
      <c r="NCG13" s="321"/>
      <c r="NCH13" s="321"/>
      <c r="NCI13" s="321"/>
      <c r="NCJ13" s="321"/>
      <c r="NCK13" s="321"/>
      <c r="NCL13" s="321"/>
      <c r="NCM13" s="321"/>
      <c r="NCN13" s="321"/>
      <c r="NCO13" s="321"/>
      <c r="NCP13" s="321"/>
      <c r="NCQ13" s="321"/>
      <c r="NCR13" s="321"/>
      <c r="NCS13" s="321"/>
      <c r="NCT13" s="321"/>
      <c r="NCU13" s="321"/>
      <c r="NCV13" s="321"/>
      <c r="NCW13" s="321"/>
      <c r="NCX13" s="321"/>
      <c r="NCY13" s="321"/>
      <c r="NCZ13" s="321"/>
      <c r="NDA13" s="321"/>
      <c r="NDB13" s="321"/>
      <c r="NDC13" s="321"/>
      <c r="NDD13" s="321"/>
      <c r="NDE13" s="321"/>
      <c r="NDF13" s="321"/>
      <c r="NDG13" s="321"/>
      <c r="NDH13" s="321"/>
      <c r="NDI13" s="321"/>
      <c r="NDJ13" s="321"/>
      <c r="NDK13" s="321"/>
      <c r="NDL13" s="321"/>
      <c r="NDM13" s="321"/>
      <c r="NDN13" s="321"/>
      <c r="NDO13" s="321"/>
      <c r="NDP13" s="321"/>
      <c r="NDQ13" s="321"/>
      <c r="NDR13" s="321"/>
      <c r="NDS13" s="321"/>
      <c r="NDT13" s="321"/>
      <c r="NDU13" s="321"/>
      <c r="NDV13" s="321"/>
      <c r="NDW13" s="321"/>
      <c r="NDX13" s="321"/>
      <c r="NDY13" s="321"/>
      <c r="NDZ13" s="321"/>
      <c r="NEA13" s="321"/>
      <c r="NEB13" s="321"/>
      <c r="NEC13" s="321"/>
      <c r="NED13" s="321"/>
      <c r="NEE13" s="321"/>
      <c r="NEF13" s="321"/>
      <c r="NEG13" s="321"/>
      <c r="NEH13" s="321"/>
      <c r="NEI13" s="321"/>
      <c r="NEJ13" s="321"/>
      <c r="NEK13" s="321"/>
      <c r="NEL13" s="321"/>
      <c r="NEM13" s="321"/>
      <c r="NEN13" s="321"/>
      <c r="NEO13" s="321"/>
      <c r="NEP13" s="321"/>
      <c r="NEQ13" s="321"/>
      <c r="NER13" s="321"/>
      <c r="NES13" s="321"/>
      <c r="NET13" s="321"/>
      <c r="NEU13" s="321"/>
      <c r="NEV13" s="321"/>
      <c r="NEW13" s="321"/>
      <c r="NEX13" s="321"/>
      <c r="NEY13" s="321"/>
      <c r="NEZ13" s="321"/>
      <c r="NFA13" s="321"/>
      <c r="NFB13" s="321"/>
      <c r="NFC13" s="321"/>
      <c r="NFD13" s="321"/>
      <c r="NFE13" s="321"/>
      <c r="NFF13" s="321"/>
      <c r="NFG13" s="321"/>
      <c r="NFH13" s="321"/>
      <c r="NFI13" s="321"/>
      <c r="NFJ13" s="321"/>
      <c r="NFK13" s="321"/>
      <c r="NFL13" s="321"/>
      <c r="NFM13" s="321"/>
      <c r="NFN13" s="321"/>
      <c r="NFO13" s="321"/>
      <c r="NFP13" s="321"/>
      <c r="NFQ13" s="321"/>
      <c r="NFR13" s="321"/>
      <c r="NFS13" s="321"/>
      <c r="NFT13" s="321"/>
      <c r="NFU13" s="321"/>
      <c r="NFV13" s="321"/>
      <c r="NFW13" s="321"/>
      <c r="NFX13" s="321"/>
      <c r="NFY13" s="321"/>
      <c r="NFZ13" s="321"/>
      <c r="NGA13" s="321"/>
      <c r="NGB13" s="321"/>
      <c r="NGC13" s="321"/>
      <c r="NGD13" s="321"/>
      <c r="NGE13" s="321"/>
      <c r="NGF13" s="321"/>
      <c r="NGG13" s="321"/>
      <c r="NGH13" s="321"/>
      <c r="NGI13" s="321"/>
      <c r="NGJ13" s="321"/>
      <c r="NGK13" s="321"/>
      <c r="NGL13" s="321"/>
      <c r="NGM13" s="321"/>
      <c r="NGN13" s="321"/>
      <c r="NGO13" s="321"/>
      <c r="NGP13" s="321"/>
      <c r="NGQ13" s="321"/>
      <c r="NGR13" s="321"/>
      <c r="NGS13" s="321"/>
      <c r="NGT13" s="321"/>
      <c r="NGU13" s="321"/>
      <c r="NGV13" s="321"/>
      <c r="NGW13" s="321"/>
      <c r="NGX13" s="321"/>
      <c r="NGY13" s="321"/>
      <c r="NGZ13" s="321"/>
      <c r="NHA13" s="321"/>
      <c r="NHB13" s="321"/>
      <c r="NHC13" s="321"/>
      <c r="NHD13" s="321"/>
      <c r="NHE13" s="321"/>
      <c r="NHF13" s="321"/>
      <c r="NHG13" s="321"/>
      <c r="NHH13" s="321"/>
      <c r="NHI13" s="321"/>
      <c r="NHJ13" s="321"/>
      <c r="NHK13" s="321"/>
      <c r="NHL13" s="321"/>
      <c r="NHM13" s="321"/>
      <c r="NHN13" s="321"/>
      <c r="NHO13" s="321"/>
      <c r="NHP13" s="321"/>
      <c r="NHQ13" s="321"/>
      <c r="NHR13" s="321"/>
      <c r="NHS13" s="321"/>
      <c r="NHT13" s="321"/>
      <c r="NHU13" s="321"/>
      <c r="NHV13" s="321"/>
      <c r="NHW13" s="321"/>
      <c r="NHX13" s="321"/>
      <c r="NHY13" s="321"/>
      <c r="NHZ13" s="321"/>
      <c r="NIA13" s="321"/>
      <c r="NIB13" s="321"/>
      <c r="NIC13" s="321"/>
      <c r="NID13" s="321"/>
      <c r="NIE13" s="321"/>
      <c r="NIF13" s="321"/>
      <c r="NIG13" s="321"/>
      <c r="NIH13" s="321"/>
      <c r="NII13" s="321"/>
      <c r="NIJ13" s="321"/>
      <c r="NIK13" s="321"/>
      <c r="NIL13" s="321"/>
      <c r="NIM13" s="321"/>
      <c r="NIN13" s="321"/>
      <c r="NIO13" s="321"/>
      <c r="NIP13" s="321"/>
      <c r="NIQ13" s="321"/>
      <c r="NIR13" s="321"/>
      <c r="NIS13" s="321"/>
      <c r="NIT13" s="321"/>
      <c r="NIU13" s="321"/>
      <c r="NIV13" s="321"/>
      <c r="NIW13" s="321"/>
      <c r="NIX13" s="321"/>
      <c r="NIY13" s="321"/>
      <c r="NIZ13" s="321"/>
      <c r="NJA13" s="321"/>
      <c r="NJB13" s="321"/>
      <c r="NJC13" s="321"/>
      <c r="NJD13" s="321"/>
      <c r="NJE13" s="321"/>
      <c r="NJF13" s="321"/>
      <c r="NJG13" s="321"/>
      <c r="NJH13" s="321"/>
      <c r="NJI13" s="321"/>
      <c r="NJJ13" s="321"/>
      <c r="NJK13" s="321"/>
      <c r="NJL13" s="321"/>
      <c r="NJM13" s="321"/>
      <c r="NJN13" s="321"/>
      <c r="NJO13" s="321"/>
      <c r="NJP13" s="321"/>
      <c r="NJQ13" s="321"/>
      <c r="NJR13" s="321"/>
      <c r="NJS13" s="321"/>
      <c r="NJT13" s="321"/>
      <c r="NJU13" s="321"/>
      <c r="NJV13" s="321"/>
      <c r="NJW13" s="321"/>
      <c r="NJX13" s="321"/>
      <c r="NJY13" s="321"/>
      <c r="NJZ13" s="321"/>
      <c r="NKA13" s="321"/>
      <c r="NKB13" s="321"/>
      <c r="NKC13" s="321"/>
      <c r="NKD13" s="321"/>
      <c r="NKE13" s="321"/>
      <c r="NKF13" s="321"/>
      <c r="NKG13" s="321"/>
      <c r="NKH13" s="321"/>
      <c r="NKI13" s="321"/>
      <c r="NKJ13" s="321"/>
      <c r="NKK13" s="321"/>
      <c r="NKL13" s="321"/>
      <c r="NKM13" s="321"/>
      <c r="NKN13" s="321"/>
      <c r="NKO13" s="321"/>
      <c r="NKP13" s="321"/>
      <c r="NKQ13" s="321"/>
      <c r="NKR13" s="321"/>
      <c r="NKS13" s="321"/>
      <c r="NKT13" s="321"/>
      <c r="NKU13" s="321"/>
      <c r="NKV13" s="321"/>
      <c r="NKW13" s="321"/>
      <c r="NKX13" s="321"/>
      <c r="NKY13" s="321"/>
      <c r="NKZ13" s="321"/>
      <c r="NLA13" s="321"/>
      <c r="NLB13" s="321"/>
      <c r="NLC13" s="321"/>
      <c r="NLD13" s="321"/>
      <c r="NLE13" s="321"/>
      <c r="NLF13" s="321"/>
      <c r="NLG13" s="321"/>
      <c r="NLH13" s="321"/>
      <c r="NLI13" s="321"/>
      <c r="NLJ13" s="321"/>
      <c r="NLK13" s="321"/>
      <c r="NLL13" s="321"/>
      <c r="NLM13" s="321"/>
      <c r="NLN13" s="321"/>
      <c r="NLO13" s="321"/>
      <c r="NLP13" s="321"/>
      <c r="NLQ13" s="321"/>
      <c r="NLR13" s="321"/>
      <c r="NLS13" s="321"/>
      <c r="NLT13" s="321"/>
      <c r="NLU13" s="321"/>
      <c r="NLV13" s="321"/>
      <c r="NLW13" s="321"/>
      <c r="NLX13" s="321"/>
      <c r="NLY13" s="321"/>
      <c r="NLZ13" s="321"/>
      <c r="NMA13" s="321"/>
      <c r="NMB13" s="321"/>
      <c r="NMC13" s="321"/>
      <c r="NMD13" s="321"/>
      <c r="NME13" s="321"/>
      <c r="NMF13" s="321"/>
      <c r="NMG13" s="321"/>
      <c r="NMH13" s="321"/>
      <c r="NMI13" s="321"/>
      <c r="NMJ13" s="321"/>
      <c r="NMK13" s="321"/>
      <c r="NML13" s="321"/>
      <c r="NMM13" s="321"/>
      <c r="NMN13" s="321"/>
      <c r="NMO13" s="321"/>
      <c r="NMP13" s="321"/>
      <c r="NMQ13" s="321"/>
      <c r="NMR13" s="321"/>
      <c r="NMS13" s="321"/>
      <c r="NMT13" s="321"/>
      <c r="NMU13" s="321"/>
      <c r="NMV13" s="321"/>
      <c r="NMW13" s="321"/>
      <c r="NMX13" s="321"/>
      <c r="NMY13" s="321"/>
      <c r="NMZ13" s="321"/>
      <c r="NNA13" s="321"/>
      <c r="NNB13" s="321"/>
      <c r="NNC13" s="321"/>
      <c r="NND13" s="321"/>
      <c r="NNE13" s="321"/>
      <c r="NNF13" s="321"/>
      <c r="NNG13" s="321"/>
      <c r="NNH13" s="321"/>
      <c r="NNI13" s="321"/>
      <c r="NNJ13" s="321"/>
      <c r="NNK13" s="321"/>
      <c r="NNL13" s="321"/>
      <c r="NNM13" s="321"/>
      <c r="NNN13" s="321"/>
      <c r="NNO13" s="321"/>
      <c r="NNP13" s="321"/>
      <c r="NNQ13" s="321"/>
      <c r="NNR13" s="321"/>
      <c r="NNS13" s="321"/>
      <c r="NNT13" s="321"/>
      <c r="NNU13" s="321"/>
      <c r="NNV13" s="321"/>
      <c r="NNW13" s="321"/>
      <c r="NNX13" s="321"/>
      <c r="NNY13" s="321"/>
      <c r="NNZ13" s="321"/>
      <c r="NOA13" s="321"/>
      <c r="NOB13" s="321"/>
      <c r="NOC13" s="321"/>
      <c r="NOD13" s="321"/>
      <c r="NOE13" s="321"/>
      <c r="NOF13" s="321"/>
      <c r="NOG13" s="321"/>
      <c r="NOH13" s="321"/>
      <c r="NOI13" s="321"/>
      <c r="NOJ13" s="321"/>
      <c r="NOK13" s="321"/>
      <c r="NOL13" s="321"/>
      <c r="NOM13" s="321"/>
      <c r="NON13" s="321"/>
      <c r="NOO13" s="321"/>
      <c r="NOP13" s="321"/>
      <c r="NOQ13" s="321"/>
      <c r="NOR13" s="321"/>
      <c r="NOS13" s="321"/>
      <c r="NOT13" s="321"/>
      <c r="NOU13" s="321"/>
      <c r="NOV13" s="321"/>
      <c r="NOW13" s="321"/>
      <c r="NOX13" s="321"/>
      <c r="NOY13" s="321"/>
      <c r="NOZ13" s="321"/>
      <c r="NPA13" s="321"/>
      <c r="NPB13" s="321"/>
      <c r="NPC13" s="321"/>
      <c r="NPD13" s="321"/>
      <c r="NPE13" s="321"/>
      <c r="NPF13" s="321"/>
      <c r="NPG13" s="321"/>
      <c r="NPH13" s="321"/>
      <c r="NPI13" s="321"/>
      <c r="NPJ13" s="321"/>
      <c r="NPK13" s="321"/>
      <c r="NPL13" s="321"/>
      <c r="NPM13" s="321"/>
      <c r="NPN13" s="321"/>
      <c r="NPO13" s="321"/>
      <c r="NPP13" s="321"/>
      <c r="NPQ13" s="321"/>
      <c r="NPR13" s="321"/>
      <c r="NPS13" s="321"/>
      <c r="NPT13" s="321"/>
      <c r="NPU13" s="321"/>
      <c r="NPV13" s="321"/>
      <c r="NPW13" s="321"/>
      <c r="NPX13" s="321"/>
      <c r="NPY13" s="321"/>
      <c r="NPZ13" s="321"/>
      <c r="NQA13" s="321"/>
      <c r="NQB13" s="321"/>
      <c r="NQC13" s="321"/>
      <c r="NQD13" s="321"/>
      <c r="NQE13" s="321"/>
      <c r="NQF13" s="321"/>
      <c r="NQG13" s="321"/>
      <c r="NQH13" s="321"/>
      <c r="NQI13" s="321"/>
      <c r="NQJ13" s="321"/>
      <c r="NQK13" s="321"/>
      <c r="NQL13" s="321"/>
      <c r="NQM13" s="321"/>
      <c r="NQN13" s="321"/>
      <c r="NQO13" s="321"/>
      <c r="NQP13" s="321"/>
      <c r="NQQ13" s="321"/>
      <c r="NQR13" s="321"/>
      <c r="NQS13" s="321"/>
      <c r="NQT13" s="321"/>
      <c r="NQU13" s="321"/>
      <c r="NQV13" s="321"/>
      <c r="NQW13" s="321"/>
      <c r="NQX13" s="321"/>
      <c r="NQY13" s="321"/>
      <c r="NQZ13" s="321"/>
      <c r="NRA13" s="321"/>
      <c r="NRB13" s="321"/>
      <c r="NRC13" s="321"/>
      <c r="NRD13" s="321"/>
      <c r="NRE13" s="321"/>
      <c r="NRF13" s="321"/>
      <c r="NRG13" s="321"/>
      <c r="NRH13" s="321"/>
      <c r="NRI13" s="321"/>
      <c r="NRJ13" s="321"/>
      <c r="NRK13" s="321"/>
      <c r="NRL13" s="321"/>
      <c r="NRM13" s="321"/>
      <c r="NRN13" s="321"/>
      <c r="NRO13" s="321"/>
      <c r="NRP13" s="321"/>
      <c r="NRQ13" s="321"/>
      <c r="NRR13" s="321"/>
      <c r="NRS13" s="321"/>
      <c r="NRT13" s="321"/>
      <c r="NRU13" s="321"/>
      <c r="NRV13" s="321"/>
      <c r="NRW13" s="321"/>
      <c r="NRX13" s="321"/>
      <c r="NRY13" s="321"/>
      <c r="NRZ13" s="321"/>
      <c r="NSA13" s="321"/>
      <c r="NSB13" s="321"/>
      <c r="NSC13" s="321"/>
      <c r="NSD13" s="321"/>
      <c r="NSE13" s="321"/>
      <c r="NSF13" s="321"/>
      <c r="NSG13" s="321"/>
      <c r="NSH13" s="321"/>
      <c r="NSI13" s="321"/>
      <c r="NSJ13" s="321"/>
      <c r="NSK13" s="321"/>
      <c r="NSL13" s="321"/>
      <c r="NSM13" s="321"/>
      <c r="NSN13" s="321"/>
      <c r="NSO13" s="321"/>
      <c r="NSP13" s="321"/>
      <c r="NSQ13" s="321"/>
      <c r="NSR13" s="321"/>
      <c r="NSS13" s="321"/>
      <c r="NST13" s="321"/>
      <c r="NSU13" s="321"/>
      <c r="NSV13" s="321"/>
      <c r="NSW13" s="321"/>
      <c r="NSX13" s="321"/>
      <c r="NSY13" s="321"/>
      <c r="NSZ13" s="321"/>
      <c r="NTA13" s="321"/>
      <c r="NTB13" s="321"/>
      <c r="NTC13" s="321"/>
      <c r="NTD13" s="321"/>
      <c r="NTE13" s="321"/>
      <c r="NTF13" s="321"/>
      <c r="NTG13" s="321"/>
      <c r="NTH13" s="321"/>
      <c r="NTI13" s="321"/>
      <c r="NTJ13" s="321"/>
      <c r="NTK13" s="321"/>
      <c r="NTL13" s="321"/>
      <c r="NTM13" s="321"/>
      <c r="NTN13" s="321"/>
      <c r="NTO13" s="321"/>
      <c r="NTP13" s="321"/>
      <c r="NTQ13" s="321"/>
      <c r="NTR13" s="321"/>
      <c r="NTS13" s="321"/>
      <c r="NTT13" s="321"/>
      <c r="NTU13" s="321"/>
      <c r="NTV13" s="321"/>
      <c r="NTW13" s="321"/>
      <c r="NTX13" s="321"/>
      <c r="NTY13" s="321"/>
      <c r="NTZ13" s="321"/>
      <c r="NUA13" s="321"/>
      <c r="NUB13" s="321"/>
      <c r="NUC13" s="321"/>
      <c r="NUD13" s="321"/>
      <c r="NUE13" s="321"/>
      <c r="NUF13" s="321"/>
      <c r="NUG13" s="321"/>
      <c r="NUH13" s="321"/>
      <c r="NUI13" s="321"/>
      <c r="NUJ13" s="321"/>
      <c r="NUK13" s="321"/>
      <c r="NUL13" s="321"/>
      <c r="NUM13" s="321"/>
      <c r="NUN13" s="321"/>
      <c r="NUO13" s="321"/>
      <c r="NUP13" s="321"/>
      <c r="NUQ13" s="321"/>
      <c r="NUR13" s="321"/>
      <c r="NUS13" s="321"/>
      <c r="NUT13" s="321"/>
      <c r="NUU13" s="321"/>
      <c r="NUV13" s="321"/>
      <c r="NUW13" s="321"/>
      <c r="NUX13" s="321"/>
      <c r="NUY13" s="321"/>
      <c r="NUZ13" s="321"/>
      <c r="NVA13" s="321"/>
      <c r="NVB13" s="321"/>
      <c r="NVC13" s="321"/>
      <c r="NVD13" s="321"/>
      <c r="NVE13" s="321"/>
      <c r="NVF13" s="321"/>
      <c r="NVG13" s="321"/>
      <c r="NVH13" s="321"/>
      <c r="NVI13" s="321"/>
      <c r="NVJ13" s="321"/>
      <c r="NVK13" s="321"/>
      <c r="NVL13" s="321"/>
      <c r="NVM13" s="321"/>
      <c r="NVN13" s="321"/>
      <c r="NVO13" s="321"/>
      <c r="NVP13" s="321"/>
      <c r="NVQ13" s="321"/>
      <c r="NVR13" s="321"/>
      <c r="NVS13" s="321"/>
      <c r="NVT13" s="321"/>
      <c r="NVU13" s="321"/>
      <c r="NVV13" s="321"/>
      <c r="NVW13" s="321"/>
      <c r="NVX13" s="321"/>
      <c r="NVY13" s="321"/>
      <c r="NVZ13" s="321"/>
      <c r="NWA13" s="321"/>
      <c r="NWB13" s="321"/>
      <c r="NWC13" s="321"/>
      <c r="NWD13" s="321"/>
      <c r="NWE13" s="321"/>
      <c r="NWF13" s="321"/>
      <c r="NWG13" s="321"/>
      <c r="NWH13" s="321"/>
      <c r="NWI13" s="321"/>
      <c r="NWJ13" s="321"/>
      <c r="NWK13" s="321"/>
      <c r="NWL13" s="321"/>
      <c r="NWM13" s="321"/>
      <c r="NWN13" s="321"/>
      <c r="NWO13" s="321"/>
      <c r="NWP13" s="321"/>
      <c r="NWQ13" s="321"/>
      <c r="NWR13" s="321"/>
      <c r="NWS13" s="321"/>
      <c r="NWT13" s="321"/>
      <c r="NWU13" s="321"/>
      <c r="NWV13" s="321"/>
      <c r="NWW13" s="321"/>
      <c r="NWX13" s="321"/>
      <c r="NWY13" s="321"/>
      <c r="NWZ13" s="321"/>
      <c r="NXA13" s="321"/>
      <c r="NXB13" s="321"/>
      <c r="NXC13" s="321"/>
      <c r="NXD13" s="321"/>
      <c r="NXE13" s="321"/>
      <c r="NXF13" s="321"/>
      <c r="NXG13" s="321"/>
      <c r="NXH13" s="321"/>
      <c r="NXI13" s="321"/>
      <c r="NXJ13" s="321"/>
      <c r="NXK13" s="321"/>
      <c r="NXL13" s="321"/>
      <c r="NXM13" s="321"/>
      <c r="NXN13" s="321"/>
      <c r="NXO13" s="321"/>
      <c r="NXP13" s="321"/>
      <c r="NXQ13" s="321"/>
      <c r="NXR13" s="321"/>
      <c r="NXS13" s="321"/>
      <c r="NXT13" s="321"/>
      <c r="NXU13" s="321"/>
      <c r="NXV13" s="321"/>
      <c r="NXW13" s="321"/>
      <c r="NXX13" s="321"/>
      <c r="NXY13" s="321"/>
      <c r="NXZ13" s="321"/>
      <c r="NYA13" s="321"/>
      <c r="NYB13" s="321"/>
      <c r="NYC13" s="321"/>
      <c r="NYD13" s="321"/>
      <c r="NYE13" s="321"/>
      <c r="NYF13" s="321"/>
      <c r="NYG13" s="321"/>
      <c r="NYH13" s="321"/>
      <c r="NYI13" s="321"/>
      <c r="NYJ13" s="321"/>
      <c r="NYK13" s="321"/>
      <c r="NYL13" s="321"/>
      <c r="NYM13" s="321"/>
      <c r="NYN13" s="321"/>
      <c r="NYO13" s="321"/>
      <c r="NYP13" s="321"/>
      <c r="NYQ13" s="321"/>
      <c r="NYR13" s="321"/>
      <c r="NYS13" s="321"/>
      <c r="NYT13" s="321"/>
      <c r="NYU13" s="321"/>
      <c r="NYV13" s="321"/>
      <c r="NYW13" s="321"/>
      <c r="NYX13" s="321"/>
      <c r="NYY13" s="321"/>
      <c r="NYZ13" s="321"/>
      <c r="NZA13" s="321"/>
      <c r="NZB13" s="321"/>
      <c r="NZC13" s="321"/>
      <c r="NZD13" s="321"/>
      <c r="NZE13" s="321"/>
      <c r="NZF13" s="321"/>
      <c r="NZG13" s="321"/>
      <c r="NZH13" s="321"/>
      <c r="NZI13" s="321"/>
      <c r="NZJ13" s="321"/>
      <c r="NZK13" s="321"/>
      <c r="NZL13" s="321"/>
      <c r="NZM13" s="321"/>
      <c r="NZN13" s="321"/>
      <c r="NZO13" s="321"/>
      <c r="NZP13" s="321"/>
      <c r="NZQ13" s="321"/>
      <c r="NZR13" s="321"/>
      <c r="NZS13" s="321"/>
      <c r="NZT13" s="321"/>
      <c r="NZU13" s="321"/>
      <c r="NZV13" s="321"/>
      <c r="NZW13" s="321"/>
      <c r="NZX13" s="321"/>
      <c r="NZY13" s="321"/>
      <c r="NZZ13" s="321"/>
      <c r="OAA13" s="321"/>
      <c r="OAB13" s="321"/>
      <c r="OAC13" s="321"/>
      <c r="OAD13" s="321"/>
      <c r="OAE13" s="321"/>
      <c r="OAF13" s="321"/>
      <c r="OAG13" s="321"/>
      <c r="OAH13" s="321"/>
      <c r="OAI13" s="321"/>
      <c r="OAJ13" s="321"/>
      <c r="OAK13" s="321"/>
      <c r="OAL13" s="321"/>
      <c r="OAM13" s="321"/>
      <c r="OAN13" s="321"/>
      <c r="OAO13" s="321"/>
      <c r="OAP13" s="321"/>
      <c r="OAQ13" s="321"/>
      <c r="OAR13" s="321"/>
      <c r="OAS13" s="321"/>
      <c r="OAT13" s="321"/>
      <c r="OAU13" s="321"/>
      <c r="OAV13" s="321"/>
      <c r="OAW13" s="321"/>
      <c r="OAX13" s="321"/>
      <c r="OAY13" s="321"/>
      <c r="OAZ13" s="321"/>
      <c r="OBA13" s="321"/>
      <c r="OBB13" s="321"/>
      <c r="OBC13" s="321"/>
      <c r="OBD13" s="321"/>
      <c r="OBE13" s="321"/>
      <c r="OBF13" s="321"/>
      <c r="OBG13" s="321"/>
      <c r="OBH13" s="321"/>
      <c r="OBI13" s="321"/>
      <c r="OBJ13" s="321"/>
      <c r="OBK13" s="321"/>
      <c r="OBL13" s="321"/>
      <c r="OBM13" s="321"/>
      <c r="OBN13" s="321"/>
      <c r="OBO13" s="321"/>
      <c r="OBP13" s="321"/>
      <c r="OBQ13" s="321"/>
      <c r="OBR13" s="321"/>
      <c r="OBS13" s="321"/>
      <c r="OBT13" s="321"/>
      <c r="OBU13" s="321"/>
      <c r="OBV13" s="321"/>
      <c r="OBW13" s="321"/>
      <c r="OBX13" s="321"/>
      <c r="OBY13" s="321"/>
      <c r="OBZ13" s="321"/>
      <c r="OCA13" s="321"/>
      <c r="OCB13" s="321"/>
      <c r="OCC13" s="321"/>
      <c r="OCD13" s="321"/>
      <c r="OCE13" s="321"/>
      <c r="OCF13" s="321"/>
      <c r="OCG13" s="321"/>
      <c r="OCH13" s="321"/>
      <c r="OCI13" s="321"/>
      <c r="OCJ13" s="321"/>
      <c r="OCK13" s="321"/>
      <c r="OCL13" s="321"/>
      <c r="OCM13" s="321"/>
      <c r="OCN13" s="321"/>
      <c r="OCO13" s="321"/>
      <c r="OCP13" s="321"/>
      <c r="OCQ13" s="321"/>
      <c r="OCR13" s="321"/>
      <c r="OCS13" s="321"/>
      <c r="OCT13" s="321"/>
      <c r="OCU13" s="321"/>
      <c r="OCV13" s="321"/>
      <c r="OCW13" s="321"/>
      <c r="OCX13" s="321"/>
      <c r="OCY13" s="321"/>
      <c r="OCZ13" s="321"/>
      <c r="ODA13" s="321"/>
      <c r="ODB13" s="321"/>
      <c r="ODC13" s="321"/>
      <c r="ODD13" s="321"/>
      <c r="ODE13" s="321"/>
      <c r="ODF13" s="321"/>
      <c r="ODG13" s="321"/>
      <c r="ODH13" s="321"/>
      <c r="ODI13" s="321"/>
      <c r="ODJ13" s="321"/>
      <c r="ODK13" s="321"/>
      <c r="ODL13" s="321"/>
      <c r="ODM13" s="321"/>
      <c r="ODN13" s="321"/>
      <c r="ODO13" s="321"/>
      <c r="ODP13" s="321"/>
      <c r="ODQ13" s="321"/>
      <c r="ODR13" s="321"/>
      <c r="ODS13" s="321"/>
      <c r="ODT13" s="321"/>
      <c r="ODU13" s="321"/>
      <c r="ODV13" s="321"/>
      <c r="ODW13" s="321"/>
      <c r="ODX13" s="321"/>
      <c r="ODY13" s="321"/>
      <c r="ODZ13" s="321"/>
      <c r="OEA13" s="321"/>
      <c r="OEB13" s="321"/>
      <c r="OEC13" s="321"/>
      <c r="OED13" s="321"/>
      <c r="OEE13" s="321"/>
      <c r="OEF13" s="321"/>
      <c r="OEG13" s="321"/>
      <c r="OEH13" s="321"/>
      <c r="OEI13" s="321"/>
      <c r="OEJ13" s="321"/>
      <c r="OEK13" s="321"/>
      <c r="OEL13" s="321"/>
      <c r="OEM13" s="321"/>
      <c r="OEN13" s="321"/>
      <c r="OEO13" s="321"/>
      <c r="OEP13" s="321"/>
      <c r="OEQ13" s="321"/>
      <c r="OER13" s="321"/>
      <c r="OES13" s="321"/>
      <c r="OET13" s="321"/>
      <c r="OEU13" s="321"/>
      <c r="OEV13" s="321"/>
      <c r="OEW13" s="321"/>
      <c r="OEX13" s="321"/>
      <c r="OEY13" s="321"/>
      <c r="OEZ13" s="321"/>
      <c r="OFA13" s="321"/>
      <c r="OFB13" s="321"/>
      <c r="OFC13" s="321"/>
      <c r="OFD13" s="321"/>
      <c r="OFE13" s="321"/>
      <c r="OFF13" s="321"/>
      <c r="OFG13" s="321"/>
      <c r="OFH13" s="321"/>
      <c r="OFI13" s="321"/>
      <c r="OFJ13" s="321"/>
      <c r="OFK13" s="321"/>
      <c r="OFL13" s="321"/>
      <c r="OFM13" s="321"/>
      <c r="OFN13" s="321"/>
      <c r="OFO13" s="321"/>
      <c r="OFP13" s="321"/>
      <c r="OFQ13" s="321"/>
      <c r="OFR13" s="321"/>
      <c r="OFS13" s="321"/>
      <c r="OFT13" s="321"/>
      <c r="OFU13" s="321"/>
      <c r="OFV13" s="321"/>
      <c r="OFW13" s="321"/>
      <c r="OFX13" s="321"/>
      <c r="OFY13" s="321"/>
      <c r="OFZ13" s="321"/>
      <c r="OGA13" s="321"/>
      <c r="OGB13" s="321"/>
      <c r="OGC13" s="321"/>
      <c r="OGD13" s="321"/>
      <c r="OGE13" s="321"/>
      <c r="OGF13" s="321"/>
      <c r="OGG13" s="321"/>
      <c r="OGH13" s="321"/>
      <c r="OGI13" s="321"/>
      <c r="OGJ13" s="321"/>
      <c r="OGK13" s="321"/>
      <c r="OGL13" s="321"/>
      <c r="OGM13" s="321"/>
      <c r="OGN13" s="321"/>
      <c r="OGO13" s="321"/>
      <c r="OGP13" s="321"/>
      <c r="OGQ13" s="321"/>
      <c r="OGR13" s="321"/>
      <c r="OGS13" s="321"/>
      <c r="OGT13" s="321"/>
      <c r="OGU13" s="321"/>
      <c r="OGV13" s="321"/>
      <c r="OGW13" s="321"/>
      <c r="OGX13" s="321"/>
      <c r="OGY13" s="321"/>
      <c r="OGZ13" s="321"/>
      <c r="OHA13" s="321"/>
      <c r="OHB13" s="321"/>
      <c r="OHC13" s="321"/>
      <c r="OHD13" s="321"/>
      <c r="OHE13" s="321"/>
      <c r="OHF13" s="321"/>
      <c r="OHG13" s="321"/>
      <c r="OHH13" s="321"/>
      <c r="OHI13" s="321"/>
      <c r="OHJ13" s="321"/>
      <c r="OHK13" s="321"/>
      <c r="OHL13" s="321"/>
      <c r="OHM13" s="321"/>
      <c r="OHN13" s="321"/>
      <c r="OHO13" s="321"/>
      <c r="OHP13" s="321"/>
      <c r="OHQ13" s="321"/>
      <c r="OHR13" s="321"/>
      <c r="OHS13" s="321"/>
      <c r="OHT13" s="321"/>
      <c r="OHU13" s="321"/>
      <c r="OHV13" s="321"/>
      <c r="OHW13" s="321"/>
      <c r="OHX13" s="321"/>
      <c r="OHY13" s="321"/>
      <c r="OHZ13" s="321"/>
      <c r="OIA13" s="321"/>
      <c r="OIB13" s="321"/>
      <c r="OIC13" s="321"/>
      <c r="OID13" s="321"/>
      <c r="OIE13" s="321"/>
      <c r="OIF13" s="321"/>
      <c r="OIG13" s="321"/>
      <c r="OIH13" s="321"/>
      <c r="OII13" s="321"/>
      <c r="OIJ13" s="321"/>
      <c r="OIK13" s="321"/>
      <c r="OIL13" s="321"/>
      <c r="OIM13" s="321"/>
      <c r="OIN13" s="321"/>
      <c r="OIO13" s="321"/>
      <c r="OIP13" s="321"/>
      <c r="OIQ13" s="321"/>
      <c r="OIR13" s="321"/>
      <c r="OIS13" s="321"/>
      <c r="OIT13" s="321"/>
      <c r="OIU13" s="321"/>
      <c r="OIV13" s="321"/>
      <c r="OIW13" s="321"/>
      <c r="OIX13" s="321"/>
      <c r="OIY13" s="321"/>
      <c r="OIZ13" s="321"/>
      <c r="OJA13" s="321"/>
      <c r="OJB13" s="321"/>
      <c r="OJC13" s="321"/>
      <c r="OJD13" s="321"/>
      <c r="OJE13" s="321"/>
      <c r="OJF13" s="321"/>
      <c r="OJG13" s="321"/>
      <c r="OJH13" s="321"/>
      <c r="OJI13" s="321"/>
      <c r="OJJ13" s="321"/>
      <c r="OJK13" s="321"/>
      <c r="OJL13" s="321"/>
      <c r="OJM13" s="321"/>
      <c r="OJN13" s="321"/>
      <c r="OJO13" s="321"/>
      <c r="OJP13" s="321"/>
      <c r="OJQ13" s="321"/>
      <c r="OJR13" s="321"/>
      <c r="OJS13" s="321"/>
      <c r="OJT13" s="321"/>
      <c r="OJU13" s="321"/>
      <c r="OJV13" s="321"/>
      <c r="OJW13" s="321"/>
      <c r="OJX13" s="321"/>
      <c r="OJY13" s="321"/>
      <c r="OJZ13" s="321"/>
      <c r="OKA13" s="321"/>
      <c r="OKB13" s="321"/>
      <c r="OKC13" s="321"/>
      <c r="OKD13" s="321"/>
      <c r="OKE13" s="321"/>
      <c r="OKF13" s="321"/>
      <c r="OKG13" s="321"/>
      <c r="OKH13" s="321"/>
      <c r="OKI13" s="321"/>
      <c r="OKJ13" s="321"/>
      <c r="OKK13" s="321"/>
      <c r="OKL13" s="321"/>
      <c r="OKM13" s="321"/>
      <c r="OKN13" s="321"/>
      <c r="OKO13" s="321"/>
      <c r="OKP13" s="321"/>
      <c r="OKQ13" s="321"/>
      <c r="OKR13" s="321"/>
      <c r="OKS13" s="321"/>
      <c r="OKT13" s="321"/>
      <c r="OKU13" s="321"/>
      <c r="OKV13" s="321"/>
      <c r="OKW13" s="321"/>
      <c r="OKX13" s="321"/>
      <c r="OKY13" s="321"/>
      <c r="OKZ13" s="321"/>
      <c r="OLA13" s="321"/>
      <c r="OLB13" s="321"/>
      <c r="OLC13" s="321"/>
      <c r="OLD13" s="321"/>
      <c r="OLE13" s="321"/>
      <c r="OLF13" s="321"/>
      <c r="OLG13" s="321"/>
      <c r="OLH13" s="321"/>
      <c r="OLI13" s="321"/>
      <c r="OLJ13" s="321"/>
      <c r="OLK13" s="321"/>
      <c r="OLL13" s="321"/>
      <c r="OLM13" s="321"/>
      <c r="OLN13" s="321"/>
      <c r="OLO13" s="321"/>
      <c r="OLP13" s="321"/>
      <c r="OLQ13" s="321"/>
      <c r="OLR13" s="321"/>
      <c r="OLS13" s="321"/>
      <c r="OLT13" s="321"/>
      <c r="OLU13" s="321"/>
      <c r="OLV13" s="321"/>
      <c r="OLW13" s="321"/>
      <c r="OLX13" s="321"/>
      <c r="OLY13" s="321"/>
      <c r="OLZ13" s="321"/>
      <c r="OMA13" s="321"/>
      <c r="OMB13" s="321"/>
      <c r="OMC13" s="321"/>
      <c r="OMD13" s="321"/>
      <c r="OME13" s="321"/>
      <c r="OMF13" s="321"/>
      <c r="OMG13" s="321"/>
      <c r="OMH13" s="321"/>
      <c r="OMI13" s="321"/>
      <c r="OMJ13" s="321"/>
      <c r="OMK13" s="321"/>
      <c r="OML13" s="321"/>
      <c r="OMM13" s="321"/>
      <c r="OMN13" s="321"/>
      <c r="OMO13" s="321"/>
      <c r="OMP13" s="321"/>
      <c r="OMQ13" s="321"/>
      <c r="OMR13" s="321"/>
      <c r="OMS13" s="321"/>
      <c r="OMT13" s="321"/>
      <c r="OMU13" s="321"/>
      <c r="OMV13" s="321"/>
      <c r="OMW13" s="321"/>
      <c r="OMX13" s="321"/>
      <c r="OMY13" s="321"/>
      <c r="OMZ13" s="321"/>
      <c r="ONA13" s="321"/>
      <c r="ONB13" s="321"/>
      <c r="ONC13" s="321"/>
      <c r="OND13" s="321"/>
      <c r="ONE13" s="321"/>
      <c r="ONF13" s="321"/>
      <c r="ONG13" s="321"/>
      <c r="ONH13" s="321"/>
      <c r="ONI13" s="321"/>
      <c r="ONJ13" s="321"/>
      <c r="ONK13" s="321"/>
      <c r="ONL13" s="321"/>
      <c r="ONM13" s="321"/>
      <c r="ONN13" s="321"/>
      <c r="ONO13" s="321"/>
      <c r="ONP13" s="321"/>
      <c r="ONQ13" s="321"/>
      <c r="ONR13" s="321"/>
      <c r="ONS13" s="321"/>
      <c r="ONT13" s="321"/>
      <c r="ONU13" s="321"/>
      <c r="ONV13" s="321"/>
      <c r="ONW13" s="321"/>
      <c r="ONX13" s="321"/>
      <c r="ONY13" s="321"/>
      <c r="ONZ13" s="321"/>
      <c r="OOA13" s="321"/>
      <c r="OOB13" s="321"/>
      <c r="OOC13" s="321"/>
      <c r="OOD13" s="321"/>
      <c r="OOE13" s="321"/>
      <c r="OOF13" s="321"/>
      <c r="OOG13" s="321"/>
      <c r="OOH13" s="321"/>
      <c r="OOI13" s="321"/>
      <c r="OOJ13" s="321"/>
      <c r="OOK13" s="321"/>
      <c r="OOL13" s="321"/>
      <c r="OOM13" s="321"/>
      <c r="OON13" s="321"/>
      <c r="OOO13" s="321"/>
      <c r="OOP13" s="321"/>
      <c r="OOQ13" s="321"/>
      <c r="OOR13" s="321"/>
      <c r="OOS13" s="321"/>
      <c r="OOT13" s="321"/>
      <c r="OOU13" s="321"/>
      <c r="OOV13" s="321"/>
      <c r="OOW13" s="321"/>
      <c r="OOX13" s="321"/>
      <c r="OOY13" s="321"/>
      <c r="OOZ13" s="321"/>
      <c r="OPA13" s="321"/>
      <c r="OPB13" s="321"/>
      <c r="OPC13" s="321"/>
      <c r="OPD13" s="321"/>
      <c r="OPE13" s="321"/>
      <c r="OPF13" s="321"/>
      <c r="OPG13" s="321"/>
      <c r="OPH13" s="321"/>
      <c r="OPI13" s="321"/>
      <c r="OPJ13" s="321"/>
      <c r="OPK13" s="321"/>
      <c r="OPL13" s="321"/>
      <c r="OPM13" s="321"/>
      <c r="OPN13" s="321"/>
      <c r="OPO13" s="321"/>
      <c r="OPP13" s="321"/>
      <c r="OPQ13" s="321"/>
      <c r="OPR13" s="321"/>
      <c r="OPS13" s="321"/>
      <c r="OPT13" s="321"/>
      <c r="OPU13" s="321"/>
      <c r="OPV13" s="321"/>
      <c r="OPW13" s="321"/>
      <c r="OPX13" s="321"/>
      <c r="OPY13" s="321"/>
      <c r="OPZ13" s="321"/>
      <c r="OQA13" s="321"/>
      <c r="OQB13" s="321"/>
      <c r="OQC13" s="321"/>
      <c r="OQD13" s="321"/>
      <c r="OQE13" s="321"/>
      <c r="OQF13" s="321"/>
      <c r="OQG13" s="321"/>
      <c r="OQH13" s="321"/>
      <c r="OQI13" s="321"/>
      <c r="OQJ13" s="321"/>
      <c r="OQK13" s="321"/>
      <c r="OQL13" s="321"/>
      <c r="OQM13" s="321"/>
      <c r="OQN13" s="321"/>
      <c r="OQO13" s="321"/>
      <c r="OQP13" s="321"/>
      <c r="OQQ13" s="321"/>
      <c r="OQR13" s="321"/>
      <c r="OQS13" s="321"/>
      <c r="OQT13" s="321"/>
      <c r="OQU13" s="321"/>
      <c r="OQV13" s="321"/>
      <c r="OQW13" s="321"/>
      <c r="OQX13" s="321"/>
      <c r="OQY13" s="321"/>
      <c r="OQZ13" s="321"/>
      <c r="ORA13" s="321"/>
      <c r="ORB13" s="321"/>
      <c r="ORC13" s="321"/>
      <c r="ORD13" s="321"/>
      <c r="ORE13" s="321"/>
      <c r="ORF13" s="321"/>
      <c r="ORG13" s="321"/>
      <c r="ORH13" s="321"/>
      <c r="ORI13" s="321"/>
      <c r="ORJ13" s="321"/>
      <c r="ORK13" s="321"/>
      <c r="ORL13" s="321"/>
      <c r="ORM13" s="321"/>
      <c r="ORN13" s="321"/>
      <c r="ORO13" s="321"/>
      <c r="ORP13" s="321"/>
      <c r="ORQ13" s="321"/>
      <c r="ORR13" s="321"/>
      <c r="ORS13" s="321"/>
      <c r="ORT13" s="321"/>
      <c r="ORU13" s="321"/>
      <c r="ORV13" s="321"/>
      <c r="ORW13" s="321"/>
      <c r="ORX13" s="321"/>
      <c r="ORY13" s="321"/>
      <c r="ORZ13" s="321"/>
      <c r="OSA13" s="321"/>
      <c r="OSB13" s="321"/>
      <c r="OSC13" s="321"/>
      <c r="OSD13" s="321"/>
      <c r="OSE13" s="321"/>
      <c r="OSF13" s="321"/>
      <c r="OSG13" s="321"/>
      <c r="OSH13" s="321"/>
      <c r="OSI13" s="321"/>
      <c r="OSJ13" s="321"/>
      <c r="OSK13" s="321"/>
      <c r="OSL13" s="321"/>
      <c r="OSM13" s="321"/>
      <c r="OSN13" s="321"/>
      <c r="OSO13" s="321"/>
      <c r="OSP13" s="321"/>
      <c r="OSQ13" s="321"/>
      <c r="OSR13" s="321"/>
      <c r="OSS13" s="321"/>
      <c r="OST13" s="321"/>
      <c r="OSU13" s="321"/>
      <c r="OSV13" s="321"/>
      <c r="OSW13" s="321"/>
      <c r="OSX13" s="321"/>
      <c r="OSY13" s="321"/>
      <c r="OSZ13" s="321"/>
      <c r="OTA13" s="321"/>
      <c r="OTB13" s="321"/>
      <c r="OTC13" s="321"/>
      <c r="OTD13" s="321"/>
      <c r="OTE13" s="321"/>
      <c r="OTF13" s="321"/>
      <c r="OTG13" s="321"/>
      <c r="OTH13" s="321"/>
      <c r="OTI13" s="321"/>
      <c r="OTJ13" s="321"/>
      <c r="OTK13" s="321"/>
      <c r="OTL13" s="321"/>
      <c r="OTM13" s="321"/>
      <c r="OTN13" s="321"/>
      <c r="OTO13" s="321"/>
      <c r="OTP13" s="321"/>
      <c r="OTQ13" s="321"/>
      <c r="OTR13" s="321"/>
      <c r="OTS13" s="321"/>
      <c r="OTT13" s="321"/>
      <c r="OTU13" s="321"/>
      <c r="OTV13" s="321"/>
      <c r="OTW13" s="321"/>
      <c r="OTX13" s="321"/>
      <c r="OTY13" s="321"/>
      <c r="OTZ13" s="321"/>
      <c r="OUA13" s="321"/>
      <c r="OUB13" s="321"/>
      <c r="OUC13" s="321"/>
      <c r="OUD13" s="321"/>
      <c r="OUE13" s="321"/>
      <c r="OUF13" s="321"/>
      <c r="OUG13" s="321"/>
      <c r="OUH13" s="321"/>
      <c r="OUI13" s="321"/>
      <c r="OUJ13" s="321"/>
      <c r="OUK13" s="321"/>
      <c r="OUL13" s="321"/>
      <c r="OUM13" s="321"/>
      <c r="OUN13" s="321"/>
      <c r="OUO13" s="321"/>
      <c r="OUP13" s="321"/>
      <c r="OUQ13" s="321"/>
      <c r="OUR13" s="321"/>
      <c r="OUS13" s="321"/>
      <c r="OUT13" s="321"/>
      <c r="OUU13" s="321"/>
      <c r="OUV13" s="321"/>
      <c r="OUW13" s="321"/>
      <c r="OUX13" s="321"/>
      <c r="OUY13" s="321"/>
      <c r="OUZ13" s="321"/>
      <c r="OVA13" s="321"/>
      <c r="OVB13" s="321"/>
      <c r="OVC13" s="321"/>
      <c r="OVD13" s="321"/>
      <c r="OVE13" s="321"/>
      <c r="OVF13" s="321"/>
      <c r="OVG13" s="321"/>
      <c r="OVH13" s="321"/>
      <c r="OVI13" s="321"/>
      <c r="OVJ13" s="321"/>
      <c r="OVK13" s="321"/>
      <c r="OVL13" s="321"/>
      <c r="OVM13" s="321"/>
      <c r="OVN13" s="321"/>
      <c r="OVO13" s="321"/>
      <c r="OVP13" s="321"/>
      <c r="OVQ13" s="321"/>
      <c r="OVR13" s="321"/>
      <c r="OVS13" s="321"/>
      <c r="OVT13" s="321"/>
      <c r="OVU13" s="321"/>
      <c r="OVV13" s="321"/>
      <c r="OVW13" s="321"/>
      <c r="OVX13" s="321"/>
      <c r="OVY13" s="321"/>
      <c r="OVZ13" s="321"/>
      <c r="OWA13" s="321"/>
      <c r="OWB13" s="321"/>
      <c r="OWC13" s="321"/>
      <c r="OWD13" s="321"/>
      <c r="OWE13" s="321"/>
      <c r="OWF13" s="321"/>
      <c r="OWG13" s="321"/>
      <c r="OWH13" s="321"/>
      <c r="OWI13" s="321"/>
      <c r="OWJ13" s="321"/>
      <c r="OWK13" s="321"/>
      <c r="OWL13" s="321"/>
      <c r="OWM13" s="321"/>
      <c r="OWN13" s="321"/>
      <c r="OWO13" s="321"/>
      <c r="OWP13" s="321"/>
      <c r="OWQ13" s="321"/>
      <c r="OWR13" s="321"/>
      <c r="OWS13" s="321"/>
      <c r="OWT13" s="321"/>
      <c r="OWU13" s="321"/>
      <c r="OWV13" s="321"/>
      <c r="OWW13" s="321"/>
      <c r="OWX13" s="321"/>
      <c r="OWY13" s="321"/>
      <c r="OWZ13" s="321"/>
      <c r="OXA13" s="321"/>
      <c r="OXB13" s="321"/>
      <c r="OXC13" s="321"/>
      <c r="OXD13" s="321"/>
      <c r="OXE13" s="321"/>
      <c r="OXF13" s="321"/>
      <c r="OXG13" s="321"/>
      <c r="OXH13" s="321"/>
      <c r="OXI13" s="321"/>
      <c r="OXJ13" s="321"/>
      <c r="OXK13" s="321"/>
      <c r="OXL13" s="321"/>
      <c r="OXM13" s="321"/>
      <c r="OXN13" s="321"/>
      <c r="OXO13" s="321"/>
      <c r="OXP13" s="321"/>
      <c r="OXQ13" s="321"/>
      <c r="OXR13" s="321"/>
      <c r="OXS13" s="321"/>
      <c r="OXT13" s="321"/>
      <c r="OXU13" s="321"/>
      <c r="OXV13" s="321"/>
      <c r="OXW13" s="321"/>
      <c r="OXX13" s="321"/>
      <c r="OXY13" s="321"/>
      <c r="OXZ13" s="321"/>
      <c r="OYA13" s="321"/>
      <c r="OYB13" s="321"/>
      <c r="OYC13" s="321"/>
      <c r="OYD13" s="321"/>
      <c r="OYE13" s="321"/>
      <c r="OYF13" s="321"/>
      <c r="OYG13" s="321"/>
      <c r="OYH13" s="321"/>
      <c r="OYI13" s="321"/>
      <c r="OYJ13" s="321"/>
      <c r="OYK13" s="321"/>
      <c r="OYL13" s="321"/>
      <c r="OYM13" s="321"/>
      <c r="OYN13" s="321"/>
      <c r="OYO13" s="321"/>
      <c r="OYP13" s="321"/>
      <c r="OYQ13" s="321"/>
      <c r="OYR13" s="321"/>
      <c r="OYS13" s="321"/>
      <c r="OYT13" s="321"/>
      <c r="OYU13" s="321"/>
      <c r="OYV13" s="321"/>
      <c r="OYW13" s="321"/>
      <c r="OYX13" s="321"/>
      <c r="OYY13" s="321"/>
      <c r="OYZ13" s="321"/>
      <c r="OZA13" s="321"/>
      <c r="OZB13" s="321"/>
      <c r="OZC13" s="321"/>
      <c r="OZD13" s="321"/>
      <c r="OZE13" s="321"/>
      <c r="OZF13" s="321"/>
      <c r="OZG13" s="321"/>
      <c r="OZH13" s="321"/>
      <c r="OZI13" s="321"/>
      <c r="OZJ13" s="321"/>
      <c r="OZK13" s="321"/>
      <c r="OZL13" s="321"/>
      <c r="OZM13" s="321"/>
      <c r="OZN13" s="321"/>
      <c r="OZO13" s="321"/>
      <c r="OZP13" s="321"/>
      <c r="OZQ13" s="321"/>
      <c r="OZR13" s="321"/>
      <c r="OZS13" s="321"/>
      <c r="OZT13" s="321"/>
      <c r="OZU13" s="321"/>
      <c r="OZV13" s="321"/>
      <c r="OZW13" s="321"/>
      <c r="OZX13" s="321"/>
      <c r="OZY13" s="321"/>
      <c r="OZZ13" s="321"/>
      <c r="PAA13" s="321"/>
      <c r="PAB13" s="321"/>
      <c r="PAC13" s="321"/>
      <c r="PAD13" s="321"/>
      <c r="PAE13" s="321"/>
      <c r="PAF13" s="321"/>
      <c r="PAG13" s="321"/>
      <c r="PAH13" s="321"/>
      <c r="PAI13" s="321"/>
      <c r="PAJ13" s="321"/>
      <c r="PAK13" s="321"/>
      <c r="PAL13" s="321"/>
      <c r="PAM13" s="321"/>
      <c r="PAN13" s="321"/>
      <c r="PAO13" s="321"/>
      <c r="PAP13" s="321"/>
      <c r="PAQ13" s="321"/>
      <c r="PAR13" s="321"/>
      <c r="PAS13" s="321"/>
      <c r="PAT13" s="321"/>
      <c r="PAU13" s="321"/>
      <c r="PAV13" s="321"/>
      <c r="PAW13" s="321"/>
      <c r="PAX13" s="321"/>
      <c r="PAY13" s="321"/>
      <c r="PAZ13" s="321"/>
      <c r="PBA13" s="321"/>
      <c r="PBB13" s="321"/>
      <c r="PBC13" s="321"/>
      <c r="PBD13" s="321"/>
      <c r="PBE13" s="321"/>
      <c r="PBF13" s="321"/>
      <c r="PBG13" s="321"/>
      <c r="PBH13" s="321"/>
      <c r="PBI13" s="321"/>
      <c r="PBJ13" s="321"/>
      <c r="PBK13" s="321"/>
      <c r="PBL13" s="321"/>
      <c r="PBM13" s="321"/>
      <c r="PBN13" s="321"/>
      <c r="PBO13" s="321"/>
      <c r="PBP13" s="321"/>
      <c r="PBQ13" s="321"/>
      <c r="PBR13" s="321"/>
      <c r="PBS13" s="321"/>
      <c r="PBT13" s="321"/>
      <c r="PBU13" s="321"/>
      <c r="PBV13" s="321"/>
      <c r="PBW13" s="321"/>
      <c r="PBX13" s="321"/>
      <c r="PBY13" s="321"/>
      <c r="PBZ13" s="321"/>
      <c r="PCA13" s="321"/>
      <c r="PCB13" s="321"/>
      <c r="PCC13" s="321"/>
      <c r="PCD13" s="321"/>
      <c r="PCE13" s="321"/>
      <c r="PCF13" s="321"/>
      <c r="PCG13" s="321"/>
      <c r="PCH13" s="321"/>
      <c r="PCI13" s="321"/>
      <c r="PCJ13" s="321"/>
      <c r="PCK13" s="321"/>
      <c r="PCL13" s="321"/>
      <c r="PCM13" s="321"/>
      <c r="PCN13" s="321"/>
      <c r="PCO13" s="321"/>
      <c r="PCP13" s="321"/>
      <c r="PCQ13" s="321"/>
      <c r="PCR13" s="321"/>
      <c r="PCS13" s="321"/>
      <c r="PCT13" s="321"/>
      <c r="PCU13" s="321"/>
      <c r="PCV13" s="321"/>
      <c r="PCW13" s="321"/>
      <c r="PCX13" s="321"/>
      <c r="PCY13" s="321"/>
      <c r="PCZ13" s="321"/>
      <c r="PDA13" s="321"/>
      <c r="PDB13" s="321"/>
      <c r="PDC13" s="321"/>
      <c r="PDD13" s="321"/>
      <c r="PDE13" s="321"/>
      <c r="PDF13" s="321"/>
      <c r="PDG13" s="321"/>
      <c r="PDH13" s="321"/>
      <c r="PDI13" s="321"/>
      <c r="PDJ13" s="321"/>
      <c r="PDK13" s="321"/>
      <c r="PDL13" s="321"/>
      <c r="PDM13" s="321"/>
      <c r="PDN13" s="321"/>
      <c r="PDO13" s="321"/>
      <c r="PDP13" s="321"/>
      <c r="PDQ13" s="321"/>
      <c r="PDR13" s="321"/>
      <c r="PDS13" s="321"/>
      <c r="PDT13" s="321"/>
      <c r="PDU13" s="321"/>
      <c r="PDV13" s="321"/>
      <c r="PDW13" s="321"/>
      <c r="PDX13" s="321"/>
      <c r="PDY13" s="321"/>
      <c r="PDZ13" s="321"/>
      <c r="PEA13" s="321"/>
      <c r="PEB13" s="321"/>
      <c r="PEC13" s="321"/>
      <c r="PED13" s="321"/>
      <c r="PEE13" s="321"/>
      <c r="PEF13" s="321"/>
      <c r="PEG13" s="321"/>
      <c r="PEH13" s="321"/>
      <c r="PEI13" s="321"/>
      <c r="PEJ13" s="321"/>
      <c r="PEK13" s="321"/>
      <c r="PEL13" s="321"/>
      <c r="PEM13" s="321"/>
      <c r="PEN13" s="321"/>
      <c r="PEO13" s="321"/>
      <c r="PEP13" s="321"/>
      <c r="PEQ13" s="321"/>
      <c r="PER13" s="321"/>
      <c r="PES13" s="321"/>
      <c r="PET13" s="321"/>
      <c r="PEU13" s="321"/>
      <c r="PEV13" s="321"/>
      <c r="PEW13" s="321"/>
      <c r="PEX13" s="321"/>
      <c r="PEY13" s="321"/>
      <c r="PEZ13" s="321"/>
      <c r="PFA13" s="321"/>
      <c r="PFB13" s="321"/>
      <c r="PFC13" s="321"/>
      <c r="PFD13" s="321"/>
      <c r="PFE13" s="321"/>
      <c r="PFF13" s="321"/>
      <c r="PFG13" s="321"/>
      <c r="PFH13" s="321"/>
      <c r="PFI13" s="321"/>
      <c r="PFJ13" s="321"/>
      <c r="PFK13" s="321"/>
      <c r="PFL13" s="321"/>
      <c r="PFM13" s="321"/>
      <c r="PFN13" s="321"/>
      <c r="PFO13" s="321"/>
      <c r="PFP13" s="321"/>
      <c r="PFQ13" s="321"/>
      <c r="PFR13" s="321"/>
      <c r="PFS13" s="321"/>
      <c r="PFT13" s="321"/>
      <c r="PFU13" s="321"/>
      <c r="PFV13" s="321"/>
      <c r="PFW13" s="321"/>
      <c r="PFX13" s="321"/>
      <c r="PFY13" s="321"/>
      <c r="PFZ13" s="321"/>
      <c r="PGA13" s="321"/>
      <c r="PGB13" s="321"/>
      <c r="PGC13" s="321"/>
      <c r="PGD13" s="321"/>
      <c r="PGE13" s="321"/>
      <c r="PGF13" s="321"/>
      <c r="PGG13" s="321"/>
      <c r="PGH13" s="321"/>
      <c r="PGI13" s="321"/>
      <c r="PGJ13" s="321"/>
      <c r="PGK13" s="321"/>
      <c r="PGL13" s="321"/>
      <c r="PGM13" s="321"/>
      <c r="PGN13" s="321"/>
      <c r="PGO13" s="321"/>
      <c r="PGP13" s="321"/>
      <c r="PGQ13" s="321"/>
      <c r="PGR13" s="321"/>
      <c r="PGS13" s="321"/>
      <c r="PGT13" s="321"/>
      <c r="PGU13" s="321"/>
      <c r="PGV13" s="321"/>
      <c r="PGW13" s="321"/>
      <c r="PGX13" s="321"/>
      <c r="PGY13" s="321"/>
      <c r="PGZ13" s="321"/>
      <c r="PHA13" s="321"/>
      <c r="PHB13" s="321"/>
      <c r="PHC13" s="321"/>
      <c r="PHD13" s="321"/>
      <c r="PHE13" s="321"/>
      <c r="PHF13" s="321"/>
      <c r="PHG13" s="321"/>
      <c r="PHH13" s="321"/>
      <c r="PHI13" s="321"/>
      <c r="PHJ13" s="321"/>
      <c r="PHK13" s="321"/>
      <c r="PHL13" s="321"/>
      <c r="PHM13" s="321"/>
      <c r="PHN13" s="321"/>
      <c r="PHO13" s="321"/>
      <c r="PHP13" s="321"/>
      <c r="PHQ13" s="321"/>
      <c r="PHR13" s="321"/>
      <c r="PHS13" s="321"/>
      <c r="PHT13" s="321"/>
      <c r="PHU13" s="321"/>
      <c r="PHV13" s="321"/>
      <c r="PHW13" s="321"/>
      <c r="PHX13" s="321"/>
      <c r="PHY13" s="321"/>
      <c r="PHZ13" s="321"/>
      <c r="PIA13" s="321"/>
      <c r="PIB13" s="321"/>
      <c r="PIC13" s="321"/>
      <c r="PID13" s="321"/>
      <c r="PIE13" s="321"/>
      <c r="PIF13" s="321"/>
      <c r="PIG13" s="321"/>
      <c r="PIH13" s="321"/>
      <c r="PII13" s="321"/>
      <c r="PIJ13" s="321"/>
      <c r="PIK13" s="321"/>
      <c r="PIL13" s="321"/>
      <c r="PIM13" s="321"/>
      <c r="PIN13" s="321"/>
      <c r="PIO13" s="321"/>
      <c r="PIP13" s="321"/>
      <c r="PIQ13" s="321"/>
      <c r="PIR13" s="321"/>
      <c r="PIS13" s="321"/>
      <c r="PIT13" s="321"/>
      <c r="PIU13" s="321"/>
      <c r="PIV13" s="321"/>
      <c r="PIW13" s="321"/>
      <c r="PIX13" s="321"/>
      <c r="PIY13" s="321"/>
      <c r="PIZ13" s="321"/>
      <c r="PJA13" s="321"/>
      <c r="PJB13" s="321"/>
      <c r="PJC13" s="321"/>
      <c r="PJD13" s="321"/>
      <c r="PJE13" s="321"/>
      <c r="PJF13" s="321"/>
      <c r="PJG13" s="321"/>
      <c r="PJH13" s="321"/>
      <c r="PJI13" s="321"/>
      <c r="PJJ13" s="321"/>
      <c r="PJK13" s="321"/>
      <c r="PJL13" s="321"/>
      <c r="PJM13" s="321"/>
      <c r="PJN13" s="321"/>
      <c r="PJO13" s="321"/>
      <c r="PJP13" s="321"/>
      <c r="PJQ13" s="321"/>
      <c r="PJR13" s="321"/>
      <c r="PJS13" s="321"/>
      <c r="PJT13" s="321"/>
      <c r="PJU13" s="321"/>
      <c r="PJV13" s="321"/>
      <c r="PJW13" s="321"/>
      <c r="PJX13" s="321"/>
      <c r="PJY13" s="321"/>
      <c r="PJZ13" s="321"/>
      <c r="PKA13" s="321"/>
      <c r="PKB13" s="321"/>
      <c r="PKC13" s="321"/>
      <c r="PKD13" s="321"/>
      <c r="PKE13" s="321"/>
      <c r="PKF13" s="321"/>
      <c r="PKG13" s="321"/>
      <c r="PKH13" s="321"/>
      <c r="PKI13" s="321"/>
      <c r="PKJ13" s="321"/>
      <c r="PKK13" s="321"/>
      <c r="PKL13" s="321"/>
      <c r="PKM13" s="321"/>
      <c r="PKN13" s="321"/>
      <c r="PKO13" s="321"/>
      <c r="PKP13" s="321"/>
      <c r="PKQ13" s="321"/>
      <c r="PKR13" s="321"/>
      <c r="PKS13" s="321"/>
      <c r="PKT13" s="321"/>
      <c r="PKU13" s="321"/>
      <c r="PKV13" s="321"/>
      <c r="PKW13" s="321"/>
      <c r="PKX13" s="321"/>
      <c r="PKY13" s="321"/>
      <c r="PKZ13" s="321"/>
      <c r="PLA13" s="321"/>
      <c r="PLB13" s="321"/>
      <c r="PLC13" s="321"/>
      <c r="PLD13" s="321"/>
      <c r="PLE13" s="321"/>
      <c r="PLF13" s="321"/>
      <c r="PLG13" s="321"/>
      <c r="PLH13" s="321"/>
      <c r="PLI13" s="321"/>
      <c r="PLJ13" s="321"/>
      <c r="PLK13" s="321"/>
      <c r="PLL13" s="321"/>
      <c r="PLM13" s="321"/>
      <c r="PLN13" s="321"/>
      <c r="PLO13" s="321"/>
      <c r="PLP13" s="321"/>
      <c r="PLQ13" s="321"/>
      <c r="PLR13" s="321"/>
      <c r="PLS13" s="321"/>
      <c r="PLT13" s="321"/>
      <c r="PLU13" s="321"/>
      <c r="PLV13" s="321"/>
      <c r="PLW13" s="321"/>
      <c r="PLX13" s="321"/>
      <c r="PLY13" s="321"/>
      <c r="PLZ13" s="321"/>
      <c r="PMA13" s="321"/>
      <c r="PMB13" s="321"/>
      <c r="PMC13" s="321"/>
      <c r="PMD13" s="321"/>
      <c r="PME13" s="321"/>
      <c r="PMF13" s="321"/>
      <c r="PMG13" s="321"/>
      <c r="PMH13" s="321"/>
      <c r="PMI13" s="321"/>
      <c r="PMJ13" s="321"/>
      <c r="PMK13" s="321"/>
      <c r="PML13" s="321"/>
      <c r="PMM13" s="321"/>
      <c r="PMN13" s="321"/>
      <c r="PMO13" s="321"/>
      <c r="PMP13" s="321"/>
      <c r="PMQ13" s="321"/>
      <c r="PMR13" s="321"/>
      <c r="PMS13" s="321"/>
      <c r="PMT13" s="321"/>
      <c r="PMU13" s="321"/>
      <c r="PMV13" s="321"/>
      <c r="PMW13" s="321"/>
      <c r="PMX13" s="321"/>
      <c r="PMY13" s="321"/>
      <c r="PMZ13" s="321"/>
      <c r="PNA13" s="321"/>
      <c r="PNB13" s="321"/>
      <c r="PNC13" s="321"/>
      <c r="PND13" s="321"/>
      <c r="PNE13" s="321"/>
      <c r="PNF13" s="321"/>
      <c r="PNG13" s="321"/>
      <c r="PNH13" s="321"/>
      <c r="PNI13" s="321"/>
      <c r="PNJ13" s="321"/>
      <c r="PNK13" s="321"/>
      <c r="PNL13" s="321"/>
      <c r="PNM13" s="321"/>
      <c r="PNN13" s="321"/>
      <c r="PNO13" s="321"/>
      <c r="PNP13" s="321"/>
      <c r="PNQ13" s="321"/>
      <c r="PNR13" s="321"/>
      <c r="PNS13" s="321"/>
      <c r="PNT13" s="321"/>
      <c r="PNU13" s="321"/>
      <c r="PNV13" s="321"/>
      <c r="PNW13" s="321"/>
      <c r="PNX13" s="321"/>
      <c r="PNY13" s="321"/>
      <c r="PNZ13" s="321"/>
      <c r="POA13" s="321"/>
      <c r="POB13" s="321"/>
      <c r="POC13" s="321"/>
      <c r="POD13" s="321"/>
      <c r="POE13" s="321"/>
      <c r="POF13" s="321"/>
      <c r="POG13" s="321"/>
      <c r="POH13" s="321"/>
      <c r="POI13" s="321"/>
      <c r="POJ13" s="321"/>
      <c r="POK13" s="321"/>
      <c r="POL13" s="321"/>
      <c r="POM13" s="321"/>
      <c r="PON13" s="321"/>
      <c r="POO13" s="321"/>
      <c r="POP13" s="321"/>
      <c r="POQ13" s="321"/>
      <c r="POR13" s="321"/>
      <c r="POS13" s="321"/>
      <c r="POT13" s="321"/>
      <c r="POU13" s="321"/>
      <c r="POV13" s="321"/>
      <c r="POW13" s="321"/>
      <c r="POX13" s="321"/>
      <c r="POY13" s="321"/>
      <c r="POZ13" s="321"/>
      <c r="PPA13" s="321"/>
      <c r="PPB13" s="321"/>
      <c r="PPC13" s="321"/>
      <c r="PPD13" s="321"/>
      <c r="PPE13" s="321"/>
      <c r="PPF13" s="321"/>
      <c r="PPG13" s="321"/>
      <c r="PPH13" s="321"/>
      <c r="PPI13" s="321"/>
      <c r="PPJ13" s="321"/>
      <c r="PPK13" s="321"/>
      <c r="PPL13" s="321"/>
      <c r="PPM13" s="321"/>
      <c r="PPN13" s="321"/>
      <c r="PPO13" s="321"/>
      <c r="PPP13" s="321"/>
      <c r="PPQ13" s="321"/>
      <c r="PPR13" s="321"/>
      <c r="PPS13" s="321"/>
      <c r="PPT13" s="321"/>
      <c r="PPU13" s="321"/>
      <c r="PPV13" s="321"/>
      <c r="PPW13" s="321"/>
      <c r="PPX13" s="321"/>
      <c r="PPY13" s="321"/>
      <c r="PPZ13" s="321"/>
      <c r="PQA13" s="321"/>
      <c r="PQB13" s="321"/>
      <c r="PQC13" s="321"/>
      <c r="PQD13" s="321"/>
      <c r="PQE13" s="321"/>
      <c r="PQF13" s="321"/>
      <c r="PQG13" s="321"/>
      <c r="PQH13" s="321"/>
      <c r="PQI13" s="321"/>
      <c r="PQJ13" s="321"/>
      <c r="PQK13" s="321"/>
      <c r="PQL13" s="321"/>
      <c r="PQM13" s="321"/>
      <c r="PQN13" s="321"/>
      <c r="PQO13" s="321"/>
      <c r="PQP13" s="321"/>
      <c r="PQQ13" s="321"/>
      <c r="PQR13" s="321"/>
      <c r="PQS13" s="321"/>
      <c r="PQT13" s="321"/>
      <c r="PQU13" s="321"/>
      <c r="PQV13" s="321"/>
      <c r="PQW13" s="321"/>
      <c r="PQX13" s="321"/>
      <c r="PQY13" s="321"/>
      <c r="PQZ13" s="321"/>
      <c r="PRA13" s="321"/>
      <c r="PRB13" s="321"/>
      <c r="PRC13" s="321"/>
      <c r="PRD13" s="321"/>
      <c r="PRE13" s="321"/>
      <c r="PRF13" s="321"/>
      <c r="PRG13" s="321"/>
      <c r="PRH13" s="321"/>
      <c r="PRI13" s="321"/>
      <c r="PRJ13" s="321"/>
      <c r="PRK13" s="321"/>
      <c r="PRL13" s="321"/>
      <c r="PRM13" s="321"/>
      <c r="PRN13" s="321"/>
      <c r="PRO13" s="321"/>
      <c r="PRP13" s="321"/>
      <c r="PRQ13" s="321"/>
      <c r="PRR13" s="321"/>
      <c r="PRS13" s="321"/>
      <c r="PRT13" s="321"/>
      <c r="PRU13" s="321"/>
      <c r="PRV13" s="321"/>
      <c r="PRW13" s="321"/>
      <c r="PRX13" s="321"/>
      <c r="PRY13" s="321"/>
      <c r="PRZ13" s="321"/>
      <c r="PSA13" s="321"/>
      <c r="PSB13" s="321"/>
      <c r="PSC13" s="321"/>
      <c r="PSD13" s="321"/>
      <c r="PSE13" s="321"/>
      <c r="PSF13" s="321"/>
      <c r="PSG13" s="321"/>
      <c r="PSH13" s="321"/>
      <c r="PSI13" s="321"/>
      <c r="PSJ13" s="321"/>
      <c r="PSK13" s="321"/>
      <c r="PSL13" s="321"/>
      <c r="PSM13" s="321"/>
      <c r="PSN13" s="321"/>
      <c r="PSO13" s="321"/>
      <c r="PSP13" s="321"/>
      <c r="PSQ13" s="321"/>
      <c r="PSR13" s="321"/>
      <c r="PSS13" s="321"/>
      <c r="PST13" s="321"/>
      <c r="PSU13" s="321"/>
      <c r="PSV13" s="321"/>
      <c r="PSW13" s="321"/>
      <c r="PSX13" s="321"/>
      <c r="PSY13" s="321"/>
      <c r="PSZ13" s="321"/>
      <c r="PTA13" s="321"/>
      <c r="PTB13" s="321"/>
      <c r="PTC13" s="321"/>
      <c r="PTD13" s="321"/>
      <c r="PTE13" s="321"/>
      <c r="PTF13" s="321"/>
      <c r="PTG13" s="321"/>
      <c r="PTH13" s="321"/>
      <c r="PTI13" s="321"/>
      <c r="PTJ13" s="321"/>
      <c r="PTK13" s="321"/>
      <c r="PTL13" s="321"/>
      <c r="PTM13" s="321"/>
      <c r="PTN13" s="321"/>
      <c r="PTO13" s="321"/>
      <c r="PTP13" s="321"/>
      <c r="PTQ13" s="321"/>
      <c r="PTR13" s="321"/>
      <c r="PTS13" s="321"/>
      <c r="PTT13" s="321"/>
      <c r="PTU13" s="321"/>
      <c r="PTV13" s="321"/>
      <c r="PTW13" s="321"/>
      <c r="PTX13" s="321"/>
      <c r="PTY13" s="321"/>
      <c r="PTZ13" s="321"/>
      <c r="PUA13" s="321"/>
      <c r="PUB13" s="321"/>
      <c r="PUC13" s="321"/>
      <c r="PUD13" s="321"/>
      <c r="PUE13" s="321"/>
      <c r="PUF13" s="321"/>
      <c r="PUG13" s="321"/>
      <c r="PUH13" s="321"/>
      <c r="PUI13" s="321"/>
      <c r="PUJ13" s="321"/>
      <c r="PUK13" s="321"/>
      <c r="PUL13" s="321"/>
      <c r="PUM13" s="321"/>
      <c r="PUN13" s="321"/>
      <c r="PUO13" s="321"/>
      <c r="PUP13" s="321"/>
      <c r="PUQ13" s="321"/>
      <c r="PUR13" s="321"/>
      <c r="PUS13" s="321"/>
      <c r="PUT13" s="321"/>
      <c r="PUU13" s="321"/>
      <c r="PUV13" s="321"/>
      <c r="PUW13" s="321"/>
      <c r="PUX13" s="321"/>
      <c r="PUY13" s="321"/>
      <c r="PUZ13" s="321"/>
      <c r="PVA13" s="321"/>
      <c r="PVB13" s="321"/>
      <c r="PVC13" s="321"/>
      <c r="PVD13" s="321"/>
      <c r="PVE13" s="321"/>
      <c r="PVF13" s="321"/>
      <c r="PVG13" s="321"/>
      <c r="PVH13" s="321"/>
      <c r="PVI13" s="321"/>
      <c r="PVJ13" s="321"/>
      <c r="PVK13" s="321"/>
      <c r="PVL13" s="321"/>
      <c r="PVM13" s="321"/>
      <c r="PVN13" s="321"/>
      <c r="PVO13" s="321"/>
      <c r="PVP13" s="321"/>
      <c r="PVQ13" s="321"/>
      <c r="PVR13" s="321"/>
      <c r="PVS13" s="321"/>
      <c r="PVT13" s="321"/>
      <c r="PVU13" s="321"/>
      <c r="PVV13" s="321"/>
      <c r="PVW13" s="321"/>
      <c r="PVX13" s="321"/>
      <c r="PVY13" s="321"/>
      <c r="PVZ13" s="321"/>
      <c r="PWA13" s="321"/>
      <c r="PWB13" s="321"/>
      <c r="PWC13" s="321"/>
      <c r="PWD13" s="321"/>
      <c r="PWE13" s="321"/>
      <c r="PWF13" s="321"/>
      <c r="PWG13" s="321"/>
      <c r="PWH13" s="321"/>
      <c r="PWI13" s="321"/>
      <c r="PWJ13" s="321"/>
      <c r="PWK13" s="321"/>
      <c r="PWL13" s="321"/>
      <c r="PWM13" s="321"/>
      <c r="PWN13" s="321"/>
      <c r="PWO13" s="321"/>
      <c r="PWP13" s="321"/>
      <c r="PWQ13" s="321"/>
      <c r="PWR13" s="321"/>
      <c r="PWS13" s="321"/>
      <c r="PWT13" s="321"/>
      <c r="PWU13" s="321"/>
      <c r="PWV13" s="321"/>
      <c r="PWW13" s="321"/>
      <c r="PWX13" s="321"/>
      <c r="PWY13" s="321"/>
      <c r="PWZ13" s="321"/>
      <c r="PXA13" s="321"/>
      <c r="PXB13" s="321"/>
      <c r="PXC13" s="321"/>
      <c r="PXD13" s="321"/>
      <c r="PXE13" s="321"/>
      <c r="PXF13" s="321"/>
      <c r="PXG13" s="321"/>
      <c r="PXH13" s="321"/>
      <c r="PXI13" s="321"/>
      <c r="PXJ13" s="321"/>
      <c r="PXK13" s="321"/>
      <c r="PXL13" s="321"/>
      <c r="PXM13" s="321"/>
      <c r="PXN13" s="321"/>
      <c r="PXO13" s="321"/>
      <c r="PXP13" s="321"/>
      <c r="PXQ13" s="321"/>
      <c r="PXR13" s="321"/>
      <c r="PXS13" s="321"/>
      <c r="PXT13" s="321"/>
      <c r="PXU13" s="321"/>
      <c r="PXV13" s="321"/>
      <c r="PXW13" s="321"/>
      <c r="PXX13" s="321"/>
      <c r="PXY13" s="321"/>
      <c r="PXZ13" s="321"/>
      <c r="PYA13" s="321"/>
      <c r="PYB13" s="321"/>
      <c r="PYC13" s="321"/>
      <c r="PYD13" s="321"/>
      <c r="PYE13" s="321"/>
      <c r="PYF13" s="321"/>
      <c r="PYG13" s="321"/>
      <c r="PYH13" s="321"/>
      <c r="PYI13" s="321"/>
      <c r="PYJ13" s="321"/>
      <c r="PYK13" s="321"/>
      <c r="PYL13" s="321"/>
      <c r="PYM13" s="321"/>
      <c r="PYN13" s="321"/>
      <c r="PYO13" s="321"/>
      <c r="PYP13" s="321"/>
      <c r="PYQ13" s="321"/>
      <c r="PYR13" s="321"/>
      <c r="PYS13" s="321"/>
      <c r="PYT13" s="321"/>
      <c r="PYU13" s="321"/>
      <c r="PYV13" s="321"/>
      <c r="PYW13" s="321"/>
      <c r="PYX13" s="321"/>
      <c r="PYY13" s="321"/>
      <c r="PYZ13" s="321"/>
      <c r="PZA13" s="321"/>
      <c r="PZB13" s="321"/>
      <c r="PZC13" s="321"/>
      <c r="PZD13" s="321"/>
      <c r="PZE13" s="321"/>
      <c r="PZF13" s="321"/>
      <c r="PZG13" s="321"/>
      <c r="PZH13" s="321"/>
      <c r="PZI13" s="321"/>
      <c r="PZJ13" s="321"/>
      <c r="PZK13" s="321"/>
      <c r="PZL13" s="321"/>
      <c r="PZM13" s="321"/>
      <c r="PZN13" s="321"/>
      <c r="PZO13" s="321"/>
      <c r="PZP13" s="321"/>
      <c r="PZQ13" s="321"/>
      <c r="PZR13" s="321"/>
      <c r="PZS13" s="321"/>
      <c r="PZT13" s="321"/>
      <c r="PZU13" s="321"/>
      <c r="PZV13" s="321"/>
      <c r="PZW13" s="321"/>
      <c r="PZX13" s="321"/>
      <c r="PZY13" s="321"/>
      <c r="PZZ13" s="321"/>
      <c r="QAA13" s="321"/>
      <c r="QAB13" s="321"/>
      <c r="QAC13" s="321"/>
      <c r="QAD13" s="321"/>
      <c r="QAE13" s="321"/>
      <c r="QAF13" s="321"/>
      <c r="QAG13" s="321"/>
      <c r="QAH13" s="321"/>
      <c r="QAI13" s="321"/>
      <c r="QAJ13" s="321"/>
      <c r="QAK13" s="321"/>
      <c r="QAL13" s="321"/>
      <c r="QAM13" s="321"/>
      <c r="QAN13" s="321"/>
      <c r="QAO13" s="321"/>
      <c r="QAP13" s="321"/>
      <c r="QAQ13" s="321"/>
      <c r="QAR13" s="321"/>
      <c r="QAS13" s="321"/>
      <c r="QAT13" s="321"/>
      <c r="QAU13" s="321"/>
      <c r="QAV13" s="321"/>
      <c r="QAW13" s="321"/>
      <c r="QAX13" s="321"/>
      <c r="QAY13" s="321"/>
      <c r="QAZ13" s="321"/>
      <c r="QBA13" s="321"/>
      <c r="QBB13" s="321"/>
      <c r="QBC13" s="321"/>
      <c r="QBD13" s="321"/>
      <c r="QBE13" s="321"/>
      <c r="QBF13" s="321"/>
      <c r="QBG13" s="321"/>
      <c r="QBH13" s="321"/>
      <c r="QBI13" s="321"/>
      <c r="QBJ13" s="321"/>
      <c r="QBK13" s="321"/>
      <c r="QBL13" s="321"/>
      <c r="QBM13" s="321"/>
      <c r="QBN13" s="321"/>
      <c r="QBO13" s="321"/>
      <c r="QBP13" s="321"/>
      <c r="QBQ13" s="321"/>
      <c r="QBR13" s="321"/>
      <c r="QBS13" s="321"/>
      <c r="QBT13" s="321"/>
      <c r="QBU13" s="321"/>
      <c r="QBV13" s="321"/>
      <c r="QBW13" s="321"/>
      <c r="QBX13" s="321"/>
      <c r="QBY13" s="321"/>
      <c r="QBZ13" s="321"/>
      <c r="QCA13" s="321"/>
      <c r="QCB13" s="321"/>
      <c r="QCC13" s="321"/>
      <c r="QCD13" s="321"/>
      <c r="QCE13" s="321"/>
      <c r="QCF13" s="321"/>
      <c r="QCG13" s="321"/>
      <c r="QCH13" s="321"/>
      <c r="QCI13" s="321"/>
      <c r="QCJ13" s="321"/>
      <c r="QCK13" s="321"/>
      <c r="QCL13" s="321"/>
      <c r="QCM13" s="321"/>
      <c r="QCN13" s="321"/>
      <c r="QCO13" s="321"/>
      <c r="QCP13" s="321"/>
      <c r="QCQ13" s="321"/>
      <c r="QCR13" s="321"/>
      <c r="QCS13" s="321"/>
      <c r="QCT13" s="321"/>
      <c r="QCU13" s="321"/>
      <c r="QCV13" s="321"/>
      <c r="QCW13" s="321"/>
      <c r="QCX13" s="321"/>
      <c r="QCY13" s="321"/>
      <c r="QCZ13" s="321"/>
      <c r="QDA13" s="321"/>
      <c r="QDB13" s="321"/>
      <c r="QDC13" s="321"/>
      <c r="QDD13" s="321"/>
      <c r="QDE13" s="321"/>
      <c r="QDF13" s="321"/>
      <c r="QDG13" s="321"/>
      <c r="QDH13" s="321"/>
      <c r="QDI13" s="321"/>
      <c r="QDJ13" s="321"/>
      <c r="QDK13" s="321"/>
      <c r="QDL13" s="321"/>
      <c r="QDM13" s="321"/>
      <c r="QDN13" s="321"/>
      <c r="QDO13" s="321"/>
      <c r="QDP13" s="321"/>
      <c r="QDQ13" s="321"/>
      <c r="QDR13" s="321"/>
      <c r="QDS13" s="321"/>
      <c r="QDT13" s="321"/>
      <c r="QDU13" s="321"/>
      <c r="QDV13" s="321"/>
      <c r="QDW13" s="321"/>
      <c r="QDX13" s="321"/>
      <c r="QDY13" s="321"/>
      <c r="QDZ13" s="321"/>
      <c r="QEA13" s="321"/>
      <c r="QEB13" s="321"/>
      <c r="QEC13" s="321"/>
      <c r="QED13" s="321"/>
      <c r="QEE13" s="321"/>
      <c r="QEF13" s="321"/>
      <c r="QEG13" s="321"/>
      <c r="QEH13" s="321"/>
      <c r="QEI13" s="321"/>
      <c r="QEJ13" s="321"/>
      <c r="QEK13" s="321"/>
      <c r="QEL13" s="321"/>
      <c r="QEM13" s="321"/>
      <c r="QEN13" s="321"/>
      <c r="QEO13" s="321"/>
      <c r="QEP13" s="321"/>
      <c r="QEQ13" s="321"/>
      <c r="QER13" s="321"/>
      <c r="QES13" s="321"/>
      <c r="QET13" s="321"/>
      <c r="QEU13" s="321"/>
      <c r="QEV13" s="321"/>
      <c r="QEW13" s="321"/>
      <c r="QEX13" s="321"/>
      <c r="QEY13" s="321"/>
      <c r="QEZ13" s="321"/>
      <c r="QFA13" s="321"/>
      <c r="QFB13" s="321"/>
      <c r="QFC13" s="321"/>
      <c r="QFD13" s="321"/>
      <c r="QFE13" s="321"/>
      <c r="QFF13" s="321"/>
      <c r="QFG13" s="321"/>
      <c r="QFH13" s="321"/>
      <c r="QFI13" s="321"/>
      <c r="QFJ13" s="321"/>
      <c r="QFK13" s="321"/>
      <c r="QFL13" s="321"/>
      <c r="QFM13" s="321"/>
      <c r="QFN13" s="321"/>
      <c r="QFO13" s="321"/>
      <c r="QFP13" s="321"/>
      <c r="QFQ13" s="321"/>
      <c r="QFR13" s="321"/>
      <c r="QFS13" s="321"/>
      <c r="QFT13" s="321"/>
      <c r="QFU13" s="321"/>
      <c r="QFV13" s="321"/>
      <c r="QFW13" s="321"/>
      <c r="QFX13" s="321"/>
      <c r="QFY13" s="321"/>
      <c r="QFZ13" s="321"/>
      <c r="QGA13" s="321"/>
      <c r="QGB13" s="321"/>
      <c r="QGC13" s="321"/>
      <c r="QGD13" s="321"/>
      <c r="QGE13" s="321"/>
      <c r="QGF13" s="321"/>
      <c r="QGG13" s="321"/>
      <c r="QGH13" s="321"/>
      <c r="QGI13" s="321"/>
      <c r="QGJ13" s="321"/>
      <c r="QGK13" s="321"/>
      <c r="QGL13" s="321"/>
      <c r="QGM13" s="321"/>
      <c r="QGN13" s="321"/>
      <c r="QGO13" s="321"/>
      <c r="QGP13" s="321"/>
      <c r="QGQ13" s="321"/>
      <c r="QGR13" s="321"/>
      <c r="QGS13" s="321"/>
      <c r="QGT13" s="321"/>
      <c r="QGU13" s="321"/>
      <c r="QGV13" s="321"/>
      <c r="QGW13" s="321"/>
      <c r="QGX13" s="321"/>
      <c r="QGY13" s="321"/>
      <c r="QGZ13" s="321"/>
      <c r="QHA13" s="321"/>
      <c r="QHB13" s="321"/>
      <c r="QHC13" s="321"/>
      <c r="QHD13" s="321"/>
      <c r="QHE13" s="321"/>
      <c r="QHF13" s="321"/>
      <c r="QHG13" s="321"/>
      <c r="QHH13" s="321"/>
      <c r="QHI13" s="321"/>
      <c r="QHJ13" s="321"/>
      <c r="QHK13" s="321"/>
      <c r="QHL13" s="321"/>
      <c r="QHM13" s="321"/>
      <c r="QHN13" s="321"/>
      <c r="QHO13" s="321"/>
      <c r="QHP13" s="321"/>
      <c r="QHQ13" s="321"/>
      <c r="QHR13" s="321"/>
      <c r="QHS13" s="321"/>
      <c r="QHT13" s="321"/>
      <c r="QHU13" s="321"/>
      <c r="QHV13" s="321"/>
      <c r="QHW13" s="321"/>
      <c r="QHX13" s="321"/>
      <c r="QHY13" s="321"/>
      <c r="QHZ13" s="321"/>
      <c r="QIA13" s="321"/>
      <c r="QIB13" s="321"/>
      <c r="QIC13" s="321"/>
      <c r="QID13" s="321"/>
      <c r="QIE13" s="321"/>
      <c r="QIF13" s="321"/>
      <c r="QIG13" s="321"/>
      <c r="QIH13" s="321"/>
      <c r="QII13" s="321"/>
      <c r="QIJ13" s="321"/>
      <c r="QIK13" s="321"/>
      <c r="QIL13" s="321"/>
      <c r="QIM13" s="321"/>
      <c r="QIN13" s="321"/>
      <c r="QIO13" s="321"/>
      <c r="QIP13" s="321"/>
      <c r="QIQ13" s="321"/>
      <c r="QIR13" s="321"/>
      <c r="QIS13" s="321"/>
      <c r="QIT13" s="321"/>
      <c r="QIU13" s="321"/>
      <c r="QIV13" s="321"/>
      <c r="QIW13" s="321"/>
      <c r="QIX13" s="321"/>
      <c r="QIY13" s="321"/>
      <c r="QIZ13" s="321"/>
      <c r="QJA13" s="321"/>
      <c r="QJB13" s="321"/>
      <c r="QJC13" s="321"/>
      <c r="QJD13" s="321"/>
      <c r="QJE13" s="321"/>
      <c r="QJF13" s="321"/>
      <c r="QJG13" s="321"/>
      <c r="QJH13" s="321"/>
      <c r="QJI13" s="321"/>
      <c r="QJJ13" s="321"/>
      <c r="QJK13" s="321"/>
      <c r="QJL13" s="321"/>
      <c r="QJM13" s="321"/>
      <c r="QJN13" s="321"/>
      <c r="QJO13" s="321"/>
      <c r="QJP13" s="321"/>
      <c r="QJQ13" s="321"/>
      <c r="QJR13" s="321"/>
      <c r="QJS13" s="321"/>
      <c r="QJT13" s="321"/>
      <c r="QJU13" s="321"/>
      <c r="QJV13" s="321"/>
      <c r="QJW13" s="321"/>
      <c r="QJX13" s="321"/>
      <c r="QJY13" s="321"/>
      <c r="QJZ13" s="321"/>
      <c r="QKA13" s="321"/>
      <c r="QKB13" s="321"/>
      <c r="QKC13" s="321"/>
      <c r="QKD13" s="321"/>
      <c r="QKE13" s="321"/>
      <c r="QKF13" s="321"/>
      <c r="QKG13" s="321"/>
      <c r="QKH13" s="321"/>
      <c r="QKI13" s="321"/>
      <c r="QKJ13" s="321"/>
      <c r="QKK13" s="321"/>
      <c r="QKL13" s="321"/>
      <c r="QKM13" s="321"/>
      <c r="QKN13" s="321"/>
      <c r="QKO13" s="321"/>
      <c r="QKP13" s="321"/>
      <c r="QKQ13" s="321"/>
      <c r="QKR13" s="321"/>
      <c r="QKS13" s="321"/>
      <c r="QKT13" s="321"/>
      <c r="QKU13" s="321"/>
      <c r="QKV13" s="321"/>
      <c r="QKW13" s="321"/>
      <c r="QKX13" s="321"/>
      <c r="QKY13" s="321"/>
      <c r="QKZ13" s="321"/>
      <c r="QLA13" s="321"/>
      <c r="QLB13" s="321"/>
      <c r="QLC13" s="321"/>
      <c r="QLD13" s="321"/>
      <c r="QLE13" s="321"/>
      <c r="QLF13" s="321"/>
      <c r="QLG13" s="321"/>
      <c r="QLH13" s="321"/>
      <c r="QLI13" s="321"/>
      <c r="QLJ13" s="321"/>
      <c r="QLK13" s="321"/>
      <c r="QLL13" s="321"/>
      <c r="QLM13" s="321"/>
      <c r="QLN13" s="321"/>
      <c r="QLO13" s="321"/>
      <c r="QLP13" s="321"/>
      <c r="QLQ13" s="321"/>
      <c r="QLR13" s="321"/>
      <c r="QLS13" s="321"/>
      <c r="QLT13" s="321"/>
      <c r="QLU13" s="321"/>
      <c r="QLV13" s="321"/>
      <c r="QLW13" s="321"/>
      <c r="QLX13" s="321"/>
      <c r="QLY13" s="321"/>
      <c r="QLZ13" s="321"/>
      <c r="QMA13" s="321"/>
      <c r="QMB13" s="321"/>
      <c r="QMC13" s="321"/>
      <c r="QMD13" s="321"/>
      <c r="QME13" s="321"/>
      <c r="QMF13" s="321"/>
      <c r="QMG13" s="321"/>
      <c r="QMH13" s="321"/>
      <c r="QMI13" s="321"/>
      <c r="QMJ13" s="321"/>
      <c r="QMK13" s="321"/>
      <c r="QML13" s="321"/>
      <c r="QMM13" s="321"/>
      <c r="QMN13" s="321"/>
      <c r="QMO13" s="321"/>
      <c r="QMP13" s="321"/>
      <c r="QMQ13" s="321"/>
      <c r="QMR13" s="321"/>
      <c r="QMS13" s="321"/>
      <c r="QMT13" s="321"/>
      <c r="QMU13" s="321"/>
      <c r="QMV13" s="321"/>
      <c r="QMW13" s="321"/>
      <c r="QMX13" s="321"/>
      <c r="QMY13" s="321"/>
      <c r="QMZ13" s="321"/>
      <c r="QNA13" s="321"/>
      <c r="QNB13" s="321"/>
      <c r="QNC13" s="321"/>
      <c r="QND13" s="321"/>
      <c r="QNE13" s="321"/>
      <c r="QNF13" s="321"/>
      <c r="QNG13" s="321"/>
      <c r="QNH13" s="321"/>
      <c r="QNI13" s="321"/>
      <c r="QNJ13" s="321"/>
      <c r="QNK13" s="321"/>
      <c r="QNL13" s="321"/>
      <c r="QNM13" s="321"/>
      <c r="QNN13" s="321"/>
      <c r="QNO13" s="321"/>
      <c r="QNP13" s="321"/>
      <c r="QNQ13" s="321"/>
      <c r="QNR13" s="321"/>
      <c r="QNS13" s="321"/>
      <c r="QNT13" s="321"/>
      <c r="QNU13" s="321"/>
      <c r="QNV13" s="321"/>
      <c r="QNW13" s="321"/>
      <c r="QNX13" s="321"/>
      <c r="QNY13" s="321"/>
      <c r="QNZ13" s="321"/>
      <c r="QOA13" s="321"/>
      <c r="QOB13" s="321"/>
      <c r="QOC13" s="321"/>
      <c r="QOD13" s="321"/>
      <c r="QOE13" s="321"/>
      <c r="QOF13" s="321"/>
      <c r="QOG13" s="321"/>
      <c r="QOH13" s="321"/>
      <c r="QOI13" s="321"/>
      <c r="QOJ13" s="321"/>
      <c r="QOK13" s="321"/>
      <c r="QOL13" s="321"/>
      <c r="QOM13" s="321"/>
      <c r="QON13" s="321"/>
      <c r="QOO13" s="321"/>
      <c r="QOP13" s="321"/>
      <c r="QOQ13" s="321"/>
      <c r="QOR13" s="321"/>
      <c r="QOS13" s="321"/>
      <c r="QOT13" s="321"/>
      <c r="QOU13" s="321"/>
      <c r="QOV13" s="321"/>
      <c r="QOW13" s="321"/>
      <c r="QOX13" s="321"/>
      <c r="QOY13" s="321"/>
      <c r="QOZ13" s="321"/>
      <c r="QPA13" s="321"/>
      <c r="QPB13" s="321"/>
      <c r="QPC13" s="321"/>
      <c r="QPD13" s="321"/>
      <c r="QPE13" s="321"/>
      <c r="QPF13" s="321"/>
      <c r="QPG13" s="321"/>
      <c r="QPH13" s="321"/>
      <c r="QPI13" s="321"/>
      <c r="QPJ13" s="321"/>
      <c r="QPK13" s="321"/>
      <c r="QPL13" s="321"/>
      <c r="QPM13" s="321"/>
      <c r="QPN13" s="321"/>
      <c r="QPO13" s="321"/>
      <c r="QPP13" s="321"/>
      <c r="QPQ13" s="321"/>
      <c r="QPR13" s="321"/>
      <c r="QPS13" s="321"/>
      <c r="QPT13" s="321"/>
      <c r="QPU13" s="321"/>
      <c r="QPV13" s="321"/>
      <c r="QPW13" s="321"/>
      <c r="QPX13" s="321"/>
      <c r="QPY13" s="321"/>
      <c r="QPZ13" s="321"/>
      <c r="QQA13" s="321"/>
      <c r="QQB13" s="321"/>
      <c r="QQC13" s="321"/>
      <c r="QQD13" s="321"/>
      <c r="QQE13" s="321"/>
      <c r="QQF13" s="321"/>
      <c r="QQG13" s="321"/>
      <c r="QQH13" s="321"/>
      <c r="QQI13" s="321"/>
      <c r="QQJ13" s="321"/>
      <c r="QQK13" s="321"/>
      <c r="QQL13" s="321"/>
      <c r="QQM13" s="321"/>
      <c r="QQN13" s="321"/>
      <c r="QQO13" s="321"/>
      <c r="QQP13" s="321"/>
      <c r="QQQ13" s="321"/>
      <c r="QQR13" s="321"/>
      <c r="QQS13" s="321"/>
      <c r="QQT13" s="321"/>
      <c r="QQU13" s="321"/>
      <c r="QQV13" s="321"/>
      <c r="QQW13" s="321"/>
      <c r="QQX13" s="321"/>
      <c r="QQY13" s="321"/>
      <c r="QQZ13" s="321"/>
      <c r="QRA13" s="321"/>
      <c r="QRB13" s="321"/>
      <c r="QRC13" s="321"/>
      <c r="QRD13" s="321"/>
      <c r="QRE13" s="321"/>
      <c r="QRF13" s="321"/>
      <c r="QRG13" s="321"/>
      <c r="QRH13" s="321"/>
      <c r="QRI13" s="321"/>
      <c r="QRJ13" s="321"/>
      <c r="QRK13" s="321"/>
      <c r="QRL13" s="321"/>
      <c r="QRM13" s="321"/>
      <c r="QRN13" s="321"/>
      <c r="QRO13" s="321"/>
      <c r="QRP13" s="321"/>
      <c r="QRQ13" s="321"/>
      <c r="QRR13" s="321"/>
      <c r="QRS13" s="321"/>
      <c r="QRT13" s="321"/>
      <c r="QRU13" s="321"/>
      <c r="QRV13" s="321"/>
      <c r="QRW13" s="321"/>
      <c r="QRX13" s="321"/>
      <c r="QRY13" s="321"/>
      <c r="QRZ13" s="321"/>
      <c r="QSA13" s="321"/>
      <c r="QSB13" s="321"/>
      <c r="QSC13" s="321"/>
      <c r="QSD13" s="321"/>
      <c r="QSE13" s="321"/>
      <c r="QSF13" s="321"/>
      <c r="QSG13" s="321"/>
      <c r="QSH13" s="321"/>
      <c r="QSI13" s="321"/>
      <c r="QSJ13" s="321"/>
      <c r="QSK13" s="321"/>
      <c r="QSL13" s="321"/>
      <c r="QSM13" s="321"/>
      <c r="QSN13" s="321"/>
      <c r="QSO13" s="321"/>
      <c r="QSP13" s="321"/>
      <c r="QSQ13" s="321"/>
      <c r="QSR13" s="321"/>
      <c r="QSS13" s="321"/>
      <c r="QST13" s="321"/>
      <c r="QSU13" s="321"/>
      <c r="QSV13" s="321"/>
      <c r="QSW13" s="321"/>
      <c r="QSX13" s="321"/>
      <c r="QSY13" s="321"/>
      <c r="QSZ13" s="321"/>
      <c r="QTA13" s="321"/>
      <c r="QTB13" s="321"/>
      <c r="QTC13" s="321"/>
      <c r="QTD13" s="321"/>
      <c r="QTE13" s="321"/>
      <c r="QTF13" s="321"/>
      <c r="QTG13" s="321"/>
      <c r="QTH13" s="321"/>
      <c r="QTI13" s="321"/>
      <c r="QTJ13" s="321"/>
      <c r="QTK13" s="321"/>
      <c r="QTL13" s="321"/>
      <c r="QTM13" s="321"/>
      <c r="QTN13" s="321"/>
      <c r="QTO13" s="321"/>
      <c r="QTP13" s="321"/>
      <c r="QTQ13" s="321"/>
      <c r="QTR13" s="321"/>
      <c r="QTS13" s="321"/>
      <c r="QTT13" s="321"/>
      <c r="QTU13" s="321"/>
      <c r="QTV13" s="321"/>
      <c r="QTW13" s="321"/>
      <c r="QTX13" s="321"/>
      <c r="QTY13" s="321"/>
      <c r="QTZ13" s="321"/>
      <c r="QUA13" s="321"/>
      <c r="QUB13" s="321"/>
      <c r="QUC13" s="321"/>
      <c r="QUD13" s="321"/>
      <c r="QUE13" s="321"/>
      <c r="QUF13" s="321"/>
      <c r="QUG13" s="321"/>
      <c r="QUH13" s="321"/>
      <c r="QUI13" s="321"/>
      <c r="QUJ13" s="321"/>
      <c r="QUK13" s="321"/>
      <c r="QUL13" s="321"/>
      <c r="QUM13" s="321"/>
      <c r="QUN13" s="321"/>
      <c r="QUO13" s="321"/>
      <c r="QUP13" s="321"/>
      <c r="QUQ13" s="321"/>
      <c r="QUR13" s="321"/>
      <c r="QUS13" s="321"/>
      <c r="QUT13" s="321"/>
      <c r="QUU13" s="321"/>
      <c r="QUV13" s="321"/>
      <c r="QUW13" s="321"/>
      <c r="QUX13" s="321"/>
      <c r="QUY13" s="321"/>
      <c r="QUZ13" s="321"/>
      <c r="QVA13" s="321"/>
      <c r="QVB13" s="321"/>
      <c r="QVC13" s="321"/>
      <c r="QVD13" s="321"/>
      <c r="QVE13" s="321"/>
      <c r="QVF13" s="321"/>
      <c r="QVG13" s="321"/>
      <c r="QVH13" s="321"/>
      <c r="QVI13" s="321"/>
      <c r="QVJ13" s="321"/>
      <c r="QVK13" s="321"/>
      <c r="QVL13" s="321"/>
      <c r="QVM13" s="321"/>
      <c r="QVN13" s="321"/>
      <c r="QVO13" s="321"/>
      <c r="QVP13" s="321"/>
      <c r="QVQ13" s="321"/>
      <c r="QVR13" s="321"/>
      <c r="QVS13" s="321"/>
      <c r="QVT13" s="321"/>
      <c r="QVU13" s="321"/>
      <c r="QVV13" s="321"/>
      <c r="QVW13" s="321"/>
      <c r="QVX13" s="321"/>
      <c r="QVY13" s="321"/>
      <c r="QVZ13" s="321"/>
      <c r="QWA13" s="321"/>
      <c r="QWB13" s="321"/>
      <c r="QWC13" s="321"/>
      <c r="QWD13" s="321"/>
      <c r="QWE13" s="321"/>
      <c r="QWF13" s="321"/>
      <c r="QWG13" s="321"/>
      <c r="QWH13" s="321"/>
      <c r="QWI13" s="321"/>
      <c r="QWJ13" s="321"/>
      <c r="QWK13" s="321"/>
      <c r="QWL13" s="321"/>
      <c r="QWM13" s="321"/>
      <c r="QWN13" s="321"/>
      <c r="QWO13" s="321"/>
      <c r="QWP13" s="321"/>
      <c r="QWQ13" s="321"/>
      <c r="QWR13" s="321"/>
      <c r="QWS13" s="321"/>
      <c r="QWT13" s="321"/>
      <c r="QWU13" s="321"/>
      <c r="QWV13" s="321"/>
      <c r="QWW13" s="321"/>
      <c r="QWX13" s="321"/>
      <c r="QWY13" s="321"/>
      <c r="QWZ13" s="321"/>
      <c r="QXA13" s="321"/>
      <c r="QXB13" s="321"/>
      <c r="QXC13" s="321"/>
      <c r="QXD13" s="321"/>
      <c r="QXE13" s="321"/>
      <c r="QXF13" s="321"/>
      <c r="QXG13" s="321"/>
      <c r="QXH13" s="321"/>
      <c r="QXI13" s="321"/>
      <c r="QXJ13" s="321"/>
      <c r="QXK13" s="321"/>
      <c r="QXL13" s="321"/>
      <c r="QXM13" s="321"/>
      <c r="QXN13" s="321"/>
      <c r="QXO13" s="321"/>
      <c r="QXP13" s="321"/>
      <c r="QXQ13" s="321"/>
      <c r="QXR13" s="321"/>
      <c r="QXS13" s="321"/>
      <c r="QXT13" s="321"/>
      <c r="QXU13" s="321"/>
      <c r="QXV13" s="321"/>
      <c r="QXW13" s="321"/>
      <c r="QXX13" s="321"/>
      <c r="QXY13" s="321"/>
      <c r="QXZ13" s="321"/>
      <c r="QYA13" s="321"/>
      <c r="QYB13" s="321"/>
      <c r="QYC13" s="321"/>
      <c r="QYD13" s="321"/>
      <c r="QYE13" s="321"/>
      <c r="QYF13" s="321"/>
      <c r="QYG13" s="321"/>
      <c r="QYH13" s="321"/>
      <c r="QYI13" s="321"/>
      <c r="QYJ13" s="321"/>
      <c r="QYK13" s="321"/>
      <c r="QYL13" s="321"/>
      <c r="QYM13" s="321"/>
      <c r="QYN13" s="321"/>
      <c r="QYO13" s="321"/>
      <c r="QYP13" s="321"/>
      <c r="QYQ13" s="321"/>
      <c r="QYR13" s="321"/>
      <c r="QYS13" s="321"/>
      <c r="QYT13" s="321"/>
      <c r="QYU13" s="321"/>
      <c r="QYV13" s="321"/>
      <c r="QYW13" s="321"/>
      <c r="QYX13" s="321"/>
      <c r="QYY13" s="321"/>
      <c r="QYZ13" s="321"/>
      <c r="QZA13" s="321"/>
      <c r="QZB13" s="321"/>
      <c r="QZC13" s="321"/>
      <c r="QZD13" s="321"/>
      <c r="QZE13" s="321"/>
      <c r="QZF13" s="321"/>
      <c r="QZG13" s="321"/>
      <c r="QZH13" s="321"/>
      <c r="QZI13" s="321"/>
      <c r="QZJ13" s="321"/>
      <c r="QZK13" s="321"/>
      <c r="QZL13" s="321"/>
      <c r="QZM13" s="321"/>
      <c r="QZN13" s="321"/>
      <c r="QZO13" s="321"/>
      <c r="QZP13" s="321"/>
      <c r="QZQ13" s="321"/>
      <c r="QZR13" s="321"/>
      <c r="QZS13" s="321"/>
      <c r="QZT13" s="321"/>
      <c r="QZU13" s="321"/>
      <c r="QZV13" s="321"/>
      <c r="QZW13" s="321"/>
      <c r="QZX13" s="321"/>
      <c r="QZY13" s="321"/>
      <c r="QZZ13" s="321"/>
      <c r="RAA13" s="321"/>
      <c r="RAB13" s="321"/>
      <c r="RAC13" s="321"/>
      <c r="RAD13" s="321"/>
      <c r="RAE13" s="321"/>
      <c r="RAF13" s="321"/>
      <c r="RAG13" s="321"/>
      <c r="RAH13" s="321"/>
      <c r="RAI13" s="321"/>
      <c r="RAJ13" s="321"/>
      <c r="RAK13" s="321"/>
      <c r="RAL13" s="321"/>
      <c r="RAM13" s="321"/>
      <c r="RAN13" s="321"/>
      <c r="RAO13" s="321"/>
      <c r="RAP13" s="321"/>
      <c r="RAQ13" s="321"/>
      <c r="RAR13" s="321"/>
      <c r="RAS13" s="321"/>
      <c r="RAT13" s="321"/>
      <c r="RAU13" s="321"/>
      <c r="RAV13" s="321"/>
      <c r="RAW13" s="321"/>
      <c r="RAX13" s="321"/>
      <c r="RAY13" s="321"/>
      <c r="RAZ13" s="321"/>
      <c r="RBA13" s="321"/>
      <c r="RBB13" s="321"/>
      <c r="RBC13" s="321"/>
      <c r="RBD13" s="321"/>
      <c r="RBE13" s="321"/>
      <c r="RBF13" s="321"/>
      <c r="RBG13" s="321"/>
      <c r="RBH13" s="321"/>
      <c r="RBI13" s="321"/>
      <c r="RBJ13" s="321"/>
      <c r="RBK13" s="321"/>
      <c r="RBL13" s="321"/>
      <c r="RBM13" s="321"/>
      <c r="RBN13" s="321"/>
      <c r="RBO13" s="321"/>
      <c r="RBP13" s="321"/>
      <c r="RBQ13" s="321"/>
      <c r="RBR13" s="321"/>
      <c r="RBS13" s="321"/>
      <c r="RBT13" s="321"/>
      <c r="RBU13" s="321"/>
      <c r="RBV13" s="321"/>
      <c r="RBW13" s="321"/>
      <c r="RBX13" s="321"/>
      <c r="RBY13" s="321"/>
      <c r="RBZ13" s="321"/>
      <c r="RCA13" s="321"/>
      <c r="RCB13" s="321"/>
      <c r="RCC13" s="321"/>
      <c r="RCD13" s="321"/>
      <c r="RCE13" s="321"/>
      <c r="RCF13" s="321"/>
      <c r="RCG13" s="321"/>
      <c r="RCH13" s="321"/>
      <c r="RCI13" s="321"/>
      <c r="RCJ13" s="321"/>
      <c r="RCK13" s="321"/>
      <c r="RCL13" s="321"/>
      <c r="RCM13" s="321"/>
      <c r="RCN13" s="321"/>
      <c r="RCO13" s="321"/>
      <c r="RCP13" s="321"/>
      <c r="RCQ13" s="321"/>
      <c r="RCR13" s="321"/>
      <c r="RCS13" s="321"/>
      <c r="RCT13" s="321"/>
      <c r="RCU13" s="321"/>
      <c r="RCV13" s="321"/>
      <c r="RCW13" s="321"/>
      <c r="RCX13" s="321"/>
      <c r="RCY13" s="321"/>
      <c r="RCZ13" s="321"/>
      <c r="RDA13" s="321"/>
      <c r="RDB13" s="321"/>
      <c r="RDC13" s="321"/>
      <c r="RDD13" s="321"/>
      <c r="RDE13" s="321"/>
      <c r="RDF13" s="321"/>
      <c r="RDG13" s="321"/>
      <c r="RDH13" s="321"/>
      <c r="RDI13" s="321"/>
      <c r="RDJ13" s="321"/>
      <c r="RDK13" s="321"/>
      <c r="RDL13" s="321"/>
      <c r="RDM13" s="321"/>
      <c r="RDN13" s="321"/>
      <c r="RDO13" s="321"/>
      <c r="RDP13" s="321"/>
      <c r="RDQ13" s="321"/>
      <c r="RDR13" s="321"/>
      <c r="RDS13" s="321"/>
      <c r="RDT13" s="321"/>
      <c r="RDU13" s="321"/>
      <c r="RDV13" s="321"/>
      <c r="RDW13" s="321"/>
      <c r="RDX13" s="321"/>
      <c r="RDY13" s="321"/>
      <c r="RDZ13" s="321"/>
      <c r="REA13" s="321"/>
      <c r="REB13" s="321"/>
      <c r="REC13" s="321"/>
      <c r="RED13" s="321"/>
      <c r="REE13" s="321"/>
      <c r="REF13" s="321"/>
      <c r="REG13" s="321"/>
      <c r="REH13" s="321"/>
      <c r="REI13" s="321"/>
      <c r="REJ13" s="321"/>
      <c r="REK13" s="321"/>
      <c r="REL13" s="321"/>
      <c r="REM13" s="321"/>
      <c r="REN13" s="321"/>
      <c r="REO13" s="321"/>
      <c r="REP13" s="321"/>
      <c r="REQ13" s="321"/>
      <c r="RER13" s="321"/>
      <c r="RES13" s="321"/>
      <c r="RET13" s="321"/>
      <c r="REU13" s="321"/>
      <c r="REV13" s="321"/>
      <c r="REW13" s="321"/>
      <c r="REX13" s="321"/>
      <c r="REY13" s="321"/>
      <c r="REZ13" s="321"/>
      <c r="RFA13" s="321"/>
      <c r="RFB13" s="321"/>
      <c r="RFC13" s="321"/>
      <c r="RFD13" s="321"/>
      <c r="RFE13" s="321"/>
      <c r="RFF13" s="321"/>
      <c r="RFG13" s="321"/>
      <c r="RFH13" s="321"/>
      <c r="RFI13" s="321"/>
      <c r="RFJ13" s="321"/>
      <c r="RFK13" s="321"/>
      <c r="RFL13" s="321"/>
      <c r="RFM13" s="321"/>
      <c r="RFN13" s="321"/>
      <c r="RFO13" s="321"/>
      <c r="RFP13" s="321"/>
      <c r="RFQ13" s="321"/>
      <c r="RFR13" s="321"/>
      <c r="RFS13" s="321"/>
      <c r="RFT13" s="321"/>
      <c r="RFU13" s="321"/>
      <c r="RFV13" s="321"/>
      <c r="RFW13" s="321"/>
      <c r="RFX13" s="321"/>
      <c r="RFY13" s="321"/>
      <c r="RFZ13" s="321"/>
      <c r="RGA13" s="321"/>
      <c r="RGB13" s="321"/>
      <c r="RGC13" s="321"/>
      <c r="RGD13" s="321"/>
      <c r="RGE13" s="321"/>
      <c r="RGF13" s="321"/>
      <c r="RGG13" s="321"/>
      <c r="RGH13" s="321"/>
      <c r="RGI13" s="321"/>
      <c r="RGJ13" s="321"/>
      <c r="RGK13" s="321"/>
      <c r="RGL13" s="321"/>
      <c r="RGM13" s="321"/>
      <c r="RGN13" s="321"/>
      <c r="RGO13" s="321"/>
      <c r="RGP13" s="321"/>
      <c r="RGQ13" s="321"/>
      <c r="RGR13" s="321"/>
      <c r="RGS13" s="321"/>
      <c r="RGT13" s="321"/>
      <c r="RGU13" s="321"/>
      <c r="RGV13" s="321"/>
      <c r="RGW13" s="321"/>
      <c r="RGX13" s="321"/>
      <c r="RGY13" s="321"/>
      <c r="RGZ13" s="321"/>
      <c r="RHA13" s="321"/>
      <c r="RHB13" s="321"/>
      <c r="RHC13" s="321"/>
      <c r="RHD13" s="321"/>
      <c r="RHE13" s="321"/>
      <c r="RHF13" s="321"/>
      <c r="RHG13" s="321"/>
      <c r="RHH13" s="321"/>
      <c r="RHI13" s="321"/>
      <c r="RHJ13" s="321"/>
      <c r="RHK13" s="321"/>
      <c r="RHL13" s="321"/>
      <c r="RHM13" s="321"/>
      <c r="RHN13" s="321"/>
      <c r="RHO13" s="321"/>
      <c r="RHP13" s="321"/>
      <c r="RHQ13" s="321"/>
      <c r="RHR13" s="321"/>
      <c r="RHS13" s="321"/>
      <c r="RHT13" s="321"/>
      <c r="RHU13" s="321"/>
      <c r="RHV13" s="321"/>
      <c r="RHW13" s="321"/>
      <c r="RHX13" s="321"/>
      <c r="RHY13" s="321"/>
      <c r="RHZ13" s="321"/>
      <c r="RIA13" s="321"/>
      <c r="RIB13" s="321"/>
      <c r="RIC13" s="321"/>
      <c r="RID13" s="321"/>
      <c r="RIE13" s="321"/>
      <c r="RIF13" s="321"/>
      <c r="RIG13" s="321"/>
      <c r="RIH13" s="321"/>
      <c r="RII13" s="321"/>
      <c r="RIJ13" s="321"/>
      <c r="RIK13" s="321"/>
      <c r="RIL13" s="321"/>
      <c r="RIM13" s="321"/>
      <c r="RIN13" s="321"/>
      <c r="RIO13" s="321"/>
      <c r="RIP13" s="321"/>
      <c r="RIQ13" s="321"/>
      <c r="RIR13" s="321"/>
      <c r="RIS13" s="321"/>
      <c r="RIT13" s="321"/>
      <c r="RIU13" s="321"/>
      <c r="RIV13" s="321"/>
      <c r="RIW13" s="321"/>
      <c r="RIX13" s="321"/>
      <c r="RIY13" s="321"/>
      <c r="RIZ13" s="321"/>
      <c r="RJA13" s="321"/>
      <c r="RJB13" s="321"/>
      <c r="RJC13" s="321"/>
      <c r="RJD13" s="321"/>
      <c r="RJE13" s="321"/>
      <c r="RJF13" s="321"/>
      <c r="RJG13" s="321"/>
      <c r="RJH13" s="321"/>
      <c r="RJI13" s="321"/>
      <c r="RJJ13" s="321"/>
      <c r="RJK13" s="321"/>
      <c r="RJL13" s="321"/>
      <c r="RJM13" s="321"/>
      <c r="RJN13" s="321"/>
      <c r="RJO13" s="321"/>
      <c r="RJP13" s="321"/>
      <c r="RJQ13" s="321"/>
      <c r="RJR13" s="321"/>
      <c r="RJS13" s="321"/>
      <c r="RJT13" s="321"/>
      <c r="RJU13" s="321"/>
      <c r="RJV13" s="321"/>
      <c r="RJW13" s="321"/>
      <c r="RJX13" s="321"/>
      <c r="RJY13" s="321"/>
      <c r="RJZ13" s="321"/>
      <c r="RKA13" s="321"/>
      <c r="RKB13" s="321"/>
      <c r="RKC13" s="321"/>
      <c r="RKD13" s="321"/>
      <c r="RKE13" s="321"/>
      <c r="RKF13" s="321"/>
      <c r="RKG13" s="321"/>
      <c r="RKH13" s="321"/>
      <c r="RKI13" s="321"/>
      <c r="RKJ13" s="321"/>
      <c r="RKK13" s="321"/>
      <c r="RKL13" s="321"/>
      <c r="RKM13" s="321"/>
      <c r="RKN13" s="321"/>
      <c r="RKO13" s="321"/>
      <c r="RKP13" s="321"/>
      <c r="RKQ13" s="321"/>
      <c r="RKR13" s="321"/>
      <c r="RKS13" s="321"/>
      <c r="RKT13" s="321"/>
      <c r="RKU13" s="321"/>
      <c r="RKV13" s="321"/>
      <c r="RKW13" s="321"/>
      <c r="RKX13" s="321"/>
      <c r="RKY13" s="321"/>
      <c r="RKZ13" s="321"/>
      <c r="RLA13" s="321"/>
      <c r="RLB13" s="321"/>
      <c r="RLC13" s="321"/>
      <c r="RLD13" s="321"/>
      <c r="RLE13" s="321"/>
      <c r="RLF13" s="321"/>
      <c r="RLG13" s="321"/>
      <c r="RLH13" s="321"/>
      <c r="RLI13" s="321"/>
      <c r="RLJ13" s="321"/>
      <c r="RLK13" s="321"/>
      <c r="RLL13" s="321"/>
      <c r="RLM13" s="321"/>
      <c r="RLN13" s="321"/>
      <c r="RLO13" s="321"/>
      <c r="RLP13" s="321"/>
      <c r="RLQ13" s="321"/>
      <c r="RLR13" s="321"/>
      <c r="RLS13" s="321"/>
      <c r="RLT13" s="321"/>
      <c r="RLU13" s="321"/>
      <c r="RLV13" s="321"/>
      <c r="RLW13" s="321"/>
      <c r="RLX13" s="321"/>
      <c r="RLY13" s="321"/>
      <c r="RLZ13" s="321"/>
      <c r="RMA13" s="321"/>
      <c r="RMB13" s="321"/>
      <c r="RMC13" s="321"/>
      <c r="RMD13" s="321"/>
      <c r="RME13" s="321"/>
      <c r="RMF13" s="321"/>
      <c r="RMG13" s="321"/>
      <c r="RMH13" s="321"/>
      <c r="RMI13" s="321"/>
      <c r="RMJ13" s="321"/>
      <c r="RMK13" s="321"/>
      <c r="RML13" s="321"/>
      <c r="RMM13" s="321"/>
      <c r="RMN13" s="321"/>
      <c r="RMO13" s="321"/>
      <c r="RMP13" s="321"/>
      <c r="RMQ13" s="321"/>
      <c r="RMR13" s="321"/>
      <c r="RMS13" s="321"/>
      <c r="RMT13" s="321"/>
      <c r="RMU13" s="321"/>
      <c r="RMV13" s="321"/>
      <c r="RMW13" s="321"/>
      <c r="RMX13" s="321"/>
      <c r="RMY13" s="321"/>
      <c r="RMZ13" s="321"/>
      <c r="RNA13" s="321"/>
      <c r="RNB13" s="321"/>
      <c r="RNC13" s="321"/>
      <c r="RND13" s="321"/>
      <c r="RNE13" s="321"/>
      <c r="RNF13" s="321"/>
      <c r="RNG13" s="321"/>
      <c r="RNH13" s="321"/>
      <c r="RNI13" s="321"/>
      <c r="RNJ13" s="321"/>
      <c r="RNK13" s="321"/>
      <c r="RNL13" s="321"/>
      <c r="RNM13" s="321"/>
      <c r="RNN13" s="321"/>
      <c r="RNO13" s="321"/>
      <c r="RNP13" s="321"/>
      <c r="RNQ13" s="321"/>
      <c r="RNR13" s="321"/>
      <c r="RNS13" s="321"/>
      <c r="RNT13" s="321"/>
      <c r="RNU13" s="321"/>
      <c r="RNV13" s="321"/>
      <c r="RNW13" s="321"/>
      <c r="RNX13" s="321"/>
      <c r="RNY13" s="321"/>
      <c r="RNZ13" s="321"/>
      <c r="ROA13" s="321"/>
      <c r="ROB13" s="321"/>
      <c r="ROC13" s="321"/>
      <c r="ROD13" s="321"/>
      <c r="ROE13" s="321"/>
      <c r="ROF13" s="321"/>
      <c r="ROG13" s="321"/>
      <c r="ROH13" s="321"/>
      <c r="ROI13" s="321"/>
      <c r="ROJ13" s="321"/>
      <c r="ROK13" s="321"/>
      <c r="ROL13" s="321"/>
      <c r="ROM13" s="321"/>
      <c r="RON13" s="321"/>
      <c r="ROO13" s="321"/>
      <c r="ROP13" s="321"/>
      <c r="ROQ13" s="321"/>
      <c r="ROR13" s="321"/>
      <c r="ROS13" s="321"/>
      <c r="ROT13" s="321"/>
      <c r="ROU13" s="321"/>
      <c r="ROV13" s="321"/>
      <c r="ROW13" s="321"/>
      <c r="ROX13" s="321"/>
      <c r="ROY13" s="321"/>
      <c r="ROZ13" s="321"/>
      <c r="RPA13" s="321"/>
      <c r="RPB13" s="321"/>
      <c r="RPC13" s="321"/>
      <c r="RPD13" s="321"/>
      <c r="RPE13" s="321"/>
      <c r="RPF13" s="321"/>
      <c r="RPG13" s="321"/>
      <c r="RPH13" s="321"/>
      <c r="RPI13" s="321"/>
      <c r="RPJ13" s="321"/>
      <c r="RPK13" s="321"/>
      <c r="RPL13" s="321"/>
      <c r="RPM13" s="321"/>
      <c r="RPN13" s="321"/>
      <c r="RPO13" s="321"/>
      <c r="RPP13" s="321"/>
      <c r="RPQ13" s="321"/>
      <c r="RPR13" s="321"/>
      <c r="RPS13" s="321"/>
      <c r="RPT13" s="321"/>
      <c r="RPU13" s="321"/>
      <c r="RPV13" s="321"/>
      <c r="RPW13" s="321"/>
      <c r="RPX13" s="321"/>
      <c r="RPY13" s="321"/>
      <c r="RPZ13" s="321"/>
      <c r="RQA13" s="321"/>
      <c r="RQB13" s="321"/>
      <c r="RQC13" s="321"/>
      <c r="RQD13" s="321"/>
      <c r="RQE13" s="321"/>
      <c r="RQF13" s="321"/>
      <c r="RQG13" s="321"/>
      <c r="RQH13" s="321"/>
      <c r="RQI13" s="321"/>
      <c r="RQJ13" s="321"/>
      <c r="RQK13" s="321"/>
      <c r="RQL13" s="321"/>
      <c r="RQM13" s="321"/>
      <c r="RQN13" s="321"/>
      <c r="RQO13" s="321"/>
      <c r="RQP13" s="321"/>
      <c r="RQQ13" s="321"/>
      <c r="RQR13" s="321"/>
      <c r="RQS13" s="321"/>
      <c r="RQT13" s="321"/>
      <c r="RQU13" s="321"/>
      <c r="RQV13" s="321"/>
      <c r="RQW13" s="321"/>
      <c r="RQX13" s="321"/>
      <c r="RQY13" s="321"/>
      <c r="RQZ13" s="321"/>
      <c r="RRA13" s="321"/>
      <c r="RRB13" s="321"/>
      <c r="RRC13" s="321"/>
      <c r="RRD13" s="321"/>
      <c r="RRE13" s="321"/>
      <c r="RRF13" s="321"/>
      <c r="RRG13" s="321"/>
      <c r="RRH13" s="321"/>
      <c r="RRI13" s="321"/>
      <c r="RRJ13" s="321"/>
      <c r="RRK13" s="321"/>
      <c r="RRL13" s="321"/>
      <c r="RRM13" s="321"/>
      <c r="RRN13" s="321"/>
      <c r="RRO13" s="321"/>
      <c r="RRP13" s="321"/>
      <c r="RRQ13" s="321"/>
      <c r="RRR13" s="321"/>
      <c r="RRS13" s="321"/>
      <c r="RRT13" s="321"/>
      <c r="RRU13" s="321"/>
      <c r="RRV13" s="321"/>
      <c r="RRW13" s="321"/>
      <c r="RRX13" s="321"/>
      <c r="RRY13" s="321"/>
      <c r="RRZ13" s="321"/>
      <c r="RSA13" s="321"/>
      <c r="RSB13" s="321"/>
      <c r="RSC13" s="321"/>
      <c r="RSD13" s="321"/>
      <c r="RSE13" s="321"/>
      <c r="RSF13" s="321"/>
      <c r="RSG13" s="321"/>
      <c r="RSH13" s="321"/>
      <c r="RSI13" s="321"/>
      <c r="RSJ13" s="321"/>
      <c r="RSK13" s="321"/>
      <c r="RSL13" s="321"/>
      <c r="RSM13" s="321"/>
      <c r="RSN13" s="321"/>
      <c r="RSO13" s="321"/>
      <c r="RSP13" s="321"/>
      <c r="RSQ13" s="321"/>
      <c r="RSR13" s="321"/>
      <c r="RSS13" s="321"/>
      <c r="RST13" s="321"/>
      <c r="RSU13" s="321"/>
      <c r="RSV13" s="321"/>
      <c r="RSW13" s="321"/>
      <c r="RSX13" s="321"/>
      <c r="RSY13" s="321"/>
      <c r="RSZ13" s="321"/>
      <c r="RTA13" s="321"/>
      <c r="RTB13" s="321"/>
      <c r="RTC13" s="321"/>
      <c r="RTD13" s="321"/>
      <c r="RTE13" s="321"/>
      <c r="RTF13" s="321"/>
      <c r="RTG13" s="321"/>
      <c r="RTH13" s="321"/>
      <c r="RTI13" s="321"/>
      <c r="RTJ13" s="321"/>
      <c r="RTK13" s="321"/>
      <c r="RTL13" s="321"/>
      <c r="RTM13" s="321"/>
      <c r="RTN13" s="321"/>
      <c r="RTO13" s="321"/>
      <c r="RTP13" s="321"/>
      <c r="RTQ13" s="321"/>
      <c r="RTR13" s="321"/>
      <c r="RTS13" s="321"/>
      <c r="RTT13" s="321"/>
      <c r="RTU13" s="321"/>
      <c r="RTV13" s="321"/>
      <c r="RTW13" s="321"/>
      <c r="RTX13" s="321"/>
      <c r="RTY13" s="321"/>
      <c r="RTZ13" s="321"/>
      <c r="RUA13" s="321"/>
      <c r="RUB13" s="321"/>
      <c r="RUC13" s="321"/>
      <c r="RUD13" s="321"/>
      <c r="RUE13" s="321"/>
      <c r="RUF13" s="321"/>
      <c r="RUG13" s="321"/>
      <c r="RUH13" s="321"/>
      <c r="RUI13" s="321"/>
      <c r="RUJ13" s="321"/>
      <c r="RUK13" s="321"/>
      <c r="RUL13" s="321"/>
      <c r="RUM13" s="321"/>
      <c r="RUN13" s="321"/>
      <c r="RUO13" s="321"/>
      <c r="RUP13" s="321"/>
      <c r="RUQ13" s="321"/>
      <c r="RUR13" s="321"/>
      <c r="RUS13" s="321"/>
      <c r="RUT13" s="321"/>
      <c r="RUU13" s="321"/>
      <c r="RUV13" s="321"/>
      <c r="RUW13" s="321"/>
      <c r="RUX13" s="321"/>
      <c r="RUY13" s="321"/>
      <c r="RUZ13" s="321"/>
      <c r="RVA13" s="321"/>
      <c r="RVB13" s="321"/>
      <c r="RVC13" s="321"/>
      <c r="RVD13" s="321"/>
      <c r="RVE13" s="321"/>
      <c r="RVF13" s="321"/>
      <c r="RVG13" s="321"/>
      <c r="RVH13" s="321"/>
      <c r="RVI13" s="321"/>
      <c r="RVJ13" s="321"/>
      <c r="RVK13" s="321"/>
      <c r="RVL13" s="321"/>
      <c r="RVM13" s="321"/>
      <c r="RVN13" s="321"/>
      <c r="RVO13" s="321"/>
      <c r="RVP13" s="321"/>
      <c r="RVQ13" s="321"/>
      <c r="RVR13" s="321"/>
      <c r="RVS13" s="321"/>
      <c r="RVT13" s="321"/>
      <c r="RVU13" s="321"/>
      <c r="RVV13" s="321"/>
      <c r="RVW13" s="321"/>
      <c r="RVX13" s="321"/>
      <c r="RVY13" s="321"/>
      <c r="RVZ13" s="321"/>
      <c r="RWA13" s="321"/>
      <c r="RWB13" s="321"/>
      <c r="RWC13" s="321"/>
      <c r="RWD13" s="321"/>
      <c r="RWE13" s="321"/>
      <c r="RWF13" s="321"/>
      <c r="RWG13" s="321"/>
      <c r="RWH13" s="321"/>
      <c r="RWI13" s="321"/>
      <c r="RWJ13" s="321"/>
      <c r="RWK13" s="321"/>
      <c r="RWL13" s="321"/>
      <c r="RWM13" s="321"/>
      <c r="RWN13" s="321"/>
      <c r="RWO13" s="321"/>
      <c r="RWP13" s="321"/>
      <c r="RWQ13" s="321"/>
      <c r="RWR13" s="321"/>
      <c r="RWS13" s="321"/>
      <c r="RWT13" s="321"/>
      <c r="RWU13" s="321"/>
      <c r="RWV13" s="321"/>
      <c r="RWW13" s="321"/>
      <c r="RWX13" s="321"/>
      <c r="RWY13" s="321"/>
      <c r="RWZ13" s="321"/>
      <c r="RXA13" s="321"/>
      <c r="RXB13" s="321"/>
      <c r="RXC13" s="321"/>
      <c r="RXD13" s="321"/>
      <c r="RXE13" s="321"/>
      <c r="RXF13" s="321"/>
      <c r="RXG13" s="321"/>
      <c r="RXH13" s="321"/>
      <c r="RXI13" s="321"/>
      <c r="RXJ13" s="321"/>
      <c r="RXK13" s="321"/>
      <c r="RXL13" s="321"/>
      <c r="RXM13" s="321"/>
      <c r="RXN13" s="321"/>
      <c r="RXO13" s="321"/>
      <c r="RXP13" s="321"/>
      <c r="RXQ13" s="321"/>
      <c r="RXR13" s="321"/>
      <c r="RXS13" s="321"/>
      <c r="RXT13" s="321"/>
      <c r="RXU13" s="321"/>
      <c r="RXV13" s="321"/>
      <c r="RXW13" s="321"/>
      <c r="RXX13" s="321"/>
      <c r="RXY13" s="321"/>
      <c r="RXZ13" s="321"/>
      <c r="RYA13" s="321"/>
      <c r="RYB13" s="321"/>
      <c r="RYC13" s="321"/>
      <c r="RYD13" s="321"/>
      <c r="RYE13" s="321"/>
      <c r="RYF13" s="321"/>
      <c r="RYG13" s="321"/>
      <c r="RYH13" s="321"/>
      <c r="RYI13" s="321"/>
      <c r="RYJ13" s="321"/>
      <c r="RYK13" s="321"/>
      <c r="RYL13" s="321"/>
      <c r="RYM13" s="321"/>
      <c r="RYN13" s="321"/>
      <c r="RYO13" s="321"/>
      <c r="RYP13" s="321"/>
      <c r="RYQ13" s="321"/>
      <c r="RYR13" s="321"/>
      <c r="RYS13" s="321"/>
      <c r="RYT13" s="321"/>
      <c r="RYU13" s="321"/>
      <c r="RYV13" s="321"/>
      <c r="RYW13" s="321"/>
      <c r="RYX13" s="321"/>
      <c r="RYY13" s="321"/>
      <c r="RYZ13" s="321"/>
      <c r="RZA13" s="321"/>
      <c r="RZB13" s="321"/>
      <c r="RZC13" s="321"/>
      <c r="RZD13" s="321"/>
      <c r="RZE13" s="321"/>
      <c r="RZF13" s="321"/>
      <c r="RZG13" s="321"/>
      <c r="RZH13" s="321"/>
      <c r="RZI13" s="321"/>
      <c r="RZJ13" s="321"/>
      <c r="RZK13" s="321"/>
      <c r="RZL13" s="321"/>
      <c r="RZM13" s="321"/>
      <c r="RZN13" s="321"/>
      <c r="RZO13" s="321"/>
      <c r="RZP13" s="321"/>
      <c r="RZQ13" s="321"/>
      <c r="RZR13" s="321"/>
      <c r="RZS13" s="321"/>
      <c r="RZT13" s="321"/>
      <c r="RZU13" s="321"/>
      <c r="RZV13" s="321"/>
      <c r="RZW13" s="321"/>
      <c r="RZX13" s="321"/>
      <c r="RZY13" s="321"/>
      <c r="RZZ13" s="321"/>
      <c r="SAA13" s="321"/>
      <c r="SAB13" s="321"/>
      <c r="SAC13" s="321"/>
      <c r="SAD13" s="321"/>
      <c r="SAE13" s="321"/>
      <c r="SAF13" s="321"/>
      <c r="SAG13" s="321"/>
      <c r="SAH13" s="321"/>
      <c r="SAI13" s="321"/>
      <c r="SAJ13" s="321"/>
      <c r="SAK13" s="321"/>
      <c r="SAL13" s="321"/>
      <c r="SAM13" s="321"/>
      <c r="SAN13" s="321"/>
      <c r="SAO13" s="321"/>
      <c r="SAP13" s="321"/>
      <c r="SAQ13" s="321"/>
      <c r="SAR13" s="321"/>
      <c r="SAS13" s="321"/>
      <c r="SAT13" s="321"/>
      <c r="SAU13" s="321"/>
      <c r="SAV13" s="321"/>
      <c r="SAW13" s="321"/>
      <c r="SAX13" s="321"/>
      <c r="SAY13" s="321"/>
      <c r="SAZ13" s="321"/>
      <c r="SBA13" s="321"/>
      <c r="SBB13" s="321"/>
      <c r="SBC13" s="321"/>
      <c r="SBD13" s="321"/>
      <c r="SBE13" s="321"/>
      <c r="SBF13" s="321"/>
      <c r="SBG13" s="321"/>
      <c r="SBH13" s="321"/>
      <c r="SBI13" s="321"/>
      <c r="SBJ13" s="321"/>
      <c r="SBK13" s="321"/>
      <c r="SBL13" s="321"/>
      <c r="SBM13" s="321"/>
      <c r="SBN13" s="321"/>
      <c r="SBO13" s="321"/>
      <c r="SBP13" s="321"/>
      <c r="SBQ13" s="321"/>
      <c r="SBR13" s="321"/>
      <c r="SBS13" s="321"/>
      <c r="SBT13" s="321"/>
      <c r="SBU13" s="321"/>
      <c r="SBV13" s="321"/>
      <c r="SBW13" s="321"/>
      <c r="SBX13" s="321"/>
      <c r="SBY13" s="321"/>
      <c r="SBZ13" s="321"/>
      <c r="SCA13" s="321"/>
      <c r="SCB13" s="321"/>
      <c r="SCC13" s="321"/>
      <c r="SCD13" s="321"/>
      <c r="SCE13" s="321"/>
      <c r="SCF13" s="321"/>
      <c r="SCG13" s="321"/>
      <c r="SCH13" s="321"/>
      <c r="SCI13" s="321"/>
      <c r="SCJ13" s="321"/>
      <c r="SCK13" s="321"/>
      <c r="SCL13" s="321"/>
      <c r="SCM13" s="321"/>
      <c r="SCN13" s="321"/>
      <c r="SCO13" s="321"/>
      <c r="SCP13" s="321"/>
      <c r="SCQ13" s="321"/>
      <c r="SCR13" s="321"/>
      <c r="SCS13" s="321"/>
      <c r="SCT13" s="321"/>
      <c r="SCU13" s="321"/>
      <c r="SCV13" s="321"/>
      <c r="SCW13" s="321"/>
      <c r="SCX13" s="321"/>
      <c r="SCY13" s="321"/>
      <c r="SCZ13" s="321"/>
      <c r="SDA13" s="321"/>
      <c r="SDB13" s="321"/>
      <c r="SDC13" s="321"/>
      <c r="SDD13" s="321"/>
      <c r="SDE13" s="321"/>
      <c r="SDF13" s="321"/>
      <c r="SDG13" s="321"/>
      <c r="SDH13" s="321"/>
      <c r="SDI13" s="321"/>
      <c r="SDJ13" s="321"/>
      <c r="SDK13" s="321"/>
      <c r="SDL13" s="321"/>
      <c r="SDM13" s="321"/>
      <c r="SDN13" s="321"/>
      <c r="SDO13" s="321"/>
      <c r="SDP13" s="321"/>
      <c r="SDQ13" s="321"/>
      <c r="SDR13" s="321"/>
      <c r="SDS13" s="321"/>
      <c r="SDT13" s="321"/>
      <c r="SDU13" s="321"/>
      <c r="SDV13" s="321"/>
      <c r="SDW13" s="321"/>
      <c r="SDX13" s="321"/>
      <c r="SDY13" s="321"/>
      <c r="SDZ13" s="321"/>
      <c r="SEA13" s="321"/>
      <c r="SEB13" s="321"/>
      <c r="SEC13" s="321"/>
      <c r="SED13" s="321"/>
      <c r="SEE13" s="321"/>
      <c r="SEF13" s="321"/>
      <c r="SEG13" s="321"/>
      <c r="SEH13" s="321"/>
      <c r="SEI13" s="321"/>
      <c r="SEJ13" s="321"/>
      <c r="SEK13" s="321"/>
      <c r="SEL13" s="321"/>
      <c r="SEM13" s="321"/>
      <c r="SEN13" s="321"/>
      <c r="SEO13" s="321"/>
      <c r="SEP13" s="321"/>
      <c r="SEQ13" s="321"/>
      <c r="SER13" s="321"/>
      <c r="SES13" s="321"/>
      <c r="SET13" s="321"/>
      <c r="SEU13" s="321"/>
      <c r="SEV13" s="321"/>
      <c r="SEW13" s="321"/>
      <c r="SEX13" s="321"/>
      <c r="SEY13" s="321"/>
      <c r="SEZ13" s="321"/>
      <c r="SFA13" s="321"/>
      <c r="SFB13" s="321"/>
      <c r="SFC13" s="321"/>
      <c r="SFD13" s="321"/>
      <c r="SFE13" s="321"/>
      <c r="SFF13" s="321"/>
      <c r="SFG13" s="321"/>
      <c r="SFH13" s="321"/>
      <c r="SFI13" s="321"/>
      <c r="SFJ13" s="321"/>
      <c r="SFK13" s="321"/>
      <c r="SFL13" s="321"/>
      <c r="SFM13" s="321"/>
      <c r="SFN13" s="321"/>
      <c r="SFO13" s="321"/>
      <c r="SFP13" s="321"/>
      <c r="SFQ13" s="321"/>
      <c r="SFR13" s="321"/>
      <c r="SFS13" s="321"/>
      <c r="SFT13" s="321"/>
      <c r="SFU13" s="321"/>
      <c r="SFV13" s="321"/>
      <c r="SFW13" s="321"/>
      <c r="SFX13" s="321"/>
      <c r="SFY13" s="321"/>
      <c r="SFZ13" s="321"/>
      <c r="SGA13" s="321"/>
      <c r="SGB13" s="321"/>
      <c r="SGC13" s="321"/>
      <c r="SGD13" s="321"/>
      <c r="SGE13" s="321"/>
      <c r="SGF13" s="321"/>
      <c r="SGG13" s="321"/>
      <c r="SGH13" s="321"/>
      <c r="SGI13" s="321"/>
      <c r="SGJ13" s="321"/>
      <c r="SGK13" s="321"/>
      <c r="SGL13" s="321"/>
      <c r="SGM13" s="321"/>
      <c r="SGN13" s="321"/>
      <c r="SGO13" s="321"/>
      <c r="SGP13" s="321"/>
      <c r="SGQ13" s="321"/>
      <c r="SGR13" s="321"/>
      <c r="SGS13" s="321"/>
      <c r="SGT13" s="321"/>
      <c r="SGU13" s="321"/>
      <c r="SGV13" s="321"/>
      <c r="SGW13" s="321"/>
      <c r="SGX13" s="321"/>
      <c r="SGY13" s="321"/>
      <c r="SGZ13" s="321"/>
      <c r="SHA13" s="321"/>
      <c r="SHB13" s="321"/>
      <c r="SHC13" s="321"/>
      <c r="SHD13" s="321"/>
      <c r="SHE13" s="321"/>
      <c r="SHF13" s="321"/>
      <c r="SHG13" s="321"/>
      <c r="SHH13" s="321"/>
      <c r="SHI13" s="321"/>
      <c r="SHJ13" s="321"/>
      <c r="SHK13" s="321"/>
      <c r="SHL13" s="321"/>
      <c r="SHM13" s="321"/>
      <c r="SHN13" s="321"/>
      <c r="SHO13" s="321"/>
      <c r="SHP13" s="321"/>
      <c r="SHQ13" s="321"/>
      <c r="SHR13" s="321"/>
      <c r="SHS13" s="321"/>
      <c r="SHT13" s="321"/>
      <c r="SHU13" s="321"/>
      <c r="SHV13" s="321"/>
      <c r="SHW13" s="321"/>
      <c r="SHX13" s="321"/>
      <c r="SHY13" s="321"/>
      <c r="SHZ13" s="321"/>
      <c r="SIA13" s="321"/>
      <c r="SIB13" s="321"/>
      <c r="SIC13" s="321"/>
      <c r="SID13" s="321"/>
      <c r="SIE13" s="321"/>
      <c r="SIF13" s="321"/>
      <c r="SIG13" s="321"/>
      <c r="SIH13" s="321"/>
      <c r="SII13" s="321"/>
      <c r="SIJ13" s="321"/>
      <c r="SIK13" s="321"/>
      <c r="SIL13" s="321"/>
      <c r="SIM13" s="321"/>
      <c r="SIN13" s="321"/>
      <c r="SIO13" s="321"/>
      <c r="SIP13" s="321"/>
      <c r="SIQ13" s="321"/>
      <c r="SIR13" s="321"/>
      <c r="SIS13" s="321"/>
      <c r="SIT13" s="321"/>
      <c r="SIU13" s="321"/>
      <c r="SIV13" s="321"/>
      <c r="SIW13" s="321"/>
      <c r="SIX13" s="321"/>
      <c r="SIY13" s="321"/>
      <c r="SIZ13" s="321"/>
      <c r="SJA13" s="321"/>
      <c r="SJB13" s="321"/>
      <c r="SJC13" s="321"/>
      <c r="SJD13" s="321"/>
      <c r="SJE13" s="321"/>
      <c r="SJF13" s="321"/>
      <c r="SJG13" s="321"/>
      <c r="SJH13" s="321"/>
      <c r="SJI13" s="321"/>
      <c r="SJJ13" s="321"/>
      <c r="SJK13" s="321"/>
      <c r="SJL13" s="321"/>
      <c r="SJM13" s="321"/>
      <c r="SJN13" s="321"/>
      <c r="SJO13" s="321"/>
      <c r="SJP13" s="321"/>
      <c r="SJQ13" s="321"/>
      <c r="SJR13" s="321"/>
      <c r="SJS13" s="321"/>
      <c r="SJT13" s="321"/>
      <c r="SJU13" s="321"/>
      <c r="SJV13" s="321"/>
      <c r="SJW13" s="321"/>
      <c r="SJX13" s="321"/>
      <c r="SJY13" s="321"/>
      <c r="SJZ13" s="321"/>
      <c r="SKA13" s="321"/>
      <c r="SKB13" s="321"/>
      <c r="SKC13" s="321"/>
      <c r="SKD13" s="321"/>
      <c r="SKE13" s="321"/>
      <c r="SKF13" s="321"/>
      <c r="SKG13" s="321"/>
      <c r="SKH13" s="321"/>
      <c r="SKI13" s="321"/>
      <c r="SKJ13" s="321"/>
      <c r="SKK13" s="321"/>
      <c r="SKL13" s="321"/>
      <c r="SKM13" s="321"/>
      <c r="SKN13" s="321"/>
      <c r="SKO13" s="321"/>
      <c r="SKP13" s="321"/>
      <c r="SKQ13" s="321"/>
      <c r="SKR13" s="321"/>
      <c r="SKS13" s="321"/>
      <c r="SKT13" s="321"/>
      <c r="SKU13" s="321"/>
      <c r="SKV13" s="321"/>
      <c r="SKW13" s="321"/>
      <c r="SKX13" s="321"/>
      <c r="SKY13" s="321"/>
      <c r="SKZ13" s="321"/>
      <c r="SLA13" s="321"/>
      <c r="SLB13" s="321"/>
      <c r="SLC13" s="321"/>
      <c r="SLD13" s="321"/>
      <c r="SLE13" s="321"/>
      <c r="SLF13" s="321"/>
      <c r="SLG13" s="321"/>
      <c r="SLH13" s="321"/>
      <c r="SLI13" s="321"/>
      <c r="SLJ13" s="321"/>
      <c r="SLK13" s="321"/>
      <c r="SLL13" s="321"/>
      <c r="SLM13" s="321"/>
      <c r="SLN13" s="321"/>
      <c r="SLO13" s="321"/>
      <c r="SLP13" s="321"/>
      <c r="SLQ13" s="321"/>
      <c r="SLR13" s="321"/>
      <c r="SLS13" s="321"/>
      <c r="SLT13" s="321"/>
      <c r="SLU13" s="321"/>
      <c r="SLV13" s="321"/>
      <c r="SLW13" s="321"/>
      <c r="SLX13" s="321"/>
      <c r="SLY13" s="321"/>
      <c r="SLZ13" s="321"/>
      <c r="SMA13" s="321"/>
      <c r="SMB13" s="321"/>
      <c r="SMC13" s="321"/>
      <c r="SMD13" s="321"/>
      <c r="SME13" s="321"/>
      <c r="SMF13" s="321"/>
      <c r="SMG13" s="321"/>
      <c r="SMH13" s="321"/>
      <c r="SMI13" s="321"/>
      <c r="SMJ13" s="321"/>
      <c r="SMK13" s="321"/>
      <c r="SML13" s="321"/>
      <c r="SMM13" s="321"/>
      <c r="SMN13" s="321"/>
      <c r="SMO13" s="321"/>
      <c r="SMP13" s="321"/>
      <c r="SMQ13" s="321"/>
      <c r="SMR13" s="321"/>
      <c r="SMS13" s="321"/>
      <c r="SMT13" s="321"/>
      <c r="SMU13" s="321"/>
      <c r="SMV13" s="321"/>
      <c r="SMW13" s="321"/>
      <c r="SMX13" s="321"/>
      <c r="SMY13" s="321"/>
      <c r="SMZ13" s="321"/>
      <c r="SNA13" s="321"/>
      <c r="SNB13" s="321"/>
      <c r="SNC13" s="321"/>
      <c r="SND13" s="321"/>
      <c r="SNE13" s="321"/>
      <c r="SNF13" s="321"/>
      <c r="SNG13" s="321"/>
      <c r="SNH13" s="321"/>
      <c r="SNI13" s="321"/>
      <c r="SNJ13" s="321"/>
      <c r="SNK13" s="321"/>
      <c r="SNL13" s="321"/>
      <c r="SNM13" s="321"/>
      <c r="SNN13" s="321"/>
      <c r="SNO13" s="321"/>
      <c r="SNP13" s="321"/>
      <c r="SNQ13" s="321"/>
      <c r="SNR13" s="321"/>
      <c r="SNS13" s="321"/>
      <c r="SNT13" s="321"/>
      <c r="SNU13" s="321"/>
      <c r="SNV13" s="321"/>
      <c r="SNW13" s="321"/>
      <c r="SNX13" s="321"/>
      <c r="SNY13" s="321"/>
      <c r="SNZ13" s="321"/>
      <c r="SOA13" s="321"/>
      <c r="SOB13" s="321"/>
      <c r="SOC13" s="321"/>
      <c r="SOD13" s="321"/>
      <c r="SOE13" s="321"/>
      <c r="SOF13" s="321"/>
      <c r="SOG13" s="321"/>
      <c r="SOH13" s="321"/>
      <c r="SOI13" s="321"/>
      <c r="SOJ13" s="321"/>
      <c r="SOK13" s="321"/>
      <c r="SOL13" s="321"/>
      <c r="SOM13" s="321"/>
      <c r="SON13" s="321"/>
      <c r="SOO13" s="321"/>
      <c r="SOP13" s="321"/>
      <c r="SOQ13" s="321"/>
      <c r="SOR13" s="321"/>
      <c r="SOS13" s="321"/>
      <c r="SOT13" s="321"/>
      <c r="SOU13" s="321"/>
      <c r="SOV13" s="321"/>
      <c r="SOW13" s="321"/>
      <c r="SOX13" s="321"/>
      <c r="SOY13" s="321"/>
      <c r="SOZ13" s="321"/>
      <c r="SPA13" s="321"/>
      <c r="SPB13" s="321"/>
      <c r="SPC13" s="321"/>
      <c r="SPD13" s="321"/>
      <c r="SPE13" s="321"/>
      <c r="SPF13" s="321"/>
      <c r="SPG13" s="321"/>
      <c r="SPH13" s="321"/>
      <c r="SPI13" s="321"/>
      <c r="SPJ13" s="321"/>
      <c r="SPK13" s="321"/>
      <c r="SPL13" s="321"/>
      <c r="SPM13" s="321"/>
      <c r="SPN13" s="321"/>
      <c r="SPO13" s="321"/>
      <c r="SPP13" s="321"/>
      <c r="SPQ13" s="321"/>
      <c r="SPR13" s="321"/>
      <c r="SPS13" s="321"/>
      <c r="SPT13" s="321"/>
      <c r="SPU13" s="321"/>
      <c r="SPV13" s="321"/>
      <c r="SPW13" s="321"/>
      <c r="SPX13" s="321"/>
      <c r="SPY13" s="321"/>
      <c r="SPZ13" s="321"/>
      <c r="SQA13" s="321"/>
      <c r="SQB13" s="321"/>
      <c r="SQC13" s="321"/>
      <c r="SQD13" s="321"/>
      <c r="SQE13" s="321"/>
      <c r="SQF13" s="321"/>
      <c r="SQG13" s="321"/>
      <c r="SQH13" s="321"/>
      <c r="SQI13" s="321"/>
      <c r="SQJ13" s="321"/>
      <c r="SQK13" s="321"/>
      <c r="SQL13" s="321"/>
      <c r="SQM13" s="321"/>
      <c r="SQN13" s="321"/>
      <c r="SQO13" s="321"/>
      <c r="SQP13" s="321"/>
      <c r="SQQ13" s="321"/>
      <c r="SQR13" s="321"/>
      <c r="SQS13" s="321"/>
      <c r="SQT13" s="321"/>
      <c r="SQU13" s="321"/>
      <c r="SQV13" s="321"/>
      <c r="SQW13" s="321"/>
      <c r="SQX13" s="321"/>
      <c r="SQY13" s="321"/>
      <c r="SQZ13" s="321"/>
      <c r="SRA13" s="321"/>
      <c r="SRB13" s="321"/>
      <c r="SRC13" s="321"/>
      <c r="SRD13" s="321"/>
      <c r="SRE13" s="321"/>
      <c r="SRF13" s="321"/>
      <c r="SRG13" s="321"/>
      <c r="SRH13" s="321"/>
      <c r="SRI13" s="321"/>
      <c r="SRJ13" s="321"/>
      <c r="SRK13" s="321"/>
      <c r="SRL13" s="321"/>
      <c r="SRM13" s="321"/>
      <c r="SRN13" s="321"/>
      <c r="SRO13" s="321"/>
      <c r="SRP13" s="321"/>
      <c r="SRQ13" s="321"/>
      <c r="SRR13" s="321"/>
      <c r="SRS13" s="321"/>
      <c r="SRT13" s="321"/>
      <c r="SRU13" s="321"/>
      <c r="SRV13" s="321"/>
      <c r="SRW13" s="321"/>
      <c r="SRX13" s="321"/>
      <c r="SRY13" s="321"/>
      <c r="SRZ13" s="321"/>
      <c r="SSA13" s="321"/>
      <c r="SSB13" s="321"/>
      <c r="SSC13" s="321"/>
      <c r="SSD13" s="321"/>
      <c r="SSE13" s="321"/>
      <c r="SSF13" s="321"/>
      <c r="SSG13" s="321"/>
      <c r="SSH13" s="321"/>
      <c r="SSI13" s="321"/>
      <c r="SSJ13" s="321"/>
      <c r="SSK13" s="321"/>
      <c r="SSL13" s="321"/>
      <c r="SSM13" s="321"/>
      <c r="SSN13" s="321"/>
      <c r="SSO13" s="321"/>
      <c r="SSP13" s="321"/>
      <c r="SSQ13" s="321"/>
      <c r="SSR13" s="321"/>
      <c r="SSS13" s="321"/>
      <c r="SST13" s="321"/>
      <c r="SSU13" s="321"/>
      <c r="SSV13" s="321"/>
      <c r="SSW13" s="321"/>
      <c r="SSX13" s="321"/>
      <c r="SSY13" s="321"/>
      <c r="SSZ13" s="321"/>
      <c r="STA13" s="321"/>
      <c r="STB13" s="321"/>
      <c r="STC13" s="321"/>
      <c r="STD13" s="321"/>
      <c r="STE13" s="321"/>
      <c r="STF13" s="321"/>
      <c r="STG13" s="321"/>
      <c r="STH13" s="321"/>
      <c r="STI13" s="321"/>
      <c r="STJ13" s="321"/>
      <c r="STK13" s="321"/>
      <c r="STL13" s="321"/>
      <c r="STM13" s="321"/>
      <c r="STN13" s="321"/>
      <c r="STO13" s="321"/>
      <c r="STP13" s="321"/>
      <c r="STQ13" s="321"/>
      <c r="STR13" s="321"/>
      <c r="STS13" s="321"/>
      <c r="STT13" s="321"/>
      <c r="STU13" s="321"/>
      <c r="STV13" s="321"/>
      <c r="STW13" s="321"/>
      <c r="STX13" s="321"/>
      <c r="STY13" s="321"/>
      <c r="STZ13" s="321"/>
      <c r="SUA13" s="321"/>
      <c r="SUB13" s="321"/>
      <c r="SUC13" s="321"/>
      <c r="SUD13" s="321"/>
      <c r="SUE13" s="321"/>
      <c r="SUF13" s="321"/>
      <c r="SUG13" s="321"/>
      <c r="SUH13" s="321"/>
      <c r="SUI13" s="321"/>
      <c r="SUJ13" s="321"/>
      <c r="SUK13" s="321"/>
      <c r="SUL13" s="321"/>
      <c r="SUM13" s="321"/>
      <c r="SUN13" s="321"/>
      <c r="SUO13" s="321"/>
      <c r="SUP13" s="321"/>
      <c r="SUQ13" s="321"/>
      <c r="SUR13" s="321"/>
      <c r="SUS13" s="321"/>
      <c r="SUT13" s="321"/>
      <c r="SUU13" s="321"/>
      <c r="SUV13" s="321"/>
      <c r="SUW13" s="321"/>
      <c r="SUX13" s="321"/>
      <c r="SUY13" s="321"/>
      <c r="SUZ13" s="321"/>
      <c r="SVA13" s="321"/>
      <c r="SVB13" s="321"/>
      <c r="SVC13" s="321"/>
      <c r="SVD13" s="321"/>
      <c r="SVE13" s="321"/>
      <c r="SVF13" s="321"/>
      <c r="SVG13" s="321"/>
      <c r="SVH13" s="321"/>
      <c r="SVI13" s="321"/>
      <c r="SVJ13" s="321"/>
      <c r="SVK13" s="321"/>
      <c r="SVL13" s="321"/>
      <c r="SVM13" s="321"/>
      <c r="SVN13" s="321"/>
      <c r="SVO13" s="321"/>
      <c r="SVP13" s="321"/>
      <c r="SVQ13" s="321"/>
      <c r="SVR13" s="321"/>
      <c r="SVS13" s="321"/>
      <c r="SVT13" s="321"/>
      <c r="SVU13" s="321"/>
      <c r="SVV13" s="321"/>
      <c r="SVW13" s="321"/>
      <c r="SVX13" s="321"/>
      <c r="SVY13" s="321"/>
      <c r="SVZ13" s="321"/>
      <c r="SWA13" s="321"/>
      <c r="SWB13" s="321"/>
      <c r="SWC13" s="321"/>
      <c r="SWD13" s="321"/>
      <c r="SWE13" s="321"/>
      <c r="SWF13" s="321"/>
      <c r="SWG13" s="321"/>
      <c r="SWH13" s="321"/>
      <c r="SWI13" s="321"/>
      <c r="SWJ13" s="321"/>
      <c r="SWK13" s="321"/>
      <c r="SWL13" s="321"/>
      <c r="SWM13" s="321"/>
      <c r="SWN13" s="321"/>
      <c r="SWO13" s="321"/>
      <c r="SWP13" s="321"/>
      <c r="SWQ13" s="321"/>
      <c r="SWR13" s="321"/>
      <c r="SWS13" s="321"/>
      <c r="SWT13" s="321"/>
      <c r="SWU13" s="321"/>
      <c r="SWV13" s="321"/>
      <c r="SWW13" s="321"/>
      <c r="SWX13" s="321"/>
      <c r="SWY13" s="321"/>
      <c r="SWZ13" s="321"/>
      <c r="SXA13" s="321"/>
      <c r="SXB13" s="321"/>
      <c r="SXC13" s="321"/>
      <c r="SXD13" s="321"/>
      <c r="SXE13" s="321"/>
      <c r="SXF13" s="321"/>
      <c r="SXG13" s="321"/>
      <c r="SXH13" s="321"/>
      <c r="SXI13" s="321"/>
      <c r="SXJ13" s="321"/>
      <c r="SXK13" s="321"/>
      <c r="SXL13" s="321"/>
      <c r="SXM13" s="321"/>
      <c r="SXN13" s="321"/>
      <c r="SXO13" s="321"/>
      <c r="SXP13" s="321"/>
      <c r="SXQ13" s="321"/>
      <c r="SXR13" s="321"/>
      <c r="SXS13" s="321"/>
      <c r="SXT13" s="321"/>
      <c r="SXU13" s="321"/>
      <c r="SXV13" s="321"/>
      <c r="SXW13" s="321"/>
      <c r="SXX13" s="321"/>
      <c r="SXY13" s="321"/>
      <c r="SXZ13" s="321"/>
      <c r="SYA13" s="321"/>
      <c r="SYB13" s="321"/>
      <c r="SYC13" s="321"/>
      <c r="SYD13" s="321"/>
      <c r="SYE13" s="321"/>
      <c r="SYF13" s="321"/>
      <c r="SYG13" s="321"/>
      <c r="SYH13" s="321"/>
      <c r="SYI13" s="321"/>
      <c r="SYJ13" s="321"/>
      <c r="SYK13" s="321"/>
      <c r="SYL13" s="321"/>
      <c r="SYM13" s="321"/>
      <c r="SYN13" s="321"/>
      <c r="SYO13" s="321"/>
      <c r="SYP13" s="321"/>
      <c r="SYQ13" s="321"/>
      <c r="SYR13" s="321"/>
      <c r="SYS13" s="321"/>
      <c r="SYT13" s="321"/>
      <c r="SYU13" s="321"/>
      <c r="SYV13" s="321"/>
      <c r="SYW13" s="321"/>
      <c r="SYX13" s="321"/>
      <c r="SYY13" s="321"/>
      <c r="SYZ13" s="321"/>
      <c r="SZA13" s="321"/>
      <c r="SZB13" s="321"/>
      <c r="SZC13" s="321"/>
      <c r="SZD13" s="321"/>
      <c r="SZE13" s="321"/>
      <c r="SZF13" s="321"/>
      <c r="SZG13" s="321"/>
      <c r="SZH13" s="321"/>
      <c r="SZI13" s="321"/>
      <c r="SZJ13" s="321"/>
      <c r="SZK13" s="321"/>
      <c r="SZL13" s="321"/>
      <c r="SZM13" s="321"/>
      <c r="SZN13" s="321"/>
      <c r="SZO13" s="321"/>
      <c r="SZP13" s="321"/>
      <c r="SZQ13" s="321"/>
      <c r="SZR13" s="321"/>
      <c r="SZS13" s="321"/>
      <c r="SZT13" s="321"/>
      <c r="SZU13" s="321"/>
      <c r="SZV13" s="321"/>
      <c r="SZW13" s="321"/>
      <c r="SZX13" s="321"/>
      <c r="SZY13" s="321"/>
      <c r="SZZ13" s="321"/>
      <c r="TAA13" s="321"/>
      <c r="TAB13" s="321"/>
      <c r="TAC13" s="321"/>
      <c r="TAD13" s="321"/>
      <c r="TAE13" s="321"/>
      <c r="TAF13" s="321"/>
      <c r="TAG13" s="321"/>
      <c r="TAH13" s="321"/>
      <c r="TAI13" s="321"/>
      <c r="TAJ13" s="321"/>
      <c r="TAK13" s="321"/>
      <c r="TAL13" s="321"/>
      <c r="TAM13" s="321"/>
      <c r="TAN13" s="321"/>
      <c r="TAO13" s="321"/>
      <c r="TAP13" s="321"/>
      <c r="TAQ13" s="321"/>
      <c r="TAR13" s="321"/>
      <c r="TAS13" s="321"/>
      <c r="TAT13" s="321"/>
      <c r="TAU13" s="321"/>
      <c r="TAV13" s="321"/>
      <c r="TAW13" s="321"/>
      <c r="TAX13" s="321"/>
      <c r="TAY13" s="321"/>
      <c r="TAZ13" s="321"/>
      <c r="TBA13" s="321"/>
      <c r="TBB13" s="321"/>
      <c r="TBC13" s="321"/>
      <c r="TBD13" s="321"/>
      <c r="TBE13" s="321"/>
      <c r="TBF13" s="321"/>
      <c r="TBG13" s="321"/>
      <c r="TBH13" s="321"/>
      <c r="TBI13" s="321"/>
      <c r="TBJ13" s="321"/>
      <c r="TBK13" s="321"/>
      <c r="TBL13" s="321"/>
      <c r="TBM13" s="321"/>
      <c r="TBN13" s="321"/>
      <c r="TBO13" s="321"/>
      <c r="TBP13" s="321"/>
      <c r="TBQ13" s="321"/>
      <c r="TBR13" s="321"/>
      <c r="TBS13" s="321"/>
      <c r="TBT13" s="321"/>
      <c r="TBU13" s="321"/>
      <c r="TBV13" s="321"/>
      <c r="TBW13" s="321"/>
      <c r="TBX13" s="321"/>
      <c r="TBY13" s="321"/>
      <c r="TBZ13" s="321"/>
      <c r="TCA13" s="321"/>
      <c r="TCB13" s="321"/>
      <c r="TCC13" s="321"/>
      <c r="TCD13" s="321"/>
      <c r="TCE13" s="321"/>
      <c r="TCF13" s="321"/>
      <c r="TCG13" s="321"/>
      <c r="TCH13" s="321"/>
      <c r="TCI13" s="321"/>
      <c r="TCJ13" s="321"/>
      <c r="TCK13" s="321"/>
      <c r="TCL13" s="321"/>
      <c r="TCM13" s="321"/>
      <c r="TCN13" s="321"/>
      <c r="TCO13" s="321"/>
      <c r="TCP13" s="321"/>
      <c r="TCQ13" s="321"/>
      <c r="TCR13" s="321"/>
      <c r="TCS13" s="321"/>
      <c r="TCT13" s="321"/>
      <c r="TCU13" s="321"/>
      <c r="TCV13" s="321"/>
      <c r="TCW13" s="321"/>
      <c r="TCX13" s="321"/>
      <c r="TCY13" s="321"/>
      <c r="TCZ13" s="321"/>
      <c r="TDA13" s="321"/>
      <c r="TDB13" s="321"/>
      <c r="TDC13" s="321"/>
      <c r="TDD13" s="321"/>
      <c r="TDE13" s="321"/>
      <c r="TDF13" s="321"/>
      <c r="TDG13" s="321"/>
      <c r="TDH13" s="321"/>
      <c r="TDI13" s="321"/>
      <c r="TDJ13" s="321"/>
      <c r="TDK13" s="321"/>
      <c r="TDL13" s="321"/>
      <c r="TDM13" s="321"/>
      <c r="TDN13" s="321"/>
      <c r="TDO13" s="321"/>
      <c r="TDP13" s="321"/>
      <c r="TDQ13" s="321"/>
      <c r="TDR13" s="321"/>
      <c r="TDS13" s="321"/>
      <c r="TDT13" s="321"/>
      <c r="TDU13" s="321"/>
      <c r="TDV13" s="321"/>
      <c r="TDW13" s="321"/>
      <c r="TDX13" s="321"/>
      <c r="TDY13" s="321"/>
      <c r="TDZ13" s="321"/>
      <c r="TEA13" s="321"/>
      <c r="TEB13" s="321"/>
      <c r="TEC13" s="321"/>
      <c r="TED13" s="321"/>
      <c r="TEE13" s="321"/>
      <c r="TEF13" s="321"/>
      <c r="TEG13" s="321"/>
      <c r="TEH13" s="321"/>
      <c r="TEI13" s="321"/>
      <c r="TEJ13" s="321"/>
      <c r="TEK13" s="321"/>
      <c r="TEL13" s="321"/>
      <c r="TEM13" s="321"/>
      <c r="TEN13" s="321"/>
      <c r="TEO13" s="321"/>
      <c r="TEP13" s="321"/>
      <c r="TEQ13" s="321"/>
      <c r="TER13" s="321"/>
      <c r="TES13" s="321"/>
      <c r="TET13" s="321"/>
      <c r="TEU13" s="321"/>
      <c r="TEV13" s="321"/>
      <c r="TEW13" s="321"/>
      <c r="TEX13" s="321"/>
      <c r="TEY13" s="321"/>
      <c r="TEZ13" s="321"/>
      <c r="TFA13" s="321"/>
      <c r="TFB13" s="321"/>
      <c r="TFC13" s="321"/>
      <c r="TFD13" s="321"/>
      <c r="TFE13" s="321"/>
      <c r="TFF13" s="321"/>
      <c r="TFG13" s="321"/>
      <c r="TFH13" s="321"/>
      <c r="TFI13" s="321"/>
      <c r="TFJ13" s="321"/>
      <c r="TFK13" s="321"/>
      <c r="TFL13" s="321"/>
      <c r="TFM13" s="321"/>
      <c r="TFN13" s="321"/>
      <c r="TFO13" s="321"/>
      <c r="TFP13" s="321"/>
      <c r="TFQ13" s="321"/>
      <c r="TFR13" s="321"/>
      <c r="TFS13" s="321"/>
      <c r="TFT13" s="321"/>
      <c r="TFU13" s="321"/>
      <c r="TFV13" s="321"/>
      <c r="TFW13" s="321"/>
      <c r="TFX13" s="321"/>
      <c r="TFY13" s="321"/>
      <c r="TFZ13" s="321"/>
      <c r="TGA13" s="321"/>
      <c r="TGB13" s="321"/>
      <c r="TGC13" s="321"/>
      <c r="TGD13" s="321"/>
      <c r="TGE13" s="321"/>
      <c r="TGF13" s="321"/>
      <c r="TGG13" s="321"/>
      <c r="TGH13" s="321"/>
      <c r="TGI13" s="321"/>
      <c r="TGJ13" s="321"/>
      <c r="TGK13" s="321"/>
      <c r="TGL13" s="321"/>
      <c r="TGM13" s="321"/>
      <c r="TGN13" s="321"/>
      <c r="TGO13" s="321"/>
      <c r="TGP13" s="321"/>
      <c r="TGQ13" s="321"/>
      <c r="TGR13" s="321"/>
      <c r="TGS13" s="321"/>
      <c r="TGT13" s="321"/>
      <c r="TGU13" s="321"/>
      <c r="TGV13" s="321"/>
      <c r="TGW13" s="321"/>
      <c r="TGX13" s="321"/>
      <c r="TGY13" s="321"/>
      <c r="TGZ13" s="321"/>
      <c r="THA13" s="321"/>
      <c r="THB13" s="321"/>
      <c r="THC13" s="321"/>
      <c r="THD13" s="321"/>
      <c r="THE13" s="321"/>
      <c r="THF13" s="321"/>
      <c r="THG13" s="321"/>
      <c r="THH13" s="321"/>
      <c r="THI13" s="321"/>
      <c r="THJ13" s="321"/>
      <c r="THK13" s="321"/>
      <c r="THL13" s="321"/>
      <c r="THM13" s="321"/>
      <c r="THN13" s="321"/>
      <c r="THO13" s="321"/>
      <c r="THP13" s="321"/>
      <c r="THQ13" s="321"/>
      <c r="THR13" s="321"/>
      <c r="THS13" s="321"/>
      <c r="THT13" s="321"/>
      <c r="THU13" s="321"/>
      <c r="THV13" s="321"/>
      <c r="THW13" s="321"/>
      <c r="THX13" s="321"/>
      <c r="THY13" s="321"/>
      <c r="THZ13" s="321"/>
      <c r="TIA13" s="321"/>
      <c r="TIB13" s="321"/>
      <c r="TIC13" s="321"/>
      <c r="TID13" s="321"/>
      <c r="TIE13" s="321"/>
      <c r="TIF13" s="321"/>
      <c r="TIG13" s="321"/>
      <c r="TIH13" s="321"/>
      <c r="TII13" s="321"/>
      <c r="TIJ13" s="321"/>
      <c r="TIK13" s="321"/>
      <c r="TIL13" s="321"/>
      <c r="TIM13" s="321"/>
      <c r="TIN13" s="321"/>
      <c r="TIO13" s="321"/>
      <c r="TIP13" s="321"/>
      <c r="TIQ13" s="321"/>
      <c r="TIR13" s="321"/>
      <c r="TIS13" s="321"/>
      <c r="TIT13" s="321"/>
      <c r="TIU13" s="321"/>
      <c r="TIV13" s="321"/>
      <c r="TIW13" s="321"/>
      <c r="TIX13" s="321"/>
      <c r="TIY13" s="321"/>
      <c r="TIZ13" s="321"/>
      <c r="TJA13" s="321"/>
      <c r="TJB13" s="321"/>
      <c r="TJC13" s="321"/>
      <c r="TJD13" s="321"/>
      <c r="TJE13" s="321"/>
      <c r="TJF13" s="321"/>
      <c r="TJG13" s="321"/>
      <c r="TJH13" s="321"/>
      <c r="TJI13" s="321"/>
      <c r="TJJ13" s="321"/>
      <c r="TJK13" s="321"/>
      <c r="TJL13" s="321"/>
      <c r="TJM13" s="321"/>
      <c r="TJN13" s="321"/>
      <c r="TJO13" s="321"/>
      <c r="TJP13" s="321"/>
      <c r="TJQ13" s="321"/>
      <c r="TJR13" s="321"/>
      <c r="TJS13" s="321"/>
      <c r="TJT13" s="321"/>
      <c r="TJU13" s="321"/>
      <c r="TJV13" s="321"/>
      <c r="TJW13" s="321"/>
      <c r="TJX13" s="321"/>
      <c r="TJY13" s="321"/>
      <c r="TJZ13" s="321"/>
      <c r="TKA13" s="321"/>
      <c r="TKB13" s="321"/>
      <c r="TKC13" s="321"/>
      <c r="TKD13" s="321"/>
      <c r="TKE13" s="321"/>
      <c r="TKF13" s="321"/>
      <c r="TKG13" s="321"/>
      <c r="TKH13" s="321"/>
      <c r="TKI13" s="321"/>
      <c r="TKJ13" s="321"/>
      <c r="TKK13" s="321"/>
      <c r="TKL13" s="321"/>
      <c r="TKM13" s="321"/>
      <c r="TKN13" s="321"/>
      <c r="TKO13" s="321"/>
      <c r="TKP13" s="321"/>
      <c r="TKQ13" s="321"/>
      <c r="TKR13" s="321"/>
      <c r="TKS13" s="321"/>
      <c r="TKT13" s="321"/>
      <c r="TKU13" s="321"/>
      <c r="TKV13" s="321"/>
      <c r="TKW13" s="321"/>
      <c r="TKX13" s="321"/>
      <c r="TKY13" s="321"/>
      <c r="TKZ13" s="321"/>
      <c r="TLA13" s="321"/>
      <c r="TLB13" s="321"/>
      <c r="TLC13" s="321"/>
      <c r="TLD13" s="321"/>
      <c r="TLE13" s="321"/>
      <c r="TLF13" s="321"/>
      <c r="TLG13" s="321"/>
      <c r="TLH13" s="321"/>
      <c r="TLI13" s="321"/>
      <c r="TLJ13" s="321"/>
      <c r="TLK13" s="321"/>
      <c r="TLL13" s="321"/>
      <c r="TLM13" s="321"/>
      <c r="TLN13" s="321"/>
      <c r="TLO13" s="321"/>
      <c r="TLP13" s="321"/>
      <c r="TLQ13" s="321"/>
      <c r="TLR13" s="321"/>
      <c r="TLS13" s="321"/>
      <c r="TLT13" s="321"/>
      <c r="TLU13" s="321"/>
      <c r="TLV13" s="321"/>
      <c r="TLW13" s="321"/>
      <c r="TLX13" s="321"/>
      <c r="TLY13" s="321"/>
      <c r="TLZ13" s="321"/>
      <c r="TMA13" s="321"/>
      <c r="TMB13" s="321"/>
      <c r="TMC13" s="321"/>
      <c r="TMD13" s="321"/>
      <c r="TME13" s="321"/>
      <c r="TMF13" s="321"/>
      <c r="TMG13" s="321"/>
      <c r="TMH13" s="321"/>
      <c r="TMI13" s="321"/>
      <c r="TMJ13" s="321"/>
      <c r="TMK13" s="321"/>
      <c r="TML13" s="321"/>
      <c r="TMM13" s="321"/>
      <c r="TMN13" s="321"/>
      <c r="TMO13" s="321"/>
      <c r="TMP13" s="321"/>
      <c r="TMQ13" s="321"/>
      <c r="TMR13" s="321"/>
      <c r="TMS13" s="321"/>
      <c r="TMT13" s="321"/>
      <c r="TMU13" s="321"/>
      <c r="TMV13" s="321"/>
      <c r="TMW13" s="321"/>
      <c r="TMX13" s="321"/>
      <c r="TMY13" s="321"/>
      <c r="TMZ13" s="321"/>
      <c r="TNA13" s="321"/>
      <c r="TNB13" s="321"/>
      <c r="TNC13" s="321"/>
      <c r="TND13" s="321"/>
      <c r="TNE13" s="321"/>
      <c r="TNF13" s="321"/>
      <c r="TNG13" s="321"/>
      <c r="TNH13" s="321"/>
      <c r="TNI13" s="321"/>
      <c r="TNJ13" s="321"/>
      <c r="TNK13" s="321"/>
      <c r="TNL13" s="321"/>
      <c r="TNM13" s="321"/>
      <c r="TNN13" s="321"/>
      <c r="TNO13" s="321"/>
      <c r="TNP13" s="321"/>
      <c r="TNQ13" s="321"/>
      <c r="TNR13" s="321"/>
      <c r="TNS13" s="321"/>
      <c r="TNT13" s="321"/>
      <c r="TNU13" s="321"/>
      <c r="TNV13" s="321"/>
      <c r="TNW13" s="321"/>
      <c r="TNX13" s="321"/>
      <c r="TNY13" s="321"/>
      <c r="TNZ13" s="321"/>
      <c r="TOA13" s="321"/>
      <c r="TOB13" s="321"/>
      <c r="TOC13" s="321"/>
      <c r="TOD13" s="321"/>
      <c r="TOE13" s="321"/>
      <c r="TOF13" s="321"/>
      <c r="TOG13" s="321"/>
      <c r="TOH13" s="321"/>
      <c r="TOI13" s="321"/>
      <c r="TOJ13" s="321"/>
      <c r="TOK13" s="321"/>
      <c r="TOL13" s="321"/>
      <c r="TOM13" s="321"/>
      <c r="TON13" s="321"/>
      <c r="TOO13" s="321"/>
      <c r="TOP13" s="321"/>
      <c r="TOQ13" s="321"/>
      <c r="TOR13" s="321"/>
      <c r="TOS13" s="321"/>
      <c r="TOT13" s="321"/>
      <c r="TOU13" s="321"/>
      <c r="TOV13" s="321"/>
      <c r="TOW13" s="321"/>
      <c r="TOX13" s="321"/>
      <c r="TOY13" s="321"/>
      <c r="TOZ13" s="321"/>
      <c r="TPA13" s="321"/>
      <c r="TPB13" s="321"/>
      <c r="TPC13" s="321"/>
      <c r="TPD13" s="321"/>
      <c r="TPE13" s="321"/>
      <c r="TPF13" s="321"/>
      <c r="TPG13" s="321"/>
      <c r="TPH13" s="321"/>
      <c r="TPI13" s="321"/>
      <c r="TPJ13" s="321"/>
      <c r="TPK13" s="321"/>
      <c r="TPL13" s="321"/>
      <c r="TPM13" s="321"/>
      <c r="TPN13" s="321"/>
      <c r="TPO13" s="321"/>
      <c r="TPP13" s="321"/>
      <c r="TPQ13" s="321"/>
      <c r="TPR13" s="321"/>
      <c r="TPS13" s="321"/>
      <c r="TPT13" s="321"/>
      <c r="TPU13" s="321"/>
      <c r="TPV13" s="321"/>
      <c r="TPW13" s="321"/>
      <c r="TPX13" s="321"/>
      <c r="TPY13" s="321"/>
      <c r="TPZ13" s="321"/>
      <c r="TQA13" s="321"/>
      <c r="TQB13" s="321"/>
      <c r="TQC13" s="321"/>
      <c r="TQD13" s="321"/>
      <c r="TQE13" s="321"/>
      <c r="TQF13" s="321"/>
      <c r="TQG13" s="321"/>
      <c r="TQH13" s="321"/>
      <c r="TQI13" s="321"/>
      <c r="TQJ13" s="321"/>
      <c r="TQK13" s="321"/>
      <c r="TQL13" s="321"/>
      <c r="TQM13" s="321"/>
      <c r="TQN13" s="321"/>
      <c r="TQO13" s="321"/>
      <c r="TQP13" s="321"/>
      <c r="TQQ13" s="321"/>
      <c r="TQR13" s="321"/>
      <c r="TQS13" s="321"/>
      <c r="TQT13" s="321"/>
      <c r="TQU13" s="321"/>
      <c r="TQV13" s="321"/>
      <c r="TQW13" s="321"/>
      <c r="TQX13" s="321"/>
      <c r="TQY13" s="321"/>
      <c r="TQZ13" s="321"/>
      <c r="TRA13" s="321"/>
      <c r="TRB13" s="321"/>
      <c r="TRC13" s="321"/>
      <c r="TRD13" s="321"/>
      <c r="TRE13" s="321"/>
      <c r="TRF13" s="321"/>
      <c r="TRG13" s="321"/>
      <c r="TRH13" s="321"/>
      <c r="TRI13" s="321"/>
      <c r="TRJ13" s="321"/>
      <c r="TRK13" s="321"/>
      <c r="TRL13" s="321"/>
      <c r="TRM13" s="321"/>
      <c r="TRN13" s="321"/>
      <c r="TRO13" s="321"/>
      <c r="TRP13" s="321"/>
      <c r="TRQ13" s="321"/>
      <c r="TRR13" s="321"/>
      <c r="TRS13" s="321"/>
      <c r="TRT13" s="321"/>
      <c r="TRU13" s="321"/>
      <c r="TRV13" s="321"/>
      <c r="TRW13" s="321"/>
      <c r="TRX13" s="321"/>
      <c r="TRY13" s="321"/>
      <c r="TRZ13" s="321"/>
      <c r="TSA13" s="321"/>
      <c r="TSB13" s="321"/>
      <c r="TSC13" s="321"/>
      <c r="TSD13" s="321"/>
      <c r="TSE13" s="321"/>
      <c r="TSF13" s="321"/>
      <c r="TSG13" s="321"/>
      <c r="TSH13" s="321"/>
      <c r="TSI13" s="321"/>
      <c r="TSJ13" s="321"/>
      <c r="TSK13" s="321"/>
      <c r="TSL13" s="321"/>
      <c r="TSM13" s="321"/>
      <c r="TSN13" s="321"/>
      <c r="TSO13" s="321"/>
      <c r="TSP13" s="321"/>
      <c r="TSQ13" s="321"/>
      <c r="TSR13" s="321"/>
      <c r="TSS13" s="321"/>
      <c r="TST13" s="321"/>
      <c r="TSU13" s="321"/>
      <c r="TSV13" s="321"/>
      <c r="TSW13" s="321"/>
      <c r="TSX13" s="321"/>
      <c r="TSY13" s="321"/>
      <c r="TSZ13" s="321"/>
      <c r="TTA13" s="321"/>
      <c r="TTB13" s="321"/>
      <c r="TTC13" s="321"/>
      <c r="TTD13" s="321"/>
      <c r="TTE13" s="321"/>
      <c r="TTF13" s="321"/>
      <c r="TTG13" s="321"/>
      <c r="TTH13" s="321"/>
      <c r="TTI13" s="321"/>
      <c r="TTJ13" s="321"/>
      <c r="TTK13" s="321"/>
      <c r="TTL13" s="321"/>
      <c r="TTM13" s="321"/>
      <c r="TTN13" s="321"/>
      <c r="TTO13" s="321"/>
      <c r="TTP13" s="321"/>
      <c r="TTQ13" s="321"/>
      <c r="TTR13" s="321"/>
      <c r="TTS13" s="321"/>
      <c r="TTT13" s="321"/>
      <c r="TTU13" s="321"/>
      <c r="TTV13" s="321"/>
      <c r="TTW13" s="321"/>
      <c r="TTX13" s="321"/>
      <c r="TTY13" s="321"/>
      <c r="TTZ13" s="321"/>
      <c r="TUA13" s="321"/>
      <c r="TUB13" s="321"/>
      <c r="TUC13" s="321"/>
      <c r="TUD13" s="321"/>
      <c r="TUE13" s="321"/>
      <c r="TUF13" s="321"/>
      <c r="TUG13" s="321"/>
      <c r="TUH13" s="321"/>
      <c r="TUI13" s="321"/>
      <c r="TUJ13" s="321"/>
      <c r="TUK13" s="321"/>
      <c r="TUL13" s="321"/>
      <c r="TUM13" s="321"/>
      <c r="TUN13" s="321"/>
      <c r="TUO13" s="321"/>
      <c r="TUP13" s="321"/>
      <c r="TUQ13" s="321"/>
      <c r="TUR13" s="321"/>
      <c r="TUS13" s="321"/>
      <c r="TUT13" s="321"/>
      <c r="TUU13" s="321"/>
      <c r="TUV13" s="321"/>
      <c r="TUW13" s="321"/>
      <c r="TUX13" s="321"/>
      <c r="TUY13" s="321"/>
      <c r="TUZ13" s="321"/>
      <c r="TVA13" s="321"/>
      <c r="TVB13" s="321"/>
      <c r="TVC13" s="321"/>
      <c r="TVD13" s="321"/>
      <c r="TVE13" s="321"/>
      <c r="TVF13" s="321"/>
      <c r="TVG13" s="321"/>
      <c r="TVH13" s="321"/>
      <c r="TVI13" s="321"/>
      <c r="TVJ13" s="321"/>
      <c r="TVK13" s="321"/>
      <c r="TVL13" s="321"/>
      <c r="TVM13" s="321"/>
      <c r="TVN13" s="321"/>
      <c r="TVO13" s="321"/>
      <c r="TVP13" s="321"/>
      <c r="TVQ13" s="321"/>
      <c r="TVR13" s="321"/>
      <c r="TVS13" s="321"/>
      <c r="TVT13" s="321"/>
      <c r="TVU13" s="321"/>
      <c r="TVV13" s="321"/>
      <c r="TVW13" s="321"/>
      <c r="TVX13" s="321"/>
      <c r="TVY13" s="321"/>
      <c r="TVZ13" s="321"/>
      <c r="TWA13" s="321"/>
      <c r="TWB13" s="321"/>
      <c r="TWC13" s="321"/>
      <c r="TWD13" s="321"/>
      <c r="TWE13" s="321"/>
      <c r="TWF13" s="321"/>
      <c r="TWG13" s="321"/>
      <c r="TWH13" s="321"/>
      <c r="TWI13" s="321"/>
      <c r="TWJ13" s="321"/>
      <c r="TWK13" s="321"/>
      <c r="TWL13" s="321"/>
      <c r="TWM13" s="321"/>
      <c r="TWN13" s="321"/>
      <c r="TWO13" s="321"/>
      <c r="TWP13" s="321"/>
      <c r="TWQ13" s="321"/>
      <c r="TWR13" s="321"/>
      <c r="TWS13" s="321"/>
      <c r="TWT13" s="321"/>
      <c r="TWU13" s="321"/>
      <c r="TWV13" s="321"/>
      <c r="TWW13" s="321"/>
      <c r="TWX13" s="321"/>
      <c r="TWY13" s="321"/>
      <c r="TWZ13" s="321"/>
      <c r="TXA13" s="321"/>
      <c r="TXB13" s="321"/>
      <c r="TXC13" s="321"/>
      <c r="TXD13" s="321"/>
      <c r="TXE13" s="321"/>
      <c r="TXF13" s="321"/>
      <c r="TXG13" s="321"/>
      <c r="TXH13" s="321"/>
      <c r="TXI13" s="321"/>
      <c r="TXJ13" s="321"/>
      <c r="TXK13" s="321"/>
      <c r="TXL13" s="321"/>
      <c r="TXM13" s="321"/>
      <c r="TXN13" s="321"/>
      <c r="TXO13" s="321"/>
      <c r="TXP13" s="321"/>
      <c r="TXQ13" s="321"/>
      <c r="TXR13" s="321"/>
      <c r="TXS13" s="321"/>
      <c r="TXT13" s="321"/>
      <c r="TXU13" s="321"/>
      <c r="TXV13" s="321"/>
      <c r="TXW13" s="321"/>
      <c r="TXX13" s="321"/>
      <c r="TXY13" s="321"/>
      <c r="TXZ13" s="321"/>
      <c r="TYA13" s="321"/>
      <c r="TYB13" s="321"/>
      <c r="TYC13" s="321"/>
      <c r="TYD13" s="321"/>
      <c r="TYE13" s="321"/>
      <c r="TYF13" s="321"/>
      <c r="TYG13" s="321"/>
      <c r="TYH13" s="321"/>
      <c r="TYI13" s="321"/>
      <c r="TYJ13" s="321"/>
      <c r="TYK13" s="321"/>
      <c r="TYL13" s="321"/>
      <c r="TYM13" s="321"/>
      <c r="TYN13" s="321"/>
      <c r="TYO13" s="321"/>
      <c r="TYP13" s="321"/>
      <c r="TYQ13" s="321"/>
      <c r="TYR13" s="321"/>
      <c r="TYS13" s="321"/>
      <c r="TYT13" s="321"/>
      <c r="TYU13" s="321"/>
      <c r="TYV13" s="321"/>
      <c r="TYW13" s="321"/>
      <c r="TYX13" s="321"/>
      <c r="TYY13" s="321"/>
      <c r="TYZ13" s="321"/>
      <c r="TZA13" s="321"/>
      <c r="TZB13" s="321"/>
      <c r="TZC13" s="321"/>
      <c r="TZD13" s="321"/>
      <c r="TZE13" s="321"/>
      <c r="TZF13" s="321"/>
      <c r="TZG13" s="321"/>
      <c r="TZH13" s="321"/>
      <c r="TZI13" s="321"/>
      <c r="TZJ13" s="321"/>
      <c r="TZK13" s="321"/>
      <c r="TZL13" s="321"/>
      <c r="TZM13" s="321"/>
      <c r="TZN13" s="321"/>
      <c r="TZO13" s="321"/>
      <c r="TZP13" s="321"/>
      <c r="TZQ13" s="321"/>
      <c r="TZR13" s="321"/>
      <c r="TZS13" s="321"/>
      <c r="TZT13" s="321"/>
      <c r="TZU13" s="321"/>
      <c r="TZV13" s="321"/>
      <c r="TZW13" s="321"/>
      <c r="TZX13" s="321"/>
      <c r="TZY13" s="321"/>
      <c r="TZZ13" s="321"/>
      <c r="UAA13" s="321"/>
      <c r="UAB13" s="321"/>
      <c r="UAC13" s="321"/>
      <c r="UAD13" s="321"/>
      <c r="UAE13" s="321"/>
      <c r="UAF13" s="321"/>
      <c r="UAG13" s="321"/>
      <c r="UAH13" s="321"/>
      <c r="UAI13" s="321"/>
      <c r="UAJ13" s="321"/>
      <c r="UAK13" s="321"/>
      <c r="UAL13" s="321"/>
      <c r="UAM13" s="321"/>
      <c r="UAN13" s="321"/>
      <c r="UAO13" s="321"/>
      <c r="UAP13" s="321"/>
      <c r="UAQ13" s="321"/>
      <c r="UAR13" s="321"/>
      <c r="UAS13" s="321"/>
      <c r="UAT13" s="321"/>
      <c r="UAU13" s="321"/>
      <c r="UAV13" s="321"/>
      <c r="UAW13" s="321"/>
      <c r="UAX13" s="321"/>
      <c r="UAY13" s="321"/>
      <c r="UAZ13" s="321"/>
      <c r="UBA13" s="321"/>
      <c r="UBB13" s="321"/>
      <c r="UBC13" s="321"/>
      <c r="UBD13" s="321"/>
      <c r="UBE13" s="321"/>
      <c r="UBF13" s="321"/>
      <c r="UBG13" s="321"/>
      <c r="UBH13" s="321"/>
      <c r="UBI13" s="321"/>
      <c r="UBJ13" s="321"/>
      <c r="UBK13" s="321"/>
      <c r="UBL13" s="321"/>
      <c r="UBM13" s="321"/>
      <c r="UBN13" s="321"/>
      <c r="UBO13" s="321"/>
      <c r="UBP13" s="321"/>
      <c r="UBQ13" s="321"/>
      <c r="UBR13" s="321"/>
      <c r="UBS13" s="321"/>
      <c r="UBT13" s="321"/>
      <c r="UBU13" s="321"/>
      <c r="UBV13" s="321"/>
      <c r="UBW13" s="321"/>
      <c r="UBX13" s="321"/>
      <c r="UBY13" s="321"/>
      <c r="UBZ13" s="321"/>
      <c r="UCA13" s="321"/>
      <c r="UCB13" s="321"/>
      <c r="UCC13" s="321"/>
      <c r="UCD13" s="321"/>
      <c r="UCE13" s="321"/>
      <c r="UCF13" s="321"/>
      <c r="UCG13" s="321"/>
      <c r="UCH13" s="321"/>
      <c r="UCI13" s="321"/>
      <c r="UCJ13" s="321"/>
      <c r="UCK13" s="321"/>
      <c r="UCL13" s="321"/>
      <c r="UCM13" s="321"/>
      <c r="UCN13" s="321"/>
      <c r="UCO13" s="321"/>
      <c r="UCP13" s="321"/>
      <c r="UCQ13" s="321"/>
      <c r="UCR13" s="321"/>
      <c r="UCS13" s="321"/>
      <c r="UCT13" s="321"/>
      <c r="UCU13" s="321"/>
      <c r="UCV13" s="321"/>
      <c r="UCW13" s="321"/>
      <c r="UCX13" s="321"/>
      <c r="UCY13" s="321"/>
      <c r="UCZ13" s="321"/>
      <c r="UDA13" s="321"/>
      <c r="UDB13" s="321"/>
      <c r="UDC13" s="321"/>
      <c r="UDD13" s="321"/>
      <c r="UDE13" s="321"/>
      <c r="UDF13" s="321"/>
      <c r="UDG13" s="321"/>
      <c r="UDH13" s="321"/>
      <c r="UDI13" s="321"/>
      <c r="UDJ13" s="321"/>
      <c r="UDK13" s="321"/>
      <c r="UDL13" s="321"/>
      <c r="UDM13" s="321"/>
      <c r="UDN13" s="321"/>
      <c r="UDO13" s="321"/>
      <c r="UDP13" s="321"/>
      <c r="UDQ13" s="321"/>
      <c r="UDR13" s="321"/>
      <c r="UDS13" s="321"/>
      <c r="UDT13" s="321"/>
      <c r="UDU13" s="321"/>
      <c r="UDV13" s="321"/>
      <c r="UDW13" s="321"/>
      <c r="UDX13" s="321"/>
      <c r="UDY13" s="321"/>
      <c r="UDZ13" s="321"/>
      <c r="UEA13" s="321"/>
      <c r="UEB13" s="321"/>
      <c r="UEC13" s="321"/>
      <c r="UED13" s="321"/>
      <c r="UEE13" s="321"/>
      <c r="UEF13" s="321"/>
      <c r="UEG13" s="321"/>
      <c r="UEH13" s="321"/>
      <c r="UEI13" s="321"/>
      <c r="UEJ13" s="321"/>
      <c r="UEK13" s="321"/>
      <c r="UEL13" s="321"/>
      <c r="UEM13" s="321"/>
      <c r="UEN13" s="321"/>
      <c r="UEO13" s="321"/>
      <c r="UEP13" s="321"/>
      <c r="UEQ13" s="321"/>
      <c r="UER13" s="321"/>
      <c r="UES13" s="321"/>
      <c r="UET13" s="321"/>
      <c r="UEU13" s="321"/>
      <c r="UEV13" s="321"/>
      <c r="UEW13" s="321"/>
      <c r="UEX13" s="321"/>
      <c r="UEY13" s="321"/>
      <c r="UEZ13" s="321"/>
      <c r="UFA13" s="321"/>
      <c r="UFB13" s="321"/>
      <c r="UFC13" s="321"/>
      <c r="UFD13" s="321"/>
      <c r="UFE13" s="321"/>
      <c r="UFF13" s="321"/>
      <c r="UFG13" s="321"/>
      <c r="UFH13" s="321"/>
      <c r="UFI13" s="321"/>
      <c r="UFJ13" s="321"/>
      <c r="UFK13" s="321"/>
      <c r="UFL13" s="321"/>
      <c r="UFM13" s="321"/>
      <c r="UFN13" s="321"/>
      <c r="UFO13" s="321"/>
      <c r="UFP13" s="321"/>
      <c r="UFQ13" s="321"/>
      <c r="UFR13" s="321"/>
      <c r="UFS13" s="321"/>
      <c r="UFT13" s="321"/>
      <c r="UFU13" s="321"/>
      <c r="UFV13" s="321"/>
      <c r="UFW13" s="321"/>
      <c r="UFX13" s="321"/>
      <c r="UFY13" s="321"/>
      <c r="UFZ13" s="321"/>
      <c r="UGA13" s="321"/>
      <c r="UGB13" s="321"/>
      <c r="UGC13" s="321"/>
      <c r="UGD13" s="321"/>
      <c r="UGE13" s="321"/>
      <c r="UGF13" s="321"/>
      <c r="UGG13" s="321"/>
      <c r="UGH13" s="321"/>
      <c r="UGI13" s="321"/>
      <c r="UGJ13" s="321"/>
      <c r="UGK13" s="321"/>
      <c r="UGL13" s="321"/>
      <c r="UGM13" s="321"/>
      <c r="UGN13" s="321"/>
      <c r="UGO13" s="321"/>
      <c r="UGP13" s="321"/>
      <c r="UGQ13" s="321"/>
      <c r="UGR13" s="321"/>
      <c r="UGS13" s="321"/>
      <c r="UGT13" s="321"/>
      <c r="UGU13" s="321"/>
      <c r="UGV13" s="321"/>
      <c r="UGW13" s="321"/>
      <c r="UGX13" s="321"/>
      <c r="UGY13" s="321"/>
      <c r="UGZ13" s="321"/>
      <c r="UHA13" s="321"/>
      <c r="UHB13" s="321"/>
      <c r="UHC13" s="321"/>
      <c r="UHD13" s="321"/>
      <c r="UHE13" s="321"/>
      <c r="UHF13" s="321"/>
      <c r="UHG13" s="321"/>
      <c r="UHH13" s="321"/>
      <c r="UHI13" s="321"/>
      <c r="UHJ13" s="321"/>
      <c r="UHK13" s="321"/>
      <c r="UHL13" s="321"/>
      <c r="UHM13" s="321"/>
      <c r="UHN13" s="321"/>
      <c r="UHO13" s="321"/>
      <c r="UHP13" s="321"/>
      <c r="UHQ13" s="321"/>
      <c r="UHR13" s="321"/>
      <c r="UHS13" s="321"/>
      <c r="UHT13" s="321"/>
      <c r="UHU13" s="321"/>
      <c r="UHV13" s="321"/>
      <c r="UHW13" s="321"/>
      <c r="UHX13" s="321"/>
      <c r="UHY13" s="321"/>
      <c r="UHZ13" s="321"/>
      <c r="UIA13" s="321"/>
      <c r="UIB13" s="321"/>
      <c r="UIC13" s="321"/>
      <c r="UID13" s="321"/>
      <c r="UIE13" s="321"/>
      <c r="UIF13" s="321"/>
      <c r="UIG13" s="321"/>
      <c r="UIH13" s="321"/>
      <c r="UII13" s="321"/>
      <c r="UIJ13" s="321"/>
      <c r="UIK13" s="321"/>
      <c r="UIL13" s="321"/>
      <c r="UIM13" s="321"/>
      <c r="UIN13" s="321"/>
      <c r="UIO13" s="321"/>
      <c r="UIP13" s="321"/>
      <c r="UIQ13" s="321"/>
      <c r="UIR13" s="321"/>
      <c r="UIS13" s="321"/>
      <c r="UIT13" s="321"/>
      <c r="UIU13" s="321"/>
      <c r="UIV13" s="321"/>
      <c r="UIW13" s="321"/>
      <c r="UIX13" s="321"/>
      <c r="UIY13" s="321"/>
      <c r="UIZ13" s="321"/>
      <c r="UJA13" s="321"/>
      <c r="UJB13" s="321"/>
      <c r="UJC13" s="321"/>
      <c r="UJD13" s="321"/>
      <c r="UJE13" s="321"/>
      <c r="UJF13" s="321"/>
      <c r="UJG13" s="321"/>
      <c r="UJH13" s="321"/>
      <c r="UJI13" s="321"/>
      <c r="UJJ13" s="321"/>
      <c r="UJK13" s="321"/>
      <c r="UJL13" s="321"/>
      <c r="UJM13" s="321"/>
      <c r="UJN13" s="321"/>
      <c r="UJO13" s="321"/>
      <c r="UJP13" s="321"/>
      <c r="UJQ13" s="321"/>
      <c r="UJR13" s="321"/>
      <c r="UJS13" s="321"/>
      <c r="UJT13" s="321"/>
      <c r="UJU13" s="321"/>
      <c r="UJV13" s="321"/>
      <c r="UJW13" s="321"/>
      <c r="UJX13" s="321"/>
      <c r="UJY13" s="321"/>
      <c r="UJZ13" s="321"/>
      <c r="UKA13" s="321"/>
      <c r="UKB13" s="321"/>
      <c r="UKC13" s="321"/>
      <c r="UKD13" s="321"/>
      <c r="UKE13" s="321"/>
      <c r="UKF13" s="321"/>
      <c r="UKG13" s="321"/>
      <c r="UKH13" s="321"/>
      <c r="UKI13" s="321"/>
      <c r="UKJ13" s="321"/>
      <c r="UKK13" s="321"/>
      <c r="UKL13" s="321"/>
      <c r="UKM13" s="321"/>
      <c r="UKN13" s="321"/>
      <c r="UKO13" s="321"/>
      <c r="UKP13" s="321"/>
      <c r="UKQ13" s="321"/>
      <c r="UKR13" s="321"/>
      <c r="UKS13" s="321"/>
      <c r="UKT13" s="321"/>
      <c r="UKU13" s="321"/>
      <c r="UKV13" s="321"/>
      <c r="UKW13" s="321"/>
      <c r="UKX13" s="321"/>
      <c r="UKY13" s="321"/>
      <c r="UKZ13" s="321"/>
      <c r="ULA13" s="321"/>
      <c r="ULB13" s="321"/>
      <c r="ULC13" s="321"/>
      <c r="ULD13" s="321"/>
      <c r="ULE13" s="321"/>
      <c r="ULF13" s="321"/>
      <c r="ULG13" s="321"/>
      <c r="ULH13" s="321"/>
      <c r="ULI13" s="321"/>
      <c r="ULJ13" s="321"/>
      <c r="ULK13" s="321"/>
      <c r="ULL13" s="321"/>
      <c r="ULM13" s="321"/>
      <c r="ULN13" s="321"/>
      <c r="ULO13" s="321"/>
      <c r="ULP13" s="321"/>
      <c r="ULQ13" s="321"/>
      <c r="ULR13" s="321"/>
      <c r="ULS13" s="321"/>
      <c r="ULT13" s="321"/>
      <c r="ULU13" s="321"/>
      <c r="ULV13" s="321"/>
      <c r="ULW13" s="321"/>
      <c r="ULX13" s="321"/>
      <c r="ULY13" s="321"/>
      <c r="ULZ13" s="321"/>
      <c r="UMA13" s="321"/>
      <c r="UMB13" s="321"/>
      <c r="UMC13" s="321"/>
      <c r="UMD13" s="321"/>
      <c r="UME13" s="321"/>
      <c r="UMF13" s="321"/>
      <c r="UMG13" s="321"/>
      <c r="UMH13" s="321"/>
      <c r="UMI13" s="321"/>
      <c r="UMJ13" s="321"/>
      <c r="UMK13" s="321"/>
      <c r="UML13" s="321"/>
      <c r="UMM13" s="321"/>
      <c r="UMN13" s="321"/>
      <c r="UMO13" s="321"/>
      <c r="UMP13" s="321"/>
      <c r="UMQ13" s="321"/>
      <c r="UMR13" s="321"/>
      <c r="UMS13" s="321"/>
      <c r="UMT13" s="321"/>
      <c r="UMU13" s="321"/>
      <c r="UMV13" s="321"/>
      <c r="UMW13" s="321"/>
      <c r="UMX13" s="321"/>
      <c r="UMY13" s="321"/>
      <c r="UMZ13" s="321"/>
      <c r="UNA13" s="321"/>
      <c r="UNB13" s="321"/>
      <c r="UNC13" s="321"/>
      <c r="UND13" s="321"/>
      <c r="UNE13" s="321"/>
      <c r="UNF13" s="321"/>
      <c r="UNG13" s="321"/>
      <c r="UNH13" s="321"/>
      <c r="UNI13" s="321"/>
      <c r="UNJ13" s="321"/>
      <c r="UNK13" s="321"/>
      <c r="UNL13" s="321"/>
      <c r="UNM13" s="321"/>
      <c r="UNN13" s="321"/>
      <c r="UNO13" s="321"/>
      <c r="UNP13" s="321"/>
      <c r="UNQ13" s="321"/>
      <c r="UNR13" s="321"/>
      <c r="UNS13" s="321"/>
      <c r="UNT13" s="321"/>
      <c r="UNU13" s="321"/>
      <c r="UNV13" s="321"/>
      <c r="UNW13" s="321"/>
      <c r="UNX13" s="321"/>
      <c r="UNY13" s="321"/>
      <c r="UNZ13" s="321"/>
      <c r="UOA13" s="321"/>
      <c r="UOB13" s="321"/>
      <c r="UOC13" s="321"/>
      <c r="UOD13" s="321"/>
      <c r="UOE13" s="321"/>
      <c r="UOF13" s="321"/>
      <c r="UOG13" s="321"/>
      <c r="UOH13" s="321"/>
      <c r="UOI13" s="321"/>
      <c r="UOJ13" s="321"/>
      <c r="UOK13" s="321"/>
      <c r="UOL13" s="321"/>
      <c r="UOM13" s="321"/>
      <c r="UON13" s="321"/>
      <c r="UOO13" s="321"/>
      <c r="UOP13" s="321"/>
      <c r="UOQ13" s="321"/>
      <c r="UOR13" s="321"/>
      <c r="UOS13" s="321"/>
      <c r="UOT13" s="321"/>
      <c r="UOU13" s="321"/>
      <c r="UOV13" s="321"/>
      <c r="UOW13" s="321"/>
      <c r="UOX13" s="321"/>
      <c r="UOY13" s="321"/>
      <c r="UOZ13" s="321"/>
      <c r="UPA13" s="321"/>
      <c r="UPB13" s="321"/>
      <c r="UPC13" s="321"/>
      <c r="UPD13" s="321"/>
      <c r="UPE13" s="321"/>
      <c r="UPF13" s="321"/>
      <c r="UPG13" s="321"/>
      <c r="UPH13" s="321"/>
      <c r="UPI13" s="321"/>
      <c r="UPJ13" s="321"/>
      <c r="UPK13" s="321"/>
      <c r="UPL13" s="321"/>
      <c r="UPM13" s="321"/>
      <c r="UPN13" s="321"/>
      <c r="UPO13" s="321"/>
      <c r="UPP13" s="321"/>
      <c r="UPQ13" s="321"/>
      <c r="UPR13" s="321"/>
      <c r="UPS13" s="321"/>
      <c r="UPT13" s="321"/>
      <c r="UPU13" s="321"/>
      <c r="UPV13" s="321"/>
      <c r="UPW13" s="321"/>
      <c r="UPX13" s="321"/>
      <c r="UPY13" s="321"/>
      <c r="UPZ13" s="321"/>
      <c r="UQA13" s="321"/>
      <c r="UQB13" s="321"/>
      <c r="UQC13" s="321"/>
      <c r="UQD13" s="321"/>
      <c r="UQE13" s="321"/>
      <c r="UQF13" s="321"/>
      <c r="UQG13" s="321"/>
      <c r="UQH13" s="321"/>
      <c r="UQI13" s="321"/>
      <c r="UQJ13" s="321"/>
      <c r="UQK13" s="321"/>
      <c r="UQL13" s="321"/>
      <c r="UQM13" s="321"/>
      <c r="UQN13" s="321"/>
      <c r="UQO13" s="321"/>
      <c r="UQP13" s="321"/>
      <c r="UQQ13" s="321"/>
      <c r="UQR13" s="321"/>
      <c r="UQS13" s="321"/>
      <c r="UQT13" s="321"/>
      <c r="UQU13" s="321"/>
      <c r="UQV13" s="321"/>
      <c r="UQW13" s="321"/>
      <c r="UQX13" s="321"/>
      <c r="UQY13" s="321"/>
      <c r="UQZ13" s="321"/>
      <c r="URA13" s="321"/>
      <c r="URB13" s="321"/>
      <c r="URC13" s="321"/>
      <c r="URD13" s="321"/>
      <c r="URE13" s="321"/>
      <c r="URF13" s="321"/>
      <c r="URG13" s="321"/>
      <c r="URH13" s="321"/>
      <c r="URI13" s="321"/>
      <c r="URJ13" s="321"/>
      <c r="URK13" s="321"/>
      <c r="URL13" s="321"/>
      <c r="URM13" s="321"/>
      <c r="URN13" s="321"/>
      <c r="URO13" s="321"/>
      <c r="URP13" s="321"/>
      <c r="URQ13" s="321"/>
      <c r="URR13" s="321"/>
      <c r="URS13" s="321"/>
      <c r="URT13" s="321"/>
      <c r="URU13" s="321"/>
      <c r="URV13" s="321"/>
      <c r="URW13" s="321"/>
      <c r="URX13" s="321"/>
      <c r="URY13" s="321"/>
      <c r="URZ13" s="321"/>
      <c r="USA13" s="321"/>
      <c r="USB13" s="321"/>
      <c r="USC13" s="321"/>
      <c r="USD13" s="321"/>
      <c r="USE13" s="321"/>
      <c r="USF13" s="321"/>
      <c r="USG13" s="321"/>
      <c r="USH13" s="321"/>
      <c r="USI13" s="321"/>
      <c r="USJ13" s="321"/>
      <c r="USK13" s="321"/>
      <c r="USL13" s="321"/>
      <c r="USM13" s="321"/>
      <c r="USN13" s="321"/>
      <c r="USO13" s="321"/>
      <c r="USP13" s="321"/>
      <c r="USQ13" s="321"/>
      <c r="USR13" s="321"/>
      <c r="USS13" s="321"/>
      <c r="UST13" s="321"/>
      <c r="USU13" s="321"/>
      <c r="USV13" s="321"/>
      <c r="USW13" s="321"/>
      <c r="USX13" s="321"/>
      <c r="USY13" s="321"/>
      <c r="USZ13" s="321"/>
      <c r="UTA13" s="321"/>
      <c r="UTB13" s="321"/>
      <c r="UTC13" s="321"/>
      <c r="UTD13" s="321"/>
      <c r="UTE13" s="321"/>
      <c r="UTF13" s="321"/>
      <c r="UTG13" s="321"/>
      <c r="UTH13" s="321"/>
      <c r="UTI13" s="321"/>
      <c r="UTJ13" s="321"/>
      <c r="UTK13" s="321"/>
      <c r="UTL13" s="321"/>
      <c r="UTM13" s="321"/>
      <c r="UTN13" s="321"/>
      <c r="UTO13" s="321"/>
      <c r="UTP13" s="321"/>
      <c r="UTQ13" s="321"/>
      <c r="UTR13" s="321"/>
      <c r="UTS13" s="321"/>
      <c r="UTT13" s="321"/>
      <c r="UTU13" s="321"/>
      <c r="UTV13" s="321"/>
      <c r="UTW13" s="321"/>
      <c r="UTX13" s="321"/>
      <c r="UTY13" s="321"/>
      <c r="UTZ13" s="321"/>
      <c r="UUA13" s="321"/>
      <c r="UUB13" s="321"/>
      <c r="UUC13" s="321"/>
      <c r="UUD13" s="321"/>
      <c r="UUE13" s="321"/>
      <c r="UUF13" s="321"/>
      <c r="UUG13" s="321"/>
      <c r="UUH13" s="321"/>
      <c r="UUI13" s="321"/>
      <c r="UUJ13" s="321"/>
      <c r="UUK13" s="321"/>
      <c r="UUL13" s="321"/>
      <c r="UUM13" s="321"/>
      <c r="UUN13" s="321"/>
      <c r="UUO13" s="321"/>
      <c r="UUP13" s="321"/>
      <c r="UUQ13" s="321"/>
      <c r="UUR13" s="321"/>
      <c r="UUS13" s="321"/>
      <c r="UUT13" s="321"/>
      <c r="UUU13" s="321"/>
      <c r="UUV13" s="321"/>
      <c r="UUW13" s="321"/>
      <c r="UUX13" s="321"/>
      <c r="UUY13" s="321"/>
      <c r="UUZ13" s="321"/>
      <c r="UVA13" s="321"/>
      <c r="UVB13" s="321"/>
      <c r="UVC13" s="321"/>
      <c r="UVD13" s="321"/>
      <c r="UVE13" s="321"/>
      <c r="UVF13" s="321"/>
      <c r="UVG13" s="321"/>
      <c r="UVH13" s="321"/>
      <c r="UVI13" s="321"/>
      <c r="UVJ13" s="321"/>
      <c r="UVK13" s="321"/>
      <c r="UVL13" s="321"/>
      <c r="UVM13" s="321"/>
      <c r="UVN13" s="321"/>
      <c r="UVO13" s="321"/>
      <c r="UVP13" s="321"/>
      <c r="UVQ13" s="321"/>
      <c r="UVR13" s="321"/>
      <c r="UVS13" s="321"/>
      <c r="UVT13" s="321"/>
      <c r="UVU13" s="321"/>
      <c r="UVV13" s="321"/>
      <c r="UVW13" s="321"/>
      <c r="UVX13" s="321"/>
      <c r="UVY13" s="321"/>
      <c r="UVZ13" s="321"/>
      <c r="UWA13" s="321"/>
      <c r="UWB13" s="321"/>
      <c r="UWC13" s="321"/>
      <c r="UWD13" s="321"/>
      <c r="UWE13" s="321"/>
      <c r="UWF13" s="321"/>
      <c r="UWG13" s="321"/>
      <c r="UWH13" s="321"/>
      <c r="UWI13" s="321"/>
      <c r="UWJ13" s="321"/>
      <c r="UWK13" s="321"/>
      <c r="UWL13" s="321"/>
      <c r="UWM13" s="321"/>
      <c r="UWN13" s="321"/>
      <c r="UWO13" s="321"/>
      <c r="UWP13" s="321"/>
      <c r="UWQ13" s="321"/>
      <c r="UWR13" s="321"/>
      <c r="UWS13" s="321"/>
      <c r="UWT13" s="321"/>
      <c r="UWU13" s="321"/>
      <c r="UWV13" s="321"/>
      <c r="UWW13" s="321"/>
      <c r="UWX13" s="321"/>
      <c r="UWY13" s="321"/>
      <c r="UWZ13" s="321"/>
      <c r="UXA13" s="321"/>
      <c r="UXB13" s="321"/>
      <c r="UXC13" s="321"/>
      <c r="UXD13" s="321"/>
      <c r="UXE13" s="321"/>
      <c r="UXF13" s="321"/>
      <c r="UXG13" s="321"/>
      <c r="UXH13" s="321"/>
      <c r="UXI13" s="321"/>
      <c r="UXJ13" s="321"/>
      <c r="UXK13" s="321"/>
      <c r="UXL13" s="321"/>
      <c r="UXM13" s="321"/>
      <c r="UXN13" s="321"/>
      <c r="UXO13" s="321"/>
      <c r="UXP13" s="321"/>
      <c r="UXQ13" s="321"/>
      <c r="UXR13" s="321"/>
      <c r="UXS13" s="321"/>
      <c r="UXT13" s="321"/>
      <c r="UXU13" s="321"/>
      <c r="UXV13" s="321"/>
      <c r="UXW13" s="321"/>
      <c r="UXX13" s="321"/>
      <c r="UXY13" s="321"/>
      <c r="UXZ13" s="321"/>
      <c r="UYA13" s="321"/>
      <c r="UYB13" s="321"/>
      <c r="UYC13" s="321"/>
      <c r="UYD13" s="321"/>
      <c r="UYE13" s="321"/>
      <c r="UYF13" s="321"/>
      <c r="UYG13" s="321"/>
      <c r="UYH13" s="321"/>
      <c r="UYI13" s="321"/>
      <c r="UYJ13" s="321"/>
      <c r="UYK13" s="321"/>
      <c r="UYL13" s="321"/>
      <c r="UYM13" s="321"/>
      <c r="UYN13" s="321"/>
      <c r="UYO13" s="321"/>
      <c r="UYP13" s="321"/>
      <c r="UYQ13" s="321"/>
      <c r="UYR13" s="321"/>
      <c r="UYS13" s="321"/>
      <c r="UYT13" s="321"/>
      <c r="UYU13" s="321"/>
      <c r="UYV13" s="321"/>
      <c r="UYW13" s="321"/>
      <c r="UYX13" s="321"/>
      <c r="UYY13" s="321"/>
      <c r="UYZ13" s="321"/>
      <c r="UZA13" s="321"/>
      <c r="UZB13" s="321"/>
      <c r="UZC13" s="321"/>
      <c r="UZD13" s="321"/>
      <c r="UZE13" s="321"/>
      <c r="UZF13" s="321"/>
      <c r="UZG13" s="321"/>
      <c r="UZH13" s="321"/>
      <c r="UZI13" s="321"/>
      <c r="UZJ13" s="321"/>
      <c r="UZK13" s="321"/>
      <c r="UZL13" s="321"/>
      <c r="UZM13" s="321"/>
      <c r="UZN13" s="321"/>
      <c r="UZO13" s="321"/>
      <c r="UZP13" s="321"/>
      <c r="UZQ13" s="321"/>
      <c r="UZR13" s="321"/>
      <c r="UZS13" s="321"/>
      <c r="UZT13" s="321"/>
      <c r="UZU13" s="321"/>
      <c r="UZV13" s="321"/>
      <c r="UZW13" s="321"/>
      <c r="UZX13" s="321"/>
      <c r="UZY13" s="321"/>
      <c r="UZZ13" s="321"/>
      <c r="VAA13" s="321"/>
      <c r="VAB13" s="321"/>
      <c r="VAC13" s="321"/>
      <c r="VAD13" s="321"/>
      <c r="VAE13" s="321"/>
      <c r="VAF13" s="321"/>
      <c r="VAG13" s="321"/>
      <c r="VAH13" s="321"/>
      <c r="VAI13" s="321"/>
      <c r="VAJ13" s="321"/>
      <c r="VAK13" s="321"/>
      <c r="VAL13" s="321"/>
      <c r="VAM13" s="321"/>
      <c r="VAN13" s="321"/>
      <c r="VAO13" s="321"/>
      <c r="VAP13" s="321"/>
      <c r="VAQ13" s="321"/>
      <c r="VAR13" s="321"/>
      <c r="VAS13" s="321"/>
      <c r="VAT13" s="321"/>
      <c r="VAU13" s="321"/>
      <c r="VAV13" s="321"/>
      <c r="VAW13" s="321"/>
      <c r="VAX13" s="321"/>
      <c r="VAY13" s="321"/>
      <c r="VAZ13" s="321"/>
      <c r="VBA13" s="321"/>
      <c r="VBB13" s="321"/>
      <c r="VBC13" s="321"/>
      <c r="VBD13" s="321"/>
      <c r="VBE13" s="321"/>
      <c r="VBF13" s="321"/>
      <c r="VBG13" s="321"/>
      <c r="VBH13" s="321"/>
      <c r="VBI13" s="321"/>
      <c r="VBJ13" s="321"/>
      <c r="VBK13" s="321"/>
      <c r="VBL13" s="321"/>
      <c r="VBM13" s="321"/>
      <c r="VBN13" s="321"/>
      <c r="VBO13" s="321"/>
      <c r="VBP13" s="321"/>
      <c r="VBQ13" s="321"/>
      <c r="VBR13" s="321"/>
      <c r="VBS13" s="321"/>
      <c r="VBT13" s="321"/>
      <c r="VBU13" s="321"/>
      <c r="VBV13" s="321"/>
      <c r="VBW13" s="321"/>
      <c r="VBX13" s="321"/>
      <c r="VBY13" s="321"/>
      <c r="VBZ13" s="321"/>
      <c r="VCA13" s="321"/>
      <c r="VCB13" s="321"/>
      <c r="VCC13" s="321"/>
      <c r="VCD13" s="321"/>
      <c r="VCE13" s="321"/>
      <c r="VCF13" s="321"/>
      <c r="VCG13" s="321"/>
      <c r="VCH13" s="321"/>
      <c r="VCI13" s="321"/>
      <c r="VCJ13" s="321"/>
      <c r="VCK13" s="321"/>
      <c r="VCL13" s="321"/>
      <c r="VCM13" s="321"/>
      <c r="VCN13" s="321"/>
      <c r="VCO13" s="321"/>
      <c r="VCP13" s="321"/>
      <c r="VCQ13" s="321"/>
      <c r="VCR13" s="321"/>
      <c r="VCS13" s="321"/>
      <c r="VCT13" s="321"/>
      <c r="VCU13" s="321"/>
      <c r="VCV13" s="321"/>
      <c r="VCW13" s="321"/>
      <c r="VCX13" s="321"/>
      <c r="VCY13" s="321"/>
      <c r="VCZ13" s="321"/>
      <c r="VDA13" s="321"/>
      <c r="VDB13" s="321"/>
      <c r="VDC13" s="321"/>
      <c r="VDD13" s="321"/>
      <c r="VDE13" s="321"/>
      <c r="VDF13" s="321"/>
      <c r="VDG13" s="321"/>
      <c r="VDH13" s="321"/>
      <c r="VDI13" s="321"/>
      <c r="VDJ13" s="321"/>
      <c r="VDK13" s="321"/>
      <c r="VDL13" s="321"/>
      <c r="VDM13" s="321"/>
      <c r="VDN13" s="321"/>
      <c r="VDO13" s="321"/>
      <c r="VDP13" s="321"/>
      <c r="VDQ13" s="321"/>
      <c r="VDR13" s="321"/>
      <c r="VDS13" s="321"/>
      <c r="VDT13" s="321"/>
      <c r="VDU13" s="321"/>
      <c r="VDV13" s="321"/>
      <c r="VDW13" s="321"/>
      <c r="VDX13" s="321"/>
      <c r="VDY13" s="321"/>
      <c r="VDZ13" s="321"/>
      <c r="VEA13" s="321"/>
      <c r="VEB13" s="321"/>
      <c r="VEC13" s="321"/>
      <c r="VED13" s="321"/>
      <c r="VEE13" s="321"/>
      <c r="VEF13" s="321"/>
      <c r="VEG13" s="321"/>
      <c r="VEH13" s="321"/>
      <c r="VEI13" s="321"/>
      <c r="VEJ13" s="321"/>
      <c r="VEK13" s="321"/>
      <c r="VEL13" s="321"/>
      <c r="VEM13" s="321"/>
      <c r="VEN13" s="321"/>
      <c r="VEO13" s="321"/>
      <c r="VEP13" s="321"/>
      <c r="VEQ13" s="321"/>
      <c r="VER13" s="321"/>
      <c r="VES13" s="321"/>
      <c r="VET13" s="321"/>
      <c r="VEU13" s="321"/>
      <c r="VEV13" s="321"/>
      <c r="VEW13" s="321"/>
      <c r="VEX13" s="321"/>
      <c r="VEY13" s="321"/>
      <c r="VEZ13" s="321"/>
      <c r="VFA13" s="321"/>
      <c r="VFB13" s="321"/>
      <c r="VFC13" s="321"/>
      <c r="VFD13" s="321"/>
      <c r="VFE13" s="321"/>
      <c r="VFF13" s="321"/>
      <c r="VFG13" s="321"/>
      <c r="VFH13" s="321"/>
      <c r="VFI13" s="321"/>
      <c r="VFJ13" s="321"/>
      <c r="VFK13" s="321"/>
      <c r="VFL13" s="321"/>
      <c r="VFM13" s="321"/>
      <c r="VFN13" s="321"/>
      <c r="VFO13" s="321"/>
      <c r="VFP13" s="321"/>
      <c r="VFQ13" s="321"/>
      <c r="VFR13" s="321"/>
      <c r="VFS13" s="321"/>
      <c r="VFT13" s="321"/>
      <c r="VFU13" s="321"/>
      <c r="VFV13" s="321"/>
      <c r="VFW13" s="321"/>
      <c r="VFX13" s="321"/>
      <c r="VFY13" s="321"/>
      <c r="VFZ13" s="321"/>
      <c r="VGA13" s="321"/>
      <c r="VGB13" s="321"/>
      <c r="VGC13" s="321"/>
      <c r="VGD13" s="321"/>
      <c r="VGE13" s="321"/>
      <c r="VGF13" s="321"/>
      <c r="VGG13" s="321"/>
      <c r="VGH13" s="321"/>
      <c r="VGI13" s="321"/>
      <c r="VGJ13" s="321"/>
      <c r="VGK13" s="321"/>
      <c r="VGL13" s="321"/>
      <c r="VGM13" s="321"/>
      <c r="VGN13" s="321"/>
      <c r="VGO13" s="321"/>
      <c r="VGP13" s="321"/>
      <c r="VGQ13" s="321"/>
      <c r="VGR13" s="321"/>
      <c r="VGS13" s="321"/>
      <c r="VGT13" s="321"/>
      <c r="VGU13" s="321"/>
      <c r="VGV13" s="321"/>
      <c r="VGW13" s="321"/>
      <c r="VGX13" s="321"/>
      <c r="VGY13" s="321"/>
      <c r="VGZ13" s="321"/>
      <c r="VHA13" s="321"/>
      <c r="VHB13" s="321"/>
      <c r="VHC13" s="321"/>
      <c r="VHD13" s="321"/>
      <c r="VHE13" s="321"/>
      <c r="VHF13" s="321"/>
      <c r="VHG13" s="321"/>
      <c r="VHH13" s="321"/>
      <c r="VHI13" s="321"/>
      <c r="VHJ13" s="321"/>
      <c r="VHK13" s="321"/>
      <c r="VHL13" s="321"/>
      <c r="VHM13" s="321"/>
      <c r="VHN13" s="321"/>
      <c r="VHO13" s="321"/>
      <c r="VHP13" s="321"/>
      <c r="VHQ13" s="321"/>
      <c r="VHR13" s="321"/>
      <c r="VHS13" s="321"/>
      <c r="VHT13" s="321"/>
      <c r="VHU13" s="321"/>
      <c r="VHV13" s="321"/>
      <c r="VHW13" s="321"/>
      <c r="VHX13" s="321"/>
      <c r="VHY13" s="321"/>
      <c r="VHZ13" s="321"/>
      <c r="VIA13" s="321"/>
      <c r="VIB13" s="321"/>
      <c r="VIC13" s="321"/>
      <c r="VID13" s="321"/>
      <c r="VIE13" s="321"/>
      <c r="VIF13" s="321"/>
      <c r="VIG13" s="321"/>
      <c r="VIH13" s="321"/>
      <c r="VII13" s="321"/>
      <c r="VIJ13" s="321"/>
      <c r="VIK13" s="321"/>
      <c r="VIL13" s="321"/>
      <c r="VIM13" s="321"/>
      <c r="VIN13" s="321"/>
      <c r="VIO13" s="321"/>
      <c r="VIP13" s="321"/>
      <c r="VIQ13" s="321"/>
      <c r="VIR13" s="321"/>
      <c r="VIS13" s="321"/>
      <c r="VIT13" s="321"/>
      <c r="VIU13" s="321"/>
      <c r="VIV13" s="321"/>
      <c r="VIW13" s="321"/>
      <c r="VIX13" s="321"/>
      <c r="VIY13" s="321"/>
      <c r="VIZ13" s="321"/>
      <c r="VJA13" s="321"/>
      <c r="VJB13" s="321"/>
      <c r="VJC13" s="321"/>
      <c r="VJD13" s="321"/>
      <c r="VJE13" s="321"/>
      <c r="VJF13" s="321"/>
      <c r="VJG13" s="321"/>
      <c r="VJH13" s="321"/>
      <c r="VJI13" s="321"/>
      <c r="VJJ13" s="321"/>
      <c r="VJK13" s="321"/>
      <c r="VJL13" s="321"/>
      <c r="VJM13" s="321"/>
      <c r="VJN13" s="321"/>
      <c r="VJO13" s="321"/>
      <c r="VJP13" s="321"/>
      <c r="VJQ13" s="321"/>
      <c r="VJR13" s="321"/>
      <c r="VJS13" s="321"/>
      <c r="VJT13" s="321"/>
      <c r="VJU13" s="321"/>
      <c r="VJV13" s="321"/>
      <c r="VJW13" s="321"/>
      <c r="VJX13" s="321"/>
      <c r="VJY13" s="321"/>
      <c r="VJZ13" s="321"/>
      <c r="VKA13" s="321"/>
      <c r="VKB13" s="321"/>
      <c r="VKC13" s="321"/>
      <c r="VKD13" s="321"/>
      <c r="VKE13" s="321"/>
      <c r="VKF13" s="321"/>
      <c r="VKG13" s="321"/>
      <c r="VKH13" s="321"/>
      <c r="VKI13" s="321"/>
      <c r="VKJ13" s="321"/>
      <c r="VKK13" s="321"/>
      <c r="VKL13" s="321"/>
      <c r="VKM13" s="321"/>
      <c r="VKN13" s="321"/>
      <c r="VKO13" s="321"/>
      <c r="VKP13" s="321"/>
      <c r="VKQ13" s="321"/>
      <c r="VKR13" s="321"/>
      <c r="VKS13" s="321"/>
      <c r="VKT13" s="321"/>
      <c r="VKU13" s="321"/>
      <c r="VKV13" s="321"/>
      <c r="VKW13" s="321"/>
      <c r="VKX13" s="321"/>
      <c r="VKY13" s="321"/>
      <c r="VKZ13" s="321"/>
      <c r="VLA13" s="321"/>
      <c r="VLB13" s="321"/>
      <c r="VLC13" s="321"/>
      <c r="VLD13" s="321"/>
      <c r="VLE13" s="321"/>
      <c r="VLF13" s="321"/>
      <c r="VLG13" s="321"/>
      <c r="VLH13" s="321"/>
      <c r="VLI13" s="321"/>
      <c r="VLJ13" s="321"/>
      <c r="VLK13" s="321"/>
      <c r="VLL13" s="321"/>
      <c r="VLM13" s="321"/>
      <c r="VLN13" s="321"/>
      <c r="VLO13" s="321"/>
      <c r="VLP13" s="321"/>
      <c r="VLQ13" s="321"/>
      <c r="VLR13" s="321"/>
      <c r="VLS13" s="321"/>
      <c r="VLT13" s="321"/>
      <c r="VLU13" s="321"/>
      <c r="VLV13" s="321"/>
      <c r="VLW13" s="321"/>
      <c r="VLX13" s="321"/>
      <c r="VLY13" s="321"/>
      <c r="VLZ13" s="321"/>
      <c r="VMA13" s="321"/>
      <c r="VMB13" s="321"/>
      <c r="VMC13" s="321"/>
      <c r="VMD13" s="321"/>
      <c r="VME13" s="321"/>
      <c r="VMF13" s="321"/>
      <c r="VMG13" s="321"/>
      <c r="VMH13" s="321"/>
      <c r="VMI13" s="321"/>
      <c r="VMJ13" s="321"/>
      <c r="VMK13" s="321"/>
      <c r="VML13" s="321"/>
      <c r="VMM13" s="321"/>
      <c r="VMN13" s="321"/>
      <c r="VMO13" s="321"/>
      <c r="VMP13" s="321"/>
      <c r="VMQ13" s="321"/>
      <c r="VMR13" s="321"/>
      <c r="VMS13" s="321"/>
      <c r="VMT13" s="321"/>
      <c r="VMU13" s="321"/>
      <c r="VMV13" s="321"/>
      <c r="VMW13" s="321"/>
      <c r="VMX13" s="321"/>
      <c r="VMY13" s="321"/>
      <c r="VMZ13" s="321"/>
      <c r="VNA13" s="321"/>
      <c r="VNB13" s="321"/>
      <c r="VNC13" s="321"/>
      <c r="VND13" s="321"/>
      <c r="VNE13" s="321"/>
      <c r="VNF13" s="321"/>
      <c r="VNG13" s="321"/>
      <c r="VNH13" s="321"/>
      <c r="VNI13" s="321"/>
      <c r="VNJ13" s="321"/>
      <c r="VNK13" s="321"/>
      <c r="VNL13" s="321"/>
      <c r="VNM13" s="321"/>
      <c r="VNN13" s="321"/>
      <c r="VNO13" s="321"/>
      <c r="VNP13" s="321"/>
      <c r="VNQ13" s="321"/>
      <c r="VNR13" s="321"/>
      <c r="VNS13" s="321"/>
      <c r="VNT13" s="321"/>
      <c r="VNU13" s="321"/>
      <c r="VNV13" s="321"/>
      <c r="VNW13" s="321"/>
      <c r="VNX13" s="321"/>
      <c r="VNY13" s="321"/>
      <c r="VNZ13" s="321"/>
      <c r="VOA13" s="321"/>
      <c r="VOB13" s="321"/>
      <c r="VOC13" s="321"/>
      <c r="VOD13" s="321"/>
      <c r="VOE13" s="321"/>
      <c r="VOF13" s="321"/>
      <c r="VOG13" s="321"/>
      <c r="VOH13" s="321"/>
      <c r="VOI13" s="321"/>
      <c r="VOJ13" s="321"/>
      <c r="VOK13" s="321"/>
      <c r="VOL13" s="321"/>
      <c r="VOM13" s="321"/>
      <c r="VON13" s="321"/>
      <c r="VOO13" s="321"/>
      <c r="VOP13" s="321"/>
      <c r="VOQ13" s="321"/>
      <c r="VOR13" s="321"/>
      <c r="VOS13" s="321"/>
      <c r="VOT13" s="321"/>
      <c r="VOU13" s="321"/>
      <c r="VOV13" s="321"/>
      <c r="VOW13" s="321"/>
      <c r="VOX13" s="321"/>
      <c r="VOY13" s="321"/>
      <c r="VOZ13" s="321"/>
      <c r="VPA13" s="321"/>
      <c r="VPB13" s="321"/>
      <c r="VPC13" s="321"/>
      <c r="VPD13" s="321"/>
      <c r="VPE13" s="321"/>
      <c r="VPF13" s="321"/>
      <c r="VPG13" s="321"/>
      <c r="VPH13" s="321"/>
      <c r="VPI13" s="321"/>
      <c r="VPJ13" s="321"/>
      <c r="VPK13" s="321"/>
      <c r="VPL13" s="321"/>
      <c r="VPM13" s="321"/>
      <c r="VPN13" s="321"/>
      <c r="VPO13" s="321"/>
      <c r="VPP13" s="321"/>
      <c r="VPQ13" s="321"/>
      <c r="VPR13" s="321"/>
      <c r="VPS13" s="321"/>
      <c r="VPT13" s="321"/>
      <c r="VPU13" s="321"/>
      <c r="VPV13" s="321"/>
      <c r="VPW13" s="321"/>
      <c r="VPX13" s="321"/>
    </row>
    <row r="14" spans="1:15312">
      <c r="A14" s="312" t="s">
        <v>541</v>
      </c>
      <c r="B14" s="6">
        <f>SUM(B7:B13)</f>
        <v>4750</v>
      </c>
      <c r="C14" s="6">
        <f>SUM(C7:C13)</f>
        <v>5650</v>
      </c>
      <c r="D14" s="6">
        <f>SUM(D7:D13)</f>
        <v>6450</v>
      </c>
      <c r="E14" s="6">
        <f>SUM(E7:E13)</f>
        <v>7350</v>
      </c>
      <c r="G14" s="320"/>
    </row>
    <row r="15" spans="1:15312">
      <c r="A15" s="317" t="s">
        <v>601</v>
      </c>
      <c r="B15" s="319"/>
      <c r="C15" s="319"/>
      <c r="D15" s="319"/>
      <c r="E15" s="319"/>
      <c r="K15" s="318"/>
      <c r="L15" s="318"/>
    </row>
    <row r="16" spans="1:15312">
      <c r="A16" s="313" t="s">
        <v>600</v>
      </c>
      <c r="B16" s="302">
        <v>5</v>
      </c>
      <c r="C16" s="302">
        <v>5</v>
      </c>
      <c r="D16" s="302">
        <v>5</v>
      </c>
      <c r="E16" s="302">
        <v>5</v>
      </c>
    </row>
    <row r="17" spans="1:5">
      <c r="A17" s="313" t="s">
        <v>599</v>
      </c>
      <c r="B17" s="302">
        <v>10</v>
      </c>
      <c r="C17" s="302">
        <v>10</v>
      </c>
      <c r="D17" s="302">
        <v>10</v>
      </c>
      <c r="E17" s="302">
        <v>10</v>
      </c>
    </row>
    <row r="18" spans="1:5">
      <c r="A18" s="313" t="s">
        <v>598</v>
      </c>
      <c r="B18" s="302">
        <v>8</v>
      </c>
      <c r="C18" s="302">
        <v>8</v>
      </c>
      <c r="D18" s="302">
        <v>8</v>
      </c>
      <c r="E18" s="302">
        <v>8</v>
      </c>
    </row>
    <row r="19" spans="1:5">
      <c r="A19" s="313" t="s">
        <v>597</v>
      </c>
      <c r="B19" s="302">
        <v>9</v>
      </c>
      <c r="C19" s="302">
        <v>9</v>
      </c>
      <c r="D19" s="302">
        <v>9</v>
      </c>
      <c r="E19" s="302">
        <v>9</v>
      </c>
    </row>
    <row r="20" spans="1:5">
      <c r="A20" s="313" t="s">
        <v>596</v>
      </c>
      <c r="B20" s="302">
        <v>1</v>
      </c>
      <c r="C20" s="302">
        <v>1</v>
      </c>
      <c r="D20" s="302">
        <v>1</v>
      </c>
      <c r="E20" s="302">
        <v>1</v>
      </c>
    </row>
    <row r="21" spans="1:5">
      <c r="A21" s="313" t="s">
        <v>595</v>
      </c>
      <c r="B21" s="302">
        <v>1</v>
      </c>
      <c r="C21" s="302">
        <v>1</v>
      </c>
      <c r="D21" s="302">
        <v>1</v>
      </c>
      <c r="E21" s="302">
        <v>1</v>
      </c>
    </row>
    <row r="22" spans="1:5">
      <c r="A22" s="313" t="s">
        <v>594</v>
      </c>
      <c r="B22" s="302">
        <v>1</v>
      </c>
      <c r="C22" s="302">
        <v>1</v>
      </c>
      <c r="D22" s="302">
        <v>1</v>
      </c>
      <c r="E22" s="302">
        <v>1</v>
      </c>
    </row>
    <row r="23" spans="1:5">
      <c r="A23" s="313" t="s">
        <v>573</v>
      </c>
      <c r="B23" s="302">
        <v>4</v>
      </c>
      <c r="C23" s="302">
        <v>4</v>
      </c>
      <c r="D23" s="302">
        <v>4</v>
      </c>
      <c r="E23" s="302">
        <v>4</v>
      </c>
    </row>
    <row r="24" spans="1:5">
      <c r="A24" s="313" t="s">
        <v>593</v>
      </c>
      <c r="B24" s="302">
        <v>1</v>
      </c>
      <c r="C24" s="302">
        <v>1</v>
      </c>
      <c r="D24" s="302">
        <v>1</v>
      </c>
      <c r="E24" s="302">
        <v>1</v>
      </c>
    </row>
    <row r="25" spans="1:5">
      <c r="A25" s="312" t="s">
        <v>541</v>
      </c>
      <c r="B25" s="6">
        <f>SUM(B16:B24)</f>
        <v>40</v>
      </c>
      <c r="C25" s="6">
        <f>SUM(C16:C24)</f>
        <v>40</v>
      </c>
      <c r="D25" s="6">
        <f>SUM(D16:D24)</f>
        <v>40</v>
      </c>
      <c r="E25" s="6">
        <f>SUM(E16:E24)</f>
        <v>40</v>
      </c>
    </row>
    <row r="26" spans="1:5">
      <c r="A26" s="312" t="s">
        <v>592</v>
      </c>
      <c r="B26" s="6">
        <f>B14+B25</f>
        <v>4790</v>
      </c>
      <c r="C26" s="6">
        <f>C14+C25</f>
        <v>5690</v>
      </c>
      <c r="D26" s="6">
        <f>D14+D25</f>
        <v>6490</v>
      </c>
      <c r="E26" s="6">
        <f>E14+E25</f>
        <v>7390</v>
      </c>
    </row>
    <row r="27" spans="1:5">
      <c r="A27" s="317" t="s">
        <v>591</v>
      </c>
      <c r="B27" s="302"/>
      <c r="C27" s="302"/>
      <c r="D27" s="302"/>
      <c r="E27" s="302"/>
    </row>
    <row r="28" spans="1:5" ht="16.5" customHeight="1">
      <c r="A28" s="313" t="s">
        <v>567</v>
      </c>
      <c r="B28" s="302">
        <v>330</v>
      </c>
      <c r="C28" s="302">
        <v>330</v>
      </c>
      <c r="D28" s="302">
        <v>330</v>
      </c>
      <c r="E28" s="302">
        <v>330</v>
      </c>
    </row>
    <row r="29" spans="1:5">
      <c r="A29" s="313" t="s">
        <v>590</v>
      </c>
      <c r="B29" s="302">
        <v>260</v>
      </c>
      <c r="C29" s="302">
        <v>345</v>
      </c>
      <c r="D29" s="302">
        <v>446</v>
      </c>
      <c r="E29" s="302">
        <v>535</v>
      </c>
    </row>
    <row r="30" spans="1:5">
      <c r="A30" s="313" t="s">
        <v>589</v>
      </c>
      <c r="B30" s="302">
        <v>102</v>
      </c>
      <c r="C30" s="302">
        <v>175</v>
      </c>
      <c r="D30" s="302">
        <v>262</v>
      </c>
      <c r="E30" s="302">
        <v>340</v>
      </c>
    </row>
    <row r="31" spans="1:5" ht="15.75" customHeight="1">
      <c r="A31" s="313" t="s">
        <v>588</v>
      </c>
      <c r="B31" s="302">
        <v>75</v>
      </c>
      <c r="C31" s="302">
        <v>100</v>
      </c>
      <c r="D31" s="302">
        <v>125</v>
      </c>
      <c r="E31" s="302">
        <v>150</v>
      </c>
    </row>
    <row r="32" spans="1:5">
      <c r="A32" s="313" t="s">
        <v>587</v>
      </c>
      <c r="B32" s="302">
        <v>5</v>
      </c>
      <c r="C32" s="302">
        <v>5</v>
      </c>
      <c r="D32" s="302">
        <v>5</v>
      </c>
      <c r="E32" s="302">
        <v>5</v>
      </c>
    </row>
    <row r="33" spans="1:10">
      <c r="A33" s="313" t="s">
        <v>574</v>
      </c>
      <c r="B33" s="302">
        <v>190</v>
      </c>
      <c r="C33" s="302">
        <v>190</v>
      </c>
      <c r="D33" s="302">
        <v>190</v>
      </c>
      <c r="E33" s="302">
        <v>190</v>
      </c>
    </row>
    <row r="34" spans="1:10">
      <c r="A34" s="313" t="s">
        <v>586</v>
      </c>
      <c r="B34" s="302">
        <v>150</v>
      </c>
      <c r="C34" s="302">
        <v>275</v>
      </c>
      <c r="D34" s="302">
        <v>385</v>
      </c>
      <c r="E34" s="302">
        <v>510</v>
      </c>
    </row>
    <row r="35" spans="1:10">
      <c r="A35" s="313" t="s">
        <v>585</v>
      </c>
      <c r="B35" s="302">
        <v>20</v>
      </c>
      <c r="C35" s="302">
        <v>50</v>
      </c>
      <c r="D35" s="302">
        <v>70</v>
      </c>
      <c r="E35" s="302">
        <v>90</v>
      </c>
    </row>
    <row r="36" spans="1:10">
      <c r="A36" s="313" t="s">
        <v>584</v>
      </c>
      <c r="B36" s="302">
        <v>15</v>
      </c>
      <c r="C36" s="302">
        <v>20</v>
      </c>
      <c r="D36" s="302">
        <v>25</v>
      </c>
      <c r="E36" s="302">
        <v>30</v>
      </c>
    </row>
    <row r="37" spans="1:10">
      <c r="A37" s="313" t="s">
        <v>573</v>
      </c>
      <c r="B37" s="302">
        <v>15</v>
      </c>
      <c r="C37" s="302">
        <v>15</v>
      </c>
      <c r="D37" s="302">
        <v>15</v>
      </c>
      <c r="E37" s="302">
        <v>15</v>
      </c>
    </row>
    <row r="38" spans="1:10">
      <c r="A38" s="313" t="s">
        <v>583</v>
      </c>
      <c r="B38" s="302">
        <v>30</v>
      </c>
      <c r="C38" s="302">
        <v>40</v>
      </c>
      <c r="D38" s="302">
        <v>50</v>
      </c>
      <c r="E38" s="302">
        <v>60</v>
      </c>
    </row>
    <row r="39" spans="1:10">
      <c r="A39" s="313" t="s">
        <v>582</v>
      </c>
      <c r="B39" s="302">
        <v>20</v>
      </c>
      <c r="C39" s="302">
        <v>30</v>
      </c>
      <c r="D39" s="302">
        <v>35</v>
      </c>
      <c r="E39" s="302">
        <v>45</v>
      </c>
    </row>
    <row r="40" spans="1:10">
      <c r="A40" s="313" t="s">
        <v>581</v>
      </c>
      <c r="B40" s="302">
        <v>15</v>
      </c>
      <c r="C40" s="302">
        <v>20</v>
      </c>
      <c r="D40" s="302">
        <v>25</v>
      </c>
      <c r="E40" s="302">
        <v>30</v>
      </c>
    </row>
    <row r="41" spans="1:10">
      <c r="A41" s="313" t="s">
        <v>580</v>
      </c>
      <c r="B41" s="302">
        <v>3</v>
      </c>
      <c r="C41" s="302">
        <v>5</v>
      </c>
      <c r="D41" s="302">
        <v>7</v>
      </c>
      <c r="E41" s="302">
        <v>10</v>
      </c>
    </row>
    <row r="42" spans="1:10">
      <c r="A42" s="316" t="s">
        <v>579</v>
      </c>
      <c r="B42" s="302">
        <v>15</v>
      </c>
      <c r="C42" s="302">
        <v>25</v>
      </c>
      <c r="D42" s="302">
        <v>35</v>
      </c>
      <c r="E42" s="302">
        <v>45</v>
      </c>
    </row>
    <row r="43" spans="1:10">
      <c r="A43" s="316" t="s">
        <v>578</v>
      </c>
      <c r="B43" s="302">
        <v>25</v>
      </c>
      <c r="C43" s="302">
        <v>30</v>
      </c>
      <c r="D43" s="302">
        <v>35</v>
      </c>
      <c r="E43" s="302">
        <v>40</v>
      </c>
    </row>
    <row r="44" spans="1:10">
      <c r="A44" s="316" t="s">
        <v>577</v>
      </c>
      <c r="B44" s="302">
        <v>20</v>
      </c>
      <c r="C44" s="302">
        <v>30</v>
      </c>
      <c r="D44" s="302">
        <v>40</v>
      </c>
      <c r="E44" s="302">
        <v>50</v>
      </c>
    </row>
    <row r="45" spans="1:10">
      <c r="A45" s="316" t="s">
        <v>576</v>
      </c>
      <c r="B45" s="302">
        <v>10</v>
      </c>
      <c r="C45" s="302">
        <v>15</v>
      </c>
      <c r="D45" s="302">
        <v>20</v>
      </c>
      <c r="E45" s="302">
        <v>25</v>
      </c>
    </row>
    <row r="46" spans="1:10" s="2" customFormat="1">
      <c r="A46" s="315" t="s">
        <v>541</v>
      </c>
      <c r="B46" s="6">
        <f>SUM(B28:B45)</f>
        <v>1300</v>
      </c>
      <c r="C46" s="6">
        <f>SUM(C28:C45)</f>
        <v>1700</v>
      </c>
      <c r="D46" s="6">
        <f>SUM(D28:D45)</f>
        <v>2100</v>
      </c>
      <c r="E46" s="6">
        <f>SUM(E28:E45)</f>
        <v>2500</v>
      </c>
      <c r="H46" s="299"/>
      <c r="J46" s="299"/>
    </row>
    <row r="47" spans="1:10">
      <c r="A47" s="314" t="s">
        <v>575</v>
      </c>
      <c r="B47" s="302"/>
      <c r="C47" s="302"/>
      <c r="D47" s="302"/>
      <c r="E47" s="302"/>
    </row>
    <row r="48" spans="1:10">
      <c r="A48" s="313" t="s">
        <v>574</v>
      </c>
      <c r="B48" s="302">
        <v>6</v>
      </c>
      <c r="C48" s="302">
        <v>6</v>
      </c>
      <c r="D48" s="302">
        <v>6</v>
      </c>
      <c r="E48" s="302">
        <v>6</v>
      </c>
    </row>
    <row r="49" spans="1:12902">
      <c r="A49" s="313" t="s">
        <v>573</v>
      </c>
      <c r="B49" s="302">
        <v>2</v>
      </c>
      <c r="C49" s="302">
        <v>2</v>
      </c>
      <c r="D49" s="302">
        <v>2</v>
      </c>
      <c r="E49" s="302">
        <v>2</v>
      </c>
    </row>
    <row r="50" spans="1:12902">
      <c r="A50" s="313" t="s">
        <v>567</v>
      </c>
      <c r="B50" s="302">
        <v>2</v>
      </c>
      <c r="C50" s="302">
        <v>2</v>
      </c>
      <c r="D50" s="302">
        <v>2</v>
      </c>
      <c r="E50" s="302">
        <v>2</v>
      </c>
    </row>
    <row r="51" spans="1:12902">
      <c r="A51" s="312" t="s">
        <v>541</v>
      </c>
      <c r="B51" s="6">
        <f>SUM(B48:B50)</f>
        <v>10</v>
      </c>
      <c r="C51" s="6">
        <f>SUM(C48:C50)</f>
        <v>10</v>
      </c>
      <c r="D51" s="6">
        <f>SUM(D48:D50)</f>
        <v>10</v>
      </c>
      <c r="E51" s="6">
        <f>SUM(E48:E50)</f>
        <v>10</v>
      </c>
    </row>
    <row r="52" spans="1:12902" s="2" customFormat="1">
      <c r="A52" s="311" t="s">
        <v>572</v>
      </c>
      <c r="B52" s="6">
        <f>B46+B51</f>
        <v>1310</v>
      </c>
      <c r="C52" s="6">
        <f>C46+C51</f>
        <v>1710</v>
      </c>
      <c r="D52" s="6">
        <f>D46+D51</f>
        <v>2110</v>
      </c>
      <c r="E52" s="6">
        <f>E46+E51</f>
        <v>2510</v>
      </c>
      <c r="H52" s="299"/>
      <c r="J52" s="299"/>
    </row>
    <row r="53" spans="1:12902" s="2" customFormat="1">
      <c r="A53" s="311" t="s">
        <v>23</v>
      </c>
      <c r="B53" s="6">
        <f>B26+B52</f>
        <v>6100</v>
      </c>
      <c r="C53" s="6">
        <f>C26+C52</f>
        <v>7400</v>
      </c>
      <c r="D53" s="6">
        <f>D26+D52</f>
        <v>8600</v>
      </c>
      <c r="E53" s="6">
        <f>E26+E52</f>
        <v>9900</v>
      </c>
      <c r="H53" s="299"/>
      <c r="J53" s="299"/>
    </row>
    <row r="54" spans="1:12902">
      <c r="A54" s="305" t="s">
        <v>571</v>
      </c>
      <c r="B54" s="310"/>
      <c r="C54" s="310"/>
      <c r="D54" s="310"/>
      <c r="E54" s="310"/>
    </row>
    <row r="55" spans="1:12902">
      <c r="A55" s="303" t="s">
        <v>570</v>
      </c>
      <c r="B55" s="302">
        <v>50</v>
      </c>
      <c r="C55" s="302">
        <v>50</v>
      </c>
      <c r="D55" s="302">
        <v>50</v>
      </c>
      <c r="E55" s="302">
        <v>50</v>
      </c>
    </row>
    <row r="56" spans="1:12902">
      <c r="A56" s="303" t="s">
        <v>569</v>
      </c>
      <c r="B56" s="302">
        <v>25</v>
      </c>
      <c r="C56" s="302">
        <v>25</v>
      </c>
      <c r="D56" s="302">
        <v>25</v>
      </c>
      <c r="E56" s="302">
        <v>25</v>
      </c>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row>
    <row r="57" spans="1:12902">
      <c r="A57" s="305" t="s">
        <v>568</v>
      </c>
      <c r="B57" s="302"/>
      <c r="C57" s="302"/>
      <c r="D57" s="302"/>
      <c r="E57" s="302"/>
    </row>
    <row r="58" spans="1:12902">
      <c r="A58" s="303" t="s">
        <v>567</v>
      </c>
      <c r="B58" s="302">
        <v>60</v>
      </c>
      <c r="C58" s="302">
        <v>60</v>
      </c>
      <c r="D58" s="302">
        <v>60</v>
      </c>
      <c r="E58" s="302">
        <v>60</v>
      </c>
      <c r="K58" s="309"/>
      <c r="L58" s="309"/>
    </row>
    <row r="61" spans="1:12902">
      <c r="A61" s="2" t="s">
        <v>566</v>
      </c>
      <c r="B61" s="299"/>
      <c r="C61" s="2"/>
      <c r="D61" s="2"/>
      <c r="E61" s="2"/>
      <c r="F61" s="299"/>
      <c r="G61" s="2"/>
      <c r="H61" s="299"/>
      <c r="I61" s="2"/>
      <c r="J61" s="299"/>
    </row>
    <row r="62" spans="1:12902">
      <c r="K62" s="309"/>
      <c r="L62" s="309"/>
      <c r="M62" s="309"/>
    </row>
    <row r="63" spans="1:12902">
      <c r="A63" s="305" t="s">
        <v>564</v>
      </c>
      <c r="B63" s="6">
        <v>2019</v>
      </c>
      <c r="C63" s="6">
        <v>2020</v>
      </c>
      <c r="D63" s="6">
        <v>2021</v>
      </c>
      <c r="E63" s="6">
        <v>2022</v>
      </c>
      <c r="K63" s="309"/>
      <c r="L63" s="309"/>
      <c r="M63" s="309"/>
    </row>
    <row r="64" spans="1:12902">
      <c r="A64" s="303" t="s">
        <v>561</v>
      </c>
      <c r="B64" s="302">
        <f>B7+B8+B9+B18+B28+B29+B30+B31+B32+B50+B58</f>
        <v>4962</v>
      </c>
      <c r="C64" s="302">
        <f>C7+C8+C9+C18+C28+C29+C30+C31+C32+C50+C58</f>
        <v>5905</v>
      </c>
      <c r="D64" s="302">
        <f>D7+D8+D9+D18+D28+D29+D30+D31+D32+D50+D58</f>
        <v>6728</v>
      </c>
      <c r="E64" s="302">
        <f>E7+E8+E9+E18+E28+E29+E30+E31+E32+E50+E58</f>
        <v>7580</v>
      </c>
      <c r="G64" s="4">
        <v>0.9</v>
      </c>
      <c r="K64" s="309"/>
      <c r="L64" s="309"/>
      <c r="M64" s="309"/>
    </row>
    <row r="65" spans="1:14">
      <c r="A65" s="303" t="s">
        <v>560</v>
      </c>
      <c r="B65" s="302">
        <f>B10+B11+B16+B17+B33+B34+B35+B36+B48</f>
        <v>776</v>
      </c>
      <c r="C65" s="302">
        <f>C10+C11+C16+C17+C33+C34+C35+C36+C48</f>
        <v>876</v>
      </c>
      <c r="D65" s="302">
        <f>D10+D11+D16+D17+D33+D34+D35+D36+D48</f>
        <v>951</v>
      </c>
      <c r="E65" s="302">
        <f>E10+E11+E16+E17+E33+E34+E35+E36+E48</f>
        <v>1041</v>
      </c>
      <c r="K65" s="309"/>
      <c r="L65" s="309"/>
      <c r="M65" s="309"/>
    </row>
    <row r="66" spans="1:14">
      <c r="A66" s="303" t="s">
        <v>559</v>
      </c>
      <c r="B66" s="302">
        <f>B12+B13+B19+B20+B23+B37+B38+B39+B40+B49</f>
        <v>346</v>
      </c>
      <c r="C66" s="302">
        <f>C12+C13+C19+C20+C23+C37+C38+C39+C40+C49</f>
        <v>571</v>
      </c>
      <c r="D66" s="302">
        <f>D12+D13+D19+D20+D23+D37+D38+D39+D40+D49</f>
        <v>841</v>
      </c>
      <c r="E66" s="302">
        <f>E12+E13+E19+E20+E23+E37+E38+E39+E40+E49</f>
        <v>1166</v>
      </c>
      <c r="K66" s="309"/>
      <c r="L66" s="309"/>
      <c r="M66" s="309"/>
    </row>
    <row r="67" spans="1:14">
      <c r="A67" s="303" t="s">
        <v>558</v>
      </c>
      <c r="B67" s="302">
        <f>B9+B13+B31+B36+B40+B41+B42+B43+B44</f>
        <v>1638</v>
      </c>
      <c r="C67" s="302">
        <f>C9+C13+C31+C36+C40+C41+C42+C43+C44</f>
        <v>2810</v>
      </c>
      <c r="D67" s="302">
        <f>D9+D13+D31+D36+D40+D41+D42+D43+D44</f>
        <v>3882</v>
      </c>
      <c r="E67" s="302">
        <f>E9+E13+E31+E36+E40+E41+E42+E43+E44</f>
        <v>5055</v>
      </c>
      <c r="K67" s="309"/>
      <c r="L67" s="309"/>
      <c r="M67" s="309"/>
    </row>
    <row r="68" spans="1:14">
      <c r="A68" s="303" t="s">
        <v>557</v>
      </c>
      <c r="B68" s="302">
        <f>B7+B10+B12-58</f>
        <v>2842</v>
      </c>
      <c r="C68" s="302">
        <f>C7+C10+C12-78</f>
        <v>2672</v>
      </c>
      <c r="D68" s="302">
        <f>D7+D10+D12-98</f>
        <v>2502</v>
      </c>
      <c r="E68" s="302">
        <f>E7+E10+E12-118</f>
        <v>2332</v>
      </c>
      <c r="K68" s="309"/>
      <c r="L68" s="309"/>
      <c r="M68" s="309"/>
    </row>
    <row r="69" spans="1:14">
      <c r="A69" s="303" t="s">
        <v>556</v>
      </c>
      <c r="B69" s="302">
        <f>B16+B18+B19+58</f>
        <v>80</v>
      </c>
      <c r="C69" s="302">
        <f>C16+C18+C19+78</f>
        <v>100</v>
      </c>
      <c r="D69" s="302">
        <f>D16+D18+D19+98</f>
        <v>120</v>
      </c>
      <c r="E69" s="302">
        <f>E16+E18+E19+118</f>
        <v>140</v>
      </c>
      <c r="K69" s="306"/>
      <c r="L69" s="306"/>
      <c r="M69" s="306"/>
      <c r="N69" s="306"/>
    </row>
    <row r="70" spans="1:14">
      <c r="A70" s="303" t="s">
        <v>555</v>
      </c>
      <c r="B70" s="302">
        <f>B8+B11+B17+B20</f>
        <v>391</v>
      </c>
      <c r="C70" s="302">
        <f>C8+C11+C17+C20</f>
        <v>331</v>
      </c>
      <c r="D70" s="302">
        <f>D8+D11+D17+D20</f>
        <v>271</v>
      </c>
      <c r="E70" s="302">
        <f>E8+E11+E17+E20</f>
        <v>211</v>
      </c>
      <c r="K70" s="309"/>
      <c r="L70" s="309"/>
      <c r="M70" s="309"/>
    </row>
    <row r="71" spans="1:14">
      <c r="A71" s="303" t="s">
        <v>554</v>
      </c>
      <c r="B71" s="302">
        <f>B32+B41</f>
        <v>8</v>
      </c>
      <c r="C71" s="302">
        <f>C32+C41</f>
        <v>10</v>
      </c>
      <c r="D71" s="302">
        <f>D32+D41</f>
        <v>12</v>
      </c>
      <c r="E71" s="302">
        <f>E32+E41</f>
        <v>15</v>
      </c>
    </row>
    <row r="72" spans="1:14">
      <c r="A72" s="303" t="s">
        <v>553</v>
      </c>
      <c r="B72" s="302">
        <f>B23+B28+B33+B37+B43+B48+B49+B50+B58</f>
        <v>634</v>
      </c>
      <c r="C72" s="302">
        <f>C23+C28+C33+C37+C43+C48+C49+C50+C58</f>
        <v>639</v>
      </c>
      <c r="D72" s="302">
        <f>D23+D28+D33+D37+D43+D48+D49+D50+D58</f>
        <v>644</v>
      </c>
      <c r="E72" s="302">
        <f>E23+E28+E33+E37+E43+E48+E49+E50+E58</f>
        <v>649</v>
      </c>
    </row>
    <row r="73" spans="1:14">
      <c r="A73" s="303" t="s">
        <v>552</v>
      </c>
      <c r="B73" s="302">
        <f>B29+B34+B38+B42</f>
        <v>455</v>
      </c>
      <c r="C73" s="302">
        <f>C29+C34+C38+C42</f>
        <v>685</v>
      </c>
      <c r="D73" s="302">
        <f>D29+D34+D38+D42</f>
        <v>916</v>
      </c>
      <c r="E73" s="302">
        <f>E29+E34+E38+E42</f>
        <v>1150</v>
      </c>
    </row>
    <row r="74" spans="1:14">
      <c r="A74" s="303" t="s">
        <v>551</v>
      </c>
      <c r="B74" s="302">
        <f>B30+B35+B39+B44+B45-35</f>
        <v>137</v>
      </c>
      <c r="C74" s="302">
        <f>C30+C35+C39+C44+C45-60</f>
        <v>240</v>
      </c>
      <c r="D74" s="302">
        <f>D30+D35+D39+D44+D45-85</f>
        <v>342</v>
      </c>
      <c r="E74" s="302">
        <f>E30+E35+E39+E44+E45-110</f>
        <v>440</v>
      </c>
    </row>
    <row r="75" spans="1:14">
      <c r="A75" s="303" t="s">
        <v>550</v>
      </c>
      <c r="B75" s="302">
        <v>35</v>
      </c>
      <c r="C75" s="302">
        <v>60</v>
      </c>
      <c r="D75" s="302">
        <v>85</v>
      </c>
      <c r="E75" s="302">
        <v>110</v>
      </c>
    </row>
    <row r="76" spans="1:14">
      <c r="A76" s="303" t="s">
        <v>549</v>
      </c>
      <c r="B76" s="302">
        <f>B74+B75</f>
        <v>172</v>
      </c>
      <c r="C76" s="302">
        <f>C74+C75</f>
        <v>300</v>
      </c>
      <c r="D76" s="302">
        <f>D74+D75</f>
        <v>427</v>
      </c>
      <c r="E76" s="302">
        <f>E74+E75</f>
        <v>550</v>
      </c>
    </row>
    <row r="77" spans="1:14">
      <c r="A77" s="303" t="s">
        <v>548</v>
      </c>
      <c r="B77" s="302">
        <f>B45</f>
        <v>10</v>
      </c>
      <c r="C77" s="302">
        <f>C45</f>
        <v>15</v>
      </c>
      <c r="D77" s="302">
        <f>D45</f>
        <v>20</v>
      </c>
      <c r="E77" s="302">
        <f>E45</f>
        <v>25</v>
      </c>
    </row>
    <row r="78" spans="1:14">
      <c r="A78" s="303" t="s">
        <v>546</v>
      </c>
      <c r="B78" s="302">
        <f>B21+B24</f>
        <v>2</v>
      </c>
      <c r="C78" s="302">
        <f>C21+C24</f>
        <v>2</v>
      </c>
      <c r="D78" s="302">
        <f>D21+D24</f>
        <v>2</v>
      </c>
      <c r="E78" s="302">
        <f>E21+E24</f>
        <v>2</v>
      </c>
    </row>
    <row r="79" spans="1:14">
      <c r="A79" s="308" t="s">
        <v>545</v>
      </c>
      <c r="B79" s="307">
        <f>B22</f>
        <v>1</v>
      </c>
      <c r="C79" s="307">
        <f>C22</f>
        <v>1</v>
      </c>
      <c r="D79" s="307">
        <f>D22</f>
        <v>1</v>
      </c>
      <c r="E79" s="307">
        <f>E22</f>
        <v>1</v>
      </c>
    </row>
    <row r="80" spans="1:14">
      <c r="A80" s="303" t="s">
        <v>544</v>
      </c>
      <c r="B80" s="302">
        <f>B21+B22+B24</f>
        <v>3</v>
      </c>
      <c r="C80" s="302">
        <f>C21+C22+C24</f>
        <v>3</v>
      </c>
      <c r="D80" s="302">
        <f>D21+D22+D24</f>
        <v>3</v>
      </c>
      <c r="E80" s="302">
        <f>E21+E22+E24</f>
        <v>3</v>
      </c>
      <c r="H80" s="306"/>
    </row>
    <row r="81" spans="1:10">
      <c r="A81" s="303" t="s">
        <v>543</v>
      </c>
      <c r="B81" s="302">
        <f>B21</f>
        <v>1</v>
      </c>
      <c r="C81" s="302">
        <f>C21</f>
        <v>1</v>
      </c>
      <c r="D81" s="302">
        <f>D21</f>
        <v>1</v>
      </c>
      <c r="E81" s="302">
        <f>E21</f>
        <v>1</v>
      </c>
    </row>
    <row r="82" spans="1:10">
      <c r="A82" s="303" t="s">
        <v>542</v>
      </c>
      <c r="B82" s="302">
        <f>B22+B24</f>
        <v>2</v>
      </c>
      <c r="C82" s="302">
        <f>C22+C24</f>
        <v>2</v>
      </c>
      <c r="D82" s="302">
        <f>D22+D24</f>
        <v>2</v>
      </c>
      <c r="E82" s="302">
        <f>E22+E24</f>
        <v>2</v>
      </c>
    </row>
    <row r="83" spans="1:10">
      <c r="B83" s="3">
        <f>SUM(B63:B82)</f>
        <v>14514</v>
      </c>
      <c r="C83" s="3">
        <f>SUM(C63:C82)</f>
        <v>17243</v>
      </c>
      <c r="D83" s="3">
        <f>SUM(D63:D82)</f>
        <v>19771</v>
      </c>
      <c r="E83" s="3">
        <f>SUM(E63:E82)</f>
        <v>22495</v>
      </c>
    </row>
    <row r="85" spans="1:10">
      <c r="A85" s="2" t="s">
        <v>565</v>
      </c>
      <c r="B85" s="299"/>
      <c r="C85" s="2"/>
      <c r="D85" s="2"/>
      <c r="E85" s="2"/>
      <c r="F85" s="299"/>
    </row>
    <row r="86" spans="1:10">
      <c r="A86" s="303"/>
      <c r="B86" s="302"/>
      <c r="C86" s="941">
        <v>2019</v>
      </c>
      <c r="D86" s="941"/>
      <c r="E86" s="941">
        <v>2020</v>
      </c>
      <c r="F86" s="941"/>
      <c r="G86" s="941">
        <v>2021</v>
      </c>
      <c r="H86" s="941"/>
      <c r="I86" s="941">
        <v>2022</v>
      </c>
      <c r="J86" s="941"/>
    </row>
    <row r="87" spans="1:10">
      <c r="A87" s="305" t="s">
        <v>564</v>
      </c>
      <c r="B87" s="6" t="s">
        <v>563</v>
      </c>
      <c r="C87" s="6" t="s">
        <v>3</v>
      </c>
      <c r="D87" s="6" t="s">
        <v>562</v>
      </c>
      <c r="E87" s="6" t="s">
        <v>3</v>
      </c>
      <c r="F87" s="6" t="s">
        <v>562</v>
      </c>
      <c r="G87" s="6" t="s">
        <v>3</v>
      </c>
      <c r="H87" s="6" t="s">
        <v>562</v>
      </c>
      <c r="I87" s="6" t="s">
        <v>3</v>
      </c>
      <c r="J87" s="6" t="s">
        <v>562</v>
      </c>
    </row>
    <row r="88" spans="1:10">
      <c r="A88" s="303" t="s">
        <v>561</v>
      </c>
      <c r="B88" s="302">
        <v>4.75</v>
      </c>
      <c r="C88" s="57">
        <f t="shared" ref="C88:C99" si="0">B64*12</f>
        <v>59544</v>
      </c>
      <c r="D88" s="304">
        <f t="shared" ref="D88:D106" si="1">B88*C88</f>
        <v>282834</v>
      </c>
      <c r="E88" s="57">
        <f t="shared" ref="E88:E99" si="2">C64*12</f>
        <v>70860</v>
      </c>
      <c r="F88" s="57">
        <f t="shared" ref="F88:F106" si="3">B88*E88</f>
        <v>336585</v>
      </c>
      <c r="G88" s="57">
        <f t="shared" ref="G88:G99" si="4">D64*12</f>
        <v>80736</v>
      </c>
      <c r="H88" s="57">
        <f t="shared" ref="H88:H106" si="5">B88*G88</f>
        <v>383496</v>
      </c>
      <c r="I88" s="57">
        <f t="shared" ref="I88:I99" si="6">E64*12</f>
        <v>90960</v>
      </c>
      <c r="J88" s="57">
        <f t="shared" ref="J88:J106" si="7">B88*I88</f>
        <v>432060</v>
      </c>
    </row>
    <row r="89" spans="1:10">
      <c r="A89" s="303" t="s">
        <v>560</v>
      </c>
      <c r="B89" s="302">
        <v>5.0999999999999996</v>
      </c>
      <c r="C89" s="57">
        <f t="shared" si="0"/>
        <v>9312</v>
      </c>
      <c r="D89" s="304">
        <f t="shared" si="1"/>
        <v>47491.199999999997</v>
      </c>
      <c r="E89" s="57">
        <f t="shared" si="2"/>
        <v>10512</v>
      </c>
      <c r="F89" s="57">
        <f t="shared" si="3"/>
        <v>53611.199999999997</v>
      </c>
      <c r="G89" s="57">
        <f t="shared" si="4"/>
        <v>11412</v>
      </c>
      <c r="H89" s="57">
        <f t="shared" si="5"/>
        <v>58201.2</v>
      </c>
      <c r="I89" s="57">
        <f t="shared" si="6"/>
        <v>12492</v>
      </c>
      <c r="J89" s="57">
        <f t="shared" si="7"/>
        <v>63709.2</v>
      </c>
    </row>
    <row r="90" spans="1:10">
      <c r="A90" s="303" t="s">
        <v>559</v>
      </c>
      <c r="B90" s="302">
        <v>11.49</v>
      </c>
      <c r="C90" s="57">
        <f t="shared" si="0"/>
        <v>4152</v>
      </c>
      <c r="D90" s="304">
        <f t="shared" si="1"/>
        <v>47706.48</v>
      </c>
      <c r="E90" s="57">
        <f t="shared" si="2"/>
        <v>6852</v>
      </c>
      <c r="F90" s="57">
        <f t="shared" si="3"/>
        <v>78729.48</v>
      </c>
      <c r="G90" s="57">
        <f t="shared" si="4"/>
        <v>10092</v>
      </c>
      <c r="H90" s="57">
        <f t="shared" si="5"/>
        <v>115957.08</v>
      </c>
      <c r="I90" s="57">
        <f t="shared" si="6"/>
        <v>13992</v>
      </c>
      <c r="J90" s="57">
        <f t="shared" si="7"/>
        <v>160768.08000000002</v>
      </c>
    </row>
    <row r="91" spans="1:10">
      <c r="A91" s="303" t="s">
        <v>558</v>
      </c>
      <c r="B91" s="302">
        <v>3.67</v>
      </c>
      <c r="C91" s="57">
        <f t="shared" si="0"/>
        <v>19656</v>
      </c>
      <c r="D91" s="304">
        <f t="shared" si="1"/>
        <v>72137.52</v>
      </c>
      <c r="E91" s="57">
        <f t="shared" si="2"/>
        <v>33720</v>
      </c>
      <c r="F91" s="57">
        <f t="shared" si="3"/>
        <v>123752.4</v>
      </c>
      <c r="G91" s="57">
        <f t="shared" si="4"/>
        <v>46584</v>
      </c>
      <c r="H91" s="57">
        <f t="shared" si="5"/>
        <v>170963.28</v>
      </c>
      <c r="I91" s="57">
        <f t="shared" si="6"/>
        <v>60660</v>
      </c>
      <c r="J91" s="57">
        <f t="shared" si="7"/>
        <v>222622.19999999998</v>
      </c>
    </row>
    <row r="92" spans="1:10">
      <c r="A92" s="303" t="s">
        <v>557</v>
      </c>
      <c r="B92" s="302">
        <v>2.7</v>
      </c>
      <c r="C92" s="57">
        <f t="shared" si="0"/>
        <v>34104</v>
      </c>
      <c r="D92" s="304">
        <f t="shared" si="1"/>
        <v>92080.8</v>
      </c>
      <c r="E92" s="57">
        <f t="shared" si="2"/>
        <v>32064</v>
      </c>
      <c r="F92" s="57">
        <f t="shared" si="3"/>
        <v>86572.800000000003</v>
      </c>
      <c r="G92" s="57">
        <f t="shared" si="4"/>
        <v>30024</v>
      </c>
      <c r="H92" s="57">
        <f t="shared" si="5"/>
        <v>81064.800000000003</v>
      </c>
      <c r="I92" s="57">
        <f t="shared" si="6"/>
        <v>27984</v>
      </c>
      <c r="J92" s="57">
        <f t="shared" si="7"/>
        <v>75556.800000000003</v>
      </c>
    </row>
    <row r="93" spans="1:10">
      <c r="A93" s="303" t="s">
        <v>556</v>
      </c>
      <c r="B93" s="302">
        <v>9.3000000000000007</v>
      </c>
      <c r="C93" s="57">
        <f t="shared" si="0"/>
        <v>960</v>
      </c>
      <c r="D93" s="301">
        <f t="shared" si="1"/>
        <v>8928</v>
      </c>
      <c r="E93" s="57">
        <f t="shared" si="2"/>
        <v>1200</v>
      </c>
      <c r="F93" s="57">
        <f t="shared" si="3"/>
        <v>11160</v>
      </c>
      <c r="G93" s="57">
        <f t="shared" si="4"/>
        <v>1440</v>
      </c>
      <c r="H93" s="57">
        <f t="shared" si="5"/>
        <v>13392.000000000002</v>
      </c>
      <c r="I93" s="57">
        <f t="shared" si="6"/>
        <v>1680</v>
      </c>
      <c r="J93" s="57">
        <f t="shared" si="7"/>
        <v>15624.000000000002</v>
      </c>
    </row>
    <row r="94" spans="1:10">
      <c r="A94" s="303" t="s">
        <v>555</v>
      </c>
      <c r="B94" s="302">
        <v>1.78</v>
      </c>
      <c r="C94" s="57">
        <f t="shared" si="0"/>
        <v>4692</v>
      </c>
      <c r="D94" s="301">
        <f t="shared" si="1"/>
        <v>8351.76</v>
      </c>
      <c r="E94" s="57">
        <f t="shared" si="2"/>
        <v>3972</v>
      </c>
      <c r="F94" s="57">
        <f t="shared" si="3"/>
        <v>7070.16</v>
      </c>
      <c r="G94" s="57">
        <f t="shared" si="4"/>
        <v>3252</v>
      </c>
      <c r="H94" s="57">
        <f t="shared" si="5"/>
        <v>5788.56</v>
      </c>
      <c r="I94" s="57">
        <f t="shared" si="6"/>
        <v>2532</v>
      </c>
      <c r="J94" s="57">
        <f t="shared" si="7"/>
        <v>4506.96</v>
      </c>
    </row>
    <row r="95" spans="1:10">
      <c r="A95" s="303" t="s">
        <v>554</v>
      </c>
      <c r="B95" s="302">
        <v>300</v>
      </c>
      <c r="C95" s="57">
        <f t="shared" si="0"/>
        <v>96</v>
      </c>
      <c r="D95" s="301">
        <f t="shared" si="1"/>
        <v>28800</v>
      </c>
      <c r="E95" s="57">
        <f t="shared" si="2"/>
        <v>120</v>
      </c>
      <c r="F95" s="57">
        <f t="shared" si="3"/>
        <v>36000</v>
      </c>
      <c r="G95" s="57">
        <f t="shared" si="4"/>
        <v>144</v>
      </c>
      <c r="H95" s="57">
        <f t="shared" si="5"/>
        <v>43200</v>
      </c>
      <c r="I95" s="57">
        <f t="shared" si="6"/>
        <v>180</v>
      </c>
      <c r="J95" s="57">
        <f t="shared" si="7"/>
        <v>54000</v>
      </c>
    </row>
    <row r="96" spans="1:10">
      <c r="A96" s="303" t="s">
        <v>553</v>
      </c>
      <c r="B96" s="302">
        <v>60.8</v>
      </c>
      <c r="C96" s="57">
        <f t="shared" si="0"/>
        <v>7608</v>
      </c>
      <c r="D96" s="304">
        <f t="shared" si="1"/>
        <v>462566.39999999997</v>
      </c>
      <c r="E96" s="57">
        <f t="shared" si="2"/>
        <v>7668</v>
      </c>
      <c r="F96" s="57">
        <f t="shared" si="3"/>
        <v>466214.39999999997</v>
      </c>
      <c r="G96" s="57">
        <f t="shared" si="4"/>
        <v>7728</v>
      </c>
      <c r="H96" s="57">
        <f t="shared" si="5"/>
        <v>469862.39999999997</v>
      </c>
      <c r="I96" s="57">
        <f t="shared" si="6"/>
        <v>7788</v>
      </c>
      <c r="J96" s="57">
        <f t="shared" si="7"/>
        <v>473510.39999999997</v>
      </c>
    </row>
    <row r="97" spans="1:11">
      <c r="A97" s="303" t="s">
        <v>552</v>
      </c>
      <c r="B97" s="302">
        <v>14.5</v>
      </c>
      <c r="C97" s="57">
        <f t="shared" si="0"/>
        <v>5460</v>
      </c>
      <c r="D97" s="304">
        <f t="shared" si="1"/>
        <v>79170</v>
      </c>
      <c r="E97" s="57">
        <f t="shared" si="2"/>
        <v>8220</v>
      </c>
      <c r="F97" s="57">
        <f t="shared" si="3"/>
        <v>119190</v>
      </c>
      <c r="G97" s="57">
        <f t="shared" si="4"/>
        <v>10992</v>
      </c>
      <c r="H97" s="57">
        <f t="shared" si="5"/>
        <v>159384</v>
      </c>
      <c r="I97" s="57">
        <f t="shared" si="6"/>
        <v>13800</v>
      </c>
      <c r="J97" s="57">
        <f t="shared" si="7"/>
        <v>200100</v>
      </c>
    </row>
    <row r="98" spans="1:11">
      <c r="A98" s="303" t="s">
        <v>551</v>
      </c>
      <c r="B98" s="302">
        <v>60</v>
      </c>
      <c r="C98" s="57">
        <f t="shared" si="0"/>
        <v>1644</v>
      </c>
      <c r="D98" s="304">
        <f t="shared" si="1"/>
        <v>98640</v>
      </c>
      <c r="E98" s="57">
        <f t="shared" si="2"/>
        <v>2880</v>
      </c>
      <c r="F98" s="57">
        <f t="shared" si="3"/>
        <v>172800</v>
      </c>
      <c r="G98" s="57">
        <f t="shared" si="4"/>
        <v>4104</v>
      </c>
      <c r="H98" s="57">
        <f t="shared" si="5"/>
        <v>246240</v>
      </c>
      <c r="I98" s="57">
        <f t="shared" si="6"/>
        <v>5280</v>
      </c>
      <c r="J98" s="57">
        <f t="shared" si="7"/>
        <v>316800</v>
      </c>
    </row>
    <row r="99" spans="1:11">
      <c r="A99" s="303" t="s">
        <v>550</v>
      </c>
      <c r="B99" s="302">
        <v>60</v>
      </c>
      <c r="C99" s="57">
        <f t="shared" si="0"/>
        <v>420</v>
      </c>
      <c r="D99" s="301">
        <f t="shared" si="1"/>
        <v>25200</v>
      </c>
      <c r="E99" s="57">
        <f t="shared" si="2"/>
        <v>720</v>
      </c>
      <c r="F99" s="57">
        <f t="shared" si="3"/>
        <v>43200</v>
      </c>
      <c r="G99" s="57">
        <f t="shared" si="4"/>
        <v>1020</v>
      </c>
      <c r="H99" s="57">
        <f t="shared" si="5"/>
        <v>61200</v>
      </c>
      <c r="I99" s="57">
        <f t="shared" si="6"/>
        <v>1320</v>
      </c>
      <c r="J99" s="57">
        <f t="shared" si="7"/>
        <v>79200</v>
      </c>
      <c r="K99" s="4" t="s">
        <v>547</v>
      </c>
    </row>
    <row r="100" spans="1:11">
      <c r="A100" s="303" t="s">
        <v>549</v>
      </c>
      <c r="B100" s="302">
        <v>32.86</v>
      </c>
      <c r="C100" s="57">
        <f>C98*2+C99</f>
        <v>3708</v>
      </c>
      <c r="D100" s="304">
        <f t="shared" si="1"/>
        <v>121844.88</v>
      </c>
      <c r="E100" s="57">
        <f>(C74*2+C75*1)*12</f>
        <v>6480</v>
      </c>
      <c r="F100" s="57">
        <f t="shared" si="3"/>
        <v>212932.8</v>
      </c>
      <c r="G100" s="57">
        <f>(D74*2+D75*1)*12</f>
        <v>9228</v>
      </c>
      <c r="H100" s="57">
        <f t="shared" si="5"/>
        <v>303232.08</v>
      </c>
      <c r="I100" s="57">
        <f>(E74*2+E75*1)*12</f>
        <v>11880</v>
      </c>
      <c r="J100" s="57">
        <f t="shared" si="7"/>
        <v>390376.8</v>
      </c>
    </row>
    <row r="101" spans="1:11">
      <c r="A101" s="303" t="s">
        <v>548</v>
      </c>
      <c r="B101" s="302">
        <v>55</v>
      </c>
      <c r="C101" s="57">
        <f>B77*12</f>
        <v>120</v>
      </c>
      <c r="D101" s="301">
        <f t="shared" si="1"/>
        <v>6600</v>
      </c>
      <c r="E101" s="57">
        <f>C77*12</f>
        <v>180</v>
      </c>
      <c r="F101" s="57">
        <f t="shared" si="3"/>
        <v>9900</v>
      </c>
      <c r="G101" s="57">
        <f>D77*12</f>
        <v>240</v>
      </c>
      <c r="H101" s="57">
        <f t="shared" si="5"/>
        <v>13200</v>
      </c>
      <c r="I101" s="57">
        <f>E77*12</f>
        <v>300</v>
      </c>
      <c r="J101" s="57">
        <f t="shared" si="7"/>
        <v>16500</v>
      </c>
      <c r="K101" s="4" t="s">
        <v>547</v>
      </c>
    </row>
    <row r="102" spans="1:11">
      <c r="A102" s="303" t="s">
        <v>546</v>
      </c>
      <c r="B102" s="302">
        <v>6.83</v>
      </c>
      <c r="C102" s="57">
        <f>B78*3*12</f>
        <v>72</v>
      </c>
      <c r="D102" s="301">
        <f t="shared" si="1"/>
        <v>491.76</v>
      </c>
      <c r="E102" s="57">
        <f>C78*3*12</f>
        <v>72</v>
      </c>
      <c r="F102" s="57">
        <f t="shared" si="3"/>
        <v>491.76</v>
      </c>
      <c r="G102" s="57">
        <f>D78*3*12</f>
        <v>72</v>
      </c>
      <c r="H102" s="57">
        <f t="shared" si="5"/>
        <v>491.76</v>
      </c>
      <c r="I102" s="57">
        <f>E78*3*12</f>
        <v>72</v>
      </c>
      <c r="J102" s="57">
        <f t="shared" si="7"/>
        <v>491.76</v>
      </c>
    </row>
    <row r="103" spans="1:11">
      <c r="A103" s="303" t="s">
        <v>545</v>
      </c>
      <c r="B103" s="302">
        <v>2</v>
      </c>
      <c r="C103" s="57">
        <f>B79*3*12+50</f>
        <v>86</v>
      </c>
      <c r="D103" s="301">
        <f t="shared" si="1"/>
        <v>172</v>
      </c>
      <c r="E103" s="57">
        <f>C79*3*12+50</f>
        <v>86</v>
      </c>
      <c r="F103" s="57">
        <f t="shared" si="3"/>
        <v>172</v>
      </c>
      <c r="G103" s="57">
        <f>D79*3*12+50</f>
        <v>86</v>
      </c>
      <c r="H103" s="57">
        <f t="shared" si="5"/>
        <v>172</v>
      </c>
      <c r="I103" s="57">
        <f>E79*3*12+50</f>
        <v>86</v>
      </c>
      <c r="J103" s="57">
        <f t="shared" si="7"/>
        <v>172</v>
      </c>
    </row>
    <row r="104" spans="1:11">
      <c r="A104" s="303" t="s">
        <v>544</v>
      </c>
      <c r="B104" s="302">
        <v>1.2</v>
      </c>
      <c r="C104" s="57">
        <f>B80*3*12</f>
        <v>108</v>
      </c>
      <c r="D104" s="301">
        <f t="shared" si="1"/>
        <v>129.6</v>
      </c>
      <c r="E104" s="57">
        <f>C80*3*12</f>
        <v>108</v>
      </c>
      <c r="F104" s="57">
        <f t="shared" si="3"/>
        <v>129.6</v>
      </c>
      <c r="G104" s="57">
        <f>D80*3*12</f>
        <v>108</v>
      </c>
      <c r="H104" s="57">
        <f t="shared" si="5"/>
        <v>129.6</v>
      </c>
      <c r="I104" s="57">
        <f>E80*3*12</f>
        <v>108</v>
      </c>
      <c r="J104" s="57">
        <f t="shared" si="7"/>
        <v>129.6</v>
      </c>
    </row>
    <row r="105" spans="1:11">
      <c r="A105" s="303" t="s">
        <v>543</v>
      </c>
      <c r="B105" s="302">
        <v>1.3</v>
      </c>
      <c r="C105" s="57">
        <f>B81*3*12+25</f>
        <v>61</v>
      </c>
      <c r="D105" s="301">
        <f t="shared" si="1"/>
        <v>79.3</v>
      </c>
      <c r="E105" s="57">
        <f>C81*3*12+25</f>
        <v>61</v>
      </c>
      <c r="F105" s="57">
        <f t="shared" si="3"/>
        <v>79.3</v>
      </c>
      <c r="G105" s="57">
        <f>D81*3*12+25</f>
        <v>61</v>
      </c>
      <c r="H105" s="57">
        <f t="shared" si="5"/>
        <v>79.3</v>
      </c>
      <c r="I105" s="57">
        <f>E81*3*12+25</f>
        <v>61</v>
      </c>
      <c r="J105" s="57">
        <f t="shared" si="7"/>
        <v>79.3</v>
      </c>
    </row>
    <row r="106" spans="1:11">
      <c r="A106" s="303" t="s">
        <v>542</v>
      </c>
      <c r="B106" s="302">
        <v>12.16</v>
      </c>
      <c r="C106" s="57">
        <f>B82*3*12</f>
        <v>72</v>
      </c>
      <c r="D106" s="301">
        <f t="shared" si="1"/>
        <v>875.52</v>
      </c>
      <c r="E106" s="57">
        <f>C82*3*12</f>
        <v>72</v>
      </c>
      <c r="F106" s="57">
        <f t="shared" si="3"/>
        <v>875.52</v>
      </c>
      <c r="G106" s="57">
        <f>D82*3*12</f>
        <v>72</v>
      </c>
      <c r="H106" s="57">
        <f t="shared" si="5"/>
        <v>875.52</v>
      </c>
      <c r="I106" s="57">
        <f>E82*3*12</f>
        <v>72</v>
      </c>
      <c r="J106" s="57">
        <f t="shared" si="7"/>
        <v>875.52</v>
      </c>
    </row>
    <row r="107" spans="1:11">
      <c r="A107" s="300" t="s">
        <v>541</v>
      </c>
      <c r="B107" s="299"/>
      <c r="C107" s="299"/>
      <c r="D107" s="16">
        <f>SUM(D88:D106)</f>
        <v>1384099.2200000002</v>
      </c>
      <c r="E107" s="16"/>
      <c r="F107" s="16">
        <f>SUM(F88:F106)</f>
        <v>1759466.4200000002</v>
      </c>
      <c r="G107" s="16"/>
      <c r="H107" s="16">
        <f>SUM(H88:H106)</f>
        <v>2126929.5799999996</v>
      </c>
      <c r="I107" s="16"/>
      <c r="J107" s="16">
        <f>SUM(J88:J106)</f>
        <v>2507082.6199999992</v>
      </c>
    </row>
    <row r="108" spans="1:11">
      <c r="A108" s="298" t="s">
        <v>540</v>
      </c>
      <c r="D108" s="296">
        <f>D107*0.28</f>
        <v>387547.7816000001</v>
      </c>
      <c r="E108" s="296"/>
      <c r="F108" s="296">
        <f>F107*0.28</f>
        <v>492650.5976000001</v>
      </c>
      <c r="G108" s="297"/>
      <c r="H108" s="296">
        <f>H107*0.28</f>
        <v>595540.28239999991</v>
      </c>
      <c r="I108" s="297"/>
      <c r="J108" s="296">
        <f>J107*0.28</f>
        <v>701983.13359999983</v>
      </c>
    </row>
    <row r="109" spans="1:11">
      <c r="A109" s="295" t="s">
        <v>18</v>
      </c>
      <c r="D109" s="16">
        <f>SUM(D107:D108)</f>
        <v>1771647.0016000003</v>
      </c>
      <c r="E109" s="16"/>
      <c r="F109" s="16">
        <f>SUM(F107:F108)</f>
        <v>2252117.0176000004</v>
      </c>
      <c r="G109" s="16"/>
      <c r="H109" s="16">
        <f>SUM(H107:H108)</f>
        <v>2722469.8623999995</v>
      </c>
      <c r="I109" s="16"/>
      <c r="J109" s="16">
        <f>SUM(J107:J108)</f>
        <v>3209065.753599999</v>
      </c>
    </row>
  </sheetData>
  <mergeCells count="4">
    <mergeCell ref="C86:D86"/>
    <mergeCell ref="E86:F86"/>
    <mergeCell ref="G86:H86"/>
    <mergeCell ref="I86:J8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activeCell="F10" sqref="F10"/>
    </sheetView>
  </sheetViews>
  <sheetFormatPr defaultColWidth="12.42578125" defaultRowHeight="15.75"/>
  <cols>
    <col min="1" max="1" width="10.85546875" style="695" customWidth="1"/>
    <col min="2" max="2" width="21.85546875" style="695" customWidth="1"/>
    <col min="3" max="4" width="16.140625" style="695" customWidth="1"/>
    <col min="5" max="5" width="16.42578125" style="695" bestFit="1" customWidth="1"/>
    <col min="6" max="7" width="16.140625" style="695" bestFit="1" customWidth="1"/>
    <col min="8" max="16384" width="12.42578125" style="695"/>
  </cols>
  <sheetData>
    <row r="1" spans="1:7" customFormat="1" ht="19.5">
      <c r="A1" s="1029" t="s">
        <v>96</v>
      </c>
      <c r="B1" s="1030"/>
      <c r="C1" s="1030"/>
      <c r="D1" s="1030"/>
      <c r="E1" s="1030"/>
      <c r="F1" s="1030"/>
      <c r="G1" s="1031"/>
    </row>
    <row r="2" spans="1:7" ht="16.5" thickBot="1">
      <c r="A2" s="703" t="s">
        <v>212</v>
      </c>
      <c r="B2" s="704" t="s">
        <v>890</v>
      </c>
      <c r="C2" s="704" t="s">
        <v>1111</v>
      </c>
      <c r="D2" s="704" t="s">
        <v>55</v>
      </c>
      <c r="E2" s="704" t="s">
        <v>56</v>
      </c>
      <c r="F2" s="704" t="s">
        <v>57</v>
      </c>
      <c r="G2" s="704" t="s">
        <v>58</v>
      </c>
    </row>
    <row r="3" spans="1:7" ht="16.5" thickTop="1">
      <c r="A3" s="697"/>
      <c r="B3" s="698" t="s">
        <v>1094</v>
      </c>
      <c r="C3" s="699">
        <f>SUM(C4:C8)</f>
        <v>8780000</v>
      </c>
      <c r="D3" s="699">
        <f>SUM(D4:D8)</f>
        <v>9306000</v>
      </c>
      <c r="E3" s="699">
        <f>SUM(E4:E8)</f>
        <v>9936000</v>
      </c>
      <c r="F3" s="699">
        <f>SUM(F4:F8)</f>
        <v>10586000</v>
      </c>
      <c r="G3" s="699">
        <f>SUM(G4:G8)</f>
        <v>11106000</v>
      </c>
    </row>
    <row r="4" spans="1:7">
      <c r="A4" s="700" t="s">
        <v>1102</v>
      </c>
      <c r="B4" s="701" t="s">
        <v>1103</v>
      </c>
      <c r="C4" s="702">
        <v>1400000</v>
      </c>
      <c r="D4" s="702">
        <v>1400000</v>
      </c>
      <c r="E4" s="702">
        <v>1400000</v>
      </c>
      <c r="F4" s="702">
        <v>1400000</v>
      </c>
      <c r="G4" s="702">
        <v>1400000</v>
      </c>
    </row>
    <row r="5" spans="1:7">
      <c r="A5" s="700" t="s">
        <v>1104</v>
      </c>
      <c r="B5" s="701" t="s">
        <v>921</v>
      </c>
      <c r="C5" s="702">
        <v>6274000</v>
      </c>
      <c r="D5" s="702">
        <v>6800000</v>
      </c>
      <c r="E5" s="702">
        <v>7400000</v>
      </c>
      <c r="F5" s="702">
        <v>8000000</v>
      </c>
      <c r="G5" s="702">
        <v>8500000</v>
      </c>
    </row>
    <row r="6" spans="1:7">
      <c r="A6" s="700" t="s">
        <v>1105</v>
      </c>
      <c r="B6" s="701" t="s">
        <v>1106</v>
      </c>
      <c r="C6" s="702">
        <v>770000</v>
      </c>
      <c r="D6" s="702">
        <v>770000</v>
      </c>
      <c r="E6" s="702">
        <v>800000</v>
      </c>
      <c r="F6" s="702">
        <v>850000</v>
      </c>
      <c r="G6" s="702">
        <v>870000</v>
      </c>
    </row>
    <row r="7" spans="1:7" ht="18.75" customHeight="1">
      <c r="A7" s="700" t="s">
        <v>1107</v>
      </c>
      <c r="B7" s="701" t="s">
        <v>1108</v>
      </c>
      <c r="C7" s="702">
        <v>36000</v>
      </c>
      <c r="D7" s="702">
        <v>36000</v>
      </c>
      <c r="E7" s="702">
        <v>36000</v>
      </c>
      <c r="F7" s="702">
        <v>36000</v>
      </c>
      <c r="G7" s="702">
        <v>36000</v>
      </c>
    </row>
    <row r="8" spans="1:7">
      <c r="A8" s="700" t="s">
        <v>1109</v>
      </c>
      <c r="B8" s="701" t="s">
        <v>1110</v>
      </c>
      <c r="C8" s="702">
        <v>300000</v>
      </c>
      <c r="D8" s="702">
        <v>300000</v>
      </c>
      <c r="E8" s="702">
        <v>300000</v>
      </c>
      <c r="F8" s="702">
        <v>300000</v>
      </c>
      <c r="G8" s="702">
        <v>300000</v>
      </c>
    </row>
    <row r="10" spans="1:7">
      <c r="D10" s="695">
        <f>D5/C5</f>
        <v>1.0838380618425247</v>
      </c>
      <c r="E10" s="695">
        <f>E5/D5</f>
        <v>1.088235294117647</v>
      </c>
      <c r="F10" s="695">
        <f>F5/E5</f>
        <v>1.0810810810810811</v>
      </c>
      <c r="G10" s="695">
        <f>G5/F5</f>
        <v>1.0625</v>
      </c>
    </row>
    <row r="14" spans="1:7">
      <c r="D14" s="696"/>
      <c r="E14" s="696"/>
    </row>
  </sheetData>
  <mergeCells count="1">
    <mergeCell ref="A1:G1"/>
  </mergeCells>
  <pageMargins left="0.75" right="0.75" top="1" bottom="1" header="0.5" footer="0.5"/>
  <pageSetup paperSize="9" orientation="landscape"/>
  <tableParts count="1">
    <tablePart r:id="rId1"/>
  </tablePart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46"/>
  <sheetViews>
    <sheetView topLeftCell="A4" workbookViewId="0">
      <selection sqref="A1:J1"/>
    </sheetView>
  </sheetViews>
  <sheetFormatPr defaultColWidth="14.42578125" defaultRowHeight="15" customHeight="1"/>
  <cols>
    <col min="1" max="1" width="14.42578125" style="649"/>
    <col min="2" max="2" width="26" style="649" customWidth="1"/>
    <col min="3" max="3" width="43.85546875" style="649" customWidth="1"/>
    <col min="4" max="4" width="20.7109375" style="649" customWidth="1"/>
    <col min="5" max="5" width="14.42578125" style="649"/>
    <col min="6" max="6" width="20.7109375" style="649" customWidth="1"/>
    <col min="7" max="7" width="19.42578125" style="649" customWidth="1"/>
    <col min="8" max="8" width="20.7109375" style="649" customWidth="1"/>
    <col min="9" max="9" width="14.42578125" style="649"/>
    <col min="10" max="10" width="20.7109375" style="649" customWidth="1"/>
    <col min="11" max="16384" width="14.42578125" style="649"/>
  </cols>
  <sheetData>
    <row r="1" spans="1:10" ht="19.5">
      <c r="A1" s="1028" t="s">
        <v>1052</v>
      </c>
      <c r="B1" s="1028"/>
      <c r="C1" s="1028"/>
      <c r="D1" s="1028"/>
      <c r="E1" s="1028"/>
      <c r="F1" s="1028"/>
      <c r="G1" s="1028"/>
      <c r="H1" s="1028"/>
      <c r="I1" s="1028"/>
      <c r="J1" s="1028"/>
    </row>
    <row r="2" spans="1:10" ht="15" customHeight="1">
      <c r="A2" s="651" t="s">
        <v>1053</v>
      </c>
      <c r="C2" s="652"/>
    </row>
    <row r="3" spans="1:10" ht="15" customHeight="1">
      <c r="A3" s="674" t="s">
        <v>1097</v>
      </c>
    </row>
    <row r="4" spans="1:10" ht="15" customHeight="1">
      <c r="A4" s="667" t="s">
        <v>206</v>
      </c>
      <c r="B4" s="667" t="s">
        <v>1032</v>
      </c>
      <c r="C4" s="649" t="s">
        <v>1098</v>
      </c>
      <c r="D4" s="649" t="s">
        <v>1099</v>
      </c>
    </row>
    <row r="5" spans="1:10" ht="15" customHeight="1">
      <c r="A5" s="649">
        <v>2019</v>
      </c>
      <c r="B5" s="675">
        <f>E43</f>
        <v>34176.289262500002</v>
      </c>
      <c r="C5" s="675">
        <f>AVERAGE(B5:B8)</f>
        <v>35223.506209375002</v>
      </c>
      <c r="D5" s="675">
        <f>ROUNDUP(C5,0)</f>
        <v>35224</v>
      </c>
    </row>
    <row r="6" spans="1:10" ht="15" customHeight="1">
      <c r="A6" s="649">
        <v>2020</v>
      </c>
      <c r="B6" s="675">
        <f>G43</f>
        <v>32741.320672500002</v>
      </c>
    </row>
    <row r="7" spans="1:10" ht="15" customHeight="1">
      <c r="A7" s="649">
        <v>2021</v>
      </c>
      <c r="B7" s="675">
        <f>I43</f>
        <v>35572.578525000004</v>
      </c>
    </row>
    <row r="8" spans="1:10" ht="15" customHeight="1">
      <c r="A8" s="649">
        <v>2022</v>
      </c>
      <c r="B8" s="675">
        <f>K43</f>
        <v>38403.836377500003</v>
      </c>
    </row>
    <row r="12" spans="1:10">
      <c r="A12" s="653" t="s">
        <v>1054</v>
      </c>
    </row>
    <row r="13" spans="1:10">
      <c r="A13" s="649" t="s">
        <v>856</v>
      </c>
      <c r="B13" s="650" t="s">
        <v>1055</v>
      </c>
      <c r="C13" s="650" t="s">
        <v>1056</v>
      </c>
      <c r="D13" s="650" t="s">
        <v>1057</v>
      </c>
      <c r="E13" s="650" t="s">
        <v>1058</v>
      </c>
    </row>
    <row r="14" spans="1:10">
      <c r="A14" s="650" t="s">
        <v>1059</v>
      </c>
      <c r="B14" s="654">
        <v>3889</v>
      </c>
      <c r="C14" s="655">
        <v>0.35</v>
      </c>
      <c r="D14" s="656">
        <f>C14*B14</f>
        <v>1361.1499999999999</v>
      </c>
      <c r="E14" s="650" t="s">
        <v>1060</v>
      </c>
    </row>
    <row r="15" spans="1:10">
      <c r="A15" s="650" t="s">
        <v>1061</v>
      </c>
      <c r="B15" s="654">
        <v>26294</v>
      </c>
      <c r="C15" s="657">
        <v>0.05</v>
      </c>
      <c r="D15" s="656">
        <f>C15*B15</f>
        <v>1314.7</v>
      </c>
      <c r="E15" s="650" t="s">
        <v>1062</v>
      </c>
    </row>
    <row r="16" spans="1:10">
      <c r="A16" s="650" t="s">
        <v>777</v>
      </c>
      <c r="B16" s="658">
        <v>2185</v>
      </c>
      <c r="C16" s="657">
        <v>0.05</v>
      </c>
      <c r="D16" s="656">
        <f>C16*B16</f>
        <v>109.25</v>
      </c>
      <c r="E16" s="650" t="s">
        <v>1062</v>
      </c>
    </row>
    <row r="17" spans="1:26">
      <c r="A17" s="650" t="s">
        <v>1063</v>
      </c>
      <c r="B17" s="649">
        <f>6500*0.8</f>
        <v>5200</v>
      </c>
      <c r="C17" s="657">
        <v>0.05</v>
      </c>
      <c r="D17" s="656">
        <f>C17*B17</f>
        <v>260</v>
      </c>
      <c r="E17" s="650" t="s">
        <v>1062</v>
      </c>
    </row>
    <row r="18" spans="1:26">
      <c r="A18" s="659" t="s">
        <v>1064</v>
      </c>
      <c r="B18" s="660"/>
      <c r="C18" s="660"/>
      <c r="D18" s="661">
        <f>SUM(D14:D17)</f>
        <v>3045.1</v>
      </c>
    </row>
    <row r="20" spans="1:26">
      <c r="A20" s="650" t="s">
        <v>1065</v>
      </c>
      <c r="D20" s="676"/>
    </row>
    <row r="21" spans="1:26">
      <c r="A21" s="650" t="s">
        <v>1066</v>
      </c>
    </row>
    <row r="22" spans="1:26">
      <c r="A22" s="650"/>
      <c r="B22" s="650"/>
      <c r="C22" s="650"/>
      <c r="D22" s="650"/>
      <c r="E22" s="650"/>
      <c r="F22" s="650"/>
      <c r="G22" s="650"/>
      <c r="H22" s="650"/>
      <c r="I22" s="650"/>
      <c r="J22" s="650"/>
      <c r="K22" s="650"/>
      <c r="L22" s="650"/>
      <c r="M22" s="650"/>
      <c r="N22" s="650"/>
      <c r="O22" s="650"/>
      <c r="P22" s="650"/>
      <c r="Q22" s="650"/>
      <c r="R22" s="650"/>
      <c r="S22" s="650"/>
      <c r="T22" s="650"/>
      <c r="U22" s="650"/>
      <c r="V22" s="650"/>
      <c r="W22" s="650"/>
      <c r="X22" s="650"/>
      <c r="Y22" s="650"/>
      <c r="Z22" s="650"/>
    </row>
    <row r="23" spans="1:26">
      <c r="A23" s="650" t="s">
        <v>1067</v>
      </c>
      <c r="C23" s="650">
        <v>1.05</v>
      </c>
    </row>
    <row r="24" spans="1:26">
      <c r="B24" s="662">
        <v>2019</v>
      </c>
      <c r="C24" s="662">
        <v>2020</v>
      </c>
      <c r="D24" s="662">
        <v>2021</v>
      </c>
      <c r="E24" s="662">
        <v>2022</v>
      </c>
    </row>
    <row r="25" spans="1:26">
      <c r="A25" s="659" t="s">
        <v>1068</v>
      </c>
      <c r="B25" s="663">
        <v>0.25</v>
      </c>
      <c r="C25" s="663">
        <v>0.45</v>
      </c>
      <c r="D25" s="663">
        <v>0.5</v>
      </c>
      <c r="E25" s="663">
        <v>0.55000000000000004</v>
      </c>
    </row>
    <row r="26" spans="1:26">
      <c r="A26" s="659" t="s">
        <v>1069</v>
      </c>
      <c r="B26" s="661">
        <f>$D$18*B25</f>
        <v>761.27499999999998</v>
      </c>
      <c r="C26" s="661">
        <f>$D$18*C25</f>
        <v>1370.2950000000001</v>
      </c>
      <c r="D26" s="661">
        <f>$D$18*D25</f>
        <v>1522.55</v>
      </c>
      <c r="E26" s="661">
        <f>$D$18*E25</f>
        <v>1674.8050000000001</v>
      </c>
    </row>
    <row r="27" spans="1:26">
      <c r="A27" s="650"/>
      <c r="B27" s="664"/>
      <c r="C27" s="664"/>
      <c r="D27" s="664"/>
      <c r="E27" s="664"/>
    </row>
    <row r="28" spans="1:26">
      <c r="A28" s="650"/>
      <c r="B28" s="664"/>
      <c r="C28" s="664"/>
      <c r="D28" s="664"/>
      <c r="E28" s="664"/>
    </row>
    <row r="29" spans="1:26">
      <c r="A29" s="650"/>
      <c r="B29" s="664"/>
      <c r="C29" s="664"/>
      <c r="D29" s="664"/>
      <c r="E29" s="664"/>
    </row>
    <row r="31" spans="1:26">
      <c r="A31" s="665" t="s">
        <v>1070</v>
      </c>
    </row>
    <row r="32" spans="1:26">
      <c r="A32" s="666" t="s">
        <v>1071</v>
      </c>
    </row>
    <row r="33" spans="1:11">
      <c r="A33" s="666"/>
    </row>
    <row r="34" spans="1:11" ht="15" customHeight="1">
      <c r="A34" s="667" t="s">
        <v>938</v>
      </c>
      <c r="B34" s="667" t="s">
        <v>1072</v>
      </c>
      <c r="C34" s="667" t="s">
        <v>712</v>
      </c>
      <c r="D34" s="667" t="s">
        <v>1073</v>
      </c>
      <c r="E34" s="667" t="s">
        <v>1074</v>
      </c>
      <c r="F34" s="667" t="s">
        <v>1075</v>
      </c>
      <c r="G34" s="667" t="s">
        <v>1076</v>
      </c>
      <c r="H34" s="667" t="s">
        <v>1077</v>
      </c>
      <c r="I34" s="667" t="s">
        <v>1078</v>
      </c>
      <c r="J34" s="667" t="s">
        <v>1079</v>
      </c>
      <c r="K34" s="667" t="s">
        <v>1080</v>
      </c>
    </row>
    <row r="35" spans="1:11">
      <c r="A35" s="650" t="s">
        <v>1081</v>
      </c>
      <c r="B35" s="649" t="s">
        <v>1082</v>
      </c>
      <c r="C35" s="649">
        <v>14.700000000000001</v>
      </c>
      <c r="D35" s="668">
        <f>B26</f>
        <v>761.27499999999998</v>
      </c>
      <c r="E35" s="669">
        <f>D35*C35</f>
        <v>11190.7425</v>
      </c>
      <c r="F35" s="668">
        <f>C26</f>
        <v>1370.2950000000001</v>
      </c>
      <c r="G35" s="669">
        <f>F35*$C$35</f>
        <v>20143.336500000001</v>
      </c>
      <c r="H35" s="668">
        <f>D26</f>
        <v>1522.55</v>
      </c>
      <c r="I35" s="669">
        <f>H35*$C$35</f>
        <v>22381.485000000001</v>
      </c>
      <c r="J35" s="668">
        <f>E26</f>
        <v>1674.8050000000001</v>
      </c>
      <c r="K35" s="669">
        <f>J35*$C$35</f>
        <v>24619.633500000004</v>
      </c>
    </row>
    <row r="36" spans="1:11">
      <c r="A36" s="650" t="s">
        <v>1083</v>
      </c>
      <c r="B36" s="649" t="s">
        <v>1084</v>
      </c>
      <c r="C36" s="649">
        <v>800</v>
      </c>
      <c r="D36" s="649">
        <v>4</v>
      </c>
      <c r="E36" s="669">
        <f>D36*C36</f>
        <v>3200</v>
      </c>
      <c r="F36" s="649">
        <v>2</v>
      </c>
      <c r="G36" s="669">
        <f>F36*$C$36</f>
        <v>1600</v>
      </c>
      <c r="H36" s="649">
        <v>2</v>
      </c>
      <c r="I36" s="669">
        <f>H36*$C$36</f>
        <v>1600</v>
      </c>
      <c r="J36" s="649">
        <v>2</v>
      </c>
      <c r="K36" s="669">
        <f>J36*$C$36</f>
        <v>1600</v>
      </c>
    </row>
    <row r="37" spans="1:11">
      <c r="A37" s="650" t="s">
        <v>1085</v>
      </c>
      <c r="B37" s="649" t="s">
        <v>1086</v>
      </c>
      <c r="C37" s="649">
        <v>2500</v>
      </c>
      <c r="D37" s="649">
        <v>4</v>
      </c>
      <c r="E37" s="669">
        <f>D37*C37</f>
        <v>10000</v>
      </c>
      <c r="F37" s="649">
        <v>1</v>
      </c>
      <c r="G37" s="669">
        <f>F37*$C$37</f>
        <v>2500</v>
      </c>
      <c r="H37" s="649">
        <v>1</v>
      </c>
      <c r="I37" s="669">
        <f>H37*$C$37</f>
        <v>2500</v>
      </c>
      <c r="J37" s="649">
        <v>1</v>
      </c>
      <c r="K37" s="669">
        <f>J37*$C$37</f>
        <v>2500</v>
      </c>
    </row>
    <row r="38" spans="1:11">
      <c r="A38" s="650" t="s">
        <v>1087</v>
      </c>
      <c r="B38" s="649" t="s">
        <v>1088</v>
      </c>
      <c r="C38" s="650">
        <v>5000</v>
      </c>
      <c r="D38" s="649">
        <v>1</v>
      </c>
      <c r="E38" s="669">
        <f>D38*C38</f>
        <v>5000</v>
      </c>
      <c r="F38" s="649">
        <v>0.5</v>
      </c>
      <c r="G38" s="669">
        <f>F38*$C$38</f>
        <v>2500</v>
      </c>
      <c r="H38" s="649">
        <v>0.5</v>
      </c>
      <c r="I38" s="669">
        <f>H38*$C$38</f>
        <v>2500</v>
      </c>
      <c r="J38" s="649">
        <v>0.5</v>
      </c>
      <c r="K38" s="669">
        <f>J38*$C$38</f>
        <v>2500</v>
      </c>
    </row>
    <row r="39" spans="1:11">
      <c r="A39" s="659" t="s">
        <v>1089</v>
      </c>
      <c r="E39" s="669"/>
      <c r="G39" s="669"/>
      <c r="I39" s="669"/>
      <c r="K39" s="669"/>
    </row>
    <row r="40" spans="1:11">
      <c r="A40" s="650" t="s">
        <v>1090</v>
      </c>
      <c r="B40" s="649" t="s">
        <v>1091</v>
      </c>
      <c r="C40" s="670">
        <v>0.15</v>
      </c>
      <c r="D40" s="649">
        <v>1</v>
      </c>
      <c r="E40" s="669">
        <f>$C$40*D40*E35</f>
        <v>1678.611375</v>
      </c>
      <c r="F40" s="649">
        <v>1</v>
      </c>
      <c r="G40" s="669">
        <f>$C$40*F40*G35</f>
        <v>3021.5004750000003</v>
      </c>
      <c r="H40" s="649">
        <v>1</v>
      </c>
      <c r="I40" s="669">
        <f>$C$40*H40*I35</f>
        <v>3357.2227499999999</v>
      </c>
      <c r="J40" s="649">
        <v>1</v>
      </c>
      <c r="K40" s="669">
        <f>$C$40*J40*K35</f>
        <v>3692.9450250000004</v>
      </c>
    </row>
    <row r="41" spans="1:11">
      <c r="A41" s="650" t="s">
        <v>1092</v>
      </c>
      <c r="B41" s="649" t="s">
        <v>1093</v>
      </c>
      <c r="C41" s="670">
        <v>0.1</v>
      </c>
      <c r="D41" s="649">
        <v>1</v>
      </c>
      <c r="E41" s="669">
        <f>SUM(E35:E40)*$C$41*D41</f>
        <v>3106.9353875000002</v>
      </c>
      <c r="F41" s="649">
        <v>1</v>
      </c>
      <c r="G41" s="669">
        <f>SUM(G35:G40)*$C$41*F41</f>
        <v>2976.4836975000003</v>
      </c>
      <c r="H41" s="649">
        <v>1</v>
      </c>
      <c r="I41" s="669">
        <f>SUM(I35:I40)*$C$41*H41</f>
        <v>3233.8707750000003</v>
      </c>
      <c r="J41" s="649">
        <v>1</v>
      </c>
      <c r="K41" s="669">
        <f>SUM(K35:K40)*$C$41*J41</f>
        <v>3491.2578525000008</v>
      </c>
    </row>
    <row r="42" spans="1:11" ht="15" customHeight="1">
      <c r="E42" s="669"/>
      <c r="G42" s="669"/>
      <c r="I42" s="669"/>
      <c r="K42" s="669"/>
    </row>
    <row r="43" spans="1:11" ht="15" customHeight="1">
      <c r="A43" s="671" t="s">
        <v>1094</v>
      </c>
      <c r="B43" s="672"/>
      <c r="C43" s="672"/>
      <c r="D43" s="672"/>
      <c r="E43" s="673">
        <f>SUM(E35:E41)</f>
        <v>34176.289262500002</v>
      </c>
      <c r="F43" s="672"/>
      <c r="G43" s="673">
        <f>SUM(G35:G41)</f>
        <v>32741.320672500002</v>
      </c>
      <c r="H43" s="672"/>
      <c r="I43" s="673">
        <f>SUM(I35:I41)</f>
        <v>35572.578525000004</v>
      </c>
      <c r="J43" s="672"/>
      <c r="K43" s="673">
        <f>SUM(K35:K41)</f>
        <v>38403.836377500003</v>
      </c>
    </row>
    <row r="45" spans="1:11" ht="15" customHeight="1">
      <c r="A45" s="667" t="s">
        <v>1095</v>
      </c>
    </row>
    <row r="46" spans="1:11" ht="15" customHeight="1">
      <c r="A46" s="649" t="s">
        <v>1096</v>
      </c>
    </row>
  </sheetData>
  <mergeCells count="1">
    <mergeCell ref="A1:J1"/>
  </mergeCells>
  <pageMargins left="0.75" right="0.75" top="1" bottom="1" header="0.5" footer="0.5"/>
  <pageSetup paperSize="9" orientation="portrait" horizontalDpi="4294967292" verticalDpi="4294967292"/>
  <tableParts count="3">
    <tablePart r:id="rId1"/>
    <tablePart r:id="rId2"/>
    <tablePart r:id="rId3"/>
  </tablePart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L29" sqref="L29"/>
    </sheetView>
  </sheetViews>
  <sheetFormatPr defaultColWidth="8.85546875" defaultRowHeight="15"/>
  <cols>
    <col min="1" max="1" width="7.42578125" style="51" customWidth="1"/>
    <col min="2" max="2" width="41.7109375" style="50" customWidth="1"/>
    <col min="3" max="4" width="8.85546875" style="50"/>
    <col min="5" max="16384" width="8.85546875" style="51"/>
  </cols>
  <sheetData>
    <row r="1" spans="1:14" s="1" customFormat="1" ht="20.25" thickBot="1">
      <c r="B1" s="1022" t="s">
        <v>76</v>
      </c>
      <c r="C1" s="1022"/>
      <c r="D1" s="1022"/>
      <c r="E1" s="1022"/>
      <c r="F1" s="1022"/>
      <c r="G1" s="1022"/>
      <c r="H1" s="1022"/>
      <c r="I1" s="1022"/>
      <c r="J1" s="1022"/>
      <c r="K1" s="1022"/>
      <c r="L1" s="1022"/>
      <c r="M1" s="1022"/>
      <c r="N1" s="1022"/>
    </row>
    <row r="2" spans="1:14" s="1" customFormat="1" ht="15.75" thickTop="1"/>
    <row r="3" spans="1:14" s="1" customFormat="1">
      <c r="B3" s="1" t="s">
        <v>29</v>
      </c>
      <c r="C3" s="1" t="s">
        <v>30</v>
      </c>
    </row>
    <row r="4" spans="1:14" s="1" customFormat="1">
      <c r="B4" s="1" t="s">
        <v>31</v>
      </c>
      <c r="C4" s="1" t="s">
        <v>0</v>
      </c>
    </row>
    <row r="5" spans="1:14" s="1" customFormat="1"/>
    <row r="6" spans="1:14" s="1" customFormat="1"/>
    <row r="7" spans="1:14" s="1" customFormat="1" ht="18" thickBot="1">
      <c r="B7" s="34" t="s">
        <v>32</v>
      </c>
      <c r="C7" s="1" t="s">
        <v>55</v>
      </c>
      <c r="D7" s="1" t="s">
        <v>56</v>
      </c>
      <c r="E7" s="1" t="s">
        <v>57</v>
      </c>
      <c r="F7" s="1" t="s">
        <v>58</v>
      </c>
    </row>
    <row r="8" spans="1:14" s="1" customFormat="1" ht="15.75" thickTop="1">
      <c r="A8" s="1">
        <v>1</v>
      </c>
      <c r="B8" s="1" t="s">
        <v>77</v>
      </c>
      <c r="C8" s="17">
        <f>E39</f>
        <v>165980</v>
      </c>
      <c r="D8" s="47">
        <f>E39</f>
        <v>165980</v>
      </c>
      <c r="E8" s="17">
        <f>E39</f>
        <v>165980</v>
      </c>
      <c r="F8" s="17">
        <f>E39</f>
        <v>165980</v>
      </c>
    </row>
    <row r="9" spans="1:14" s="1" customFormat="1"/>
    <row r="10" spans="1:14" s="1" customFormat="1"/>
    <row r="11" spans="1:14" s="1" customFormat="1" ht="18" thickBot="1">
      <c r="B11" s="34" t="s">
        <v>54</v>
      </c>
      <c r="C11" s="1" t="s">
        <v>55</v>
      </c>
      <c r="D11" s="1" t="s">
        <v>56</v>
      </c>
      <c r="E11" s="1" t="s">
        <v>57</v>
      </c>
      <c r="F11" s="1" t="s">
        <v>58</v>
      </c>
    </row>
    <row r="12" spans="1:14" s="1" customFormat="1" ht="15.75" thickTop="1">
      <c r="A12" s="1">
        <v>1</v>
      </c>
      <c r="B12" s="1" t="s">
        <v>77</v>
      </c>
      <c r="C12" s="48">
        <f>G27+G36</f>
        <v>159272</v>
      </c>
      <c r="D12" s="48">
        <f>G27+G36</f>
        <v>159272</v>
      </c>
      <c r="E12" s="48">
        <f>G27+G36</f>
        <v>159272</v>
      </c>
      <c r="F12" s="48">
        <f>G27+G36</f>
        <v>159272</v>
      </c>
    </row>
    <row r="13" spans="1:14" s="1" customFormat="1"/>
    <row r="14" spans="1:14">
      <c r="B14" s="49" t="s">
        <v>0</v>
      </c>
      <c r="E14" s="50"/>
      <c r="G14" s="52"/>
    </row>
    <row r="15" spans="1:14">
      <c r="B15" s="51"/>
      <c r="E15" s="50"/>
      <c r="G15" s="52"/>
    </row>
    <row r="16" spans="1:14">
      <c r="B16" s="49" t="s">
        <v>59</v>
      </c>
      <c r="E16" s="50"/>
      <c r="G16" s="52"/>
    </row>
    <row r="17" spans="2:7">
      <c r="B17" s="53"/>
      <c r="C17" s="54" t="s">
        <v>60</v>
      </c>
      <c r="D17" s="54" t="s">
        <v>3</v>
      </c>
      <c r="E17" s="54" t="s">
        <v>4</v>
      </c>
      <c r="G17" s="52"/>
    </row>
    <row r="18" spans="2:7">
      <c r="B18" s="55" t="s">
        <v>40</v>
      </c>
      <c r="C18" s="56">
        <v>2060</v>
      </c>
      <c r="D18" s="41">
        <v>1</v>
      </c>
      <c r="E18" s="41">
        <f>C18*D18*12</f>
        <v>24720</v>
      </c>
      <c r="G18" s="52"/>
    </row>
    <row r="19" spans="2:7">
      <c r="B19" s="55" t="s">
        <v>61</v>
      </c>
      <c r="C19" s="56">
        <v>1520</v>
      </c>
      <c r="D19" s="41">
        <v>1</v>
      </c>
      <c r="E19" s="41">
        <f t="shared" ref="E19:E28" si="0">C19*D19*12</f>
        <v>18240</v>
      </c>
      <c r="G19" s="52"/>
    </row>
    <row r="20" spans="2:7">
      <c r="B20" s="55" t="s">
        <v>62</v>
      </c>
      <c r="C20" s="56">
        <v>1940</v>
      </c>
      <c r="D20" s="41">
        <v>1</v>
      </c>
      <c r="E20" s="41">
        <f t="shared" si="0"/>
        <v>23280</v>
      </c>
      <c r="G20" s="52"/>
    </row>
    <row r="21" spans="2:7">
      <c r="B21" s="55" t="s">
        <v>63</v>
      </c>
      <c r="C21" s="56">
        <v>890</v>
      </c>
      <c r="D21" s="57">
        <v>1</v>
      </c>
      <c r="E21" s="41">
        <f t="shared" si="0"/>
        <v>10680</v>
      </c>
      <c r="G21" s="52"/>
    </row>
    <row r="22" spans="2:7">
      <c r="B22" s="55" t="s">
        <v>64</v>
      </c>
      <c r="C22" s="56">
        <v>650</v>
      </c>
      <c r="D22" s="57">
        <v>1</v>
      </c>
      <c r="E22" s="41">
        <f t="shared" si="0"/>
        <v>7800</v>
      </c>
      <c r="G22" s="52"/>
    </row>
    <row r="23" spans="2:7">
      <c r="B23" s="55" t="s">
        <v>65</v>
      </c>
      <c r="C23" s="56">
        <v>650</v>
      </c>
      <c r="D23" s="57">
        <v>1</v>
      </c>
      <c r="E23" s="41">
        <f t="shared" si="0"/>
        <v>7800</v>
      </c>
      <c r="G23" s="52"/>
    </row>
    <row r="24" spans="2:7">
      <c r="B24" s="55" t="s">
        <v>37</v>
      </c>
      <c r="C24" s="56">
        <v>390</v>
      </c>
      <c r="D24" s="57">
        <v>1</v>
      </c>
      <c r="E24" s="41">
        <f t="shared" si="0"/>
        <v>4680</v>
      </c>
      <c r="G24" s="52"/>
    </row>
    <row r="25" spans="2:7">
      <c r="B25" s="55" t="s">
        <v>66</v>
      </c>
      <c r="C25" s="56">
        <v>1210</v>
      </c>
      <c r="D25" s="57">
        <v>1</v>
      </c>
      <c r="E25" s="41">
        <f t="shared" si="0"/>
        <v>14520</v>
      </c>
      <c r="G25" s="52"/>
    </row>
    <row r="26" spans="2:7">
      <c r="B26" s="55" t="s">
        <v>41</v>
      </c>
      <c r="C26" s="56">
        <v>870</v>
      </c>
      <c r="D26" s="57">
        <v>1</v>
      </c>
      <c r="E26" s="41">
        <f t="shared" si="0"/>
        <v>10440</v>
      </c>
      <c r="G26" s="52"/>
    </row>
    <row r="27" spans="2:7">
      <c r="B27" s="55" t="s">
        <v>67</v>
      </c>
      <c r="C27" s="56">
        <v>600</v>
      </c>
      <c r="D27" s="57">
        <v>1</v>
      </c>
      <c r="E27" s="41">
        <f t="shared" si="0"/>
        <v>7200</v>
      </c>
      <c r="G27" s="58">
        <f>SUM(E18:E28)*0.95</f>
        <v>127452</v>
      </c>
    </row>
    <row r="28" spans="2:7">
      <c r="B28" s="55" t="s">
        <v>68</v>
      </c>
      <c r="C28" s="56">
        <v>400</v>
      </c>
      <c r="D28" s="57">
        <v>1</v>
      </c>
      <c r="E28" s="41">
        <f t="shared" si="0"/>
        <v>4800</v>
      </c>
      <c r="G28" s="52"/>
    </row>
    <row r="29" spans="2:7">
      <c r="B29" s="55" t="s">
        <v>48</v>
      </c>
      <c r="C29" s="56">
        <v>2</v>
      </c>
      <c r="D29" s="57">
        <v>2400</v>
      </c>
      <c r="E29" s="41">
        <f>C29*D29</f>
        <v>4800</v>
      </c>
      <c r="G29" s="52"/>
    </row>
    <row r="30" spans="2:7">
      <c r="B30" s="55" t="s">
        <v>69</v>
      </c>
      <c r="C30" s="56">
        <v>700</v>
      </c>
      <c r="D30" s="41">
        <v>4</v>
      </c>
      <c r="E30" s="41">
        <f>C30*D30</f>
        <v>2800</v>
      </c>
      <c r="G30" s="52"/>
    </row>
    <row r="31" spans="2:7">
      <c r="B31" s="55" t="s">
        <v>70</v>
      </c>
      <c r="C31" s="56">
        <v>1200</v>
      </c>
      <c r="D31" s="41">
        <v>2</v>
      </c>
      <c r="E31" s="41">
        <f t="shared" ref="E31:E38" si="1">C31*D31</f>
        <v>2400</v>
      </c>
      <c r="G31" s="52"/>
    </row>
    <row r="32" spans="2:7">
      <c r="B32" s="55" t="s">
        <v>71</v>
      </c>
      <c r="C32" s="56">
        <v>950</v>
      </c>
      <c r="D32" s="41">
        <v>1</v>
      </c>
      <c r="E32" s="41">
        <f t="shared" si="1"/>
        <v>950</v>
      </c>
      <c r="G32" s="52"/>
    </row>
    <row r="33" spans="2:7">
      <c r="B33" s="55" t="s">
        <v>72</v>
      </c>
      <c r="C33" s="56">
        <v>500</v>
      </c>
      <c r="D33" s="41">
        <v>4</v>
      </c>
      <c r="E33" s="41">
        <f t="shared" si="1"/>
        <v>2000</v>
      </c>
      <c r="G33" s="52"/>
    </row>
    <row r="34" spans="2:7">
      <c r="B34" s="55" t="s">
        <v>73</v>
      </c>
      <c r="C34" s="56">
        <v>1200</v>
      </c>
      <c r="D34" s="41">
        <v>12</v>
      </c>
      <c r="E34" s="41">
        <f t="shared" si="1"/>
        <v>14400</v>
      </c>
      <c r="G34" s="52"/>
    </row>
    <row r="35" spans="2:7">
      <c r="B35" s="55" t="s">
        <v>50</v>
      </c>
      <c r="C35" s="56">
        <v>50</v>
      </c>
      <c r="D35" s="41">
        <v>12</v>
      </c>
      <c r="E35" s="41">
        <f t="shared" si="1"/>
        <v>600</v>
      </c>
      <c r="G35" s="52"/>
    </row>
    <row r="36" spans="2:7">
      <c r="B36" s="55" t="s">
        <v>51</v>
      </c>
      <c r="C36" s="56">
        <v>100</v>
      </c>
      <c r="D36" s="41">
        <v>12</v>
      </c>
      <c r="E36" s="41">
        <f t="shared" si="1"/>
        <v>1200</v>
      </c>
      <c r="G36" s="58">
        <f>SUM(E29:E38)</f>
        <v>31820</v>
      </c>
    </row>
    <row r="37" spans="2:7">
      <c r="B37" s="55" t="s">
        <v>74</v>
      </c>
      <c r="C37" s="56">
        <v>10</v>
      </c>
      <c r="D37" s="41">
        <v>12</v>
      </c>
      <c r="E37" s="41">
        <f t="shared" si="1"/>
        <v>120</v>
      </c>
    </row>
    <row r="38" spans="2:7">
      <c r="B38" s="55" t="s">
        <v>75</v>
      </c>
      <c r="C38" s="56">
        <v>850</v>
      </c>
      <c r="D38" s="41">
        <v>3</v>
      </c>
      <c r="E38" s="41">
        <f t="shared" si="1"/>
        <v>2550</v>
      </c>
    </row>
    <row r="39" spans="2:7">
      <c r="B39" s="51"/>
      <c r="C39" s="37"/>
      <c r="D39" s="37"/>
      <c r="E39" s="47">
        <f>SUM(E18:E38)</f>
        <v>165980</v>
      </c>
    </row>
    <row r="40" spans="2:7">
      <c r="B40" s="51"/>
      <c r="E40" s="50"/>
    </row>
  </sheetData>
  <mergeCells count="1">
    <mergeCell ref="B1:N1"/>
  </mergeCells>
  <pageMargins left="0.7" right="0.7" top="0.75" bottom="0.75" header="0.3" footer="0.3"/>
  <pageSetup paperSize="9" orientation="portrait" horizontalDpi="4294967292" verticalDpi="4294967292"/>
  <tableParts count="2">
    <tablePart r:id="rId1"/>
    <tablePart r:id="rId2"/>
  </tablePart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view="pageBreakPreview" zoomScale="90" zoomScaleSheetLayoutView="90" workbookViewId="0">
      <selection activeCell="G19" sqref="G19"/>
    </sheetView>
  </sheetViews>
  <sheetFormatPr defaultColWidth="8.85546875" defaultRowHeight="15"/>
  <cols>
    <col min="1" max="1" width="11.28515625" style="458" customWidth="1"/>
    <col min="2" max="2" width="18" style="458" customWidth="1"/>
    <col min="3" max="3" width="16" style="458" customWidth="1"/>
    <col min="4" max="4" width="10.42578125" style="458" customWidth="1"/>
    <col min="5" max="5" width="11.7109375" style="458" customWidth="1"/>
    <col min="6" max="6" width="17" style="458" customWidth="1"/>
    <col min="7" max="7" width="11.7109375" style="458" customWidth="1"/>
    <col min="8" max="8" width="12.42578125" style="458" customWidth="1"/>
    <col min="9" max="9" width="4.42578125" style="458" customWidth="1"/>
    <col min="10" max="16384" width="8.85546875" style="458"/>
  </cols>
  <sheetData>
    <row r="1" spans="1:19" ht="23.25">
      <c r="A1" s="1034" t="s">
        <v>757</v>
      </c>
      <c r="B1" s="1034"/>
      <c r="C1" s="1034"/>
      <c r="D1" s="1034"/>
      <c r="E1" s="1034"/>
      <c r="F1" s="1034"/>
      <c r="G1" s="1034"/>
      <c r="H1" s="1034"/>
      <c r="I1" s="457"/>
      <c r="J1" s="1035" t="s">
        <v>758</v>
      </c>
      <c r="K1" s="1035"/>
      <c r="L1" s="1035"/>
      <c r="M1" s="1035"/>
      <c r="N1" s="1035"/>
      <c r="O1" s="1035"/>
      <c r="P1" s="1035"/>
      <c r="Q1" s="1035"/>
      <c r="R1" s="1035"/>
      <c r="S1" s="1035"/>
    </row>
    <row r="2" spans="1:19" ht="69" customHeight="1">
      <c r="A2" s="1036" t="s">
        <v>759</v>
      </c>
      <c r="B2" s="1036"/>
      <c r="C2" s="1036"/>
      <c r="D2" s="1036"/>
      <c r="E2" s="1036"/>
      <c r="F2" s="1036"/>
      <c r="G2" s="1036"/>
      <c r="H2" s="1036"/>
      <c r="Q2" s="459"/>
    </row>
    <row r="3" spans="1:19">
      <c r="A3" s="460"/>
      <c r="B3" s="460"/>
      <c r="C3" s="460"/>
      <c r="D3" s="460"/>
      <c r="E3" s="460"/>
      <c r="F3" s="460"/>
      <c r="G3" s="460"/>
      <c r="H3" s="460"/>
      <c r="Q3" s="459"/>
    </row>
    <row r="4" spans="1:19" ht="26.25">
      <c r="A4" s="460" t="s">
        <v>206</v>
      </c>
      <c r="B4" s="460" t="s">
        <v>760</v>
      </c>
      <c r="C4" s="460" t="s">
        <v>564</v>
      </c>
      <c r="D4" s="460" t="s">
        <v>761</v>
      </c>
      <c r="E4" s="458" t="s">
        <v>762</v>
      </c>
      <c r="F4" s="461" t="s">
        <v>844</v>
      </c>
      <c r="G4" s="462" t="s">
        <v>763</v>
      </c>
      <c r="H4" s="462" t="s">
        <v>764</v>
      </c>
      <c r="Q4" s="459"/>
    </row>
    <row r="5" spans="1:19" ht="26.25">
      <c r="A5" s="463">
        <v>2019</v>
      </c>
      <c r="B5" s="464">
        <f>B34</f>
        <v>161</v>
      </c>
      <c r="C5" s="465">
        <f>B5*$H$4</f>
        <v>5455.0825000000004</v>
      </c>
      <c r="D5" s="465">
        <f>B5*$H$5</f>
        <v>30141.615000000002</v>
      </c>
      <c r="E5" s="466">
        <f>$F$86+(Table6[[#This Row],[Drugs]]+Table6[[#This Row],[Labs]])*0.15</f>
        <v>13339.504625000001</v>
      </c>
      <c r="F5" s="467">
        <f>SUM(D5:E5)</f>
        <v>43481.119625000007</v>
      </c>
      <c r="G5" s="462" t="s">
        <v>765</v>
      </c>
      <c r="H5" s="462">
        <f>H78</f>
        <v>187.215</v>
      </c>
      <c r="Q5" s="459"/>
    </row>
    <row r="6" spans="1:19">
      <c r="A6" s="463">
        <v>2020</v>
      </c>
      <c r="B6" s="468">
        <f>B35</f>
        <v>230</v>
      </c>
      <c r="C6" s="465">
        <f>B6*$H$4</f>
        <v>7792.9750000000004</v>
      </c>
      <c r="D6" s="465">
        <f>B6*$H$5</f>
        <v>43059.450000000004</v>
      </c>
      <c r="E6" s="466">
        <f>$F$86+(Table6[[#This Row],[Drugs]]+Table6[[#This Row],[Labs]])*0.15</f>
        <v>15627.86375</v>
      </c>
      <c r="F6" s="467">
        <f>SUM(D6:E6)</f>
        <v>58687.313750000001</v>
      </c>
      <c r="G6" s="460"/>
      <c r="H6" s="460">
        <f>H79</f>
        <v>0</v>
      </c>
      <c r="Q6" s="459"/>
    </row>
    <row r="7" spans="1:19">
      <c r="A7" s="463">
        <v>2021</v>
      </c>
      <c r="B7" s="468">
        <f>B36</f>
        <v>265</v>
      </c>
      <c r="C7" s="465">
        <f>B7*$H$4</f>
        <v>8978.8624999999993</v>
      </c>
      <c r="D7" s="465">
        <f>B7*$H$5</f>
        <v>49611.974999999999</v>
      </c>
      <c r="E7" s="466">
        <f>$F$86+(Table6[[#This Row],[Drugs]]+Table6[[#This Row],[Labs]])*0.15</f>
        <v>16788.625625000001</v>
      </c>
      <c r="F7" s="467">
        <f>SUM(D7:E7)</f>
        <v>66400.600624999992</v>
      </c>
      <c r="G7" s="460"/>
      <c r="H7" s="460">
        <f>H80</f>
        <v>0</v>
      </c>
      <c r="Q7" s="459"/>
    </row>
    <row r="8" spans="1:19">
      <c r="A8" s="469">
        <v>2022</v>
      </c>
      <c r="B8" s="468">
        <f>B37</f>
        <v>369</v>
      </c>
      <c r="C8" s="465">
        <f>B8*$H$4</f>
        <v>12502.6425</v>
      </c>
      <c r="D8" s="465">
        <f>B8*$H$5</f>
        <v>69082.335000000006</v>
      </c>
      <c r="E8" s="466">
        <f>$F$86+(Table6[[#This Row],[Drugs]]+Table6[[#This Row],[Labs]])*0.15</f>
        <v>20237.746625</v>
      </c>
      <c r="F8" s="467">
        <f>SUM(D8:E8)</f>
        <v>89320.081625000006</v>
      </c>
      <c r="G8" s="460"/>
      <c r="H8" s="460">
        <f>H81</f>
        <v>0</v>
      </c>
      <c r="Q8" s="459"/>
    </row>
    <row r="9" spans="1:19">
      <c r="Q9" s="459"/>
    </row>
    <row r="10" spans="1:19">
      <c r="C10" s="460"/>
      <c r="D10" s="460"/>
      <c r="E10" s="460"/>
      <c r="F10" s="470">
        <f>F5/B5</f>
        <v>270.06906599378885</v>
      </c>
      <c r="G10" s="460"/>
      <c r="H10" s="460"/>
      <c r="Q10" s="459"/>
    </row>
    <row r="11" spans="1:19">
      <c r="F11" s="458">
        <f>(C5+E5)/B5</f>
        <v>116.73656599378883</v>
      </c>
    </row>
    <row r="12" spans="1:19">
      <c r="A12" s="1032" t="s">
        <v>766</v>
      </c>
      <c r="B12" s="1033"/>
      <c r="C12" s="1033"/>
      <c r="D12" s="1033"/>
      <c r="E12" s="1033"/>
      <c r="F12" s="1033"/>
      <c r="G12" s="1033"/>
      <c r="H12" s="1033"/>
    </row>
    <row r="14" spans="1:19">
      <c r="A14" s="471" t="s">
        <v>767</v>
      </c>
      <c r="E14" s="471" t="s">
        <v>768</v>
      </c>
    </row>
    <row r="15" spans="1:19" ht="60">
      <c r="A15" s="458" t="s">
        <v>769</v>
      </c>
      <c r="B15" s="472" t="s">
        <v>770</v>
      </c>
      <c r="C15" s="458" t="s">
        <v>771</v>
      </c>
      <c r="E15" s="458" t="s">
        <v>206</v>
      </c>
      <c r="F15" s="472" t="s">
        <v>772</v>
      </c>
      <c r="G15" s="458" t="s">
        <v>760</v>
      </c>
    </row>
    <row r="16" spans="1:19">
      <c r="A16" s="458" t="s">
        <v>773</v>
      </c>
      <c r="B16" s="473">
        <v>26294</v>
      </c>
      <c r="C16" s="458">
        <f>B16*0.005</f>
        <v>131.47</v>
      </c>
      <c r="E16" s="458" t="s">
        <v>774</v>
      </c>
      <c r="F16" s="474">
        <v>0.15</v>
      </c>
      <c r="G16" s="475">
        <f>ROUNDDOWN($C$19*Table2511[[#This Row],[Uptake rate (% total eligible population among KAPs)]],0)</f>
        <v>52</v>
      </c>
    </row>
    <row r="17" spans="1:8">
      <c r="A17" s="458" t="s">
        <v>775</v>
      </c>
      <c r="B17" s="473">
        <v>3889</v>
      </c>
      <c r="C17" s="458">
        <f>B17*0.05</f>
        <v>194.45000000000002</v>
      </c>
      <c r="E17" s="458" t="s">
        <v>776</v>
      </c>
      <c r="F17" s="474">
        <v>0.35</v>
      </c>
      <c r="G17" s="475">
        <f>ROUNDDOWN($C$19*Table2511[[#This Row],[Uptake rate (% total eligible population among KAPs)]],0)</f>
        <v>121</v>
      </c>
    </row>
    <row r="18" spans="1:8">
      <c r="A18" s="458" t="s">
        <v>777</v>
      </c>
      <c r="B18" s="473">
        <v>2185</v>
      </c>
      <c r="C18" s="458">
        <f>B18*0.01</f>
        <v>21.85</v>
      </c>
      <c r="E18" s="458" t="s">
        <v>778</v>
      </c>
      <c r="F18" s="474">
        <v>0.45</v>
      </c>
      <c r="G18" s="475">
        <f>ROUNDDOWN($C$19*Table2511[[#This Row],[Uptake rate (% total eligible population among KAPs)]],0)</f>
        <v>156</v>
      </c>
    </row>
    <row r="19" spans="1:8">
      <c r="A19" s="476" t="s">
        <v>4</v>
      </c>
      <c r="B19" s="476"/>
      <c r="C19" s="476">
        <f>SUM(C16:C18)</f>
        <v>347.77000000000004</v>
      </c>
      <c r="E19" s="458" t="s">
        <v>779</v>
      </c>
      <c r="F19" s="474">
        <v>0.75</v>
      </c>
      <c r="G19" s="475">
        <f>ROUNDDOWN($C$19*Table2511[[#This Row],[Uptake rate (% total eligible population among KAPs)]],0)</f>
        <v>260</v>
      </c>
    </row>
    <row r="20" spans="1:8">
      <c r="A20" s="1037" t="s">
        <v>780</v>
      </c>
      <c r="B20" s="1037"/>
      <c r="C20" s="1037"/>
      <c r="E20" s="458" t="s">
        <v>781</v>
      </c>
      <c r="F20" s="474"/>
      <c r="G20" s="477">
        <f>G19</f>
        <v>260</v>
      </c>
    </row>
    <row r="21" spans="1:8">
      <c r="A21" s="1037"/>
      <c r="B21" s="1037"/>
      <c r="C21" s="1037"/>
      <c r="E21" s="1038" t="s">
        <v>782</v>
      </c>
      <c r="F21" s="1038"/>
      <c r="G21" s="1038"/>
      <c r="H21" s="1038"/>
    </row>
    <row r="22" spans="1:8" ht="24" customHeight="1">
      <c r="E22" s="1038"/>
      <c r="F22" s="1038"/>
      <c r="G22" s="1038"/>
      <c r="H22" s="1038"/>
    </row>
    <row r="23" spans="1:8">
      <c r="A23" s="471" t="s">
        <v>783</v>
      </c>
    </row>
    <row r="24" spans="1:8">
      <c r="A24" s="458" t="s">
        <v>784</v>
      </c>
      <c r="B24" s="475">
        <v>59</v>
      </c>
      <c r="C24" s="458" t="s">
        <v>785</v>
      </c>
    </row>
    <row r="26" spans="1:8">
      <c r="A26" s="471" t="s">
        <v>786</v>
      </c>
    </row>
    <row r="27" spans="1:8">
      <c r="A27" s="458" t="s">
        <v>784</v>
      </c>
      <c r="B27" s="475">
        <v>15</v>
      </c>
    </row>
    <row r="29" spans="1:8">
      <c r="A29" s="471" t="s">
        <v>787</v>
      </c>
    </row>
    <row r="30" spans="1:8">
      <c r="A30" s="458" t="s">
        <v>784</v>
      </c>
      <c r="B30" s="475">
        <v>35</v>
      </c>
    </row>
    <row r="32" spans="1:8">
      <c r="A32" s="475" t="s">
        <v>788</v>
      </c>
    </row>
    <row r="33" spans="1:8">
      <c r="A33" s="458" t="s">
        <v>206</v>
      </c>
      <c r="B33" s="458" t="s">
        <v>760</v>
      </c>
    </row>
    <row r="34" spans="1:8">
      <c r="A34" s="458">
        <v>2019</v>
      </c>
      <c r="B34" s="478">
        <f>G16+$B$24+$B$27+$B$30</f>
        <v>161</v>
      </c>
    </row>
    <row r="35" spans="1:8">
      <c r="A35" s="458">
        <v>2020</v>
      </c>
      <c r="B35" s="478">
        <f>G17+$B$24+$B$27+$B$30</f>
        <v>230</v>
      </c>
    </row>
    <row r="36" spans="1:8">
      <c r="A36" s="458">
        <v>2021</v>
      </c>
      <c r="B36" s="478">
        <f>G18+$B$24+$B$27+$B$30</f>
        <v>265</v>
      </c>
    </row>
    <row r="37" spans="1:8">
      <c r="A37" s="458">
        <v>2022</v>
      </c>
      <c r="B37" s="478">
        <f>G19+$B$24+$B$27+$B$30</f>
        <v>369</v>
      </c>
    </row>
    <row r="40" spans="1:8">
      <c r="A40" s="1032" t="s">
        <v>789</v>
      </c>
      <c r="B40" s="1033"/>
      <c r="C40" s="1033"/>
      <c r="D40" s="1033"/>
      <c r="E40" s="1033"/>
      <c r="F40" s="1033"/>
      <c r="G40" s="1033"/>
      <c r="H40" s="1033"/>
    </row>
    <row r="42" spans="1:8">
      <c r="A42" s="458" t="s">
        <v>790</v>
      </c>
      <c r="B42" s="458">
        <v>28</v>
      </c>
    </row>
    <row r="44" spans="1:8">
      <c r="A44" s="471" t="s">
        <v>791</v>
      </c>
      <c r="B44" s="479">
        <v>0.1</v>
      </c>
      <c r="C44" s="458" t="s">
        <v>792</v>
      </c>
      <c r="E44" s="458" t="s">
        <v>529</v>
      </c>
    </row>
    <row r="45" spans="1:8">
      <c r="A45" s="458" t="s">
        <v>793</v>
      </c>
      <c r="B45" s="458" t="s">
        <v>794</v>
      </c>
      <c r="C45" s="480">
        <f>4.75+55</f>
        <v>59.75</v>
      </c>
      <c r="E45" s="458" t="s">
        <v>795</v>
      </c>
      <c r="F45" s="458" t="s">
        <v>712</v>
      </c>
      <c r="G45" s="458" t="s">
        <v>796</v>
      </c>
      <c r="H45" s="458" t="s">
        <v>797</v>
      </c>
    </row>
    <row r="46" spans="1:8">
      <c r="A46" s="458" t="s">
        <v>798</v>
      </c>
      <c r="B46" s="458" t="s">
        <v>799</v>
      </c>
      <c r="C46" s="458" t="s">
        <v>800</v>
      </c>
      <c r="E46" s="458" t="str">
        <f>A44</f>
        <v>Regiment 1</v>
      </c>
      <c r="F46" s="458">
        <f>C47</f>
        <v>149.375</v>
      </c>
      <c r="G46" s="458">
        <v>0.1</v>
      </c>
      <c r="H46" s="458">
        <f>G46*F46</f>
        <v>14.9375</v>
      </c>
    </row>
    <row r="47" spans="1:8">
      <c r="A47" s="458" t="s">
        <v>548</v>
      </c>
      <c r="B47" s="458" t="s">
        <v>801</v>
      </c>
      <c r="C47" s="481">
        <f>C45*2.5</f>
        <v>149.375</v>
      </c>
      <c r="E47" s="458" t="str">
        <f>A49</f>
        <v>Regiment 2</v>
      </c>
      <c r="F47" s="458">
        <f>C52</f>
        <v>21.05</v>
      </c>
      <c r="G47" s="458">
        <v>0.9</v>
      </c>
      <c r="H47" s="458">
        <f>G47*F47</f>
        <v>18.945</v>
      </c>
    </row>
    <row r="48" spans="1:8">
      <c r="H48" s="458">
        <f>SUM(H46:H47)</f>
        <v>33.8825</v>
      </c>
    </row>
    <row r="49" spans="1:9">
      <c r="A49" s="471" t="s">
        <v>802</v>
      </c>
      <c r="B49" s="479">
        <v>0.9</v>
      </c>
      <c r="C49" s="458" t="s">
        <v>792</v>
      </c>
      <c r="E49" s="458" t="s">
        <v>206</v>
      </c>
      <c r="F49" s="458" t="s">
        <v>760</v>
      </c>
      <c r="G49" s="458" t="s">
        <v>803</v>
      </c>
    </row>
    <row r="50" spans="1:9">
      <c r="A50" s="458" t="s">
        <v>793</v>
      </c>
      <c r="B50" s="458" t="s">
        <v>794</v>
      </c>
      <c r="C50" s="480">
        <f>4.75+3.67</f>
        <v>8.42</v>
      </c>
      <c r="E50" s="458">
        <v>2019</v>
      </c>
      <c r="F50" s="478">
        <f>B34</f>
        <v>161</v>
      </c>
      <c r="G50" s="482">
        <f>$H$48*Table245[[#This Row],[N of cases]]</f>
        <v>5455.0825000000004</v>
      </c>
    </row>
    <row r="51" spans="1:9">
      <c r="A51" s="458" t="s">
        <v>798</v>
      </c>
      <c r="B51" s="458" t="s">
        <v>799</v>
      </c>
      <c r="C51" s="458" t="s">
        <v>800</v>
      </c>
      <c r="E51" s="458">
        <v>2020</v>
      </c>
      <c r="F51" s="478">
        <f>B35</f>
        <v>230</v>
      </c>
      <c r="G51" s="482">
        <f>$H$48*Table245[[#This Row],[N of cases]]</f>
        <v>7792.9750000000004</v>
      </c>
    </row>
    <row r="52" spans="1:9">
      <c r="A52" s="458" t="s">
        <v>558</v>
      </c>
      <c r="B52" s="458" t="s">
        <v>804</v>
      </c>
      <c r="C52" s="481">
        <f>C50*2.5</f>
        <v>21.05</v>
      </c>
      <c r="E52" s="458">
        <v>2021</v>
      </c>
      <c r="F52" s="478">
        <f>B36</f>
        <v>265</v>
      </c>
      <c r="G52" s="482">
        <f>$H$48*Table245[[#This Row],[N of cases]]</f>
        <v>8978.8624999999993</v>
      </c>
    </row>
    <row r="53" spans="1:9">
      <c r="E53" s="458">
        <v>2022</v>
      </c>
      <c r="F53" s="478">
        <f>B37</f>
        <v>369</v>
      </c>
      <c r="G53" s="482">
        <f>$H$48*Table245[[#This Row],[N of cases]]</f>
        <v>12502.6425</v>
      </c>
    </row>
    <row r="54" spans="1:9">
      <c r="A54" s="458" t="s">
        <v>805</v>
      </c>
    </row>
    <row r="55" spans="1:9">
      <c r="A55" s="458" t="s">
        <v>806</v>
      </c>
    </row>
    <row r="58" spans="1:9">
      <c r="A58" s="1032" t="s">
        <v>807</v>
      </c>
      <c r="B58" s="1033"/>
      <c r="C58" s="1033"/>
      <c r="D58" s="1033"/>
      <c r="E58" s="1033"/>
      <c r="F58" s="1033"/>
      <c r="G58" s="1033"/>
      <c r="H58" s="1033"/>
    </row>
    <row r="61" spans="1:9">
      <c r="A61" s="471" t="s">
        <v>808</v>
      </c>
      <c r="B61" s="471" t="s">
        <v>809</v>
      </c>
      <c r="C61" s="458" t="s">
        <v>810</v>
      </c>
      <c r="D61" s="458" t="s">
        <v>811</v>
      </c>
      <c r="E61" s="458" t="s">
        <v>812</v>
      </c>
      <c r="F61" s="458" t="s">
        <v>813</v>
      </c>
      <c r="G61" s="458" t="s">
        <v>814</v>
      </c>
      <c r="H61" s="458" t="s">
        <v>815</v>
      </c>
      <c r="I61" s="458" t="s">
        <v>816</v>
      </c>
    </row>
    <row r="62" spans="1:9">
      <c r="A62" s="458" t="s">
        <v>817</v>
      </c>
      <c r="B62" s="458">
        <v>1</v>
      </c>
      <c r="C62" s="458">
        <v>1</v>
      </c>
      <c r="D62" s="458">
        <v>1</v>
      </c>
      <c r="E62" s="458">
        <v>1</v>
      </c>
      <c r="F62" s="458">
        <f>SUM(B62:E62)</f>
        <v>4</v>
      </c>
      <c r="G62" s="458">
        <f>1.5+2</f>
        <v>3.5</v>
      </c>
      <c r="H62" s="458">
        <f>F62*G62</f>
        <v>14</v>
      </c>
      <c r="I62" s="483" t="s">
        <v>818</v>
      </c>
    </row>
    <row r="63" spans="1:9">
      <c r="A63" s="458" t="s">
        <v>819</v>
      </c>
      <c r="B63" s="458">
        <v>1</v>
      </c>
      <c r="E63" s="458">
        <v>1</v>
      </c>
      <c r="F63" s="458">
        <f>SUM(B63:E63)</f>
        <v>2</v>
      </c>
      <c r="G63" s="458">
        <v>20</v>
      </c>
      <c r="H63" s="458">
        <f t="shared" ref="H63:H68" si="0">F63*G63</f>
        <v>40</v>
      </c>
      <c r="I63" s="484" t="s">
        <v>820</v>
      </c>
    </row>
    <row r="64" spans="1:9">
      <c r="A64" s="458" t="s">
        <v>821</v>
      </c>
      <c r="B64" s="458">
        <v>1</v>
      </c>
      <c r="E64" s="458">
        <v>1</v>
      </c>
      <c r="F64" s="458">
        <f>SUM(B64:E64)</f>
        <v>2</v>
      </c>
      <c r="G64" s="458">
        <v>0</v>
      </c>
      <c r="H64" s="458">
        <f t="shared" si="0"/>
        <v>0</v>
      </c>
      <c r="I64" s="483" t="s">
        <v>822</v>
      </c>
    </row>
    <row r="65" spans="1:9">
      <c r="A65" s="458" t="s">
        <v>823</v>
      </c>
      <c r="B65" s="458">
        <v>1</v>
      </c>
      <c r="C65" s="458">
        <v>1</v>
      </c>
      <c r="D65" s="458">
        <v>1</v>
      </c>
      <c r="E65" s="458">
        <v>1</v>
      </c>
      <c r="F65" s="458">
        <f>SUM(B65:E65)</f>
        <v>4</v>
      </c>
      <c r="G65" s="458">
        <v>6.5</v>
      </c>
      <c r="H65" s="458">
        <f t="shared" si="0"/>
        <v>26</v>
      </c>
      <c r="I65" s="484" t="s">
        <v>820</v>
      </c>
    </row>
    <row r="66" spans="1:9">
      <c r="I66" s="485"/>
    </row>
    <row r="67" spans="1:9">
      <c r="A67" s="486" t="s">
        <v>824</v>
      </c>
      <c r="I67" s="485"/>
    </row>
    <row r="68" spans="1:9">
      <c r="A68" s="471" t="s">
        <v>825</v>
      </c>
      <c r="F68" s="458">
        <f>(1+1+0.1)*0.55</f>
        <v>1.1550000000000002</v>
      </c>
      <c r="G68" s="458">
        <f>24+29</f>
        <v>53</v>
      </c>
      <c r="H68" s="458">
        <f t="shared" si="0"/>
        <v>61.215000000000011</v>
      </c>
      <c r="I68" s="483" t="s">
        <v>826</v>
      </c>
    </row>
    <row r="69" spans="1:9">
      <c r="A69" s="458" t="s">
        <v>827</v>
      </c>
      <c r="B69" s="458">
        <v>1</v>
      </c>
      <c r="C69" s="458">
        <v>1</v>
      </c>
      <c r="E69" s="458">
        <v>1</v>
      </c>
      <c r="I69" s="485"/>
    </row>
    <row r="70" spans="1:9">
      <c r="A70" s="458" t="s">
        <v>828</v>
      </c>
      <c r="B70" s="458">
        <v>1</v>
      </c>
      <c r="C70" s="458">
        <v>1</v>
      </c>
      <c r="I70" s="485"/>
    </row>
    <row r="71" spans="1:9">
      <c r="A71" s="458" t="s">
        <v>829</v>
      </c>
      <c r="B71" s="458">
        <v>1</v>
      </c>
      <c r="C71" s="458">
        <v>1</v>
      </c>
      <c r="I71" s="485"/>
    </row>
    <row r="72" spans="1:9">
      <c r="A72" s="458" t="s">
        <v>830</v>
      </c>
      <c r="B72" s="458">
        <v>1</v>
      </c>
      <c r="C72" s="458">
        <v>1</v>
      </c>
      <c r="F72" s="458">
        <f>SUM(B72:E72)*0.5</f>
        <v>1</v>
      </c>
      <c r="G72" s="458">
        <v>4</v>
      </c>
      <c r="H72" s="458">
        <f>F72*G72</f>
        <v>4</v>
      </c>
      <c r="I72" s="483" t="s">
        <v>831</v>
      </c>
    </row>
    <row r="73" spans="1:9">
      <c r="I73" s="485"/>
    </row>
    <row r="74" spans="1:9">
      <c r="A74" s="471" t="s">
        <v>832</v>
      </c>
      <c r="I74" s="485"/>
    </row>
    <row r="75" spans="1:9">
      <c r="A75" s="458" t="s">
        <v>833</v>
      </c>
      <c r="B75" s="458">
        <v>1</v>
      </c>
      <c r="C75" s="458">
        <v>1</v>
      </c>
      <c r="F75" s="458">
        <f>SUM(B75:E75)</f>
        <v>2</v>
      </c>
      <c r="G75" s="458">
        <v>7</v>
      </c>
      <c r="H75" s="458">
        <f>F75*G75</f>
        <v>14</v>
      </c>
      <c r="I75" s="484" t="s">
        <v>834</v>
      </c>
    </row>
    <row r="76" spans="1:9">
      <c r="A76" s="458" t="s">
        <v>835</v>
      </c>
      <c r="B76" s="458">
        <v>1</v>
      </c>
      <c r="C76" s="458">
        <v>1</v>
      </c>
      <c r="F76" s="458">
        <f>SUM(B76:E76)</f>
        <v>2</v>
      </c>
      <c r="G76" s="458">
        <v>14</v>
      </c>
      <c r="H76" s="458">
        <f>F76*G76</f>
        <v>28</v>
      </c>
      <c r="I76" s="483" t="s">
        <v>834</v>
      </c>
    </row>
    <row r="78" spans="1:9" ht="15.75" thickBot="1">
      <c r="A78" s="487" t="s">
        <v>4</v>
      </c>
      <c r="B78" s="487"/>
      <c r="C78" s="487"/>
      <c r="D78" s="487"/>
      <c r="E78" s="487"/>
      <c r="F78" s="487"/>
      <c r="G78" s="487"/>
      <c r="H78" s="488">
        <f>SUM(H62:H76)</f>
        <v>187.215</v>
      </c>
    </row>
    <row r="79" spans="1:9" ht="15.75" thickTop="1"/>
    <row r="82" spans="1:8">
      <c r="A82" s="1032" t="s">
        <v>836</v>
      </c>
      <c r="B82" s="1033"/>
      <c r="C82" s="1033"/>
      <c r="D82" s="1033"/>
      <c r="E82" s="1033"/>
      <c r="F82" s="1033"/>
      <c r="G82" s="1033"/>
      <c r="H82" s="1033"/>
    </row>
    <row r="83" spans="1:8">
      <c r="A83" s="458" t="s">
        <v>837</v>
      </c>
      <c r="B83" s="458" t="s">
        <v>712</v>
      </c>
      <c r="C83" s="458" t="s">
        <v>838</v>
      </c>
      <c r="D83" s="458" t="s">
        <v>4</v>
      </c>
      <c r="E83" s="458" t="s">
        <v>839</v>
      </c>
    </row>
    <row r="84" spans="1:8">
      <c r="A84" s="458" t="s">
        <v>840</v>
      </c>
      <c r="B84" s="474">
        <v>0.05</v>
      </c>
      <c r="C84" s="458">
        <v>1</v>
      </c>
    </row>
    <row r="85" spans="1:8">
      <c r="A85" s="458" t="s">
        <v>841</v>
      </c>
      <c r="B85" s="474">
        <v>0.1</v>
      </c>
      <c r="C85" s="458">
        <v>1</v>
      </c>
    </row>
    <row r="86" spans="1:8">
      <c r="A86" s="458" t="s">
        <v>842</v>
      </c>
      <c r="B86" s="458">
        <v>3000</v>
      </c>
      <c r="C86" s="458">
        <v>1</v>
      </c>
      <c r="F86" s="458">
        <f>B86+B87</f>
        <v>8000</v>
      </c>
    </row>
    <row r="87" spans="1:8">
      <c r="A87" s="458" t="s">
        <v>843</v>
      </c>
      <c r="B87" s="458">
        <v>5000</v>
      </c>
      <c r="C87" s="458">
        <v>1</v>
      </c>
    </row>
  </sheetData>
  <mergeCells count="9">
    <mergeCell ref="A40:H40"/>
    <mergeCell ref="A58:H58"/>
    <mergeCell ref="A82:H82"/>
    <mergeCell ref="A1:H1"/>
    <mergeCell ref="J1:S1"/>
    <mergeCell ref="A2:H2"/>
    <mergeCell ref="A12:H12"/>
    <mergeCell ref="A20:C21"/>
    <mergeCell ref="E21:H22"/>
  </mergeCells>
  <pageMargins left="0.7" right="0.7" top="0.75" bottom="0.75" header="0.3" footer="0.3"/>
  <pageSetup paperSize="9" scale="53" orientation="portrait" r:id="rId1"/>
  <colBreaks count="1" manualBreakCount="1">
    <brk id="9" max="1048575" man="1"/>
  </colBreaks>
  <drawing r:id="rId2"/>
  <tableParts count="7">
    <tablePart r:id="rId3"/>
    <tablePart r:id="rId4"/>
    <tablePart r:id="rId5"/>
    <tablePart r:id="rId6"/>
    <tablePart r:id="rId7"/>
    <tablePart r:id="rId8"/>
    <tablePart r:id="rId9"/>
  </tablePart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B1" workbookViewId="0">
      <selection activeCell="D28" sqref="D28"/>
    </sheetView>
  </sheetViews>
  <sheetFormatPr defaultColWidth="8.85546875" defaultRowHeight="15"/>
  <cols>
    <col min="2" max="2" width="43.7109375" customWidth="1"/>
    <col min="3" max="6" width="23.28515625" customWidth="1"/>
  </cols>
  <sheetData>
    <row r="1" spans="1:14" ht="20.25" thickBot="1">
      <c r="A1" s="221" t="s">
        <v>135</v>
      </c>
      <c r="B1" s="1039" t="s">
        <v>136</v>
      </c>
      <c r="C1" s="1039"/>
      <c r="D1" s="1039"/>
      <c r="E1" s="1039"/>
      <c r="F1" s="1039"/>
      <c r="G1" s="1039"/>
      <c r="H1" s="1039"/>
      <c r="I1" s="1039"/>
      <c r="J1" s="1039"/>
      <c r="K1" s="1039"/>
      <c r="L1" s="1039"/>
      <c r="M1" s="1039"/>
      <c r="N1" s="1039"/>
    </row>
    <row r="2" spans="1:14" ht="15.75" thickTop="1"/>
    <row r="3" spans="1:14" s="1" customFormat="1"/>
    <row r="4" spans="1:14" s="1" customFormat="1">
      <c r="B4" s="1" t="s">
        <v>29</v>
      </c>
      <c r="C4" s="1" t="s">
        <v>30</v>
      </c>
    </row>
    <row r="5" spans="1:14" s="1" customFormat="1">
      <c r="B5" s="1" t="s">
        <v>31</v>
      </c>
      <c r="C5" s="1" t="s">
        <v>0</v>
      </c>
    </row>
    <row r="6" spans="1:14" s="1" customFormat="1"/>
    <row r="7" spans="1:14" s="1" customFormat="1"/>
    <row r="8" spans="1:14" s="1" customFormat="1" ht="18" thickBot="1">
      <c r="B8" s="34" t="s">
        <v>32</v>
      </c>
      <c r="C8" s="1" t="s">
        <v>55</v>
      </c>
      <c r="D8" s="1" t="s">
        <v>56</v>
      </c>
      <c r="E8" s="1" t="s">
        <v>57</v>
      </c>
      <c r="F8" s="1" t="s">
        <v>58</v>
      </c>
    </row>
    <row r="9" spans="1:14" s="1" customFormat="1" ht="15.75" thickTop="1">
      <c r="A9" s="1">
        <v>1</v>
      </c>
      <c r="B9" s="1" t="s">
        <v>496</v>
      </c>
      <c r="C9" s="17">
        <f>E42</f>
        <v>404500</v>
      </c>
      <c r="D9" s="535">
        <f>E42</f>
        <v>404500</v>
      </c>
      <c r="E9" s="325">
        <f>E42</f>
        <v>404500</v>
      </c>
      <c r="F9" s="325">
        <f>E42</f>
        <v>404500</v>
      </c>
    </row>
    <row r="10" spans="1:14" s="1" customFormat="1">
      <c r="A10" s="1">
        <v>2</v>
      </c>
      <c r="B10" s="231" t="s">
        <v>510</v>
      </c>
      <c r="C10" s="232">
        <f>E55</f>
        <v>117300</v>
      </c>
      <c r="D10" s="326">
        <f>E55</f>
        <v>117300</v>
      </c>
      <c r="E10" s="326">
        <f>E55</f>
        <v>117300</v>
      </c>
      <c r="F10" s="326">
        <f>E55</f>
        <v>117300</v>
      </c>
    </row>
    <row r="11" spans="1:14" s="1" customFormat="1">
      <c r="A11" s="1">
        <v>3</v>
      </c>
      <c r="B11" s="231" t="s">
        <v>520</v>
      </c>
      <c r="C11" s="232">
        <f>E61+E68</f>
        <v>262320</v>
      </c>
      <c r="D11" s="232">
        <f>Table146[[#This Row],[2019]]</f>
        <v>262320</v>
      </c>
      <c r="E11" s="232">
        <f>Table146[[#This Row],[2020]]</f>
        <v>262320</v>
      </c>
      <c r="F11" s="232">
        <f>Table146[[#This Row],[2021]]</f>
        <v>262320</v>
      </c>
    </row>
    <row r="12" spans="1:14" s="1" customFormat="1">
      <c r="A12" s="1">
        <v>4</v>
      </c>
      <c r="B12" s="231" t="s">
        <v>894</v>
      </c>
      <c r="C12" s="232">
        <f>E72</f>
        <v>30000</v>
      </c>
      <c r="D12" s="232">
        <f>Table146[[#This Row],[2019]]</f>
        <v>30000</v>
      </c>
      <c r="E12" s="232">
        <f>Table146[[#This Row],[2020]]</f>
        <v>30000</v>
      </c>
      <c r="F12" s="232">
        <f>Table146[[#This Row],[2021]]</f>
        <v>30000</v>
      </c>
    </row>
    <row r="13" spans="1:14" s="1" customFormat="1" ht="16.5" thickBot="1">
      <c r="B13" s="293" t="s">
        <v>4</v>
      </c>
      <c r="C13" s="293">
        <f>SUM(C9:C12)</f>
        <v>814120</v>
      </c>
      <c r="D13" s="293">
        <f>SUM(D9:D12)</f>
        <v>814120</v>
      </c>
      <c r="E13" s="293">
        <f>SUM(E9:E12)</f>
        <v>814120</v>
      </c>
      <c r="F13" s="293">
        <f>SUM(F9:F12)</f>
        <v>814120</v>
      </c>
    </row>
    <row r="14" spans="1:14" s="1" customFormat="1" ht="15.75" thickTop="1"/>
    <row r="15" spans="1:14" s="1" customFormat="1" ht="18" thickBot="1">
      <c r="B15" s="34" t="s">
        <v>54</v>
      </c>
      <c r="C15" s="1" t="s">
        <v>55</v>
      </c>
      <c r="D15" s="1" t="s">
        <v>56</v>
      </c>
      <c r="E15" s="1" t="s">
        <v>57</v>
      </c>
      <c r="F15" s="1" t="s">
        <v>58</v>
      </c>
    </row>
    <row r="16" spans="1:14" s="1" customFormat="1" ht="15.75" thickTop="1">
      <c r="A16" s="1">
        <v>1</v>
      </c>
      <c r="B16" s="1" t="s">
        <v>496</v>
      </c>
      <c r="C16" s="48">
        <f>G32+G41</f>
        <v>388972</v>
      </c>
      <c r="D16" s="48">
        <f>G32+G41</f>
        <v>388972</v>
      </c>
      <c r="E16" s="48">
        <f>G32+G41</f>
        <v>388972</v>
      </c>
      <c r="F16" s="48">
        <f>G32+G41</f>
        <v>388972</v>
      </c>
    </row>
    <row r="17" spans="1:7" s="1" customFormat="1">
      <c r="A17" s="1">
        <v>2</v>
      </c>
      <c r="B17" s="231" t="s">
        <v>510</v>
      </c>
      <c r="C17" s="48">
        <f>C10</f>
        <v>117300</v>
      </c>
      <c r="D17" s="48">
        <f>D10</f>
        <v>117300</v>
      </c>
      <c r="E17" s="48">
        <f>E10</f>
        <v>117300</v>
      </c>
      <c r="F17" s="48">
        <f>F10</f>
        <v>117300</v>
      </c>
    </row>
    <row r="18" spans="1:7">
      <c r="A18">
        <v>3</v>
      </c>
      <c r="B18" s="233" t="s">
        <v>520</v>
      </c>
      <c r="C18" s="234">
        <f>E68</f>
        <v>146160</v>
      </c>
      <c r="D18" s="234">
        <f>Table257[[#This Row],[2019]]</f>
        <v>146160</v>
      </c>
      <c r="E18" s="234">
        <f>Table257[[#This Row],[2019]]</f>
        <v>146160</v>
      </c>
      <c r="F18" s="234">
        <f>Table257[[#This Row],[2019]]</f>
        <v>146160</v>
      </c>
    </row>
    <row r="19" spans="1:7" s="1" customFormat="1" ht="16.5" thickBot="1">
      <c r="B19" s="293" t="s">
        <v>4</v>
      </c>
      <c r="C19" s="293">
        <f>SUM(C16:C18)</f>
        <v>652432</v>
      </c>
      <c r="D19" s="293">
        <f>SUM(D16:D18)</f>
        <v>652432</v>
      </c>
      <c r="E19" s="293">
        <f>SUM(E16:E18)</f>
        <v>652432</v>
      </c>
      <c r="F19" s="293">
        <f>SUM(F16:F18)</f>
        <v>652432</v>
      </c>
    </row>
    <row r="20" spans="1:7" ht="15.75" thickTop="1">
      <c r="B20" s="52"/>
      <c r="C20" s="222"/>
      <c r="D20" s="222"/>
      <c r="E20" s="222"/>
      <c r="F20" s="52"/>
      <c r="G20" s="52"/>
    </row>
    <row r="21" spans="1:7" ht="18" thickBot="1">
      <c r="B21" s="229" t="s">
        <v>496</v>
      </c>
      <c r="C21" s="222"/>
      <c r="D21" s="222"/>
      <c r="E21" s="222"/>
      <c r="F21" s="52"/>
      <c r="G21" s="52"/>
    </row>
    <row r="22" spans="1:7" ht="15.75" thickTop="1">
      <c r="B22" s="38"/>
      <c r="C22" s="54" t="s">
        <v>60</v>
      </c>
      <c r="D22" s="54" t="s">
        <v>3</v>
      </c>
      <c r="E22" s="54" t="s">
        <v>4</v>
      </c>
      <c r="F22" s="52"/>
      <c r="G22" s="52"/>
    </row>
    <row r="23" spans="1:7">
      <c r="B23" s="38" t="s">
        <v>497</v>
      </c>
      <c r="C23" s="41">
        <v>3470</v>
      </c>
      <c r="D23" s="41">
        <v>1</v>
      </c>
      <c r="E23" s="41">
        <f>C23*D23*12</f>
        <v>41640</v>
      </c>
      <c r="F23" s="52"/>
      <c r="G23" s="52"/>
    </row>
    <row r="24" spans="1:7">
      <c r="B24" s="38" t="s">
        <v>498</v>
      </c>
      <c r="C24" s="41">
        <v>3780</v>
      </c>
      <c r="D24" s="41">
        <v>1</v>
      </c>
      <c r="E24" s="41">
        <f t="shared" ref="E24:E32" si="0">C24*D24*12</f>
        <v>45360</v>
      </c>
      <c r="F24" s="52"/>
      <c r="G24" s="52"/>
    </row>
    <row r="25" spans="1:7">
      <c r="B25" s="223" t="s">
        <v>499</v>
      </c>
      <c r="C25" s="224">
        <v>2370</v>
      </c>
      <c r="D25" s="224">
        <v>1</v>
      </c>
      <c r="E25" s="224">
        <f t="shared" si="0"/>
        <v>28440</v>
      </c>
      <c r="F25" s="52"/>
      <c r="G25" s="52"/>
    </row>
    <row r="26" spans="1:7">
      <c r="B26" s="38" t="s">
        <v>41</v>
      </c>
      <c r="C26" s="41">
        <v>2370</v>
      </c>
      <c r="D26" s="41">
        <v>1</v>
      </c>
      <c r="E26" s="41">
        <f t="shared" si="0"/>
        <v>28440</v>
      </c>
      <c r="F26" s="52"/>
      <c r="G26" s="52"/>
    </row>
    <row r="27" spans="1:7">
      <c r="B27" s="38" t="s">
        <v>500</v>
      </c>
      <c r="C27" s="225">
        <v>1590</v>
      </c>
      <c r="D27" s="41">
        <v>4</v>
      </c>
      <c r="E27" s="41">
        <f>C27*D27*12</f>
        <v>76320</v>
      </c>
      <c r="F27" s="52"/>
      <c r="G27" s="52"/>
    </row>
    <row r="28" spans="1:7">
      <c r="B28" s="38" t="s">
        <v>501</v>
      </c>
      <c r="C28" s="41">
        <v>790</v>
      </c>
      <c r="D28" s="41">
        <v>1</v>
      </c>
      <c r="E28" s="41">
        <f>C28*D28*12</f>
        <v>9480</v>
      </c>
      <c r="F28" s="52"/>
      <c r="G28" s="52"/>
    </row>
    <row r="29" spans="1:7">
      <c r="B29" s="38" t="s">
        <v>502</v>
      </c>
      <c r="C29" s="41">
        <v>750</v>
      </c>
      <c r="D29" s="41">
        <v>1</v>
      </c>
      <c r="E29" s="41">
        <f>C29*D29*12</f>
        <v>9000</v>
      </c>
      <c r="F29" s="52"/>
      <c r="G29" s="52"/>
    </row>
    <row r="30" spans="1:7">
      <c r="B30" s="38" t="s">
        <v>503</v>
      </c>
      <c r="C30" s="41">
        <v>1530</v>
      </c>
      <c r="D30" s="41">
        <v>1</v>
      </c>
      <c r="E30" s="41">
        <f>C30*D30*12</f>
        <v>18360</v>
      </c>
      <c r="F30" s="52"/>
      <c r="G30" s="52"/>
    </row>
    <row r="31" spans="1:7">
      <c r="B31" s="38" t="s">
        <v>504</v>
      </c>
      <c r="C31" s="41">
        <v>730</v>
      </c>
      <c r="D31" s="41">
        <v>2</v>
      </c>
      <c r="E31" s="41">
        <f>C31*D31*12</f>
        <v>17520</v>
      </c>
      <c r="F31" s="52"/>
      <c r="G31" s="52"/>
    </row>
    <row r="32" spans="1:7">
      <c r="B32" s="38" t="s">
        <v>45</v>
      </c>
      <c r="C32" s="41">
        <v>750</v>
      </c>
      <c r="D32" s="41">
        <v>4</v>
      </c>
      <c r="E32" s="41">
        <f t="shared" si="0"/>
        <v>36000</v>
      </c>
      <c r="F32" s="52"/>
      <c r="G32" s="58">
        <f>SUM(E23:E32)*0.95</f>
        <v>295032</v>
      </c>
    </row>
    <row r="33" spans="2:7">
      <c r="B33" s="226" t="s">
        <v>505</v>
      </c>
      <c r="C33" s="41">
        <v>15000</v>
      </c>
      <c r="D33" s="41">
        <v>1</v>
      </c>
      <c r="E33" s="41">
        <f t="shared" ref="E33:E41" si="1">C33*D33</f>
        <v>15000</v>
      </c>
      <c r="F33" s="52"/>
      <c r="G33" s="52"/>
    </row>
    <row r="34" spans="2:7">
      <c r="B34" s="226" t="s">
        <v>506</v>
      </c>
      <c r="C34" s="41">
        <v>10000</v>
      </c>
      <c r="D34" s="41">
        <v>1</v>
      </c>
      <c r="E34" s="41">
        <f t="shared" si="1"/>
        <v>10000</v>
      </c>
      <c r="F34" s="52"/>
      <c r="G34" s="52"/>
    </row>
    <row r="35" spans="2:7">
      <c r="B35" s="226" t="s">
        <v>48</v>
      </c>
      <c r="C35" s="41">
        <v>14000</v>
      </c>
      <c r="D35" s="41">
        <v>2</v>
      </c>
      <c r="E35" s="41">
        <f t="shared" si="1"/>
        <v>28000</v>
      </c>
      <c r="F35" s="52"/>
      <c r="G35" s="52"/>
    </row>
    <row r="36" spans="2:7">
      <c r="B36" s="226" t="s">
        <v>507</v>
      </c>
      <c r="C36" s="41">
        <v>1200</v>
      </c>
      <c r="D36" s="41">
        <v>12</v>
      </c>
      <c r="E36" s="41">
        <f t="shared" si="1"/>
        <v>14400</v>
      </c>
      <c r="F36" s="52"/>
      <c r="G36" s="52"/>
    </row>
    <row r="37" spans="2:7">
      <c r="B37" s="226" t="s">
        <v>508</v>
      </c>
      <c r="C37" s="41">
        <v>415</v>
      </c>
      <c r="D37" s="41">
        <v>12</v>
      </c>
      <c r="E37" s="41">
        <f t="shared" si="1"/>
        <v>4980</v>
      </c>
      <c r="F37" s="52"/>
      <c r="G37" s="52"/>
    </row>
    <row r="38" spans="2:7">
      <c r="B38" s="226" t="s">
        <v>74</v>
      </c>
      <c r="C38" s="41">
        <v>8000</v>
      </c>
      <c r="D38" s="41">
        <v>1</v>
      </c>
      <c r="E38" s="41">
        <f t="shared" si="1"/>
        <v>8000</v>
      </c>
      <c r="F38" s="52"/>
      <c r="G38" s="52"/>
    </row>
    <row r="39" spans="2:7">
      <c r="B39" s="226" t="s">
        <v>509</v>
      </c>
      <c r="C39" s="41">
        <v>680</v>
      </c>
      <c r="D39" s="41">
        <v>12</v>
      </c>
      <c r="E39" s="41">
        <f t="shared" si="1"/>
        <v>8160</v>
      </c>
      <c r="F39" s="52"/>
      <c r="G39" s="52"/>
    </row>
    <row r="40" spans="2:7">
      <c r="B40" s="226" t="s">
        <v>50</v>
      </c>
      <c r="C40" s="41">
        <v>150</v>
      </c>
      <c r="D40" s="41">
        <v>12</v>
      </c>
      <c r="E40" s="41">
        <f t="shared" si="1"/>
        <v>1800</v>
      </c>
      <c r="F40" s="52"/>
      <c r="G40" s="52"/>
    </row>
    <row r="41" spans="2:7">
      <c r="B41" s="226" t="s">
        <v>51</v>
      </c>
      <c r="C41" s="41">
        <v>300</v>
      </c>
      <c r="D41" s="41">
        <v>12</v>
      </c>
      <c r="E41" s="41">
        <f t="shared" si="1"/>
        <v>3600</v>
      </c>
      <c r="F41" s="52"/>
      <c r="G41" s="58">
        <f>SUM(E33:E41)</f>
        <v>93940</v>
      </c>
    </row>
    <row r="42" spans="2:7">
      <c r="B42" s="52"/>
      <c r="C42" s="227"/>
      <c r="D42" s="227"/>
      <c r="E42" s="228">
        <f>SUM(E23:E41)</f>
        <v>404500</v>
      </c>
      <c r="F42" s="52"/>
      <c r="G42" s="52"/>
    </row>
    <row r="43" spans="2:7">
      <c r="B43" s="52"/>
      <c r="C43" s="222"/>
      <c r="D43" s="222"/>
      <c r="E43" s="222"/>
      <c r="F43" s="52"/>
      <c r="G43" s="52"/>
    </row>
    <row r="44" spans="2:7">
      <c r="B44" s="52"/>
      <c r="C44" s="222"/>
      <c r="D44" s="222"/>
      <c r="E44" s="222"/>
      <c r="F44" s="52"/>
      <c r="G44" s="52"/>
    </row>
    <row r="48" spans="2:7" ht="18" thickBot="1">
      <c r="B48" s="229" t="s">
        <v>510</v>
      </c>
    </row>
    <row r="49" spans="2:6" ht="15.75" thickTop="1">
      <c r="B49" s="53"/>
      <c r="C49" s="54" t="s">
        <v>60</v>
      </c>
      <c r="D49" s="54" t="s">
        <v>3</v>
      </c>
      <c r="E49" s="54" t="s">
        <v>4</v>
      </c>
    </row>
    <row r="50" spans="2:6">
      <c r="B50" s="55" t="s">
        <v>511</v>
      </c>
      <c r="C50" s="56">
        <v>1575</v>
      </c>
      <c r="D50" s="41">
        <v>1</v>
      </c>
      <c r="E50" s="41">
        <f>C50*D50*12</f>
        <v>18900</v>
      </c>
    </row>
    <row r="51" spans="2:6">
      <c r="B51" s="55" t="s">
        <v>512</v>
      </c>
      <c r="C51" s="56">
        <v>820</v>
      </c>
      <c r="D51" s="41">
        <v>6</v>
      </c>
      <c r="E51" s="41">
        <f>C51*D51*12</f>
        <v>59040</v>
      </c>
    </row>
    <row r="52" spans="2:6">
      <c r="B52" s="55" t="s">
        <v>513</v>
      </c>
      <c r="C52" s="56">
        <v>890</v>
      </c>
      <c r="D52" s="41">
        <v>2</v>
      </c>
      <c r="E52" s="41">
        <f>C52*D52*12</f>
        <v>21360</v>
      </c>
    </row>
    <row r="53" spans="2:6">
      <c r="B53" s="55" t="s">
        <v>514</v>
      </c>
      <c r="C53" s="56">
        <v>1000</v>
      </c>
      <c r="D53" s="57">
        <v>1</v>
      </c>
      <c r="E53" s="41">
        <f>C53*D53*12</f>
        <v>12000</v>
      </c>
      <c r="F53" s="230">
        <f>SUM(E50:E53)</f>
        <v>111300</v>
      </c>
    </row>
    <row r="54" spans="2:6">
      <c r="B54" s="55" t="s">
        <v>515</v>
      </c>
      <c r="C54" s="56">
        <v>1000</v>
      </c>
      <c r="D54" s="57">
        <v>6</v>
      </c>
      <c r="E54" s="41">
        <f>C54*D54</f>
        <v>6000</v>
      </c>
      <c r="F54">
        <f>D54*500</f>
        <v>3000</v>
      </c>
    </row>
    <row r="55" spans="2:6">
      <c r="B55" s="51"/>
      <c r="C55" s="37"/>
      <c r="D55" s="37"/>
      <c r="E55" s="47">
        <f>SUM(E50:E54)</f>
        <v>117300</v>
      </c>
    </row>
    <row r="57" spans="2:6" ht="18" thickBot="1">
      <c r="B57" s="229" t="s">
        <v>520</v>
      </c>
    </row>
    <row r="58" spans="2:6" ht="15.75" thickTop="1"/>
    <row r="59" spans="2:6">
      <c r="B59" s="15" t="s">
        <v>516</v>
      </c>
      <c r="C59" s="235"/>
      <c r="D59" s="235"/>
      <c r="E59" s="235"/>
      <c r="F59" s="235"/>
    </row>
    <row r="60" spans="2:6">
      <c r="B60" s="236"/>
      <c r="C60" s="237" t="s">
        <v>2</v>
      </c>
      <c r="D60" s="237" t="s">
        <v>3</v>
      </c>
      <c r="E60" s="237" t="s">
        <v>4</v>
      </c>
      <c r="F60" s="235"/>
    </row>
    <row r="61" spans="2:6">
      <c r="B61" s="238" t="s">
        <v>517</v>
      </c>
      <c r="C61" s="57">
        <v>1210</v>
      </c>
      <c r="D61" s="57">
        <v>8</v>
      </c>
      <c r="E61" s="57">
        <f>C61*D61*12</f>
        <v>116160</v>
      </c>
      <c r="F61" s="235"/>
    </row>
    <row r="62" spans="2:6">
      <c r="B62" s="235"/>
      <c r="C62" s="235"/>
      <c r="D62" s="235"/>
      <c r="E62" s="235"/>
      <c r="F62" s="235"/>
    </row>
    <row r="63" spans="2:6">
      <c r="B63" s="235"/>
      <c r="C63" s="235"/>
      <c r="D63" s="235"/>
      <c r="E63" s="235"/>
      <c r="F63" s="235"/>
    </row>
    <row r="64" spans="2:6">
      <c r="B64" s="15" t="s">
        <v>518</v>
      </c>
      <c r="C64" s="235"/>
      <c r="D64" s="235"/>
      <c r="E64" s="235"/>
      <c r="F64" s="235"/>
    </row>
    <row r="65" spans="2:6">
      <c r="B65" s="236"/>
      <c r="C65" s="237" t="s">
        <v>2</v>
      </c>
      <c r="D65" s="237" t="s">
        <v>3</v>
      </c>
      <c r="E65" s="237" t="s">
        <v>4</v>
      </c>
      <c r="F65" s="235"/>
    </row>
    <row r="66" spans="2:6">
      <c r="B66" s="238" t="s">
        <v>517</v>
      </c>
      <c r="C66" s="57">
        <v>1210</v>
      </c>
      <c r="D66" s="57">
        <v>8</v>
      </c>
      <c r="E66" s="57">
        <f>C66*D66*12</f>
        <v>116160</v>
      </c>
      <c r="F66" s="235"/>
    </row>
    <row r="67" spans="2:6">
      <c r="B67" s="238" t="s">
        <v>519</v>
      </c>
      <c r="C67" s="57">
        <v>30000</v>
      </c>
      <c r="D67" s="57">
        <v>1</v>
      </c>
      <c r="E67" s="57">
        <f>C67*D67</f>
        <v>30000</v>
      </c>
      <c r="F67" s="235"/>
    </row>
    <row r="68" spans="2:6">
      <c r="B68" s="235"/>
      <c r="C68" s="235"/>
      <c r="D68" s="235"/>
      <c r="E68" s="17">
        <f>SUM(E66:E67)</f>
        <v>146160</v>
      </c>
      <c r="F68" s="235"/>
    </row>
    <row r="69" spans="2:6">
      <c r="B69" s="235"/>
      <c r="C69" s="235"/>
      <c r="D69" s="235"/>
      <c r="E69" s="235"/>
      <c r="F69" s="235"/>
    </row>
    <row r="70" spans="2:6">
      <c r="B70" s="15" t="s">
        <v>755</v>
      </c>
      <c r="C70" s="235"/>
      <c r="D70" s="235"/>
      <c r="E70" s="235"/>
      <c r="F70" s="235"/>
    </row>
    <row r="71" spans="2:6">
      <c r="B71" s="236"/>
      <c r="C71" s="237" t="s">
        <v>2</v>
      </c>
      <c r="D71" s="237" t="s">
        <v>3</v>
      </c>
      <c r="E71" s="237" t="s">
        <v>4</v>
      </c>
      <c r="F71" s="235"/>
    </row>
    <row r="72" spans="2:6">
      <c r="B72" s="238" t="s">
        <v>756</v>
      </c>
      <c r="C72" s="57">
        <v>7500</v>
      </c>
      <c r="D72" s="57">
        <v>4</v>
      </c>
      <c r="E72" s="57">
        <f>C72*D72</f>
        <v>30000</v>
      </c>
      <c r="F72" s="235"/>
    </row>
    <row r="73" spans="2:6">
      <c r="B73" s="235"/>
      <c r="C73" s="235"/>
      <c r="D73" s="235"/>
      <c r="E73" s="235"/>
      <c r="F73" s="235"/>
    </row>
  </sheetData>
  <mergeCells count="1">
    <mergeCell ref="B1:N1"/>
  </mergeCells>
  <pageMargins left="0.7" right="0.7" top="0.75" bottom="0.75" header="0.3" footer="0.3"/>
  <pageSetup paperSize="9" orientation="portrait" horizontalDpi="4294967292" verticalDpi="4294967292"/>
  <tableParts count="2">
    <tablePart r:id="rId1"/>
    <tablePart r:id="rId2"/>
  </tablePart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62"/>
  <sheetViews>
    <sheetView topLeftCell="A48" workbookViewId="0">
      <selection activeCell="L65" sqref="L65"/>
    </sheetView>
  </sheetViews>
  <sheetFormatPr defaultColWidth="8.85546875" defaultRowHeight="12"/>
  <cols>
    <col min="1" max="1" width="3.7109375" style="333" customWidth="1"/>
    <col min="2" max="2" width="24.42578125" style="333" customWidth="1"/>
    <col min="3" max="3" width="9.85546875" style="333" customWidth="1"/>
    <col min="4" max="4" width="5.28515625" style="333" customWidth="1"/>
    <col min="5" max="5" width="10.85546875" style="333" customWidth="1"/>
    <col min="6" max="8" width="9.85546875" style="333" customWidth="1"/>
    <col min="9" max="9" width="14.42578125" style="333" customWidth="1"/>
    <col min="10" max="10" width="9.85546875" style="333" customWidth="1"/>
    <col min="11" max="11" width="9.85546875" style="372" customWidth="1"/>
    <col min="12" max="15" width="9.85546875" style="333" customWidth="1"/>
    <col min="16" max="16" width="9.85546875" style="372" customWidth="1"/>
    <col min="17" max="17" width="13" style="333" customWidth="1"/>
    <col min="18" max="18" width="12.140625" style="333" customWidth="1"/>
    <col min="19" max="19" width="21.7109375" style="332" customWidth="1"/>
    <col min="20" max="20" width="13.140625" style="333" customWidth="1"/>
    <col min="21" max="21" width="15" style="333" customWidth="1"/>
    <col min="22" max="22" width="8.85546875" style="333"/>
    <col min="23" max="25" width="10.85546875" style="333" hidden="1" customWidth="1"/>
    <col min="26" max="16384" width="8.85546875" style="333"/>
  </cols>
  <sheetData>
    <row r="1" spans="1:25" ht="36.75" customHeight="1">
      <c r="A1" s="328"/>
      <c r="B1" s="329" t="s">
        <v>614</v>
      </c>
      <c r="C1" s="330"/>
      <c r="D1" s="328"/>
      <c r="E1" s="328"/>
      <c r="F1" s="328"/>
      <c r="G1" s="328"/>
      <c r="H1" s="328"/>
      <c r="I1" s="328"/>
      <c r="J1" s="328"/>
      <c r="K1" s="331"/>
      <c r="L1" s="328"/>
      <c r="M1" s="328"/>
      <c r="N1" s="328"/>
      <c r="O1" s="328"/>
      <c r="P1" s="331"/>
      <c r="Q1" s="329"/>
      <c r="R1" s="330"/>
    </row>
    <row r="2" spans="1:25" ht="12.75" thickBot="1">
      <c r="A2" s="328"/>
      <c r="B2" s="328"/>
      <c r="C2" s="328"/>
      <c r="D2" s="328"/>
      <c r="E2" s="328"/>
      <c r="F2" s="328"/>
      <c r="G2" s="328"/>
      <c r="H2" s="328"/>
      <c r="I2" s="328"/>
      <c r="J2" s="328"/>
      <c r="K2" s="331"/>
      <c r="L2" s="328"/>
      <c r="M2" s="328"/>
      <c r="N2" s="328"/>
      <c r="O2" s="328"/>
      <c r="P2" s="331"/>
      <c r="Q2" s="328"/>
      <c r="R2" s="328"/>
    </row>
    <row r="3" spans="1:25" ht="15.75" customHeight="1">
      <c r="A3" s="334" t="s">
        <v>615</v>
      </c>
      <c r="B3" s="335"/>
      <c r="C3" s="1043"/>
      <c r="D3" s="1044"/>
      <c r="E3" s="1044"/>
      <c r="F3" s="1044"/>
      <c r="G3" s="1044"/>
      <c r="H3" s="1044"/>
      <c r="I3" s="1044"/>
      <c r="J3" s="1044"/>
      <c r="K3" s="1044"/>
      <c r="L3" s="1044"/>
      <c r="M3" s="1044"/>
      <c r="N3" s="1044"/>
      <c r="O3" s="1044"/>
      <c r="P3" s="1044"/>
      <c r="Q3" s="1044"/>
      <c r="R3" s="1045"/>
    </row>
    <row r="4" spans="1:25">
      <c r="A4" s="336" t="s">
        <v>616</v>
      </c>
      <c r="B4" s="337"/>
      <c r="C4" s="1046"/>
      <c r="D4" s="1047"/>
      <c r="E4" s="1047"/>
      <c r="F4" s="1047"/>
      <c r="G4" s="1047"/>
      <c r="H4" s="1047"/>
      <c r="I4" s="1047"/>
      <c r="J4" s="1047"/>
      <c r="K4" s="1047"/>
      <c r="L4" s="1047"/>
      <c r="M4" s="1047"/>
      <c r="N4" s="1047"/>
      <c r="O4" s="1047"/>
      <c r="P4" s="1047"/>
      <c r="Q4" s="1047"/>
      <c r="R4" s="1048"/>
    </row>
    <row r="5" spans="1:25" ht="15.75" customHeight="1">
      <c r="A5" s="336" t="s">
        <v>617</v>
      </c>
      <c r="B5" s="337"/>
      <c r="C5" s="1049"/>
      <c r="D5" s="1050"/>
      <c r="E5" s="1050"/>
      <c r="F5" s="1050"/>
      <c r="G5" s="1050"/>
      <c r="H5" s="1050"/>
      <c r="I5" s="1050"/>
      <c r="J5" s="1050"/>
      <c r="K5" s="1050"/>
      <c r="L5" s="1050"/>
      <c r="M5" s="1050"/>
      <c r="N5" s="1050"/>
      <c r="O5" s="1050"/>
      <c r="P5" s="1050"/>
      <c r="Q5" s="1050"/>
      <c r="R5" s="1051"/>
    </row>
    <row r="6" spans="1:25">
      <c r="A6" s="336" t="s">
        <v>618</v>
      </c>
      <c r="B6" s="338"/>
      <c r="C6" s="339" t="s">
        <v>619</v>
      </c>
      <c r="D6" s="340"/>
      <c r="E6" s="340"/>
      <c r="F6" s="340"/>
      <c r="G6" s="340"/>
      <c r="H6" s="340"/>
      <c r="I6" s="340"/>
      <c r="J6" s="340"/>
      <c r="K6" s="340"/>
      <c r="L6" s="340"/>
      <c r="M6" s="340"/>
      <c r="N6" s="340"/>
      <c r="O6" s="340"/>
      <c r="P6" s="340"/>
      <c r="Q6" s="340"/>
      <c r="R6" s="341"/>
    </row>
    <row r="7" spans="1:25" ht="19.5" customHeight="1" thickBot="1">
      <c r="A7" s="342" t="s">
        <v>620</v>
      </c>
      <c r="B7" s="343"/>
      <c r="C7" s="1052"/>
      <c r="D7" s="1053"/>
      <c r="E7" s="1053"/>
      <c r="F7" s="1053"/>
      <c r="G7" s="1053"/>
      <c r="H7" s="1053"/>
      <c r="I7" s="1053"/>
      <c r="J7" s="1053"/>
      <c r="K7" s="1053"/>
      <c r="L7" s="1053"/>
      <c r="M7" s="1053"/>
      <c r="N7" s="1053"/>
      <c r="O7" s="1053"/>
      <c r="P7" s="1053"/>
      <c r="Q7" s="1053"/>
      <c r="R7" s="344"/>
    </row>
    <row r="8" spans="1:25">
      <c r="A8" s="328"/>
      <c r="B8" s="328"/>
      <c r="C8" s="328"/>
      <c r="D8" s="345"/>
      <c r="E8" s="345"/>
      <c r="F8" s="345"/>
      <c r="G8" s="345"/>
      <c r="H8" s="345"/>
      <c r="I8" s="345"/>
      <c r="J8" s="345"/>
      <c r="K8" s="345"/>
      <c r="L8" s="345"/>
      <c r="M8" s="345"/>
      <c r="N8" s="345"/>
      <c r="O8" s="345"/>
      <c r="P8" s="345"/>
      <c r="Q8" s="345"/>
      <c r="R8" s="346"/>
    </row>
    <row r="9" spans="1:25" ht="30" customHeight="1">
      <c r="A9" s="1054" t="s">
        <v>621</v>
      </c>
      <c r="B9" s="1056" t="s">
        <v>622</v>
      </c>
      <c r="C9" s="1041" t="s">
        <v>623</v>
      </c>
      <c r="D9" s="1057" t="s">
        <v>624</v>
      </c>
      <c r="E9" s="1058"/>
      <c r="F9" s="1059"/>
      <c r="G9" s="1059"/>
      <c r="H9" s="1059"/>
      <c r="I9" s="1059"/>
      <c r="J9" s="1059"/>
      <c r="K9" s="1059"/>
      <c r="L9" s="1059"/>
      <c r="M9" s="1059"/>
      <c r="N9" s="1059"/>
      <c r="O9" s="1059"/>
      <c r="P9" s="1060"/>
      <c r="Q9" s="1061" t="s">
        <v>625</v>
      </c>
      <c r="R9" s="1041" t="s">
        <v>626</v>
      </c>
      <c r="S9" s="1040" t="s">
        <v>627</v>
      </c>
      <c r="T9" s="1041" t="s">
        <v>628</v>
      </c>
      <c r="U9" s="1041" t="s">
        <v>629</v>
      </c>
    </row>
    <row r="10" spans="1:25" ht="62.25" customHeight="1">
      <c r="A10" s="1055"/>
      <c r="B10" s="1056"/>
      <c r="C10" s="1041"/>
      <c r="D10" s="1057"/>
      <c r="E10" s="347" t="s">
        <v>630</v>
      </c>
      <c r="F10" s="347" t="s">
        <v>631</v>
      </c>
      <c r="G10" s="347" t="s">
        <v>632</v>
      </c>
      <c r="H10" s="347" t="s">
        <v>633</v>
      </c>
      <c r="I10" s="347" t="s">
        <v>634</v>
      </c>
      <c r="J10" s="347" t="s">
        <v>635</v>
      </c>
      <c r="K10" s="347" t="s">
        <v>636</v>
      </c>
      <c r="L10" s="347" t="s">
        <v>637</v>
      </c>
      <c r="M10" s="347" t="s">
        <v>638</v>
      </c>
      <c r="N10" s="347" t="s">
        <v>639</v>
      </c>
      <c r="O10" s="347" t="s">
        <v>640</v>
      </c>
      <c r="P10" s="347" t="s">
        <v>641</v>
      </c>
      <c r="Q10" s="1061"/>
      <c r="R10" s="1041"/>
      <c r="S10" s="1040"/>
      <c r="T10" s="1041"/>
      <c r="U10" s="1041"/>
    </row>
    <row r="11" spans="1:25" ht="21" customHeight="1">
      <c r="A11" s="348">
        <v>1</v>
      </c>
      <c r="B11" s="349" t="s">
        <v>622</v>
      </c>
      <c r="C11" s="350"/>
      <c r="D11" s="351"/>
      <c r="E11" s="351"/>
      <c r="F11" s="351"/>
      <c r="G11" s="351"/>
      <c r="H11" s="351"/>
      <c r="I11" s="351"/>
      <c r="J11" s="351"/>
      <c r="K11" s="351"/>
      <c r="L11" s="351"/>
      <c r="M11" s="351"/>
      <c r="N11" s="351"/>
      <c r="O11" s="351"/>
      <c r="P11" s="351"/>
      <c r="Q11" s="352"/>
      <c r="R11" s="353"/>
      <c r="S11" s="354"/>
      <c r="T11" s="353"/>
      <c r="U11" s="353"/>
    </row>
    <row r="12" spans="1:25" ht="20.25" customHeight="1">
      <c r="A12" s="355"/>
      <c r="B12" s="356" t="s">
        <v>642</v>
      </c>
      <c r="C12" s="357">
        <f>1600+1600*10%</f>
        <v>1760</v>
      </c>
      <c r="D12" s="358">
        <v>1</v>
      </c>
      <c r="E12" s="359">
        <f>$C$12</f>
        <v>1760</v>
      </c>
      <c r="F12" s="359">
        <f t="shared" ref="F12:P12" si="0">$C$12</f>
        <v>1760</v>
      </c>
      <c r="G12" s="359">
        <f t="shared" si="0"/>
        <v>1760</v>
      </c>
      <c r="H12" s="359">
        <f t="shared" si="0"/>
        <v>1760</v>
      </c>
      <c r="I12" s="359">
        <f t="shared" si="0"/>
        <v>1760</v>
      </c>
      <c r="J12" s="359">
        <f t="shared" si="0"/>
        <v>1760</v>
      </c>
      <c r="K12" s="359">
        <f t="shared" si="0"/>
        <v>1760</v>
      </c>
      <c r="L12" s="359">
        <f t="shared" si="0"/>
        <v>1760</v>
      </c>
      <c r="M12" s="359">
        <f t="shared" si="0"/>
        <v>1760</v>
      </c>
      <c r="N12" s="359">
        <f t="shared" si="0"/>
        <v>1760</v>
      </c>
      <c r="O12" s="359">
        <f t="shared" si="0"/>
        <v>1760</v>
      </c>
      <c r="P12" s="359">
        <f t="shared" si="0"/>
        <v>1760</v>
      </c>
      <c r="Q12" s="360">
        <f>SUM(E12:P12)</f>
        <v>21120</v>
      </c>
      <c r="R12" s="361" t="s">
        <v>643</v>
      </c>
      <c r="S12" s="362" t="s">
        <v>644</v>
      </c>
      <c r="T12" s="1042" t="s">
        <v>645</v>
      </c>
      <c r="U12" s="1042" t="s">
        <v>646</v>
      </c>
      <c r="W12" s="363">
        <f t="shared" ref="W12:W19" si="1">SUM(E12:H12)</f>
        <v>7040</v>
      </c>
      <c r="X12" s="364">
        <f t="shared" ref="X12:X19" si="2">SUM(I12:N12)</f>
        <v>10560</v>
      </c>
      <c r="Y12" s="365">
        <f t="shared" ref="Y12:Y20" si="3">SUM(O12:P12)</f>
        <v>3520</v>
      </c>
    </row>
    <row r="13" spans="1:25" ht="32.25" customHeight="1">
      <c r="A13" s="355"/>
      <c r="B13" s="356" t="s">
        <v>647</v>
      </c>
      <c r="C13" s="357">
        <f>680+680*10%</f>
        <v>748</v>
      </c>
      <c r="D13" s="358">
        <v>15</v>
      </c>
      <c r="E13" s="366">
        <f>$C$13*$D$13</f>
        <v>11220</v>
      </c>
      <c r="F13" s="366">
        <f t="shared" ref="F13:P13" si="4">$C$13*$D$13</f>
        <v>11220</v>
      </c>
      <c r="G13" s="366">
        <f t="shared" si="4"/>
        <v>11220</v>
      </c>
      <c r="H13" s="366">
        <f t="shared" si="4"/>
        <v>11220</v>
      </c>
      <c r="I13" s="366">
        <f t="shared" si="4"/>
        <v>11220</v>
      </c>
      <c r="J13" s="366">
        <f t="shared" si="4"/>
        <v>11220</v>
      </c>
      <c r="K13" s="367">
        <f t="shared" si="4"/>
        <v>11220</v>
      </c>
      <c r="L13" s="366">
        <f t="shared" si="4"/>
        <v>11220</v>
      </c>
      <c r="M13" s="366">
        <f t="shared" si="4"/>
        <v>11220</v>
      </c>
      <c r="N13" s="366">
        <f t="shared" si="4"/>
        <v>11220</v>
      </c>
      <c r="O13" s="366">
        <f t="shared" si="4"/>
        <v>11220</v>
      </c>
      <c r="P13" s="367">
        <f t="shared" si="4"/>
        <v>11220</v>
      </c>
      <c r="Q13" s="360">
        <f t="shared" ref="Q13:Q39" si="5">SUM(E13:P13)</f>
        <v>134640</v>
      </c>
      <c r="R13" s="361" t="s">
        <v>643</v>
      </c>
      <c r="S13" s="362" t="s">
        <v>648</v>
      </c>
      <c r="T13" s="1042"/>
      <c r="U13" s="1042"/>
      <c r="W13" s="363">
        <f t="shared" si="1"/>
        <v>44880</v>
      </c>
      <c r="X13" s="364">
        <f t="shared" si="2"/>
        <v>67320</v>
      </c>
      <c r="Y13" s="365">
        <f t="shared" si="3"/>
        <v>22440</v>
      </c>
    </row>
    <row r="14" spans="1:25" ht="24" customHeight="1">
      <c r="A14" s="355"/>
      <c r="B14" s="356" t="s">
        <v>649</v>
      </c>
      <c r="C14" s="357">
        <f>650+650*10%</f>
        <v>715</v>
      </c>
      <c r="D14" s="358">
        <v>3</v>
      </c>
      <c r="E14" s="366">
        <f>$C$14*$D$14</f>
        <v>2145</v>
      </c>
      <c r="F14" s="366">
        <f t="shared" ref="F14:P14" si="6">$C$14*$D$14</f>
        <v>2145</v>
      </c>
      <c r="G14" s="366">
        <f t="shared" si="6"/>
        <v>2145</v>
      </c>
      <c r="H14" s="366">
        <f t="shared" si="6"/>
        <v>2145</v>
      </c>
      <c r="I14" s="366">
        <f t="shared" si="6"/>
        <v>2145</v>
      </c>
      <c r="J14" s="366">
        <f t="shared" si="6"/>
        <v>2145</v>
      </c>
      <c r="K14" s="367">
        <f t="shared" si="6"/>
        <v>2145</v>
      </c>
      <c r="L14" s="366">
        <f t="shared" si="6"/>
        <v>2145</v>
      </c>
      <c r="M14" s="366">
        <f t="shared" si="6"/>
        <v>2145</v>
      </c>
      <c r="N14" s="366">
        <f t="shared" si="6"/>
        <v>2145</v>
      </c>
      <c r="O14" s="366">
        <f t="shared" si="6"/>
        <v>2145</v>
      </c>
      <c r="P14" s="367">
        <f t="shared" si="6"/>
        <v>2145</v>
      </c>
      <c r="Q14" s="360">
        <f t="shared" si="5"/>
        <v>25740</v>
      </c>
      <c r="R14" s="361" t="s">
        <v>643</v>
      </c>
      <c r="S14" s="362" t="s">
        <v>648</v>
      </c>
      <c r="T14" s="1042"/>
      <c r="U14" s="1042"/>
      <c r="W14" s="363">
        <f t="shared" si="1"/>
        <v>8580</v>
      </c>
      <c r="X14" s="364">
        <f t="shared" si="2"/>
        <v>12870</v>
      </c>
      <c r="Y14" s="365">
        <f t="shared" si="3"/>
        <v>4290</v>
      </c>
    </row>
    <row r="15" spans="1:25" ht="24" customHeight="1">
      <c r="A15" s="355"/>
      <c r="B15" s="356" t="s">
        <v>650</v>
      </c>
      <c r="C15" s="357">
        <f>1200+1200*10%</f>
        <v>1320</v>
      </c>
      <c r="D15" s="358">
        <v>1</v>
      </c>
      <c r="E15" s="368">
        <f>$C$15</f>
        <v>1320</v>
      </c>
      <c r="F15" s="368">
        <f t="shared" ref="F15:P15" si="7">$C$15</f>
        <v>1320</v>
      </c>
      <c r="G15" s="368">
        <f t="shared" si="7"/>
        <v>1320</v>
      </c>
      <c r="H15" s="368">
        <f t="shared" si="7"/>
        <v>1320</v>
      </c>
      <c r="I15" s="368">
        <f t="shared" si="7"/>
        <v>1320</v>
      </c>
      <c r="J15" s="368">
        <f t="shared" si="7"/>
        <v>1320</v>
      </c>
      <c r="K15" s="359">
        <f t="shared" si="7"/>
        <v>1320</v>
      </c>
      <c r="L15" s="368">
        <f t="shared" si="7"/>
        <v>1320</v>
      </c>
      <c r="M15" s="368">
        <f t="shared" si="7"/>
        <v>1320</v>
      </c>
      <c r="N15" s="368">
        <f t="shared" si="7"/>
        <v>1320</v>
      </c>
      <c r="O15" s="368">
        <f t="shared" si="7"/>
        <v>1320</v>
      </c>
      <c r="P15" s="359">
        <f t="shared" si="7"/>
        <v>1320</v>
      </c>
      <c r="Q15" s="360">
        <f t="shared" si="5"/>
        <v>15840</v>
      </c>
      <c r="R15" s="361" t="s">
        <v>643</v>
      </c>
      <c r="S15" s="362" t="s">
        <v>644</v>
      </c>
      <c r="T15" s="1042"/>
      <c r="U15" s="1042"/>
      <c r="W15" s="363">
        <f t="shared" si="1"/>
        <v>5280</v>
      </c>
      <c r="X15" s="364">
        <f t="shared" si="2"/>
        <v>7920</v>
      </c>
      <c r="Y15" s="365">
        <f t="shared" si="3"/>
        <v>2640</v>
      </c>
    </row>
    <row r="16" spans="1:25" ht="24" customHeight="1">
      <c r="A16" s="355"/>
      <c r="B16" s="356" t="s">
        <v>651</v>
      </c>
      <c r="C16" s="357">
        <f>1400+1400*10%</f>
        <v>1540</v>
      </c>
      <c r="D16" s="358">
        <v>1</v>
      </c>
      <c r="E16" s="368">
        <f>$C$16</f>
        <v>1540</v>
      </c>
      <c r="F16" s="368">
        <f t="shared" ref="F16:P16" si="8">$C$16</f>
        <v>1540</v>
      </c>
      <c r="G16" s="368">
        <f t="shared" si="8"/>
        <v>1540</v>
      </c>
      <c r="H16" s="368">
        <f t="shared" si="8"/>
        <v>1540</v>
      </c>
      <c r="I16" s="368">
        <f t="shared" si="8"/>
        <v>1540</v>
      </c>
      <c r="J16" s="368">
        <f t="shared" si="8"/>
        <v>1540</v>
      </c>
      <c r="K16" s="359">
        <f t="shared" si="8"/>
        <v>1540</v>
      </c>
      <c r="L16" s="368">
        <f t="shared" si="8"/>
        <v>1540</v>
      </c>
      <c r="M16" s="368">
        <f t="shared" si="8"/>
        <v>1540</v>
      </c>
      <c r="N16" s="368">
        <f t="shared" si="8"/>
        <v>1540</v>
      </c>
      <c r="O16" s="368">
        <f t="shared" si="8"/>
        <v>1540</v>
      </c>
      <c r="P16" s="359">
        <f t="shared" si="8"/>
        <v>1540</v>
      </c>
      <c r="Q16" s="360">
        <f t="shared" si="5"/>
        <v>18480</v>
      </c>
      <c r="R16" s="361" t="s">
        <v>643</v>
      </c>
      <c r="S16" s="362" t="s">
        <v>644</v>
      </c>
      <c r="T16" s="1042"/>
      <c r="U16" s="1042"/>
      <c r="W16" s="363">
        <f t="shared" si="1"/>
        <v>6160</v>
      </c>
      <c r="X16" s="364">
        <f t="shared" si="2"/>
        <v>9240</v>
      </c>
      <c r="Y16" s="365">
        <f t="shared" si="3"/>
        <v>3080</v>
      </c>
    </row>
    <row r="17" spans="1:25" ht="24" customHeight="1">
      <c r="A17" s="355"/>
      <c r="B17" s="356" t="s">
        <v>652</v>
      </c>
      <c r="C17" s="357">
        <f>550+550*10%</f>
        <v>605</v>
      </c>
      <c r="D17" s="358">
        <v>1</v>
      </c>
      <c r="E17" s="368">
        <f>$C$17</f>
        <v>605</v>
      </c>
      <c r="F17" s="368">
        <f t="shared" ref="F17:P17" si="9">$C$17</f>
        <v>605</v>
      </c>
      <c r="G17" s="368">
        <f t="shared" si="9"/>
        <v>605</v>
      </c>
      <c r="H17" s="368">
        <f t="shared" si="9"/>
        <v>605</v>
      </c>
      <c r="I17" s="368">
        <f t="shared" si="9"/>
        <v>605</v>
      </c>
      <c r="J17" s="368">
        <f t="shared" si="9"/>
        <v>605</v>
      </c>
      <c r="K17" s="359">
        <f t="shared" si="9"/>
        <v>605</v>
      </c>
      <c r="L17" s="368">
        <f t="shared" si="9"/>
        <v>605</v>
      </c>
      <c r="M17" s="368">
        <f t="shared" si="9"/>
        <v>605</v>
      </c>
      <c r="N17" s="368">
        <f t="shared" si="9"/>
        <v>605</v>
      </c>
      <c r="O17" s="368">
        <f t="shared" si="9"/>
        <v>605</v>
      </c>
      <c r="P17" s="359">
        <f t="shared" si="9"/>
        <v>605</v>
      </c>
      <c r="Q17" s="360">
        <f t="shared" si="5"/>
        <v>7260</v>
      </c>
      <c r="R17" s="361" t="s">
        <v>643</v>
      </c>
      <c r="S17" s="362" t="s">
        <v>648</v>
      </c>
      <c r="T17" s="1042"/>
      <c r="U17" s="1042"/>
      <c r="W17" s="363">
        <f t="shared" si="1"/>
        <v>2420</v>
      </c>
      <c r="X17" s="364">
        <f t="shared" si="2"/>
        <v>3630</v>
      </c>
      <c r="Y17" s="365">
        <f t="shared" si="3"/>
        <v>1210</v>
      </c>
    </row>
    <row r="18" spans="1:25" ht="24" customHeight="1">
      <c r="A18" s="355"/>
      <c r="B18" s="356" t="s">
        <v>653</v>
      </c>
      <c r="C18" s="357">
        <f>400+400*10%</f>
        <v>440</v>
      </c>
      <c r="D18" s="358">
        <v>1</v>
      </c>
      <c r="E18" s="368">
        <f>$C$18</f>
        <v>440</v>
      </c>
      <c r="F18" s="368">
        <f>$C$18</f>
        <v>440</v>
      </c>
      <c r="G18" s="368">
        <f t="shared" ref="G18:P18" si="10">$C$18</f>
        <v>440</v>
      </c>
      <c r="H18" s="368">
        <f t="shared" si="10"/>
        <v>440</v>
      </c>
      <c r="I18" s="368">
        <f t="shared" si="10"/>
        <v>440</v>
      </c>
      <c r="J18" s="368">
        <f t="shared" si="10"/>
        <v>440</v>
      </c>
      <c r="K18" s="359">
        <f t="shared" si="10"/>
        <v>440</v>
      </c>
      <c r="L18" s="368">
        <f t="shared" si="10"/>
        <v>440</v>
      </c>
      <c r="M18" s="368">
        <f t="shared" si="10"/>
        <v>440</v>
      </c>
      <c r="N18" s="368">
        <f t="shared" si="10"/>
        <v>440</v>
      </c>
      <c r="O18" s="368">
        <f t="shared" si="10"/>
        <v>440</v>
      </c>
      <c r="P18" s="359">
        <f t="shared" si="10"/>
        <v>440</v>
      </c>
      <c r="Q18" s="360">
        <f t="shared" si="5"/>
        <v>5280</v>
      </c>
      <c r="R18" s="361" t="s">
        <v>643</v>
      </c>
      <c r="S18" s="362" t="s">
        <v>644</v>
      </c>
      <c r="T18" s="1042"/>
      <c r="U18" s="1042"/>
      <c r="W18" s="363">
        <f t="shared" si="1"/>
        <v>1760</v>
      </c>
      <c r="X18" s="364">
        <f t="shared" si="2"/>
        <v>2640</v>
      </c>
      <c r="Y18" s="365">
        <f t="shared" si="3"/>
        <v>880</v>
      </c>
    </row>
    <row r="19" spans="1:25" ht="24" customHeight="1">
      <c r="A19" s="355"/>
      <c r="B19" s="356" t="s">
        <v>654</v>
      </c>
      <c r="C19" s="357">
        <v>780</v>
      </c>
      <c r="D19" s="358">
        <v>1</v>
      </c>
      <c r="E19" s="368">
        <f>$C$19</f>
        <v>780</v>
      </c>
      <c r="F19" s="368">
        <f t="shared" ref="F19:P19" si="11">$C$19</f>
        <v>780</v>
      </c>
      <c r="G19" s="368">
        <f t="shared" si="11"/>
        <v>780</v>
      </c>
      <c r="H19" s="368">
        <f t="shared" si="11"/>
        <v>780</v>
      </c>
      <c r="I19" s="368">
        <f t="shared" si="11"/>
        <v>780</v>
      </c>
      <c r="J19" s="368">
        <f t="shared" si="11"/>
        <v>780</v>
      </c>
      <c r="K19" s="359">
        <f t="shared" si="11"/>
        <v>780</v>
      </c>
      <c r="L19" s="368">
        <f t="shared" si="11"/>
        <v>780</v>
      </c>
      <c r="M19" s="368">
        <f t="shared" si="11"/>
        <v>780</v>
      </c>
      <c r="N19" s="368">
        <f t="shared" si="11"/>
        <v>780</v>
      </c>
      <c r="O19" s="368">
        <f t="shared" si="11"/>
        <v>780</v>
      </c>
      <c r="P19" s="359">
        <f t="shared" si="11"/>
        <v>780</v>
      </c>
      <c r="Q19" s="360">
        <f t="shared" si="5"/>
        <v>9360</v>
      </c>
      <c r="R19" s="361" t="s">
        <v>643</v>
      </c>
      <c r="S19" s="362" t="s">
        <v>644</v>
      </c>
      <c r="T19" s="1042"/>
      <c r="U19" s="1042"/>
      <c r="W19" s="363">
        <f t="shared" si="1"/>
        <v>3120</v>
      </c>
      <c r="X19" s="364">
        <f t="shared" si="2"/>
        <v>4680</v>
      </c>
      <c r="Y19" s="365">
        <f t="shared" si="3"/>
        <v>1560</v>
      </c>
    </row>
    <row r="20" spans="1:25" ht="18" customHeight="1">
      <c r="A20" s="355"/>
      <c r="B20" s="369" t="s">
        <v>655</v>
      </c>
      <c r="C20" s="357">
        <f>300+300*10%</f>
        <v>330</v>
      </c>
      <c r="D20" s="358">
        <v>1</v>
      </c>
      <c r="E20" s="359">
        <f>$C$20</f>
        <v>330</v>
      </c>
      <c r="F20" s="359">
        <f t="shared" ref="F20:P21" si="12">$C$20</f>
        <v>330</v>
      </c>
      <c r="G20" s="359">
        <f t="shared" si="12"/>
        <v>330</v>
      </c>
      <c r="H20" s="368">
        <f>$C$20</f>
        <v>330</v>
      </c>
      <c r="I20" s="368">
        <f>$C$20</f>
        <v>330</v>
      </c>
      <c r="J20" s="359">
        <f t="shared" si="12"/>
        <v>330</v>
      </c>
      <c r="K20" s="359">
        <f t="shared" si="12"/>
        <v>330</v>
      </c>
      <c r="L20" s="359">
        <f t="shared" si="12"/>
        <v>330</v>
      </c>
      <c r="M20" s="359">
        <f t="shared" si="12"/>
        <v>330</v>
      </c>
      <c r="N20" s="359">
        <f t="shared" si="12"/>
        <v>330</v>
      </c>
      <c r="O20" s="359">
        <f t="shared" si="12"/>
        <v>330</v>
      </c>
      <c r="P20" s="359">
        <f t="shared" si="12"/>
        <v>330</v>
      </c>
      <c r="Q20" s="360">
        <f t="shared" si="5"/>
        <v>3960</v>
      </c>
      <c r="R20" s="361" t="s">
        <v>643</v>
      </c>
      <c r="S20" s="362" t="s">
        <v>648</v>
      </c>
      <c r="T20" s="1042"/>
      <c r="U20" s="1042"/>
      <c r="W20" s="363">
        <f>SUM(G20:I20)</f>
        <v>990</v>
      </c>
      <c r="X20" s="364">
        <f>SUM(J20:N20)</f>
        <v>1650</v>
      </c>
      <c r="Y20" s="365">
        <f t="shared" si="3"/>
        <v>660</v>
      </c>
    </row>
    <row r="21" spans="1:25" ht="18" customHeight="1">
      <c r="A21" s="355"/>
      <c r="B21" s="369" t="s">
        <v>656</v>
      </c>
      <c r="C21" s="357">
        <f>300+300*10%</f>
        <v>330</v>
      </c>
      <c r="D21" s="358">
        <v>1</v>
      </c>
      <c r="E21" s="359">
        <f>$C$20</f>
        <v>330</v>
      </c>
      <c r="F21" s="359">
        <f t="shared" si="12"/>
        <v>330</v>
      </c>
      <c r="G21" s="359">
        <f t="shared" si="12"/>
        <v>330</v>
      </c>
      <c r="H21" s="368">
        <f>$C$20</f>
        <v>330</v>
      </c>
      <c r="I21" s="368">
        <f>$C$20</f>
        <v>330</v>
      </c>
      <c r="J21" s="359">
        <f t="shared" si="12"/>
        <v>330</v>
      </c>
      <c r="K21" s="359">
        <f t="shared" si="12"/>
        <v>330</v>
      </c>
      <c r="L21" s="359">
        <f t="shared" si="12"/>
        <v>330</v>
      </c>
      <c r="M21" s="359">
        <f t="shared" si="12"/>
        <v>330</v>
      </c>
      <c r="N21" s="359">
        <f t="shared" si="12"/>
        <v>330</v>
      </c>
      <c r="O21" s="359">
        <f t="shared" si="12"/>
        <v>330</v>
      </c>
      <c r="P21" s="359">
        <f t="shared" si="12"/>
        <v>330</v>
      </c>
      <c r="Q21" s="360">
        <f t="shared" si="5"/>
        <v>3960</v>
      </c>
      <c r="R21" s="361"/>
      <c r="S21" s="362"/>
      <c r="T21" s="1042"/>
      <c r="U21" s="1042"/>
      <c r="W21" s="363"/>
      <c r="X21" s="364"/>
      <c r="Y21" s="365"/>
    </row>
    <row r="22" spans="1:25" ht="18" customHeight="1">
      <c r="A22" s="355"/>
      <c r="B22" s="369" t="s">
        <v>657</v>
      </c>
      <c r="C22" s="357">
        <f>300+300*10%</f>
        <v>330</v>
      </c>
      <c r="D22" s="358">
        <v>1</v>
      </c>
      <c r="E22" s="359">
        <f>$C$22</f>
        <v>330</v>
      </c>
      <c r="F22" s="359">
        <f>$C$22</f>
        <v>330</v>
      </c>
      <c r="G22" s="359">
        <f>$C$22</f>
        <v>330</v>
      </c>
      <c r="H22" s="359">
        <f>$C$22</f>
        <v>330</v>
      </c>
      <c r="I22" s="359">
        <f>$C$22</f>
        <v>330</v>
      </c>
      <c r="J22" s="359">
        <f t="shared" ref="J22:P22" si="13">$C$22</f>
        <v>330</v>
      </c>
      <c r="K22" s="359">
        <f t="shared" si="13"/>
        <v>330</v>
      </c>
      <c r="L22" s="359">
        <f t="shared" si="13"/>
        <v>330</v>
      </c>
      <c r="M22" s="359">
        <f t="shared" si="13"/>
        <v>330</v>
      </c>
      <c r="N22" s="359">
        <f t="shared" si="13"/>
        <v>330</v>
      </c>
      <c r="O22" s="359">
        <f t="shared" si="13"/>
        <v>330</v>
      </c>
      <c r="P22" s="359">
        <f t="shared" si="13"/>
        <v>330</v>
      </c>
      <c r="Q22" s="360">
        <f t="shared" si="5"/>
        <v>3960</v>
      </c>
      <c r="R22" s="361" t="s">
        <v>643</v>
      </c>
      <c r="S22" s="362" t="s">
        <v>648</v>
      </c>
      <c r="T22" s="1042"/>
      <c r="U22" s="1042"/>
      <c r="W22" s="363">
        <f>SUM(G22:I22)</f>
        <v>990</v>
      </c>
      <c r="X22" s="364">
        <f>SUM(J22:N22)</f>
        <v>1650</v>
      </c>
      <c r="Y22" s="365">
        <f t="shared" ref="Y22:Y33" si="14">SUM(O22:P22)</f>
        <v>660</v>
      </c>
    </row>
    <row r="23" spans="1:25" ht="18" customHeight="1">
      <c r="A23" s="355"/>
      <c r="B23" s="369" t="s">
        <v>658</v>
      </c>
      <c r="C23" s="357">
        <v>400</v>
      </c>
      <c r="D23" s="358">
        <v>1</v>
      </c>
      <c r="E23" s="359">
        <f t="shared" ref="E23:P23" si="15">$C$23</f>
        <v>400</v>
      </c>
      <c r="F23" s="359">
        <f t="shared" si="15"/>
        <v>400</v>
      </c>
      <c r="G23" s="359">
        <f t="shared" si="15"/>
        <v>400</v>
      </c>
      <c r="H23" s="359">
        <f t="shared" si="15"/>
        <v>400</v>
      </c>
      <c r="I23" s="359">
        <f t="shared" si="15"/>
        <v>400</v>
      </c>
      <c r="J23" s="359">
        <f t="shared" si="15"/>
        <v>400</v>
      </c>
      <c r="K23" s="359">
        <f t="shared" si="15"/>
        <v>400</v>
      </c>
      <c r="L23" s="359">
        <f t="shared" si="15"/>
        <v>400</v>
      </c>
      <c r="M23" s="359">
        <f t="shared" si="15"/>
        <v>400</v>
      </c>
      <c r="N23" s="359">
        <f t="shared" si="15"/>
        <v>400</v>
      </c>
      <c r="O23" s="359">
        <f t="shared" si="15"/>
        <v>400</v>
      </c>
      <c r="P23" s="359">
        <f t="shared" si="15"/>
        <v>400</v>
      </c>
      <c r="Q23" s="360">
        <f t="shared" si="5"/>
        <v>4800</v>
      </c>
      <c r="R23" s="361" t="s">
        <v>643</v>
      </c>
      <c r="S23" s="362" t="s">
        <v>648</v>
      </c>
      <c r="T23" s="1042"/>
      <c r="U23" s="1042"/>
      <c r="W23" s="363">
        <f>SUM(F23:H23)</f>
        <v>1200</v>
      </c>
      <c r="X23" s="364">
        <f>SUM(I23:N23)</f>
        <v>2400</v>
      </c>
      <c r="Y23" s="365">
        <f t="shared" si="14"/>
        <v>800</v>
      </c>
    </row>
    <row r="24" spans="1:25" ht="18" customHeight="1">
      <c r="A24" s="355"/>
      <c r="B24" s="356" t="s">
        <v>659</v>
      </c>
      <c r="C24" s="357">
        <f>Q24/D24</f>
        <v>1121.25</v>
      </c>
      <c r="D24" s="358">
        <v>8</v>
      </c>
      <c r="E24" s="367"/>
      <c r="F24" s="367">
        <f>150*2*3+15*3*3</f>
        <v>1035</v>
      </c>
      <c r="G24" s="367"/>
      <c r="H24" s="367">
        <f>150*3*3+15*4*3</f>
        <v>1530</v>
      </c>
      <c r="I24" s="367">
        <f>150*2*3+15*3*3</f>
        <v>1035</v>
      </c>
      <c r="J24" s="367">
        <f>100*3+15*2*3</f>
        <v>390</v>
      </c>
      <c r="K24" s="367">
        <f>150*3*3+15*4*3</f>
        <v>1530</v>
      </c>
      <c r="L24" s="367">
        <f>150*3*3+15*4*3</f>
        <v>1530</v>
      </c>
      <c r="M24" s="367">
        <f>150*3*3+15*4*3</f>
        <v>1530</v>
      </c>
      <c r="O24" s="367">
        <f>100*3+15*2*3</f>
        <v>390</v>
      </c>
      <c r="P24" s="367"/>
      <c r="Q24" s="360">
        <f t="shared" si="5"/>
        <v>8970</v>
      </c>
      <c r="R24" s="370" t="s">
        <v>660</v>
      </c>
      <c r="S24" s="362" t="s">
        <v>661</v>
      </c>
      <c r="T24" s="1042"/>
      <c r="U24" s="1042"/>
      <c r="W24" s="363">
        <f>SUM(E24:I24)</f>
        <v>3600</v>
      </c>
      <c r="X24" s="364">
        <f>SUM(I24:O24)</f>
        <v>6405</v>
      </c>
      <c r="Y24" s="365">
        <f t="shared" si="14"/>
        <v>390</v>
      </c>
    </row>
    <row r="25" spans="1:25" ht="18" customHeight="1">
      <c r="A25" s="355"/>
      <c r="B25" s="356" t="s">
        <v>662</v>
      </c>
      <c r="C25" s="357">
        <f>Q25/D25</f>
        <v>460</v>
      </c>
      <c r="D25" s="358">
        <v>12</v>
      </c>
      <c r="E25" s="359">
        <v>510</v>
      </c>
      <c r="F25" s="359">
        <v>510</v>
      </c>
      <c r="G25" s="359">
        <v>510</v>
      </c>
      <c r="H25" s="359">
        <v>410</v>
      </c>
      <c r="I25" s="359">
        <v>410</v>
      </c>
      <c r="J25" s="359">
        <v>410</v>
      </c>
      <c r="K25" s="359">
        <v>410</v>
      </c>
      <c r="L25" s="359">
        <v>410</v>
      </c>
      <c r="M25" s="359">
        <v>410</v>
      </c>
      <c r="N25" s="359">
        <v>510</v>
      </c>
      <c r="O25" s="359">
        <v>510</v>
      </c>
      <c r="P25" s="359">
        <v>510</v>
      </c>
      <c r="Q25" s="360">
        <f t="shared" si="5"/>
        <v>5520</v>
      </c>
      <c r="R25" s="370" t="s">
        <v>663</v>
      </c>
      <c r="S25" s="362" t="s">
        <v>664</v>
      </c>
      <c r="T25" s="1042"/>
      <c r="U25" s="1042"/>
      <c r="W25" s="363">
        <f t="shared" ref="W25:W31" si="16">SUM(E25:H25)</f>
        <v>1940</v>
      </c>
      <c r="X25" s="364">
        <f t="shared" ref="X25:X32" si="17">SUM(I25:N25)</f>
        <v>2560</v>
      </c>
      <c r="Y25" s="365">
        <f t="shared" si="14"/>
        <v>1020</v>
      </c>
    </row>
    <row r="26" spans="1:25" ht="18" customHeight="1">
      <c r="A26" s="355"/>
      <c r="B26" s="356" t="s">
        <v>665</v>
      </c>
      <c r="C26" s="357">
        <v>500</v>
      </c>
      <c r="D26" s="358">
        <v>12</v>
      </c>
      <c r="E26" s="359">
        <v>500</v>
      </c>
      <c r="F26" s="359">
        <v>500</v>
      </c>
      <c r="G26" s="359">
        <v>500</v>
      </c>
      <c r="H26" s="359">
        <v>500</v>
      </c>
      <c r="I26" s="359">
        <v>500</v>
      </c>
      <c r="J26" s="359">
        <v>500</v>
      </c>
      <c r="K26" s="359">
        <v>500</v>
      </c>
      <c r="L26" s="359">
        <v>500</v>
      </c>
      <c r="M26" s="359">
        <v>500</v>
      </c>
      <c r="N26" s="359">
        <v>500</v>
      </c>
      <c r="O26" s="359">
        <v>500</v>
      </c>
      <c r="P26" s="359">
        <v>500</v>
      </c>
      <c r="Q26" s="360">
        <f t="shared" si="5"/>
        <v>6000</v>
      </c>
      <c r="R26" s="370" t="s">
        <v>663</v>
      </c>
      <c r="S26" s="362" t="s">
        <v>664</v>
      </c>
      <c r="T26" s="1042"/>
      <c r="U26" s="1042"/>
      <c r="W26" s="363">
        <f t="shared" si="16"/>
        <v>2000</v>
      </c>
      <c r="X26" s="364">
        <f t="shared" si="17"/>
        <v>3000</v>
      </c>
      <c r="Y26" s="365">
        <f t="shared" si="14"/>
        <v>1000</v>
      </c>
    </row>
    <row r="27" spans="1:25" ht="18" customHeight="1">
      <c r="A27" s="355"/>
      <c r="B27" s="356" t="s">
        <v>666</v>
      </c>
      <c r="C27" s="357">
        <f>4000+600</f>
        <v>4600</v>
      </c>
      <c r="D27" s="358">
        <v>12</v>
      </c>
      <c r="E27" s="368">
        <f>$C$27</f>
        <v>4600</v>
      </c>
      <c r="F27" s="368">
        <f t="shared" ref="F27:P27" si="18">$C$27</f>
        <v>4600</v>
      </c>
      <c r="G27" s="359">
        <f t="shared" si="18"/>
        <v>4600</v>
      </c>
      <c r="H27" s="359">
        <f t="shared" si="18"/>
        <v>4600</v>
      </c>
      <c r="I27" s="359">
        <f t="shared" si="18"/>
        <v>4600</v>
      </c>
      <c r="J27" s="359">
        <f t="shared" si="18"/>
        <v>4600</v>
      </c>
      <c r="K27" s="359">
        <f t="shared" si="18"/>
        <v>4600</v>
      </c>
      <c r="L27" s="359">
        <f t="shared" si="18"/>
        <v>4600</v>
      </c>
      <c r="M27" s="359">
        <f t="shared" si="18"/>
        <v>4600</v>
      </c>
      <c r="N27" s="359">
        <f t="shared" si="18"/>
        <v>4600</v>
      </c>
      <c r="O27" s="359">
        <f t="shared" si="18"/>
        <v>4600</v>
      </c>
      <c r="P27" s="359">
        <f t="shared" si="18"/>
        <v>4600</v>
      </c>
      <c r="Q27" s="360">
        <f t="shared" si="5"/>
        <v>55200</v>
      </c>
      <c r="R27" s="370" t="s">
        <v>663</v>
      </c>
      <c r="S27" s="362" t="s">
        <v>664</v>
      </c>
      <c r="T27" s="1042"/>
      <c r="U27" s="1042"/>
      <c r="W27" s="363">
        <f t="shared" si="16"/>
        <v>18400</v>
      </c>
      <c r="X27" s="364">
        <f t="shared" si="17"/>
        <v>27600</v>
      </c>
      <c r="Y27" s="365">
        <f t="shared" si="14"/>
        <v>9200</v>
      </c>
    </row>
    <row r="28" spans="1:25" ht="18" customHeight="1">
      <c r="A28" s="355"/>
      <c r="B28" s="356" t="s">
        <v>667</v>
      </c>
      <c r="C28" s="357">
        <v>350</v>
      </c>
      <c r="D28" s="358">
        <v>12</v>
      </c>
      <c r="E28" s="368">
        <f>$C$28</f>
        <v>350</v>
      </c>
      <c r="F28" s="368">
        <f t="shared" ref="F28:P28" si="19">$C$28</f>
        <v>350</v>
      </c>
      <c r="G28" s="359">
        <f t="shared" si="19"/>
        <v>350</v>
      </c>
      <c r="H28" s="359">
        <f t="shared" si="19"/>
        <v>350</v>
      </c>
      <c r="I28" s="359">
        <f t="shared" si="19"/>
        <v>350</v>
      </c>
      <c r="J28" s="359">
        <f t="shared" si="19"/>
        <v>350</v>
      </c>
      <c r="K28" s="359">
        <f t="shared" si="19"/>
        <v>350</v>
      </c>
      <c r="L28" s="359">
        <f t="shared" si="19"/>
        <v>350</v>
      </c>
      <c r="M28" s="359">
        <f t="shared" si="19"/>
        <v>350</v>
      </c>
      <c r="N28" s="359">
        <f t="shared" si="19"/>
        <v>350</v>
      </c>
      <c r="O28" s="359">
        <f t="shared" si="19"/>
        <v>350</v>
      </c>
      <c r="P28" s="359">
        <f t="shared" si="19"/>
        <v>350</v>
      </c>
      <c r="Q28" s="360">
        <f t="shared" si="5"/>
        <v>4200</v>
      </c>
      <c r="R28" s="370" t="s">
        <v>663</v>
      </c>
      <c r="S28" s="362" t="s">
        <v>664</v>
      </c>
      <c r="T28" s="1042"/>
      <c r="U28" s="1042"/>
      <c r="W28" s="363">
        <f t="shared" si="16"/>
        <v>1400</v>
      </c>
      <c r="X28" s="364">
        <f t="shared" si="17"/>
        <v>2100</v>
      </c>
      <c r="Y28" s="365">
        <f t="shared" si="14"/>
        <v>700</v>
      </c>
    </row>
    <row r="29" spans="1:25" ht="18" customHeight="1">
      <c r="A29" s="355"/>
      <c r="B29" s="356" t="s">
        <v>668</v>
      </c>
      <c r="C29" s="357">
        <v>400</v>
      </c>
      <c r="D29" s="358">
        <v>12</v>
      </c>
      <c r="E29" s="368">
        <f>$C$29</f>
        <v>400</v>
      </c>
      <c r="F29" s="368">
        <f t="shared" ref="F29:P29" si="20">$C$29</f>
        <v>400</v>
      </c>
      <c r="G29" s="359">
        <f t="shared" si="20"/>
        <v>400</v>
      </c>
      <c r="H29" s="359">
        <f t="shared" si="20"/>
        <v>400</v>
      </c>
      <c r="I29" s="359">
        <f t="shared" si="20"/>
        <v>400</v>
      </c>
      <c r="J29" s="359">
        <f t="shared" si="20"/>
        <v>400</v>
      </c>
      <c r="K29" s="359">
        <f t="shared" si="20"/>
        <v>400</v>
      </c>
      <c r="L29" s="359">
        <f t="shared" si="20"/>
        <v>400</v>
      </c>
      <c r="M29" s="359">
        <f t="shared" si="20"/>
        <v>400</v>
      </c>
      <c r="N29" s="359">
        <f t="shared" si="20"/>
        <v>400</v>
      </c>
      <c r="O29" s="359">
        <f t="shared" si="20"/>
        <v>400</v>
      </c>
      <c r="P29" s="359">
        <f t="shared" si="20"/>
        <v>400</v>
      </c>
      <c r="Q29" s="360">
        <f t="shared" si="5"/>
        <v>4800</v>
      </c>
      <c r="R29" s="370" t="s">
        <v>663</v>
      </c>
      <c r="S29" s="362" t="s">
        <v>664</v>
      </c>
      <c r="T29" s="1042"/>
      <c r="U29" s="1042"/>
      <c r="W29" s="363">
        <f t="shared" si="16"/>
        <v>1600</v>
      </c>
      <c r="X29" s="364">
        <f t="shared" si="17"/>
        <v>2400</v>
      </c>
      <c r="Y29" s="365">
        <f t="shared" si="14"/>
        <v>800</v>
      </c>
    </row>
    <row r="30" spans="1:25" ht="18" customHeight="1">
      <c r="A30" s="355"/>
      <c r="B30" s="356" t="s">
        <v>669</v>
      </c>
      <c r="C30" s="357">
        <v>200</v>
      </c>
      <c r="D30" s="358">
        <v>11</v>
      </c>
      <c r="E30" s="368"/>
      <c r="F30" s="368">
        <f>$C$30</f>
        <v>200</v>
      </c>
      <c r="G30" s="359">
        <f t="shared" ref="G30:P30" si="21">$C$30</f>
        <v>200</v>
      </c>
      <c r="H30" s="359">
        <f t="shared" si="21"/>
        <v>200</v>
      </c>
      <c r="I30" s="359">
        <f t="shared" si="21"/>
        <v>200</v>
      </c>
      <c r="J30" s="359">
        <f t="shared" si="21"/>
        <v>200</v>
      </c>
      <c r="K30" s="359">
        <f t="shared" si="21"/>
        <v>200</v>
      </c>
      <c r="L30" s="359">
        <f t="shared" si="21"/>
        <v>200</v>
      </c>
      <c r="M30" s="359">
        <f t="shared" si="21"/>
        <v>200</v>
      </c>
      <c r="N30" s="359">
        <f t="shared" si="21"/>
        <v>200</v>
      </c>
      <c r="O30" s="359">
        <f t="shared" si="21"/>
        <v>200</v>
      </c>
      <c r="P30" s="359">
        <f t="shared" si="21"/>
        <v>200</v>
      </c>
      <c r="Q30" s="360">
        <f t="shared" si="5"/>
        <v>2200</v>
      </c>
      <c r="R30" s="370" t="s">
        <v>663</v>
      </c>
      <c r="S30" s="362" t="s">
        <v>664</v>
      </c>
      <c r="T30" s="1042"/>
      <c r="U30" s="1042"/>
      <c r="W30" s="363">
        <f t="shared" si="16"/>
        <v>600</v>
      </c>
      <c r="X30" s="364">
        <f t="shared" si="17"/>
        <v>1200</v>
      </c>
      <c r="Y30" s="365">
        <f t="shared" si="14"/>
        <v>400</v>
      </c>
    </row>
    <row r="31" spans="1:25" ht="21" customHeight="1">
      <c r="A31" s="355"/>
      <c r="B31" s="356" t="s">
        <v>670</v>
      </c>
      <c r="C31" s="357">
        <v>300</v>
      </c>
      <c r="D31" s="358">
        <v>12</v>
      </c>
      <c r="E31" s="368">
        <f>$C$31</f>
        <v>300</v>
      </c>
      <c r="F31" s="368">
        <f t="shared" ref="F31:P31" si="22">$C$31</f>
        <v>300</v>
      </c>
      <c r="G31" s="359">
        <f t="shared" si="22"/>
        <v>300</v>
      </c>
      <c r="H31" s="359">
        <f t="shared" si="22"/>
        <v>300</v>
      </c>
      <c r="I31" s="359">
        <f t="shared" si="22"/>
        <v>300</v>
      </c>
      <c r="J31" s="359">
        <f t="shared" si="22"/>
        <v>300</v>
      </c>
      <c r="K31" s="359">
        <f t="shared" si="22"/>
        <v>300</v>
      </c>
      <c r="L31" s="359">
        <f t="shared" si="22"/>
        <v>300</v>
      </c>
      <c r="M31" s="359">
        <f t="shared" si="22"/>
        <v>300</v>
      </c>
      <c r="N31" s="359">
        <f t="shared" si="22"/>
        <v>300</v>
      </c>
      <c r="O31" s="359">
        <f t="shared" si="22"/>
        <v>300</v>
      </c>
      <c r="P31" s="359">
        <f t="shared" si="22"/>
        <v>300</v>
      </c>
      <c r="Q31" s="360">
        <f t="shared" si="5"/>
        <v>3600</v>
      </c>
      <c r="R31" s="370" t="s">
        <v>663</v>
      </c>
      <c r="S31" s="362" t="s">
        <v>671</v>
      </c>
      <c r="T31" s="1042"/>
      <c r="U31" s="1042"/>
      <c r="W31" s="363">
        <f t="shared" si="16"/>
        <v>1200</v>
      </c>
      <c r="X31" s="364">
        <f t="shared" si="17"/>
        <v>1800</v>
      </c>
      <c r="Y31" s="365">
        <f t="shared" si="14"/>
        <v>600</v>
      </c>
    </row>
    <row r="32" spans="1:25" ht="18" customHeight="1">
      <c r="A32" s="355"/>
      <c r="B32" s="356" t="s">
        <v>672</v>
      </c>
      <c r="C32" s="357">
        <v>300</v>
      </c>
      <c r="D32" s="358">
        <v>3</v>
      </c>
      <c r="E32" s="368"/>
      <c r="F32" s="359">
        <v>300</v>
      </c>
      <c r="G32" s="367"/>
      <c r="H32" s="371"/>
      <c r="I32" s="367"/>
      <c r="K32" s="359">
        <v>300</v>
      </c>
      <c r="M32" s="367"/>
      <c r="N32" s="367">
        <v>300</v>
      </c>
      <c r="O32" s="367"/>
      <c r="Q32" s="360">
        <f t="shared" si="5"/>
        <v>900</v>
      </c>
      <c r="R32" s="370" t="s">
        <v>673</v>
      </c>
      <c r="S32" s="362" t="s">
        <v>674</v>
      </c>
      <c r="T32" s="1042"/>
      <c r="U32" s="1042"/>
      <c r="W32" s="363">
        <f>SUM(E32:K32)</f>
        <v>600</v>
      </c>
      <c r="X32" s="364">
        <f t="shared" si="17"/>
        <v>600</v>
      </c>
      <c r="Y32" s="365">
        <f t="shared" si="14"/>
        <v>0</v>
      </c>
    </row>
    <row r="33" spans="1:25" ht="18" customHeight="1">
      <c r="A33" s="355"/>
      <c r="B33" s="356" t="s">
        <v>675</v>
      </c>
      <c r="C33" s="357">
        <v>300</v>
      </c>
      <c r="D33" s="358">
        <v>3</v>
      </c>
      <c r="E33" s="359"/>
      <c r="F33" s="367"/>
      <c r="G33" s="359">
        <f>$C$33</f>
        <v>300</v>
      </c>
      <c r="H33" s="371"/>
      <c r="I33" s="367"/>
      <c r="J33" s="367">
        <v>300</v>
      </c>
      <c r="K33" s="367"/>
      <c r="L33" s="367"/>
      <c r="M33" s="367"/>
      <c r="N33" s="367"/>
      <c r="O33" s="367"/>
      <c r="P33" s="359">
        <f>$C$33</f>
        <v>300</v>
      </c>
      <c r="Q33" s="360">
        <f t="shared" si="5"/>
        <v>900</v>
      </c>
      <c r="R33" s="370" t="s">
        <v>673</v>
      </c>
      <c r="S33" s="362" t="s">
        <v>674</v>
      </c>
      <c r="T33" s="1042"/>
      <c r="U33" s="1042"/>
      <c r="W33" s="363">
        <f>SUM(E33:G33)</f>
        <v>300</v>
      </c>
      <c r="X33" s="364">
        <f>SUM(I33:P33)</f>
        <v>600</v>
      </c>
      <c r="Y33" s="365">
        <f t="shared" si="14"/>
        <v>300</v>
      </c>
    </row>
    <row r="34" spans="1:25" ht="18" customHeight="1">
      <c r="A34" s="355"/>
      <c r="B34" s="356" t="s">
        <v>676</v>
      </c>
      <c r="C34" s="357">
        <v>300</v>
      </c>
      <c r="D34" s="358"/>
      <c r="E34" s="359"/>
      <c r="F34" s="367">
        <v>300</v>
      </c>
      <c r="G34" s="359"/>
      <c r="H34" s="371">
        <v>300</v>
      </c>
      <c r="I34" s="367"/>
      <c r="J34" s="367"/>
      <c r="K34" s="367">
        <v>300</v>
      </c>
      <c r="L34" s="367"/>
      <c r="M34" s="367"/>
      <c r="N34" s="367">
        <v>300</v>
      </c>
      <c r="O34" s="367"/>
      <c r="P34" s="359"/>
      <c r="Q34" s="360">
        <f t="shared" si="5"/>
        <v>1200</v>
      </c>
      <c r="R34" s="370"/>
      <c r="S34" s="362"/>
      <c r="T34" s="1042"/>
      <c r="U34" s="1042"/>
      <c r="W34" s="363"/>
      <c r="X34" s="364"/>
      <c r="Y34" s="365"/>
    </row>
    <row r="35" spans="1:25" ht="18" customHeight="1">
      <c r="A35" s="355"/>
      <c r="B35" s="356" t="s">
        <v>677</v>
      </c>
      <c r="C35" s="357"/>
      <c r="D35" s="358"/>
      <c r="E35" s="373">
        <f>15000*2.45</f>
        <v>36750</v>
      </c>
      <c r="F35" s="367"/>
      <c r="G35" s="359"/>
      <c r="H35" s="371"/>
      <c r="I35" s="367"/>
      <c r="J35" s="367"/>
      <c r="K35" s="367"/>
      <c r="L35" s="367"/>
      <c r="M35" s="367"/>
      <c r="N35" s="367"/>
      <c r="O35" s="367"/>
      <c r="P35" s="359"/>
      <c r="Q35" s="360">
        <f t="shared" si="5"/>
        <v>36750</v>
      </c>
      <c r="R35" s="370"/>
      <c r="S35" s="362"/>
      <c r="T35" s="1042"/>
      <c r="U35" s="1042"/>
      <c r="W35" s="363"/>
      <c r="X35" s="364"/>
      <c r="Y35" s="365"/>
    </row>
    <row r="36" spans="1:25" ht="75" customHeight="1">
      <c r="A36" s="355"/>
      <c r="B36" s="356" t="s">
        <v>678</v>
      </c>
      <c r="C36" s="357">
        <f>15*4+20*50+15*200+2*800+2*1500+6*1500+6*400+300+800+800</f>
        <v>21960</v>
      </c>
      <c r="D36" s="358"/>
      <c r="E36" s="373">
        <f>C36</f>
        <v>21960</v>
      </c>
      <c r="F36" s="367"/>
      <c r="G36" s="359"/>
      <c r="H36" s="371"/>
      <c r="I36" s="367"/>
      <c r="J36" s="367"/>
      <c r="K36" s="367"/>
      <c r="L36" s="367"/>
      <c r="M36" s="367"/>
      <c r="N36" s="367"/>
      <c r="O36" s="367"/>
      <c r="P36" s="359"/>
      <c r="Q36" s="360">
        <f t="shared" si="5"/>
        <v>21960</v>
      </c>
      <c r="R36" s="370"/>
      <c r="S36" s="362"/>
      <c r="T36" s="1042"/>
      <c r="U36" s="1042"/>
      <c r="W36" s="363"/>
      <c r="X36" s="364"/>
      <c r="Y36" s="365"/>
    </row>
    <row r="37" spans="1:25" ht="31.5" customHeight="1">
      <c r="A37" s="355"/>
      <c r="B37" s="356" t="s">
        <v>679</v>
      </c>
      <c r="C37" s="357">
        <f>175*12</f>
        <v>2100</v>
      </c>
      <c r="D37" s="358">
        <v>12</v>
      </c>
      <c r="E37" s="357">
        <f>C37*2</f>
        <v>4200</v>
      </c>
      <c r="F37" s="367"/>
      <c r="G37" s="359"/>
      <c r="H37" s="371"/>
      <c r="I37" s="367"/>
      <c r="J37" s="367"/>
      <c r="K37" s="367"/>
      <c r="L37" s="367"/>
      <c r="M37" s="367"/>
      <c r="N37" s="367"/>
      <c r="O37" s="367"/>
      <c r="P37" s="359"/>
      <c r="Q37" s="360">
        <f t="shared" si="5"/>
        <v>4200</v>
      </c>
      <c r="R37" s="370"/>
      <c r="S37" s="362"/>
      <c r="T37" s="1042"/>
      <c r="U37" s="1042"/>
      <c r="W37" s="363"/>
      <c r="X37" s="364"/>
      <c r="Y37" s="365"/>
    </row>
    <row r="38" spans="1:25" ht="18" customHeight="1">
      <c r="A38" s="355"/>
      <c r="B38" s="374" t="s">
        <v>680</v>
      </c>
      <c r="C38" s="357">
        <v>1500</v>
      </c>
      <c r="D38" s="358">
        <v>1</v>
      </c>
      <c r="E38" s="375">
        <v>1500</v>
      </c>
      <c r="F38" s="367"/>
      <c r="G38" s="367"/>
      <c r="H38" s="367"/>
      <c r="I38" s="367"/>
      <c r="J38" s="367"/>
      <c r="K38" s="367"/>
      <c r="L38" s="367"/>
      <c r="M38" s="367"/>
      <c r="N38" s="367"/>
      <c r="O38" s="367"/>
      <c r="P38" s="367"/>
      <c r="Q38" s="360">
        <f t="shared" si="5"/>
        <v>1500</v>
      </c>
      <c r="R38" s="370" t="s">
        <v>663</v>
      </c>
      <c r="S38" s="362" t="s">
        <v>664</v>
      </c>
      <c r="T38" s="1042"/>
      <c r="U38" s="1042"/>
      <c r="W38" s="363">
        <f>SUM(E38:H38)</f>
        <v>1500</v>
      </c>
      <c r="X38" s="364">
        <f>SUM(I38:N38)</f>
        <v>0</v>
      </c>
      <c r="Y38" s="365">
        <f>SUM(O38:P38)</f>
        <v>0</v>
      </c>
    </row>
    <row r="39" spans="1:25" ht="18" customHeight="1">
      <c r="A39" s="355"/>
      <c r="B39" s="374"/>
      <c r="C39" s="357"/>
      <c r="D39" s="358"/>
      <c r="E39" s="367"/>
      <c r="F39" s="367"/>
      <c r="G39" s="367"/>
      <c r="H39" s="367"/>
      <c r="I39" s="367"/>
      <c r="J39" s="367"/>
      <c r="K39" s="367"/>
      <c r="L39" s="367"/>
      <c r="M39" s="367"/>
      <c r="N39" s="367"/>
      <c r="O39" s="367"/>
      <c r="P39" s="367"/>
      <c r="Q39" s="360">
        <f t="shared" si="5"/>
        <v>0</v>
      </c>
      <c r="R39" s="370"/>
      <c r="S39" s="362"/>
      <c r="T39" s="1042"/>
      <c r="U39" s="1042"/>
      <c r="W39" s="363"/>
      <c r="X39" s="364"/>
      <c r="Y39" s="365"/>
    </row>
    <row r="40" spans="1:25" ht="22.5" customHeight="1">
      <c r="A40" s="355"/>
      <c r="B40" s="376" t="s">
        <v>218</v>
      </c>
      <c r="C40" s="377"/>
      <c r="D40" s="377"/>
      <c r="E40" s="378">
        <f>SUM(E12:E39)</f>
        <v>92270</v>
      </c>
      <c r="F40" s="378">
        <f t="shared" ref="F40:P40" si="23">SUM(F12:F39)</f>
        <v>29695</v>
      </c>
      <c r="G40" s="378">
        <f t="shared" si="23"/>
        <v>28360</v>
      </c>
      <c r="H40" s="378">
        <f t="shared" si="23"/>
        <v>29790</v>
      </c>
      <c r="I40" s="378">
        <f t="shared" si="23"/>
        <v>28995</v>
      </c>
      <c r="J40" s="378">
        <f t="shared" si="23"/>
        <v>28650</v>
      </c>
      <c r="K40" s="378">
        <f t="shared" si="23"/>
        <v>30090</v>
      </c>
      <c r="L40" s="378">
        <f t="shared" si="23"/>
        <v>29490</v>
      </c>
      <c r="M40" s="378">
        <f t="shared" si="23"/>
        <v>29490</v>
      </c>
      <c r="N40" s="378">
        <f t="shared" si="23"/>
        <v>28660</v>
      </c>
      <c r="O40" s="378">
        <f t="shared" si="23"/>
        <v>28450</v>
      </c>
      <c r="P40" s="378">
        <f t="shared" si="23"/>
        <v>28360</v>
      </c>
      <c r="Q40" s="378">
        <f>SUM(Q12:Q39)</f>
        <v>412300</v>
      </c>
      <c r="R40" s="379"/>
      <c r="S40" s="380"/>
      <c r="T40" s="1042"/>
      <c r="U40" s="1042"/>
      <c r="W40" s="363">
        <f>SUM(E40:H40)</f>
        <v>180115</v>
      </c>
      <c r="X40" s="364">
        <f>SUM(I40:N40)</f>
        <v>175375</v>
      </c>
      <c r="Y40" s="365">
        <f>SUM(O40:P40)</f>
        <v>56810</v>
      </c>
    </row>
    <row r="41" spans="1:25" ht="25.5" customHeight="1">
      <c r="A41" s="381">
        <v>2</v>
      </c>
      <c r="B41" s="349" t="s">
        <v>622</v>
      </c>
      <c r="C41" s="382"/>
      <c r="D41" s="382"/>
      <c r="E41" s="382"/>
      <c r="F41" s="382"/>
      <c r="G41" s="382"/>
      <c r="H41" s="382"/>
      <c r="I41" s="382"/>
      <c r="J41" s="382"/>
      <c r="K41" s="382"/>
      <c r="L41" s="382"/>
      <c r="M41" s="382"/>
      <c r="N41" s="382"/>
      <c r="O41" s="382"/>
      <c r="P41" s="382"/>
      <c r="Q41" s="383"/>
      <c r="R41" s="384"/>
      <c r="S41" s="380"/>
      <c r="T41" s="1042"/>
      <c r="U41" s="1042"/>
      <c r="W41" s="363">
        <f>SUM(E41:H41)</f>
        <v>0</v>
      </c>
      <c r="X41" s="364">
        <f>SUM(I41:N41)</f>
        <v>0</v>
      </c>
      <c r="Y41" s="365">
        <f>SUM(O41:P41)</f>
        <v>0</v>
      </c>
    </row>
    <row r="42" spans="1:25" ht="45" customHeight="1">
      <c r="A42" s="355"/>
      <c r="B42" s="385" t="s">
        <v>681</v>
      </c>
      <c r="C42" s="357">
        <v>500</v>
      </c>
      <c r="D42" s="358">
        <v>6</v>
      </c>
      <c r="E42" s="359"/>
      <c r="F42" s="368"/>
      <c r="G42" s="366">
        <v>500</v>
      </c>
      <c r="H42" s="367"/>
      <c r="I42" s="366">
        <v>500</v>
      </c>
      <c r="J42" s="366">
        <v>500</v>
      </c>
      <c r="K42" s="367"/>
      <c r="L42" s="366">
        <v>500</v>
      </c>
      <c r="M42" s="386"/>
      <c r="N42" s="366">
        <v>500</v>
      </c>
      <c r="O42" s="367"/>
      <c r="P42" s="367">
        <v>500</v>
      </c>
      <c r="Q42" s="360">
        <f>SUM(E42:P42)</f>
        <v>3000</v>
      </c>
      <c r="R42" s="370" t="s">
        <v>660</v>
      </c>
      <c r="S42" s="362" t="s">
        <v>682</v>
      </c>
      <c r="T42" s="1042"/>
      <c r="U42" s="1042"/>
      <c r="W42" s="363">
        <f>SUM(E42:H42)</f>
        <v>500</v>
      </c>
      <c r="X42" s="364">
        <f>SUM(H42:N42)</f>
        <v>2000</v>
      </c>
      <c r="Y42" s="365">
        <f>SUM(O42:P42)</f>
        <v>500</v>
      </c>
    </row>
    <row r="43" spans="1:25" ht="71.25" customHeight="1">
      <c r="A43" s="355"/>
      <c r="B43" s="385" t="s">
        <v>683</v>
      </c>
      <c r="C43" s="357">
        <v>350</v>
      </c>
      <c r="D43" s="358">
        <v>6</v>
      </c>
      <c r="E43" s="367"/>
      <c r="F43" s="357">
        <v>350</v>
      </c>
      <c r="G43" s="367"/>
      <c r="H43" s="357">
        <v>350</v>
      </c>
      <c r="I43" s="357">
        <v>350</v>
      </c>
      <c r="J43" s="367"/>
      <c r="K43" s="357">
        <v>350</v>
      </c>
      <c r="L43" s="367"/>
      <c r="M43" s="357">
        <v>350</v>
      </c>
      <c r="N43" s="367"/>
      <c r="O43" s="357">
        <v>350</v>
      </c>
      <c r="P43" s="367"/>
      <c r="Q43" s="360">
        <f>SUM(E43:P43)</f>
        <v>2100</v>
      </c>
      <c r="R43" s="370" t="s">
        <v>660</v>
      </c>
      <c r="S43" s="362" t="s">
        <v>682</v>
      </c>
      <c r="T43" s="1042"/>
      <c r="U43" s="1042"/>
      <c r="W43" s="363">
        <f>SUM(E43:H43)</f>
        <v>700</v>
      </c>
      <c r="X43" s="364">
        <f>SUM(I43:N43)</f>
        <v>1050</v>
      </c>
      <c r="Y43" s="365">
        <f>SUM(O43:P43)</f>
        <v>350</v>
      </c>
    </row>
    <row r="44" spans="1:25" ht="28.5" customHeight="1">
      <c r="A44" s="355"/>
      <c r="B44" s="385" t="s">
        <v>684</v>
      </c>
      <c r="C44" s="357">
        <v>2000</v>
      </c>
      <c r="D44" s="358">
        <v>3</v>
      </c>
      <c r="E44" s="367"/>
      <c r="F44" s="357"/>
      <c r="G44" s="357">
        <f>535+300+15*15+8*50+8*15*2+300</f>
        <v>2000</v>
      </c>
      <c r="H44" s="357"/>
      <c r="I44" s="357"/>
      <c r="J44" s="367"/>
      <c r="K44" s="357">
        <f>535+300+15*15+8*50+8*15*2+300</f>
        <v>2000</v>
      </c>
      <c r="L44" s="367"/>
      <c r="M44" s="357"/>
      <c r="N44" s="357">
        <f>535+300+15*15+8*50+8*15*2+300</f>
        <v>2000</v>
      </c>
      <c r="O44" s="357"/>
      <c r="P44" s="367"/>
      <c r="Q44" s="360"/>
      <c r="R44" s="370"/>
      <c r="S44" s="362"/>
      <c r="T44" s="1042"/>
      <c r="U44" s="1042"/>
      <c r="W44" s="363"/>
      <c r="X44" s="364"/>
      <c r="Y44" s="365"/>
    </row>
    <row r="45" spans="1:25" ht="33" customHeight="1">
      <c r="A45" s="355"/>
      <c r="B45" s="374" t="s">
        <v>685</v>
      </c>
      <c r="C45" s="357">
        <v>1200</v>
      </c>
      <c r="D45" s="358">
        <v>5</v>
      </c>
      <c r="E45" s="367"/>
      <c r="F45" s="366"/>
      <c r="G45" s="367">
        <v>1200</v>
      </c>
      <c r="H45" s="367"/>
      <c r="I45" s="367">
        <v>1100</v>
      </c>
      <c r="J45" s="367">
        <v>1200</v>
      </c>
      <c r="K45" s="367"/>
      <c r="M45" s="367">
        <v>1100</v>
      </c>
      <c r="N45" s="367">
        <v>1100</v>
      </c>
      <c r="O45" s="367"/>
      <c r="P45" s="367"/>
      <c r="Q45" s="360">
        <f>SUM(E45:P45)</f>
        <v>5700</v>
      </c>
      <c r="R45" s="370" t="s">
        <v>660</v>
      </c>
      <c r="S45" s="362" t="s">
        <v>682</v>
      </c>
      <c r="T45" s="1042"/>
      <c r="U45" s="1042"/>
      <c r="W45" s="363">
        <f>SUM(E45:H45)</f>
        <v>1200</v>
      </c>
      <c r="X45" s="364">
        <f>SUM(I45:N45)</f>
        <v>4500</v>
      </c>
      <c r="Y45" s="365">
        <f>SUM(O45:P45)</f>
        <v>0</v>
      </c>
    </row>
    <row r="46" spans="1:25" ht="37.5" customHeight="1">
      <c r="A46" s="355"/>
      <c r="B46" s="356" t="s">
        <v>686</v>
      </c>
      <c r="C46" s="357">
        <v>390</v>
      </c>
      <c r="D46" s="358">
        <v>6</v>
      </c>
      <c r="E46" s="367">
        <f>350+40</f>
        <v>390</v>
      </c>
      <c r="F46" s="367"/>
      <c r="G46" s="367"/>
      <c r="H46" s="367">
        <f>350+40</f>
        <v>390</v>
      </c>
      <c r="I46" s="367">
        <f>350+40</f>
        <v>390</v>
      </c>
      <c r="J46" s="367">
        <f>350+40</f>
        <v>390</v>
      </c>
      <c r="L46" s="367"/>
      <c r="M46" s="367"/>
      <c r="N46" s="367">
        <f>350+40</f>
        <v>390</v>
      </c>
      <c r="O46" s="367">
        <f>350+40</f>
        <v>390</v>
      </c>
      <c r="P46" s="367"/>
      <c r="Q46" s="360">
        <f>SUM(E46:P46)</f>
        <v>2340</v>
      </c>
      <c r="R46" s="370" t="s">
        <v>660</v>
      </c>
      <c r="S46" s="362" t="s">
        <v>682</v>
      </c>
      <c r="T46" s="1042"/>
      <c r="U46" s="1042"/>
      <c r="W46" s="363">
        <f>SUM(E46:H46)</f>
        <v>780</v>
      </c>
      <c r="X46" s="364">
        <f>SUM(I46:N46)</f>
        <v>1170</v>
      </c>
      <c r="Y46" s="365">
        <f>SUM(O46:P46)</f>
        <v>390</v>
      </c>
    </row>
    <row r="47" spans="1:25" ht="50.25" customHeight="1">
      <c r="A47" s="355"/>
      <c r="B47" s="356" t="s">
        <v>687</v>
      </c>
      <c r="C47" s="357">
        <v>2000</v>
      </c>
      <c r="D47" s="358">
        <v>1</v>
      </c>
      <c r="E47" s="367"/>
      <c r="F47" s="366">
        <v>2000</v>
      </c>
      <c r="G47" s="366"/>
      <c r="H47" s="366"/>
      <c r="I47" s="366"/>
      <c r="J47" s="366"/>
      <c r="K47" s="367"/>
      <c r="L47" s="371"/>
      <c r="M47" s="371"/>
      <c r="O47" s="367"/>
      <c r="P47" s="367"/>
      <c r="Q47" s="360">
        <f>SUM(E47:P47)</f>
        <v>2000</v>
      </c>
      <c r="R47" s="370" t="s">
        <v>660</v>
      </c>
      <c r="S47" s="362" t="s">
        <v>688</v>
      </c>
      <c r="T47" s="1042"/>
      <c r="U47" s="1042"/>
      <c r="W47" s="363">
        <f>SUM(E47:H47)</f>
        <v>2000</v>
      </c>
      <c r="X47" s="364">
        <f>SUM(I47:O47)</f>
        <v>0</v>
      </c>
      <c r="Y47" s="365">
        <f>SUM(O47:P47)</f>
        <v>0</v>
      </c>
    </row>
    <row r="48" spans="1:25" ht="38.25" customHeight="1">
      <c r="A48" s="355"/>
      <c r="B48" s="356" t="s">
        <v>689</v>
      </c>
      <c r="C48" s="357">
        <v>1500</v>
      </c>
      <c r="D48" s="358">
        <v>1</v>
      </c>
      <c r="E48" s="375"/>
      <c r="F48" s="387"/>
      <c r="G48" s="387"/>
      <c r="H48" s="387"/>
      <c r="I48" s="387">
        <f>200+20*25+200+100+250+250</f>
        <v>1500</v>
      </c>
      <c r="J48" s="387"/>
      <c r="K48" s="375"/>
      <c r="L48" s="387"/>
      <c r="M48" s="371"/>
      <c r="N48" s="387"/>
      <c r="O48" s="387"/>
      <c r="P48" s="375"/>
      <c r="Q48" s="360">
        <f>SUM(E48:P48)</f>
        <v>1500</v>
      </c>
      <c r="R48" s="370" t="s">
        <v>660</v>
      </c>
      <c r="S48" s="362" t="s">
        <v>682</v>
      </c>
      <c r="T48" s="1042"/>
      <c r="U48" s="1042"/>
      <c r="W48" s="363">
        <f>SUM(E48:H48)</f>
        <v>0</v>
      </c>
      <c r="X48" s="364">
        <f>SUM(I48:N48)</f>
        <v>1500</v>
      </c>
      <c r="Y48" s="365">
        <f>SUM(O48:P48)</f>
        <v>0</v>
      </c>
    </row>
    <row r="49" spans="1:25" ht="46.5" customHeight="1">
      <c r="A49" s="355"/>
      <c r="B49" s="356" t="s">
        <v>690</v>
      </c>
      <c r="C49" s="357">
        <v>1900</v>
      </c>
      <c r="D49" s="358">
        <v>1</v>
      </c>
      <c r="E49" s="375"/>
      <c r="F49" s="387"/>
      <c r="G49" s="387"/>
      <c r="H49" s="371"/>
      <c r="I49" s="387"/>
      <c r="J49" s="387"/>
      <c r="K49" s="375"/>
      <c r="L49" s="387"/>
      <c r="M49" s="387"/>
      <c r="N49" s="387"/>
      <c r="O49" s="387"/>
      <c r="P49" s="375">
        <v>1900</v>
      </c>
      <c r="Q49" s="360">
        <f>SUM(E49:P49)</f>
        <v>1900</v>
      </c>
      <c r="R49" s="370" t="s">
        <v>660</v>
      </c>
      <c r="S49" s="362" t="s">
        <v>682</v>
      </c>
      <c r="T49" s="1042"/>
      <c r="U49" s="1042"/>
      <c r="W49" s="363">
        <f>SUM(E49:P49)</f>
        <v>1900</v>
      </c>
      <c r="X49" s="364">
        <f>SUM(I49:N49)</f>
        <v>0</v>
      </c>
      <c r="Y49" s="365">
        <f>SUM(O49:P49)</f>
        <v>1900</v>
      </c>
    </row>
    <row r="50" spans="1:25" ht="28.5" customHeight="1">
      <c r="A50" s="355"/>
      <c r="B50" s="356" t="s">
        <v>691</v>
      </c>
      <c r="C50" s="357">
        <v>1000</v>
      </c>
      <c r="D50" s="358">
        <v>4</v>
      </c>
      <c r="E50" s="375"/>
      <c r="F50" s="387">
        <v>1000</v>
      </c>
      <c r="G50" s="387"/>
      <c r="H50" s="387">
        <v>1000</v>
      </c>
      <c r="I50" s="387"/>
      <c r="J50" s="387"/>
      <c r="K50" s="375"/>
      <c r="L50" s="387">
        <v>1000</v>
      </c>
      <c r="M50" s="387"/>
      <c r="N50" s="387"/>
      <c r="O50" s="387">
        <v>1000</v>
      </c>
      <c r="P50" s="375"/>
      <c r="Q50" s="360"/>
      <c r="R50" s="370"/>
      <c r="S50" s="362"/>
      <c r="T50" s="1042"/>
      <c r="U50" s="1042"/>
      <c r="W50" s="363"/>
      <c r="X50" s="364"/>
      <c r="Y50" s="365"/>
    </row>
    <row r="51" spans="1:25" ht="28.5" customHeight="1">
      <c r="A51" s="355"/>
      <c r="B51" s="356" t="s">
        <v>692</v>
      </c>
      <c r="C51" s="357">
        <v>1400</v>
      </c>
      <c r="D51" s="358">
        <v>1</v>
      </c>
      <c r="E51" s="375"/>
      <c r="F51" s="387"/>
      <c r="G51" s="387">
        <v>1400</v>
      </c>
      <c r="H51" s="371"/>
      <c r="I51" s="387"/>
      <c r="J51" s="387"/>
      <c r="K51" s="375"/>
      <c r="L51" s="387"/>
      <c r="M51" s="387"/>
      <c r="N51" s="387"/>
      <c r="O51" s="387"/>
      <c r="P51" s="375"/>
      <c r="Q51" s="360">
        <f>SUM(E51:P51)</f>
        <v>1400</v>
      </c>
      <c r="R51" s="388" t="s">
        <v>660</v>
      </c>
      <c r="S51" s="389" t="s">
        <v>682</v>
      </c>
      <c r="T51" s="1042"/>
      <c r="U51" s="1042"/>
      <c r="W51" s="363"/>
      <c r="X51" s="364"/>
      <c r="Y51" s="365"/>
    </row>
    <row r="52" spans="1:25" ht="57.75" customHeight="1">
      <c r="A52" s="390"/>
      <c r="B52" s="391" t="s">
        <v>693</v>
      </c>
      <c r="C52" s="392">
        <v>6000</v>
      </c>
      <c r="D52" s="393">
        <v>4</v>
      </c>
      <c r="E52" s="394"/>
      <c r="F52" s="395"/>
      <c r="G52" s="395"/>
      <c r="H52" s="395"/>
      <c r="I52" s="395"/>
      <c r="J52" s="395">
        <v>6000</v>
      </c>
      <c r="K52" s="394">
        <v>6000</v>
      </c>
      <c r="L52" s="395">
        <v>6000</v>
      </c>
      <c r="M52" s="395">
        <v>6000</v>
      </c>
      <c r="N52" s="395"/>
      <c r="O52" s="395"/>
      <c r="P52" s="394"/>
      <c r="Q52" s="396">
        <f>SUM(E52:P52)</f>
        <v>24000</v>
      </c>
      <c r="R52" s="397" t="s">
        <v>660</v>
      </c>
      <c r="S52" s="398" t="s">
        <v>682</v>
      </c>
      <c r="T52" s="1042"/>
      <c r="U52" s="1042"/>
      <c r="W52" s="363">
        <f>SUM(E52:H52)</f>
        <v>0</v>
      </c>
      <c r="X52" s="364">
        <f>SUM(I52:N52)</f>
        <v>24000</v>
      </c>
      <c r="Y52" s="365">
        <f>SUM(O52:P52)</f>
        <v>0</v>
      </c>
    </row>
    <row r="53" spans="1:25" ht="19.5" customHeight="1">
      <c r="A53" s="399"/>
      <c r="B53" s="400" t="s">
        <v>218</v>
      </c>
      <c r="C53" s="401"/>
      <c r="D53" s="402"/>
      <c r="E53" s="403">
        <f>SUM(E42:E52)</f>
        <v>390</v>
      </c>
      <c r="F53" s="403">
        <f t="shared" ref="F53:O53" si="24">SUM(F42:F52)</f>
        <v>3350</v>
      </c>
      <c r="G53" s="403">
        <f t="shared" si="24"/>
        <v>5100</v>
      </c>
      <c r="H53" s="403">
        <f t="shared" si="24"/>
        <v>1740</v>
      </c>
      <c r="I53" s="403">
        <f t="shared" si="24"/>
        <v>3840</v>
      </c>
      <c r="J53" s="403">
        <f t="shared" si="24"/>
        <v>8090</v>
      </c>
      <c r="K53" s="403">
        <f t="shared" si="24"/>
        <v>8350</v>
      </c>
      <c r="L53" s="403">
        <f t="shared" si="24"/>
        <v>7500</v>
      </c>
      <c r="M53" s="403">
        <f t="shared" si="24"/>
        <v>7450</v>
      </c>
      <c r="N53" s="403">
        <f t="shared" si="24"/>
        <v>3990</v>
      </c>
      <c r="O53" s="403">
        <f t="shared" si="24"/>
        <v>1740</v>
      </c>
      <c r="P53" s="403">
        <f>SUM(P42:P52)</f>
        <v>2400</v>
      </c>
      <c r="Q53" s="403">
        <f>SUM(Q42:Q52)</f>
        <v>43940</v>
      </c>
      <c r="R53" s="404"/>
      <c r="S53" s="405"/>
      <c r="T53" s="406"/>
      <c r="U53" s="1042"/>
      <c r="W53" s="363">
        <f>SUM(E53:H53)</f>
        <v>10580</v>
      </c>
      <c r="X53" s="364">
        <f>SUM(I53:N53)</f>
        <v>39220</v>
      </c>
      <c r="Y53" s="365">
        <f>SUM(O53:P53)</f>
        <v>4140</v>
      </c>
    </row>
    <row r="54" spans="1:25" ht="23.25" customHeight="1">
      <c r="A54" s="407"/>
      <c r="B54" s="408" t="s">
        <v>694</v>
      </c>
      <c r="C54" s="409"/>
      <c r="D54" s="410"/>
      <c r="E54" s="409">
        <f>E53+E40</f>
        <v>92660</v>
      </c>
      <c r="F54" s="409">
        <f t="shared" ref="F54:P54" si="25">F53+F40</f>
        <v>33045</v>
      </c>
      <c r="G54" s="409">
        <f t="shared" si="25"/>
        <v>33460</v>
      </c>
      <c r="H54" s="409">
        <f t="shared" si="25"/>
        <v>31530</v>
      </c>
      <c r="I54" s="409">
        <f t="shared" si="25"/>
        <v>32835</v>
      </c>
      <c r="J54" s="409">
        <f t="shared" si="25"/>
        <v>36740</v>
      </c>
      <c r="K54" s="409">
        <f t="shared" si="25"/>
        <v>38440</v>
      </c>
      <c r="L54" s="409">
        <f t="shared" si="25"/>
        <v>36990</v>
      </c>
      <c r="M54" s="409">
        <f t="shared" si="25"/>
        <v>36940</v>
      </c>
      <c r="N54" s="409">
        <f t="shared" si="25"/>
        <v>32650</v>
      </c>
      <c r="O54" s="409">
        <f t="shared" si="25"/>
        <v>30190</v>
      </c>
      <c r="P54" s="409">
        <f t="shared" si="25"/>
        <v>30760</v>
      </c>
      <c r="Q54" s="411">
        <f>Q53+Q40</f>
        <v>456240</v>
      </c>
      <c r="R54" s="412"/>
      <c r="S54" s="405"/>
      <c r="T54" s="413"/>
      <c r="U54" s="1042"/>
      <c r="W54" s="363">
        <f>SUM(E54:H54)</f>
        <v>190695</v>
      </c>
      <c r="X54" s="364">
        <f>SUM(I54:N54)</f>
        <v>214595</v>
      </c>
      <c r="Y54" s="365">
        <f>SUM(O54:P54)</f>
        <v>60950</v>
      </c>
    </row>
    <row r="55" spans="1:25">
      <c r="C55" s="414"/>
      <c r="D55" s="414"/>
      <c r="E55" s="414"/>
      <c r="F55" s="414"/>
      <c r="G55" s="414"/>
      <c r="H55" s="414"/>
      <c r="I55" s="414"/>
      <c r="J55" s="414"/>
      <c r="K55" s="415"/>
      <c r="L55" s="414"/>
      <c r="M55" s="414"/>
      <c r="N55" s="414"/>
      <c r="O55" s="414"/>
      <c r="P55" s="415"/>
      <c r="Q55" s="414"/>
      <c r="R55" s="416"/>
      <c r="S55" s="417"/>
    </row>
    <row r="56" spans="1:25">
      <c r="E56" s="418"/>
      <c r="F56" s="418"/>
      <c r="G56" s="418"/>
      <c r="H56" s="418"/>
      <c r="I56" s="418"/>
      <c r="J56" s="418"/>
      <c r="K56" s="419"/>
      <c r="L56" s="418"/>
      <c r="M56" s="418"/>
      <c r="N56" s="418"/>
      <c r="O56" s="418"/>
      <c r="P56" s="419"/>
      <c r="Q56" s="418"/>
    </row>
    <row r="57" spans="1:25">
      <c r="B57" s="333" t="s">
        <v>695</v>
      </c>
      <c r="E57" s="418"/>
      <c r="F57" s="418"/>
      <c r="G57" s="418"/>
      <c r="H57" s="418"/>
      <c r="I57" s="418"/>
      <c r="J57" s="418"/>
      <c r="K57" s="419"/>
      <c r="L57" s="418"/>
      <c r="M57" s="418"/>
      <c r="N57" s="418"/>
      <c r="O57" s="418"/>
      <c r="P57" s="419"/>
      <c r="Q57" s="418"/>
    </row>
    <row r="58" spans="1:25" ht="21">
      <c r="A58" s="420" t="s">
        <v>696</v>
      </c>
      <c r="B58" s="333" t="s">
        <v>697</v>
      </c>
      <c r="E58" s="418"/>
      <c r="F58" s="418"/>
      <c r="G58" s="418"/>
      <c r="H58" s="421">
        <v>2019</v>
      </c>
      <c r="I58" s="422">
        <f>Q54-E35-E36-26000</f>
        <v>371530</v>
      </c>
      <c r="J58" s="418"/>
      <c r="K58" s="419"/>
      <c r="L58" s="418"/>
      <c r="M58" s="418"/>
      <c r="N58" s="423"/>
      <c r="O58" s="418"/>
      <c r="P58" s="419"/>
      <c r="Q58" s="418"/>
    </row>
    <row r="59" spans="1:25" ht="21">
      <c r="A59" s="420" t="s">
        <v>698</v>
      </c>
      <c r="B59" s="333" t="s">
        <v>699</v>
      </c>
      <c r="H59" s="421">
        <v>2020</v>
      </c>
      <c r="I59" s="424">
        <f>Q54+19800</f>
        <v>476040</v>
      </c>
    </row>
    <row r="60" spans="1:25" ht="17.25" customHeight="1">
      <c r="H60" s="421">
        <v>2021</v>
      </c>
      <c r="I60" s="424">
        <f>Q54-E35-E36+19800+20800</f>
        <v>438130</v>
      </c>
    </row>
    <row r="61" spans="1:25" ht="21.75" customHeight="1">
      <c r="B61" s="425"/>
      <c r="H61" s="421">
        <v>2022</v>
      </c>
      <c r="I61" s="424">
        <f>I60+I60*5%</f>
        <v>460036.5</v>
      </c>
    </row>
    <row r="62" spans="1:25" ht="15.75">
      <c r="H62" s="426" t="s">
        <v>218</v>
      </c>
      <c r="I62" s="427">
        <f>SUM(I58:I61)</f>
        <v>1745736.5</v>
      </c>
    </row>
  </sheetData>
  <autoFilter ref="A11:U54"/>
  <mergeCells count="16">
    <mergeCell ref="C3:R3"/>
    <mergeCell ref="C4:R4"/>
    <mergeCell ref="C5:R5"/>
    <mergeCell ref="C7:Q7"/>
    <mergeCell ref="A9:A10"/>
    <mergeCell ref="B9:B10"/>
    <mergeCell ref="C9:C10"/>
    <mergeCell ref="D9:D10"/>
    <mergeCell ref="E9:P9"/>
    <mergeCell ref="Q9:Q10"/>
    <mergeCell ref="R9:R10"/>
    <mergeCell ref="S9:S10"/>
    <mergeCell ref="T9:T10"/>
    <mergeCell ref="U9:U10"/>
    <mergeCell ref="T12:T52"/>
    <mergeCell ref="U12:U54"/>
  </mergeCells>
  <printOptions horizontalCentered="1" verticalCentered="1"/>
  <pageMargins left="0" right="0" top="0" bottom="0" header="0" footer="0"/>
  <pageSetup scale="57" orientation="landscape"/>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R12" sqref="R12"/>
    </sheetView>
  </sheetViews>
  <sheetFormatPr defaultColWidth="8.85546875" defaultRowHeight="15"/>
  <cols>
    <col min="1" max="1" width="31.42578125" style="52" customWidth="1"/>
    <col min="2" max="6" width="8.85546875" style="52"/>
    <col min="7" max="7" width="31" style="52" customWidth="1"/>
    <col min="8" max="16384" width="8.85546875" style="52"/>
  </cols>
  <sheetData>
    <row r="1" spans="1:10">
      <c r="A1" s="428" t="s">
        <v>0</v>
      </c>
    </row>
    <row r="3" spans="1:10">
      <c r="A3" s="429" t="s">
        <v>700</v>
      </c>
    </row>
    <row r="4" spans="1:10">
      <c r="A4" s="38"/>
      <c r="B4" s="42" t="s">
        <v>2</v>
      </c>
      <c r="C4" s="42" t="s">
        <v>3</v>
      </c>
      <c r="D4" s="42" t="s">
        <v>4</v>
      </c>
      <c r="G4" s="38"/>
      <c r="H4" s="939" t="s">
        <v>2</v>
      </c>
      <c r="I4" s="939" t="s">
        <v>3</v>
      </c>
      <c r="J4" s="939" t="s">
        <v>4</v>
      </c>
    </row>
    <row r="5" spans="1:10">
      <c r="A5" s="430" t="s">
        <v>66</v>
      </c>
      <c r="B5" s="431">
        <v>945</v>
      </c>
      <c r="C5" s="431">
        <v>1</v>
      </c>
      <c r="D5" s="41">
        <f>B5*C5*12</f>
        <v>11340</v>
      </c>
      <c r="E5" s="58"/>
      <c r="F5" s="58"/>
      <c r="G5" s="430" t="s">
        <v>66</v>
      </c>
      <c r="H5" s="431"/>
      <c r="I5" s="431">
        <v>1</v>
      </c>
      <c r="J5" s="41">
        <f>H5*I5*12</f>
        <v>0</v>
      </c>
    </row>
    <row r="6" spans="1:10">
      <c r="A6" s="430" t="s">
        <v>701</v>
      </c>
      <c r="B6" s="431">
        <v>500</v>
      </c>
      <c r="C6" s="431">
        <v>2</v>
      </c>
      <c r="D6" s="41">
        <f t="shared" ref="D6:D14" si="0">B6*C6*12</f>
        <v>12000</v>
      </c>
      <c r="E6" s="58"/>
      <c r="F6" s="58"/>
      <c r="G6" s="430" t="s">
        <v>701</v>
      </c>
      <c r="H6" s="431"/>
      <c r="I6" s="431">
        <v>2</v>
      </c>
      <c r="J6" s="41">
        <f t="shared" ref="J6:J14" si="1">H6*I6*12</f>
        <v>0</v>
      </c>
    </row>
    <row r="7" spans="1:10">
      <c r="A7" s="430" t="s">
        <v>702</v>
      </c>
      <c r="B7" s="431">
        <v>440</v>
      </c>
      <c r="C7" s="431">
        <v>4</v>
      </c>
      <c r="D7" s="41">
        <f t="shared" si="0"/>
        <v>21120</v>
      </c>
      <c r="E7" s="58"/>
      <c r="F7" s="58"/>
      <c r="G7" s="430" t="s">
        <v>702</v>
      </c>
      <c r="H7" s="431">
        <v>440</v>
      </c>
      <c r="I7" s="431">
        <v>4</v>
      </c>
      <c r="J7" s="41">
        <f t="shared" si="1"/>
        <v>21120</v>
      </c>
    </row>
    <row r="8" spans="1:10">
      <c r="A8" s="430" t="s">
        <v>703</v>
      </c>
      <c r="B8" s="431">
        <v>270</v>
      </c>
      <c r="C8" s="431">
        <v>4</v>
      </c>
      <c r="D8" s="41">
        <f t="shared" si="0"/>
        <v>12960</v>
      </c>
      <c r="E8" s="58"/>
      <c r="F8" s="58"/>
      <c r="G8" s="430" t="s">
        <v>703</v>
      </c>
      <c r="H8" s="431">
        <v>270</v>
      </c>
      <c r="I8" s="431">
        <v>4</v>
      </c>
      <c r="J8" s="41">
        <f t="shared" si="1"/>
        <v>12960</v>
      </c>
    </row>
    <row r="9" spans="1:10">
      <c r="A9" s="430" t="s">
        <v>704</v>
      </c>
      <c r="B9" s="431">
        <v>370</v>
      </c>
      <c r="C9" s="431">
        <v>2</v>
      </c>
      <c r="D9" s="41">
        <f t="shared" si="0"/>
        <v>8880</v>
      </c>
      <c r="E9" s="58"/>
      <c r="F9" s="58"/>
      <c r="G9" s="430" t="s">
        <v>704</v>
      </c>
      <c r="H9" s="431"/>
      <c r="I9" s="431">
        <v>2</v>
      </c>
      <c r="J9" s="41">
        <f t="shared" si="1"/>
        <v>0</v>
      </c>
    </row>
    <row r="10" spans="1:10">
      <c r="A10" s="430" t="s">
        <v>705</v>
      </c>
      <c r="B10" s="431">
        <v>430</v>
      </c>
      <c r="C10" s="431">
        <v>3</v>
      </c>
      <c r="D10" s="41">
        <f t="shared" si="0"/>
        <v>15480</v>
      </c>
      <c r="E10" s="58"/>
      <c r="F10" s="58"/>
      <c r="G10" s="430" t="s">
        <v>705</v>
      </c>
      <c r="H10" s="431"/>
      <c r="I10" s="431">
        <v>3</v>
      </c>
      <c r="J10" s="41">
        <f t="shared" si="1"/>
        <v>0</v>
      </c>
    </row>
    <row r="11" spans="1:10">
      <c r="A11" s="430" t="s">
        <v>42</v>
      </c>
      <c r="B11" s="431">
        <v>250</v>
      </c>
      <c r="C11" s="431">
        <v>1</v>
      </c>
      <c r="D11" s="41">
        <f t="shared" si="0"/>
        <v>3000</v>
      </c>
      <c r="E11" s="58"/>
      <c r="F11" s="58"/>
      <c r="G11" s="430" t="s">
        <v>42</v>
      </c>
      <c r="H11" s="431"/>
      <c r="I11" s="431">
        <v>1</v>
      </c>
      <c r="J11" s="41">
        <f t="shared" si="1"/>
        <v>0</v>
      </c>
    </row>
    <row r="12" spans="1:10">
      <c r="A12" s="430" t="s">
        <v>706</v>
      </c>
      <c r="B12" s="431">
        <v>310</v>
      </c>
      <c r="C12" s="431">
        <v>1</v>
      </c>
      <c r="D12" s="41">
        <f t="shared" si="0"/>
        <v>3720</v>
      </c>
      <c r="E12" s="58"/>
      <c r="F12" s="58"/>
      <c r="G12" s="430" t="s">
        <v>706</v>
      </c>
      <c r="H12" s="431">
        <v>310</v>
      </c>
      <c r="I12" s="431">
        <v>1</v>
      </c>
      <c r="J12" s="41">
        <f t="shared" si="1"/>
        <v>3720</v>
      </c>
    </row>
    <row r="13" spans="1:10">
      <c r="A13" s="430" t="s">
        <v>68</v>
      </c>
      <c r="B13" s="431">
        <v>400</v>
      </c>
      <c r="C13" s="431">
        <v>4</v>
      </c>
      <c r="D13" s="41">
        <f t="shared" si="0"/>
        <v>19200</v>
      </c>
      <c r="E13" s="58"/>
      <c r="F13" s="58"/>
      <c r="G13" s="430" t="s">
        <v>68</v>
      </c>
      <c r="H13" s="431">
        <v>400</v>
      </c>
      <c r="I13" s="431">
        <v>4</v>
      </c>
      <c r="J13" s="41">
        <f t="shared" si="1"/>
        <v>19200</v>
      </c>
    </row>
    <row r="14" spans="1:10">
      <c r="A14" s="430" t="s">
        <v>707</v>
      </c>
      <c r="B14" s="431">
        <v>290</v>
      </c>
      <c r="C14" s="431">
        <v>1</v>
      </c>
      <c r="D14" s="41">
        <f t="shared" si="0"/>
        <v>3480</v>
      </c>
      <c r="E14" s="58"/>
      <c r="F14" s="58"/>
      <c r="G14" s="430" t="s">
        <v>707</v>
      </c>
      <c r="H14" s="431"/>
      <c r="I14" s="431">
        <v>1</v>
      </c>
      <c r="J14" s="41">
        <f t="shared" si="1"/>
        <v>0</v>
      </c>
    </row>
    <row r="15" spans="1:10">
      <c r="A15" s="430" t="s">
        <v>708</v>
      </c>
      <c r="B15" s="431">
        <v>750</v>
      </c>
      <c r="C15" s="431">
        <v>4</v>
      </c>
      <c r="D15" s="57">
        <f>B15*C15</f>
        <v>3000</v>
      </c>
      <c r="E15" s="58"/>
      <c r="F15" s="58"/>
      <c r="G15" s="430" t="s">
        <v>708</v>
      </c>
      <c r="H15" s="431"/>
      <c r="I15" s="431">
        <v>4</v>
      </c>
      <c r="J15" s="57">
        <f>H15*I15</f>
        <v>0</v>
      </c>
    </row>
    <row r="16" spans="1:10">
      <c r="A16" s="430" t="s">
        <v>709</v>
      </c>
      <c r="B16" s="431">
        <v>1300</v>
      </c>
      <c r="C16" s="431">
        <v>12</v>
      </c>
      <c r="D16" s="57">
        <f>B16*C16</f>
        <v>15600</v>
      </c>
      <c r="E16" s="58"/>
      <c r="F16" s="58"/>
      <c r="G16" s="430" t="s">
        <v>709</v>
      </c>
      <c r="H16" s="431">
        <v>1300</v>
      </c>
      <c r="I16" s="431">
        <v>12</v>
      </c>
      <c r="J16" s="57">
        <f>H16*I16</f>
        <v>15600</v>
      </c>
    </row>
    <row r="17" spans="1:10">
      <c r="A17" s="430" t="s">
        <v>710</v>
      </c>
      <c r="B17" s="431">
        <v>400</v>
      </c>
      <c r="C17" s="431">
        <v>12</v>
      </c>
      <c r="D17" s="57">
        <f>B17*C17</f>
        <v>4800</v>
      </c>
      <c r="E17" s="58"/>
      <c r="F17" s="58"/>
      <c r="G17" s="430" t="s">
        <v>710</v>
      </c>
      <c r="H17" s="431">
        <v>400</v>
      </c>
      <c r="I17" s="431">
        <v>12</v>
      </c>
      <c r="J17" s="57">
        <f>H17*I17</f>
        <v>4800</v>
      </c>
    </row>
    <row r="18" spans="1:10">
      <c r="A18" s="430" t="s">
        <v>48</v>
      </c>
      <c r="B18" s="431">
        <v>2</v>
      </c>
      <c r="C18" s="431">
        <v>5000</v>
      </c>
      <c r="D18" s="57">
        <f>B18*C18</f>
        <v>10000</v>
      </c>
      <c r="E18" s="58"/>
      <c r="F18" s="58"/>
      <c r="G18" s="430" t="s">
        <v>48</v>
      </c>
      <c r="H18" s="431">
        <v>2</v>
      </c>
      <c r="I18" s="431">
        <v>5000</v>
      </c>
      <c r="J18" s="57">
        <f>H18*I18</f>
        <v>10000</v>
      </c>
    </row>
    <row r="19" spans="1:10">
      <c r="B19" s="228"/>
      <c r="C19" s="227"/>
      <c r="D19" s="239">
        <f>SUM(D5:D18)</f>
        <v>144580</v>
      </c>
      <c r="E19" s="58"/>
      <c r="F19" s="58"/>
      <c r="H19" s="228"/>
      <c r="I19" s="227"/>
      <c r="J19" s="239">
        <f>SUM(J5:J18)</f>
        <v>87400</v>
      </c>
    </row>
    <row r="22" spans="1:10">
      <c r="D22" s="52">
        <f>D19/35</f>
        <v>4130.8571428571431</v>
      </c>
      <c r="J22" s="52">
        <f>J19/35</f>
        <v>2497.1428571428573</v>
      </c>
    </row>
    <row r="23" spans="1:10">
      <c r="D23" s="52">
        <f>D22/12</f>
        <v>344.23809523809524</v>
      </c>
      <c r="J23" s="52">
        <f>J22/12</f>
        <v>208.0952380952381</v>
      </c>
    </row>
    <row r="24" spans="1:10">
      <c r="D24" s="52">
        <f>D23/22</f>
        <v>15.647186147186147</v>
      </c>
      <c r="J24" s="52">
        <f>J23/22</f>
        <v>9.45887445887446</v>
      </c>
    </row>
  </sheetData>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9"/>
  <sheetViews>
    <sheetView topLeftCell="A4" workbookViewId="0">
      <selection activeCell="J21" sqref="J21"/>
    </sheetView>
  </sheetViews>
  <sheetFormatPr defaultColWidth="12.42578125" defaultRowHeight="15.75"/>
  <cols>
    <col min="1" max="1" width="36.140625" style="634" customWidth="1"/>
    <col min="2" max="3" width="12.42578125" style="634"/>
    <col min="4" max="4" width="13.28515625" style="634" bestFit="1" customWidth="1"/>
    <col min="5" max="16384" width="12.42578125" style="634"/>
  </cols>
  <sheetData>
    <row r="2" spans="1:10" ht="42" customHeight="1" thickBot="1">
      <c r="A2" s="1062" t="s">
        <v>152</v>
      </c>
      <c r="B2" s="1062"/>
      <c r="C2" s="1062"/>
      <c r="D2" s="1062"/>
      <c r="E2" s="1062"/>
      <c r="F2" s="1062"/>
      <c r="G2" s="1062"/>
      <c r="H2" s="1062"/>
    </row>
    <row r="3" spans="1:10" ht="16.5" thickTop="1"/>
    <row r="5" spans="1:10">
      <c r="B5" s="635" t="s">
        <v>712</v>
      </c>
      <c r="C5" s="635" t="s">
        <v>838</v>
      </c>
      <c r="D5" s="635" t="s">
        <v>1035</v>
      </c>
      <c r="F5" s="635" t="s">
        <v>1036</v>
      </c>
    </row>
    <row r="6" spans="1:10">
      <c r="A6" s="636" t="s">
        <v>1037</v>
      </c>
      <c r="B6" s="634">
        <f>$G$6*1.25</f>
        <v>375</v>
      </c>
      <c r="C6" s="636">
        <v>3</v>
      </c>
      <c r="D6" s="637">
        <f>C6*B6</f>
        <v>1125</v>
      </c>
      <c r="G6" s="634">
        <v>300</v>
      </c>
      <c r="J6" s="634">
        <f>B6*0.8</f>
        <v>300</v>
      </c>
    </row>
    <row r="7" spans="1:10">
      <c r="A7" s="638" t="s">
        <v>1038</v>
      </c>
      <c r="B7" s="634">
        <f>$G$6*1.25</f>
        <v>375</v>
      </c>
      <c r="C7" s="634">
        <v>2</v>
      </c>
      <c r="D7" s="637">
        <f>C7*B7</f>
        <v>750</v>
      </c>
    </row>
    <row r="8" spans="1:10">
      <c r="A8" s="638" t="s">
        <v>1039</v>
      </c>
      <c r="B8" s="634">
        <f>$G$6*1.25</f>
        <v>375</v>
      </c>
      <c r="C8" s="634">
        <v>1</v>
      </c>
      <c r="D8" s="637">
        <f>C8*B8</f>
        <v>375</v>
      </c>
    </row>
    <row r="9" spans="1:10">
      <c r="A9" s="638" t="s">
        <v>1040</v>
      </c>
      <c r="B9" s="634">
        <f>$G$6*1.25</f>
        <v>375</v>
      </c>
      <c r="C9" s="634">
        <v>1</v>
      </c>
      <c r="D9" s="637">
        <f>C9*B9</f>
        <v>375</v>
      </c>
    </row>
    <row r="10" spans="1:10">
      <c r="A10" s="638" t="s">
        <v>1041</v>
      </c>
      <c r="B10" s="634">
        <f>$G$6*1.25</f>
        <v>375</v>
      </c>
      <c r="C10" s="634">
        <v>1</v>
      </c>
      <c r="D10" s="637">
        <f>C10*B10</f>
        <v>375</v>
      </c>
      <c r="G10" s="634" t="s">
        <v>1042</v>
      </c>
      <c r="H10" s="634" t="s">
        <v>1043</v>
      </c>
    </row>
    <row r="11" spans="1:10">
      <c r="D11" s="637"/>
      <c r="F11" s="639" t="s">
        <v>1044</v>
      </c>
      <c r="G11" s="640">
        <v>6200</v>
      </c>
      <c r="H11" s="640">
        <v>1800</v>
      </c>
    </row>
    <row r="12" spans="1:10">
      <c r="D12" s="641">
        <f>SUM(D6:D11)</f>
        <v>3000</v>
      </c>
      <c r="F12" s="639" t="s">
        <v>1045</v>
      </c>
      <c r="G12" s="640">
        <v>5600</v>
      </c>
      <c r="H12" s="640">
        <v>1600</v>
      </c>
    </row>
    <row r="13" spans="1:10">
      <c r="D13" s="637"/>
    </row>
    <row r="14" spans="1:10">
      <c r="A14" s="636" t="s">
        <v>1046</v>
      </c>
      <c r="B14" s="635" t="s">
        <v>712</v>
      </c>
      <c r="C14" s="635" t="s">
        <v>838</v>
      </c>
      <c r="D14" s="642" t="s">
        <v>1035</v>
      </c>
    </row>
    <row r="15" spans="1:10">
      <c r="A15" s="638" t="s">
        <v>1047</v>
      </c>
      <c r="B15" s="634">
        <v>5</v>
      </c>
      <c r="C15" s="634">
        <f>H11*0.4</f>
        <v>720</v>
      </c>
      <c r="D15" s="637">
        <f>C15*B15</f>
        <v>3600</v>
      </c>
    </row>
    <row r="16" spans="1:10">
      <c r="A16" s="638" t="s">
        <v>1048</v>
      </c>
      <c r="B16" s="634">
        <v>5</v>
      </c>
      <c r="C16" s="643">
        <f>H12*0.5</f>
        <v>800</v>
      </c>
      <c r="D16" s="637">
        <f>C16*B16</f>
        <v>4000</v>
      </c>
    </row>
    <row r="17" spans="1:4">
      <c r="A17" s="638" t="s">
        <v>1049</v>
      </c>
      <c r="B17" s="634">
        <v>5</v>
      </c>
      <c r="C17" s="643">
        <f>G12*0.1</f>
        <v>560</v>
      </c>
      <c r="D17" s="637">
        <f>C17*B17</f>
        <v>2800</v>
      </c>
    </row>
    <row r="18" spans="1:4">
      <c r="A18" s="638" t="s">
        <v>1050</v>
      </c>
      <c r="B18" s="634">
        <v>15</v>
      </c>
      <c r="C18" s="634">
        <f>G12*0.05</f>
        <v>280</v>
      </c>
      <c r="D18" s="637">
        <f>C18*B18</f>
        <v>4200</v>
      </c>
    </row>
    <row r="19" spans="1:4" ht="18">
      <c r="A19" s="644" t="s">
        <v>1051</v>
      </c>
      <c r="B19" s="634">
        <v>15</v>
      </c>
      <c r="C19" s="643">
        <f>(G12+H12)*0.05</f>
        <v>360</v>
      </c>
      <c r="D19" s="637">
        <f>C19*B19</f>
        <v>5400</v>
      </c>
    </row>
    <row r="20" spans="1:4">
      <c r="D20" s="637"/>
    </row>
    <row r="21" spans="1:4">
      <c r="D21" s="641">
        <f>SUM(D15:D20)</f>
        <v>20000</v>
      </c>
    </row>
    <row r="22" spans="1:4">
      <c r="D22" s="637"/>
    </row>
    <row r="23" spans="1:4">
      <c r="D23" s="641">
        <f>D21+D12*12</f>
        <v>56000</v>
      </c>
    </row>
    <row r="24" spans="1:4">
      <c r="D24" s="637"/>
    </row>
    <row r="25" spans="1:4">
      <c r="A25" s="636" t="s">
        <v>840</v>
      </c>
      <c r="B25" s="645">
        <v>0.1</v>
      </c>
      <c r="D25" s="641">
        <f>B25*D23</f>
        <v>5600</v>
      </c>
    </row>
    <row r="26" spans="1:4">
      <c r="D26" s="637"/>
    </row>
    <row r="27" spans="1:4">
      <c r="D27" s="637"/>
    </row>
    <row r="28" spans="1:4" ht="16.5" thickBot="1">
      <c r="A28" s="646" t="s">
        <v>4</v>
      </c>
      <c r="B28" s="646"/>
      <c r="C28" s="646"/>
      <c r="D28" s="647">
        <f>D25+D23</f>
        <v>61600</v>
      </c>
    </row>
    <row r="29" spans="1:4" ht="16.5" thickTop="1"/>
  </sheetData>
  <mergeCells count="1">
    <mergeCell ref="A2:H2"/>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3:T232"/>
  <sheetViews>
    <sheetView view="pageBreakPreview" zoomScale="73" zoomScaleSheetLayoutView="73" workbookViewId="0">
      <pane xSplit="4" ySplit="8" topLeftCell="E56" activePane="bottomRight" state="frozen"/>
      <selection pane="topRight" activeCell="E1" sqref="E1"/>
      <selection pane="bottomLeft" activeCell="A8" sqref="A8"/>
      <selection pane="bottomRight" activeCell="D89" sqref="D89"/>
    </sheetView>
  </sheetViews>
  <sheetFormatPr defaultColWidth="9.140625" defaultRowHeight="15"/>
  <cols>
    <col min="1" max="1" width="4" style="173" hidden="1" customWidth="1"/>
    <col min="2" max="2" width="11.42578125" style="175" customWidth="1"/>
    <col min="3" max="3" width="13" style="175" customWidth="1"/>
    <col min="4" max="4" width="77.7109375" style="174" customWidth="1"/>
    <col min="5" max="5" width="16" style="174" customWidth="1"/>
    <col min="6" max="6" width="17" style="174" customWidth="1"/>
    <col min="7" max="8" width="14.85546875" style="174" customWidth="1"/>
    <col min="9" max="9" width="16" style="174" customWidth="1"/>
    <col min="10" max="10" width="17.42578125" style="174" customWidth="1"/>
    <col min="11" max="11" width="14.85546875" style="174" customWidth="1"/>
    <col min="12" max="12" width="14.140625" style="175" customWidth="1"/>
    <col min="13" max="13" width="17.85546875" style="174" customWidth="1"/>
    <col min="14" max="14" width="16.7109375" style="174" customWidth="1"/>
    <col min="15" max="15" width="14.85546875" style="174" customWidth="1"/>
    <col min="16" max="16" width="14.140625" style="175" customWidth="1"/>
    <col min="17" max="17" width="17.85546875" style="174" customWidth="1"/>
    <col min="18" max="18" width="16.7109375" style="174" customWidth="1"/>
    <col min="19" max="19" width="14.85546875" style="174" customWidth="1"/>
    <col min="20" max="20" width="14.140625" style="175" customWidth="1"/>
    <col min="21" max="16384" width="9.140625" style="174"/>
  </cols>
  <sheetData>
    <row r="3" spans="1:20" ht="31.5" customHeight="1">
      <c r="B3" s="1063" t="s">
        <v>209</v>
      </c>
      <c r="C3" s="1063"/>
      <c r="D3" s="1063"/>
      <c r="E3" s="1063"/>
      <c r="F3" s="1063"/>
      <c r="G3" s="1063"/>
      <c r="H3" s="1063"/>
      <c r="I3" s="1063"/>
      <c r="J3" s="1063"/>
      <c r="K3" s="1063"/>
      <c r="L3" s="1063"/>
      <c r="M3" s="1063"/>
      <c r="N3" s="1063"/>
      <c r="O3" s="1063"/>
      <c r="P3" s="1063"/>
      <c r="Q3" s="1063"/>
      <c r="R3" s="1063"/>
      <c r="S3" s="1063"/>
      <c r="T3" s="1063"/>
    </row>
    <row r="4" spans="1:20">
      <c r="O4" s="176"/>
      <c r="S4" s="176"/>
    </row>
    <row r="5" spans="1:20" ht="18">
      <c r="G5" s="176"/>
      <c r="K5" s="176"/>
      <c r="O5" s="1064"/>
      <c r="P5" s="1064"/>
      <c r="S5" s="1064" t="s">
        <v>210</v>
      </c>
      <c r="T5" s="1064"/>
    </row>
    <row r="6" spans="1:20" ht="29.25" customHeight="1">
      <c r="A6" s="1065"/>
      <c r="B6" s="1066" t="s">
        <v>211</v>
      </c>
      <c r="C6" s="1066" t="s">
        <v>212</v>
      </c>
      <c r="D6" s="1066" t="s">
        <v>213</v>
      </c>
      <c r="E6" s="1069"/>
      <c r="F6" s="1069"/>
      <c r="G6" s="1069"/>
      <c r="H6" s="1069"/>
      <c r="I6" s="1069"/>
      <c r="J6" s="1069"/>
      <c r="K6" s="1069"/>
      <c r="L6" s="1069"/>
      <c r="M6" s="1069"/>
      <c r="N6" s="1069"/>
      <c r="O6" s="1069"/>
      <c r="P6" s="1069"/>
      <c r="Q6" s="1069"/>
      <c r="R6" s="1069"/>
      <c r="S6" s="1069"/>
      <c r="T6" s="1070"/>
    </row>
    <row r="7" spans="1:20" ht="30.75" customHeight="1">
      <c r="A7" s="1065"/>
      <c r="B7" s="1067"/>
      <c r="C7" s="1067"/>
      <c r="D7" s="1067"/>
      <c r="E7" s="1071" t="s">
        <v>214</v>
      </c>
      <c r="F7" s="1072"/>
      <c r="G7" s="1072"/>
      <c r="H7" s="1073"/>
      <c r="I7" s="1071" t="s">
        <v>215</v>
      </c>
      <c r="J7" s="1072"/>
      <c r="K7" s="1072"/>
      <c r="L7" s="1073"/>
      <c r="M7" s="1071" t="s">
        <v>216</v>
      </c>
      <c r="N7" s="1072"/>
      <c r="O7" s="1072"/>
      <c r="P7" s="1073"/>
      <c r="Q7" s="1071" t="s">
        <v>217</v>
      </c>
      <c r="R7" s="1072"/>
      <c r="S7" s="1072"/>
      <c r="T7" s="1073"/>
    </row>
    <row r="8" spans="1:20" ht="90">
      <c r="A8" s="1065"/>
      <c r="B8" s="1068"/>
      <c r="C8" s="1068"/>
      <c r="D8" s="1068"/>
      <c r="E8" s="177" t="s">
        <v>218</v>
      </c>
      <c r="F8" s="178" t="s">
        <v>219</v>
      </c>
      <c r="G8" s="178" t="s">
        <v>220</v>
      </c>
      <c r="H8" s="178" t="s">
        <v>221</v>
      </c>
      <c r="I8" s="177" t="s">
        <v>218</v>
      </c>
      <c r="J8" s="178" t="s">
        <v>219</v>
      </c>
      <c r="K8" s="178" t="s">
        <v>220</v>
      </c>
      <c r="L8" s="178" t="s">
        <v>221</v>
      </c>
      <c r="M8" s="177" t="s">
        <v>218</v>
      </c>
      <c r="N8" s="178" t="s">
        <v>219</v>
      </c>
      <c r="O8" s="178" t="s">
        <v>220</v>
      </c>
      <c r="P8" s="178" t="s">
        <v>221</v>
      </c>
      <c r="Q8" s="177" t="s">
        <v>218</v>
      </c>
      <c r="R8" s="178" t="s">
        <v>219</v>
      </c>
      <c r="S8" s="178" t="s">
        <v>220</v>
      </c>
      <c r="T8" s="178" t="s">
        <v>221</v>
      </c>
    </row>
    <row r="9" spans="1:20" ht="20.25">
      <c r="B9" s="179" t="s">
        <v>222</v>
      </c>
      <c r="C9" s="180"/>
      <c r="D9" s="181" t="s">
        <v>223</v>
      </c>
      <c r="E9" s="182">
        <f t="shared" ref="E9:E72" si="0">SUM(F9:H9)</f>
        <v>1004000</v>
      </c>
      <c r="F9" s="182">
        <f t="shared" ref="F9:H12" si="1">F13+F17+F125+F223</f>
        <v>1004000</v>
      </c>
      <c r="G9" s="182">
        <f t="shared" si="1"/>
        <v>0</v>
      </c>
      <c r="H9" s="182">
        <f t="shared" si="1"/>
        <v>0</v>
      </c>
      <c r="I9" s="182">
        <f t="shared" ref="I9:I49" si="2">SUM(J9:L9)</f>
        <v>1014000</v>
      </c>
      <c r="J9" s="182">
        <f t="shared" ref="J9:L12" si="3">J13+J17+J125+J223</f>
        <v>1014000</v>
      </c>
      <c r="K9" s="182">
        <f t="shared" si="3"/>
        <v>0</v>
      </c>
      <c r="L9" s="182">
        <f t="shared" si="3"/>
        <v>0</v>
      </c>
      <c r="M9" s="182">
        <f t="shared" ref="M9:M49" si="4">SUM(N9:P9)</f>
        <v>1019200</v>
      </c>
      <c r="N9" s="182">
        <f t="shared" ref="N9:P12" si="5">N13+N17+N125+N223</f>
        <v>1019200</v>
      </c>
      <c r="O9" s="182">
        <f t="shared" si="5"/>
        <v>0</v>
      </c>
      <c r="P9" s="182">
        <f t="shared" si="5"/>
        <v>0</v>
      </c>
      <c r="Q9" s="182">
        <f t="shared" ref="Q9:Q49" si="6">SUM(R9:T9)</f>
        <v>1019200</v>
      </c>
      <c r="R9" s="182">
        <f t="shared" ref="R9:T12" si="7">R13+R17+R125+R223</f>
        <v>1019200</v>
      </c>
      <c r="S9" s="182">
        <f t="shared" si="7"/>
        <v>0</v>
      </c>
      <c r="T9" s="182">
        <f t="shared" si="7"/>
        <v>0</v>
      </c>
    </row>
    <row r="10" spans="1:20" s="188" customFormat="1" ht="20.25">
      <c r="A10" s="183"/>
      <c r="B10" s="184"/>
      <c r="C10" s="185"/>
      <c r="D10" s="186" t="s">
        <v>224</v>
      </c>
      <c r="E10" s="187">
        <f t="shared" si="0"/>
        <v>3481</v>
      </c>
      <c r="F10" s="187">
        <f t="shared" si="1"/>
        <v>3481</v>
      </c>
      <c r="G10" s="187">
        <f t="shared" si="1"/>
        <v>0</v>
      </c>
      <c r="H10" s="187">
        <f t="shared" si="1"/>
        <v>0</v>
      </c>
      <c r="I10" s="187">
        <f t="shared" si="2"/>
        <v>3481</v>
      </c>
      <c r="J10" s="187">
        <f t="shared" si="3"/>
        <v>3481</v>
      </c>
      <c r="K10" s="187">
        <f t="shared" si="3"/>
        <v>0</v>
      </c>
      <c r="L10" s="187">
        <f t="shared" si="3"/>
        <v>0</v>
      </c>
      <c r="M10" s="187">
        <f t="shared" si="4"/>
        <v>3481</v>
      </c>
      <c r="N10" s="187">
        <f t="shared" si="5"/>
        <v>3481</v>
      </c>
      <c r="O10" s="187">
        <f t="shared" si="5"/>
        <v>0</v>
      </c>
      <c r="P10" s="187">
        <f t="shared" si="5"/>
        <v>0</v>
      </c>
      <c r="Q10" s="187">
        <f t="shared" si="6"/>
        <v>3481</v>
      </c>
      <c r="R10" s="187">
        <f t="shared" si="7"/>
        <v>3481</v>
      </c>
      <c r="S10" s="187">
        <f t="shared" si="7"/>
        <v>0</v>
      </c>
      <c r="T10" s="187">
        <f t="shared" si="7"/>
        <v>0</v>
      </c>
    </row>
    <row r="11" spans="1:20" s="188" customFormat="1" ht="20.25">
      <c r="A11" s="183"/>
      <c r="B11" s="184"/>
      <c r="C11" s="185"/>
      <c r="D11" s="186" t="s">
        <v>225</v>
      </c>
      <c r="E11" s="189">
        <f t="shared" si="0"/>
        <v>0</v>
      </c>
      <c r="F11" s="189">
        <f t="shared" si="1"/>
        <v>0</v>
      </c>
      <c r="G11" s="189">
        <f t="shared" si="1"/>
        <v>0</v>
      </c>
      <c r="H11" s="189">
        <f t="shared" si="1"/>
        <v>0</v>
      </c>
      <c r="I11" s="189">
        <f t="shared" si="2"/>
        <v>0</v>
      </c>
      <c r="J11" s="189">
        <f t="shared" si="3"/>
        <v>0</v>
      </c>
      <c r="K11" s="189">
        <f t="shared" si="3"/>
        <v>0</v>
      </c>
      <c r="L11" s="189">
        <f t="shared" si="3"/>
        <v>0</v>
      </c>
      <c r="M11" s="189">
        <f t="shared" si="4"/>
        <v>0</v>
      </c>
      <c r="N11" s="189">
        <f t="shared" si="5"/>
        <v>0</v>
      </c>
      <c r="O11" s="189">
        <f t="shared" si="5"/>
        <v>0</v>
      </c>
      <c r="P11" s="189">
        <f t="shared" si="5"/>
        <v>0</v>
      </c>
      <c r="Q11" s="189">
        <f t="shared" si="6"/>
        <v>0</v>
      </c>
      <c r="R11" s="189">
        <f t="shared" si="7"/>
        <v>0</v>
      </c>
      <c r="S11" s="189">
        <f t="shared" si="7"/>
        <v>0</v>
      </c>
      <c r="T11" s="189">
        <f t="shared" si="7"/>
        <v>0</v>
      </c>
    </row>
    <row r="12" spans="1:20" s="188" customFormat="1" ht="20.25">
      <c r="A12" s="183"/>
      <c r="B12" s="184"/>
      <c r="C12" s="185"/>
      <c r="D12" s="186" t="s">
        <v>226</v>
      </c>
      <c r="E12" s="189">
        <f t="shared" si="0"/>
        <v>3481</v>
      </c>
      <c r="F12" s="189">
        <f t="shared" si="1"/>
        <v>3481</v>
      </c>
      <c r="G12" s="189">
        <f t="shared" si="1"/>
        <v>0</v>
      </c>
      <c r="H12" s="189">
        <f t="shared" si="1"/>
        <v>0</v>
      </c>
      <c r="I12" s="189">
        <f t="shared" si="2"/>
        <v>3481</v>
      </c>
      <c r="J12" s="189">
        <f t="shared" si="3"/>
        <v>3481</v>
      </c>
      <c r="K12" s="189">
        <f t="shared" si="3"/>
        <v>0</v>
      </c>
      <c r="L12" s="189">
        <f t="shared" si="3"/>
        <v>0</v>
      </c>
      <c r="M12" s="189">
        <f t="shared" si="4"/>
        <v>3481</v>
      </c>
      <c r="N12" s="189">
        <f t="shared" si="5"/>
        <v>3481</v>
      </c>
      <c r="O12" s="189">
        <f t="shared" si="5"/>
        <v>0</v>
      </c>
      <c r="P12" s="189">
        <f t="shared" si="5"/>
        <v>0</v>
      </c>
      <c r="Q12" s="189">
        <f t="shared" si="6"/>
        <v>3481</v>
      </c>
      <c r="R12" s="189">
        <f t="shared" si="7"/>
        <v>3481</v>
      </c>
      <c r="S12" s="189">
        <f t="shared" si="7"/>
        <v>0</v>
      </c>
      <c r="T12" s="189">
        <f t="shared" si="7"/>
        <v>0</v>
      </c>
    </row>
    <row r="13" spans="1:20" ht="18">
      <c r="B13" s="190" t="s">
        <v>227</v>
      </c>
      <c r="C13" s="191"/>
      <c r="D13" s="192" t="s">
        <v>228</v>
      </c>
      <c r="E13" s="193">
        <f t="shared" si="0"/>
        <v>720000</v>
      </c>
      <c r="F13" s="194">
        <v>720000</v>
      </c>
      <c r="G13" s="194">
        <v>0</v>
      </c>
      <c r="H13" s="194">
        <v>0</v>
      </c>
      <c r="I13" s="193">
        <f t="shared" si="2"/>
        <v>730000</v>
      </c>
      <c r="J13" s="194">
        <v>730000</v>
      </c>
      <c r="K13" s="194">
        <v>0</v>
      </c>
      <c r="L13" s="194">
        <v>0</v>
      </c>
      <c r="M13" s="193">
        <f t="shared" si="4"/>
        <v>730000</v>
      </c>
      <c r="N13" s="194">
        <v>730000</v>
      </c>
      <c r="O13" s="194">
        <v>0</v>
      </c>
      <c r="P13" s="194">
        <v>0</v>
      </c>
      <c r="Q13" s="193">
        <f t="shared" si="6"/>
        <v>730000</v>
      </c>
      <c r="R13" s="194">
        <v>730000</v>
      </c>
      <c r="S13" s="194">
        <v>0</v>
      </c>
      <c r="T13" s="194">
        <v>0</v>
      </c>
    </row>
    <row r="14" spans="1:20" ht="18">
      <c r="B14" s="195"/>
      <c r="C14" s="196"/>
      <c r="D14" s="197" t="s">
        <v>224</v>
      </c>
      <c r="E14" s="198">
        <f t="shared" si="0"/>
        <v>315</v>
      </c>
      <c r="F14" s="198">
        <f t="shared" ref="F14:L14" si="8">SUM(F15:F16)</f>
        <v>315</v>
      </c>
      <c r="G14" s="198">
        <f t="shared" si="8"/>
        <v>0</v>
      </c>
      <c r="H14" s="198">
        <f t="shared" si="8"/>
        <v>0</v>
      </c>
      <c r="I14" s="198">
        <f t="shared" si="2"/>
        <v>315</v>
      </c>
      <c r="J14" s="198">
        <f t="shared" si="8"/>
        <v>315</v>
      </c>
      <c r="K14" s="198">
        <f t="shared" si="8"/>
        <v>0</v>
      </c>
      <c r="L14" s="198">
        <f t="shared" si="8"/>
        <v>0</v>
      </c>
      <c r="M14" s="198">
        <f t="shared" si="4"/>
        <v>315</v>
      </c>
      <c r="N14" s="198">
        <f>SUM(N15:N16)</f>
        <v>315</v>
      </c>
      <c r="O14" s="198">
        <f>SUM(O15:O16)</f>
        <v>0</v>
      </c>
      <c r="P14" s="198">
        <f>SUM(P15:P16)</f>
        <v>0</v>
      </c>
      <c r="Q14" s="198">
        <f t="shared" si="6"/>
        <v>315</v>
      </c>
      <c r="R14" s="198">
        <f>SUM(R15:R16)</f>
        <v>315</v>
      </c>
      <c r="S14" s="198">
        <f>SUM(S15:S16)</f>
        <v>0</v>
      </c>
      <c r="T14" s="198">
        <f>SUM(T15:T16)</f>
        <v>0</v>
      </c>
    </row>
    <row r="15" spans="1:20" ht="18">
      <c r="B15" s="195"/>
      <c r="C15" s="196"/>
      <c r="D15" s="199" t="s">
        <v>229</v>
      </c>
      <c r="E15" s="200">
        <f t="shared" si="0"/>
        <v>0</v>
      </c>
      <c r="F15" s="200">
        <v>0</v>
      </c>
      <c r="G15" s="200">
        <v>0</v>
      </c>
      <c r="H15" s="200">
        <v>0</v>
      </c>
      <c r="I15" s="200">
        <f t="shared" si="2"/>
        <v>0</v>
      </c>
      <c r="J15" s="200">
        <v>0</v>
      </c>
      <c r="K15" s="200">
        <v>0</v>
      </c>
      <c r="L15" s="200">
        <v>0</v>
      </c>
      <c r="M15" s="200">
        <f t="shared" si="4"/>
        <v>0</v>
      </c>
      <c r="N15" s="200">
        <v>0</v>
      </c>
      <c r="O15" s="200">
        <v>0</v>
      </c>
      <c r="P15" s="200">
        <v>0</v>
      </c>
      <c r="Q15" s="200">
        <f t="shared" si="6"/>
        <v>0</v>
      </c>
      <c r="R15" s="200">
        <v>0</v>
      </c>
      <c r="S15" s="200">
        <v>0</v>
      </c>
      <c r="T15" s="200">
        <v>0</v>
      </c>
    </row>
    <row r="16" spans="1:20" ht="18">
      <c r="B16" s="195"/>
      <c r="C16" s="196"/>
      <c r="D16" s="199" t="s">
        <v>230</v>
      </c>
      <c r="E16" s="200">
        <f t="shared" si="0"/>
        <v>315</v>
      </c>
      <c r="F16" s="200">
        <v>315</v>
      </c>
      <c r="G16" s="200">
        <v>0</v>
      </c>
      <c r="H16" s="200">
        <v>0</v>
      </c>
      <c r="I16" s="200">
        <f t="shared" si="2"/>
        <v>315</v>
      </c>
      <c r="J16" s="200">
        <v>315</v>
      </c>
      <c r="K16" s="200">
        <v>0</v>
      </c>
      <c r="L16" s="200">
        <v>0</v>
      </c>
      <c r="M16" s="200">
        <f t="shared" si="4"/>
        <v>315</v>
      </c>
      <c r="N16" s="200">
        <v>315</v>
      </c>
      <c r="O16" s="200">
        <v>0</v>
      </c>
      <c r="P16" s="200">
        <v>0</v>
      </c>
      <c r="Q16" s="200">
        <f t="shared" si="6"/>
        <v>315</v>
      </c>
      <c r="R16" s="200">
        <v>315</v>
      </c>
      <c r="S16" s="200">
        <v>0</v>
      </c>
      <c r="T16" s="200">
        <v>0</v>
      </c>
    </row>
    <row r="17" spans="2:20" ht="17.25">
      <c r="B17" s="201" t="s">
        <v>231</v>
      </c>
      <c r="C17" s="202"/>
      <c r="D17" s="203" t="s">
        <v>232</v>
      </c>
      <c r="E17" s="204">
        <f t="shared" si="0"/>
        <v>102600</v>
      </c>
      <c r="F17" s="205">
        <f>F21+F31+F41+F50+F57+F61+F66+F77+F85+F95+F106+F117</f>
        <v>102600</v>
      </c>
      <c r="G17" s="205">
        <f>G21+G31+G41+G50+G57+G61+G66+G77+G85+G95+G106+G117</f>
        <v>0</v>
      </c>
      <c r="H17" s="205">
        <f>H21+H31+H41+H50+H57+H61+H66+H77+H85+H95+H106+H117</f>
        <v>0</v>
      </c>
      <c r="I17" s="204">
        <f t="shared" si="2"/>
        <v>102600</v>
      </c>
      <c r="J17" s="205">
        <f>J21+J31+J41+J50+J57+J61+J66+J77+J85+J95+J106+J117</f>
        <v>102600</v>
      </c>
      <c r="K17" s="205">
        <f>K21+K31+K41+K50+K57+K61+K66+K77+K85+K95+K106+K117</f>
        <v>0</v>
      </c>
      <c r="L17" s="205">
        <f>L21+L31+L41+L50+L57+L61+L66+L77+L85+L95+L106+L117</f>
        <v>0</v>
      </c>
      <c r="M17" s="204">
        <f t="shared" si="4"/>
        <v>104900</v>
      </c>
      <c r="N17" s="205">
        <f>N21+N31+N41+N50+N57+N61+N66+N77+N85+N95+N106+N117</f>
        <v>104900</v>
      </c>
      <c r="O17" s="205">
        <f>O21+O31+O41+O50+O57+O61+O66+O77+O85+O95+O106+O117</f>
        <v>0</v>
      </c>
      <c r="P17" s="205">
        <f>P21+P31+P41+P50+P57+P61+P66+P77+P85+P95+P106+P117</f>
        <v>0</v>
      </c>
      <c r="Q17" s="204">
        <f t="shared" si="6"/>
        <v>104900</v>
      </c>
      <c r="R17" s="205">
        <f>R21+R31+R41+R50+R57+R61+R66+R77+R85+R95+R106+R117</f>
        <v>104900</v>
      </c>
      <c r="S17" s="205">
        <f>S21+S31+S41+S50+S57+S61+S66+S77+S85+S95+S106+S117</f>
        <v>0</v>
      </c>
      <c r="T17" s="205">
        <f>T21+T31+T41+T50+T57+T61+T66+T77+T85+T95+T106+T117</f>
        <v>0</v>
      </c>
    </row>
    <row r="18" spans="2:20" ht="18">
      <c r="B18" s="195"/>
      <c r="C18" s="196"/>
      <c r="D18" s="197" t="s">
        <v>224</v>
      </c>
      <c r="E18" s="198">
        <f t="shared" si="0"/>
        <v>80</v>
      </c>
      <c r="F18" s="198">
        <f>SUM(F19:F20)</f>
        <v>80</v>
      </c>
      <c r="G18" s="198">
        <f>SUM(G19:G20)</f>
        <v>0</v>
      </c>
      <c r="H18" s="198">
        <f>SUM(H19:H20)</f>
        <v>0</v>
      </c>
      <c r="I18" s="198">
        <f t="shared" si="2"/>
        <v>80</v>
      </c>
      <c r="J18" s="198">
        <f>SUM(J19:J20)</f>
        <v>80</v>
      </c>
      <c r="K18" s="198">
        <f>SUM(K19:K20)</f>
        <v>0</v>
      </c>
      <c r="L18" s="198">
        <f>SUM(L19:L20)</f>
        <v>0</v>
      </c>
      <c r="M18" s="198">
        <f t="shared" si="4"/>
        <v>80</v>
      </c>
      <c r="N18" s="198">
        <f>SUM(N19:N20)</f>
        <v>80</v>
      </c>
      <c r="O18" s="198">
        <f>SUM(O19:O20)</f>
        <v>0</v>
      </c>
      <c r="P18" s="198">
        <f>SUM(P19:P20)</f>
        <v>0</v>
      </c>
      <c r="Q18" s="198">
        <f t="shared" si="6"/>
        <v>80</v>
      </c>
      <c r="R18" s="198">
        <f>SUM(R19:R20)</f>
        <v>80</v>
      </c>
      <c r="S18" s="198">
        <f>SUM(S19:S20)</f>
        <v>0</v>
      </c>
      <c r="T18" s="198">
        <f>SUM(T19:T20)</f>
        <v>0</v>
      </c>
    </row>
    <row r="19" spans="2:20" ht="18">
      <c r="B19" s="195"/>
      <c r="C19" s="196"/>
      <c r="D19" s="199" t="s">
        <v>229</v>
      </c>
      <c r="E19" s="200">
        <f t="shared" si="0"/>
        <v>0</v>
      </c>
      <c r="F19" s="200">
        <v>0</v>
      </c>
      <c r="G19" s="200">
        <v>0</v>
      </c>
      <c r="H19" s="200">
        <v>0</v>
      </c>
      <c r="I19" s="200">
        <f t="shared" si="2"/>
        <v>0</v>
      </c>
      <c r="J19" s="200">
        <v>0</v>
      </c>
      <c r="K19" s="200">
        <v>0</v>
      </c>
      <c r="L19" s="200">
        <v>0</v>
      </c>
      <c r="M19" s="200">
        <f t="shared" si="4"/>
        <v>0</v>
      </c>
      <c r="N19" s="200">
        <v>0</v>
      </c>
      <c r="O19" s="200">
        <v>0</v>
      </c>
      <c r="P19" s="200">
        <v>0</v>
      </c>
      <c r="Q19" s="200">
        <f t="shared" si="6"/>
        <v>0</v>
      </c>
      <c r="R19" s="200">
        <v>0</v>
      </c>
      <c r="S19" s="200">
        <v>0</v>
      </c>
      <c r="T19" s="200">
        <v>0</v>
      </c>
    </row>
    <row r="20" spans="2:20" ht="18">
      <c r="B20" s="195"/>
      <c r="C20" s="196"/>
      <c r="D20" s="199" t="s">
        <v>230</v>
      </c>
      <c r="E20" s="206">
        <f t="shared" si="0"/>
        <v>80</v>
      </c>
      <c r="F20" s="206">
        <f>F24+F34+F44+F53+F60+F64+F69+F80+F88+F98+F109+F120</f>
        <v>80</v>
      </c>
      <c r="G20" s="206">
        <f>G24+G34+G44+G53+G60+G64+G69+G80+G88+G98+G109+G120</f>
        <v>0</v>
      </c>
      <c r="H20" s="206">
        <f>H24+H34+H44+H53+H60+H64+H69+H80+H88+H98+H109+H120</f>
        <v>0</v>
      </c>
      <c r="I20" s="206">
        <f t="shared" si="2"/>
        <v>80</v>
      </c>
      <c r="J20" s="206">
        <f>J24+J34+J44+J53+J60+J64+J69+J80+J88+J98+J109+J120</f>
        <v>80</v>
      </c>
      <c r="K20" s="206">
        <f>K24+K34+K44+K53+K60+K64+K69+K80+K88+K98+K109+K120</f>
        <v>0</v>
      </c>
      <c r="L20" s="206">
        <f>L24+L34+L44+L53+L60+L64+L69+L80+L88+L98+L109+L120</f>
        <v>0</v>
      </c>
      <c r="M20" s="206">
        <f t="shared" si="4"/>
        <v>80</v>
      </c>
      <c r="N20" s="206">
        <f>N24+N34+N44+N53+N60+N64+N69+N80+N88+N98+N109+N120</f>
        <v>80</v>
      </c>
      <c r="O20" s="206">
        <f>O24+O34+O44+O53+O60+O64+O69+O80+O88+O98+O109+O120</f>
        <v>0</v>
      </c>
      <c r="P20" s="206">
        <f>P24+P34+P44+P53+P60+P64+P69+P80+P88+P98+P109+P120</f>
        <v>0</v>
      </c>
      <c r="Q20" s="206">
        <f t="shared" si="6"/>
        <v>80</v>
      </c>
      <c r="R20" s="206">
        <f>R24+R34+R44+R53+R60+R64+R69+R80+R88+R98+R109+R120</f>
        <v>80</v>
      </c>
      <c r="S20" s="206">
        <f>S24+S34+S44+S53+S60+S64+S69+S80+S88+S98+S109+S120</f>
        <v>0</v>
      </c>
      <c r="T20" s="206">
        <f>T24+T34+T44+T53+T60+T64+T69+T80+T88+T98+T109+T120</f>
        <v>0</v>
      </c>
    </row>
    <row r="21" spans="2:20" ht="31.5">
      <c r="B21" s="190" t="s">
        <v>233</v>
      </c>
      <c r="C21" s="191"/>
      <c r="D21" s="192" t="s">
        <v>234</v>
      </c>
      <c r="E21" s="207">
        <f t="shared" si="0"/>
        <v>1970</v>
      </c>
      <c r="F21" s="208">
        <f>F25+F26+F27+F28+F29+F30</f>
        <v>1970</v>
      </c>
      <c r="G21" s="208">
        <f>SUM(G25:G28)</f>
        <v>0</v>
      </c>
      <c r="H21" s="208">
        <f>SUM(H25:H28)</f>
        <v>0</v>
      </c>
      <c r="I21" s="207">
        <f t="shared" si="2"/>
        <v>1970</v>
      </c>
      <c r="J21" s="208">
        <f>J25+J26+J27+J28+J29+J30</f>
        <v>1970</v>
      </c>
      <c r="K21" s="208">
        <f>SUM(K25:K29)</f>
        <v>0</v>
      </c>
      <c r="L21" s="208">
        <f>SUM(L25:L29)</f>
        <v>0</v>
      </c>
      <c r="M21" s="207">
        <f t="shared" si="4"/>
        <v>1970</v>
      </c>
      <c r="N21" s="208">
        <f>N25+N26+N27+N28+N29+N30</f>
        <v>1970</v>
      </c>
      <c r="O21" s="208">
        <f>SUM(O25:O29)</f>
        <v>0</v>
      </c>
      <c r="P21" s="208">
        <f>SUM(P25:P29)</f>
        <v>0</v>
      </c>
      <c r="Q21" s="207">
        <f t="shared" si="6"/>
        <v>1970</v>
      </c>
      <c r="R21" s="208">
        <f>R25+R26+R27+R28+R29+R30</f>
        <v>1970</v>
      </c>
      <c r="S21" s="208">
        <f>SUM(S25:S29)</f>
        <v>0</v>
      </c>
      <c r="T21" s="208">
        <f>SUM(T25:T29)</f>
        <v>0</v>
      </c>
    </row>
    <row r="22" spans="2:20" ht="18">
      <c r="B22" s="195"/>
      <c r="C22" s="196"/>
      <c r="D22" s="197" t="s">
        <v>224</v>
      </c>
      <c r="E22" s="198">
        <f t="shared" si="0"/>
        <v>0</v>
      </c>
      <c r="F22" s="198">
        <f>SUM(F23:F24)</f>
        <v>0</v>
      </c>
      <c r="G22" s="198">
        <f>SUM(G23:G24)</f>
        <v>0</v>
      </c>
      <c r="H22" s="198">
        <f>SUM(H23:H24)</f>
        <v>0</v>
      </c>
      <c r="I22" s="198">
        <f t="shared" si="2"/>
        <v>0</v>
      </c>
      <c r="J22" s="198">
        <f>SUM(J23:J24)</f>
        <v>0</v>
      </c>
      <c r="K22" s="198">
        <f>SUM(K23:K24)</f>
        <v>0</v>
      </c>
      <c r="L22" s="198">
        <f>SUM(L23:L24)</f>
        <v>0</v>
      </c>
      <c r="M22" s="198">
        <f t="shared" si="4"/>
        <v>0</v>
      </c>
      <c r="N22" s="198">
        <f>SUM(N23:N24)</f>
        <v>0</v>
      </c>
      <c r="O22" s="198">
        <f>SUM(O23:O24)</f>
        <v>0</v>
      </c>
      <c r="P22" s="198">
        <f>SUM(P23:P24)</f>
        <v>0</v>
      </c>
      <c r="Q22" s="198">
        <f t="shared" si="6"/>
        <v>0</v>
      </c>
      <c r="R22" s="198">
        <f>SUM(R23:R24)</f>
        <v>0</v>
      </c>
      <c r="S22" s="198">
        <f>SUM(S23:S24)</f>
        <v>0</v>
      </c>
      <c r="T22" s="198">
        <f>SUM(T23:T24)</f>
        <v>0</v>
      </c>
    </row>
    <row r="23" spans="2:20" ht="18">
      <c r="B23" s="195"/>
      <c r="C23" s="196"/>
      <c r="D23" s="199" t="s">
        <v>229</v>
      </c>
      <c r="E23" s="200">
        <f t="shared" si="0"/>
        <v>0</v>
      </c>
      <c r="F23" s="200">
        <v>0</v>
      </c>
      <c r="G23" s="200">
        <v>0</v>
      </c>
      <c r="H23" s="200">
        <v>0</v>
      </c>
      <c r="I23" s="200">
        <f t="shared" si="2"/>
        <v>0</v>
      </c>
      <c r="J23" s="200">
        <v>0</v>
      </c>
      <c r="K23" s="200">
        <v>0</v>
      </c>
      <c r="L23" s="200">
        <v>0</v>
      </c>
      <c r="M23" s="200">
        <f t="shared" si="4"/>
        <v>0</v>
      </c>
      <c r="N23" s="200">
        <v>0</v>
      </c>
      <c r="O23" s="200">
        <v>0</v>
      </c>
      <c r="P23" s="200">
        <v>0</v>
      </c>
      <c r="Q23" s="200">
        <f t="shared" si="6"/>
        <v>0</v>
      </c>
      <c r="R23" s="200">
        <v>0</v>
      </c>
      <c r="S23" s="200">
        <v>0</v>
      </c>
      <c r="T23" s="200">
        <v>0</v>
      </c>
    </row>
    <row r="24" spans="2:20" ht="18">
      <c r="B24" s="195"/>
      <c r="C24" s="196"/>
      <c r="D24" s="199" t="s">
        <v>230</v>
      </c>
      <c r="E24" s="198">
        <f t="shared" si="0"/>
        <v>0</v>
      </c>
      <c r="F24" s="200">
        <v>0</v>
      </c>
      <c r="G24" s="200">
        <v>0</v>
      </c>
      <c r="H24" s="200">
        <v>0</v>
      </c>
      <c r="I24" s="198">
        <f t="shared" si="2"/>
        <v>0</v>
      </c>
      <c r="J24" s="200">
        <v>0</v>
      </c>
      <c r="K24" s="200">
        <v>0</v>
      </c>
      <c r="L24" s="200">
        <v>0</v>
      </c>
      <c r="M24" s="198">
        <f t="shared" si="4"/>
        <v>0</v>
      </c>
      <c r="N24" s="200">
        <v>0</v>
      </c>
      <c r="O24" s="200">
        <v>0</v>
      </c>
      <c r="P24" s="200">
        <v>0</v>
      </c>
      <c r="Q24" s="198">
        <f t="shared" si="6"/>
        <v>0</v>
      </c>
      <c r="R24" s="200">
        <v>0</v>
      </c>
      <c r="S24" s="200">
        <v>0</v>
      </c>
      <c r="T24" s="200">
        <v>0</v>
      </c>
    </row>
    <row r="25" spans="2:20" ht="15.75">
      <c r="B25" s="209"/>
      <c r="C25" s="210" t="s">
        <v>235</v>
      </c>
      <c r="D25" s="211" t="s">
        <v>236</v>
      </c>
      <c r="E25" s="212">
        <f t="shared" si="0"/>
        <v>1209</v>
      </c>
      <c r="F25" s="213">
        <v>1209</v>
      </c>
      <c r="G25" s="200">
        <v>0</v>
      </c>
      <c r="H25" s="200">
        <v>0</v>
      </c>
      <c r="I25" s="212">
        <f t="shared" si="2"/>
        <v>1209</v>
      </c>
      <c r="J25" s="213">
        <v>1209</v>
      </c>
      <c r="K25" s="200">
        <v>0</v>
      </c>
      <c r="L25" s="200">
        <v>0</v>
      </c>
      <c r="M25" s="212">
        <f t="shared" si="4"/>
        <v>1209</v>
      </c>
      <c r="N25" s="213">
        <v>1209</v>
      </c>
      <c r="O25" s="200">
        <v>0</v>
      </c>
      <c r="P25" s="200">
        <v>0</v>
      </c>
      <c r="Q25" s="212">
        <f t="shared" si="6"/>
        <v>1209</v>
      </c>
      <c r="R25" s="213">
        <v>1209</v>
      </c>
      <c r="S25" s="200">
        <v>0</v>
      </c>
      <c r="T25" s="200">
        <v>0</v>
      </c>
    </row>
    <row r="26" spans="2:20" ht="15.75">
      <c r="B26" s="209"/>
      <c r="C26" s="210" t="s">
        <v>237</v>
      </c>
      <c r="D26" s="214" t="s">
        <v>238</v>
      </c>
      <c r="E26" s="212">
        <f t="shared" si="0"/>
        <v>34</v>
      </c>
      <c r="F26" s="213">
        <v>34</v>
      </c>
      <c r="G26" s="200">
        <v>0</v>
      </c>
      <c r="H26" s="200">
        <v>0</v>
      </c>
      <c r="I26" s="212">
        <f t="shared" si="2"/>
        <v>34</v>
      </c>
      <c r="J26" s="213">
        <v>34</v>
      </c>
      <c r="K26" s="200">
        <v>0</v>
      </c>
      <c r="L26" s="200">
        <v>0</v>
      </c>
      <c r="M26" s="212">
        <f t="shared" si="4"/>
        <v>34</v>
      </c>
      <c r="N26" s="213">
        <v>34</v>
      </c>
      <c r="O26" s="200">
        <v>0</v>
      </c>
      <c r="P26" s="200">
        <v>0</v>
      </c>
      <c r="Q26" s="212">
        <f t="shared" si="6"/>
        <v>34</v>
      </c>
      <c r="R26" s="213">
        <v>34</v>
      </c>
      <c r="S26" s="200">
        <v>0</v>
      </c>
      <c r="T26" s="200">
        <v>0</v>
      </c>
    </row>
    <row r="27" spans="2:20" ht="30">
      <c r="B27" s="209"/>
      <c r="C27" s="210" t="s">
        <v>239</v>
      </c>
      <c r="D27" s="214" t="s">
        <v>240</v>
      </c>
      <c r="E27" s="212">
        <f t="shared" si="0"/>
        <v>161</v>
      </c>
      <c r="F27" s="213">
        <v>161</v>
      </c>
      <c r="G27" s="200">
        <v>0</v>
      </c>
      <c r="H27" s="200">
        <v>0</v>
      </c>
      <c r="I27" s="212">
        <f t="shared" si="2"/>
        <v>161</v>
      </c>
      <c r="J27" s="213">
        <v>161</v>
      </c>
      <c r="K27" s="200">
        <v>0</v>
      </c>
      <c r="L27" s="200">
        <v>0</v>
      </c>
      <c r="M27" s="212">
        <f t="shared" si="4"/>
        <v>161</v>
      </c>
      <c r="N27" s="213">
        <v>161</v>
      </c>
      <c r="O27" s="200">
        <v>0</v>
      </c>
      <c r="P27" s="200">
        <v>0</v>
      </c>
      <c r="Q27" s="212">
        <f t="shared" si="6"/>
        <v>161</v>
      </c>
      <c r="R27" s="213">
        <v>161</v>
      </c>
      <c r="S27" s="200">
        <v>0</v>
      </c>
      <c r="T27" s="200">
        <v>0</v>
      </c>
    </row>
    <row r="28" spans="2:20" ht="15.75">
      <c r="B28" s="209"/>
      <c r="C28" s="210" t="s">
        <v>241</v>
      </c>
      <c r="D28" s="214" t="s">
        <v>242</v>
      </c>
      <c r="E28" s="212">
        <f t="shared" si="0"/>
        <v>420</v>
      </c>
      <c r="F28" s="213">
        <v>420</v>
      </c>
      <c r="G28" s="200">
        <v>0</v>
      </c>
      <c r="H28" s="200">
        <v>0</v>
      </c>
      <c r="I28" s="212">
        <f t="shared" si="2"/>
        <v>420</v>
      </c>
      <c r="J28" s="213">
        <v>420</v>
      </c>
      <c r="K28" s="200">
        <v>0</v>
      </c>
      <c r="L28" s="200">
        <v>0</v>
      </c>
      <c r="M28" s="212">
        <f t="shared" si="4"/>
        <v>420</v>
      </c>
      <c r="N28" s="213">
        <v>420</v>
      </c>
      <c r="O28" s="200">
        <v>0</v>
      </c>
      <c r="P28" s="200">
        <v>0</v>
      </c>
      <c r="Q28" s="212">
        <f t="shared" si="6"/>
        <v>420</v>
      </c>
      <c r="R28" s="213">
        <v>420</v>
      </c>
      <c r="S28" s="200">
        <v>0</v>
      </c>
      <c r="T28" s="200">
        <v>0</v>
      </c>
    </row>
    <row r="29" spans="2:20" ht="15.75">
      <c r="B29" s="209"/>
      <c r="C29" s="210" t="s">
        <v>243</v>
      </c>
      <c r="D29" s="214" t="s">
        <v>244</v>
      </c>
      <c r="E29" s="212">
        <f t="shared" si="0"/>
        <v>110</v>
      </c>
      <c r="F29" s="213">
        <v>110</v>
      </c>
      <c r="G29" s="200">
        <v>0</v>
      </c>
      <c r="H29" s="200">
        <v>0</v>
      </c>
      <c r="I29" s="212">
        <f t="shared" si="2"/>
        <v>110</v>
      </c>
      <c r="J29" s="213">
        <v>110</v>
      </c>
      <c r="K29" s="200">
        <v>0</v>
      </c>
      <c r="L29" s="200">
        <v>0</v>
      </c>
      <c r="M29" s="212">
        <f t="shared" si="4"/>
        <v>110</v>
      </c>
      <c r="N29" s="213">
        <v>110</v>
      </c>
      <c r="O29" s="200">
        <v>0</v>
      </c>
      <c r="P29" s="200">
        <v>0</v>
      </c>
      <c r="Q29" s="212">
        <f t="shared" si="6"/>
        <v>110</v>
      </c>
      <c r="R29" s="213">
        <v>110</v>
      </c>
      <c r="S29" s="200">
        <v>0</v>
      </c>
      <c r="T29" s="200">
        <v>0</v>
      </c>
    </row>
    <row r="30" spans="2:20" ht="30">
      <c r="B30" s="209"/>
      <c r="C30" s="210" t="s">
        <v>245</v>
      </c>
      <c r="D30" s="214" t="s">
        <v>246</v>
      </c>
      <c r="E30" s="212">
        <f t="shared" si="0"/>
        <v>36</v>
      </c>
      <c r="F30" s="213">
        <v>36</v>
      </c>
      <c r="G30" s="200">
        <v>0</v>
      </c>
      <c r="H30" s="200">
        <v>0</v>
      </c>
      <c r="I30" s="212">
        <f t="shared" si="2"/>
        <v>36</v>
      </c>
      <c r="J30" s="213">
        <v>36</v>
      </c>
      <c r="K30" s="200">
        <v>0</v>
      </c>
      <c r="L30" s="200">
        <v>0</v>
      </c>
      <c r="M30" s="212">
        <f t="shared" si="4"/>
        <v>36</v>
      </c>
      <c r="N30" s="213">
        <v>36</v>
      </c>
      <c r="O30" s="200">
        <v>0</v>
      </c>
      <c r="P30" s="200">
        <v>0</v>
      </c>
      <c r="Q30" s="212">
        <f t="shared" si="6"/>
        <v>36</v>
      </c>
      <c r="R30" s="213">
        <v>36</v>
      </c>
      <c r="S30" s="200">
        <v>0</v>
      </c>
      <c r="T30" s="200">
        <v>0</v>
      </c>
    </row>
    <row r="31" spans="2:20" ht="31.5">
      <c r="B31" s="190" t="s">
        <v>247</v>
      </c>
      <c r="C31" s="191"/>
      <c r="D31" s="192" t="s">
        <v>248</v>
      </c>
      <c r="E31" s="207">
        <f t="shared" si="0"/>
        <v>22500</v>
      </c>
      <c r="F31" s="208">
        <f>F35+F36+F37+F38+F39+F40</f>
        <v>22500</v>
      </c>
      <c r="G31" s="208">
        <f>SUM(G35:G39)</f>
        <v>0</v>
      </c>
      <c r="H31" s="208">
        <f>SUM(H35:H39)</f>
        <v>0</v>
      </c>
      <c r="I31" s="207">
        <f t="shared" si="2"/>
        <v>22500</v>
      </c>
      <c r="J31" s="208">
        <f>J35+J36+J37+J38+J39+J40</f>
        <v>22500</v>
      </c>
      <c r="K31" s="208">
        <f>SUM(K35:K39)</f>
        <v>0</v>
      </c>
      <c r="L31" s="208">
        <f>SUM(L35:L39)</f>
        <v>0</v>
      </c>
      <c r="M31" s="207">
        <f t="shared" si="4"/>
        <v>22500</v>
      </c>
      <c r="N31" s="208">
        <f>N35+N36+N37+N38+N39+N40</f>
        <v>22500</v>
      </c>
      <c r="O31" s="208">
        <f>SUM(O35:O39)</f>
        <v>0</v>
      </c>
      <c r="P31" s="208">
        <f>SUM(P35:P39)</f>
        <v>0</v>
      </c>
      <c r="Q31" s="207">
        <f t="shared" si="6"/>
        <v>22500</v>
      </c>
      <c r="R31" s="208">
        <f>R35+R36+R37+R38+R39+R40</f>
        <v>22500</v>
      </c>
      <c r="S31" s="208">
        <f>SUM(S35:S39)</f>
        <v>0</v>
      </c>
      <c r="T31" s="208">
        <f>SUM(T35:T39)</f>
        <v>0</v>
      </c>
    </row>
    <row r="32" spans="2:20" ht="18">
      <c r="B32" s="195"/>
      <c r="C32" s="196"/>
      <c r="D32" s="197" t="s">
        <v>224</v>
      </c>
      <c r="E32" s="198">
        <f t="shared" si="0"/>
        <v>0</v>
      </c>
      <c r="F32" s="198">
        <f>SUM(F33:F34)</f>
        <v>0</v>
      </c>
      <c r="G32" s="198">
        <f>SUM(G33:G34)</f>
        <v>0</v>
      </c>
      <c r="H32" s="198">
        <f>SUM(H33:H34)</f>
        <v>0</v>
      </c>
      <c r="I32" s="198">
        <f t="shared" si="2"/>
        <v>0</v>
      </c>
      <c r="J32" s="198">
        <f>SUM(J33:J34)</f>
        <v>0</v>
      </c>
      <c r="K32" s="198">
        <f>SUM(K33:K34)</f>
        <v>0</v>
      </c>
      <c r="L32" s="198">
        <f>SUM(L33:L34)</f>
        <v>0</v>
      </c>
      <c r="M32" s="198">
        <f t="shared" si="4"/>
        <v>0</v>
      </c>
      <c r="N32" s="198">
        <f>SUM(N33:N34)</f>
        <v>0</v>
      </c>
      <c r="O32" s="198">
        <f>SUM(O33:O34)</f>
        <v>0</v>
      </c>
      <c r="P32" s="198">
        <f>SUM(P33:P34)</f>
        <v>0</v>
      </c>
      <c r="Q32" s="198">
        <f t="shared" si="6"/>
        <v>0</v>
      </c>
      <c r="R32" s="198">
        <f>SUM(R33:R34)</f>
        <v>0</v>
      </c>
      <c r="S32" s="198">
        <f>SUM(S33:S34)</f>
        <v>0</v>
      </c>
      <c r="T32" s="198">
        <f>SUM(T33:T34)</f>
        <v>0</v>
      </c>
    </row>
    <row r="33" spans="2:20" ht="18">
      <c r="B33" s="195"/>
      <c r="C33" s="196"/>
      <c r="D33" s="199" t="s">
        <v>229</v>
      </c>
      <c r="E33" s="200">
        <f t="shared" si="0"/>
        <v>0</v>
      </c>
      <c r="F33" s="200">
        <v>0</v>
      </c>
      <c r="G33" s="200">
        <v>0</v>
      </c>
      <c r="H33" s="200">
        <v>0</v>
      </c>
      <c r="I33" s="200">
        <f t="shared" si="2"/>
        <v>0</v>
      </c>
      <c r="J33" s="200">
        <v>0</v>
      </c>
      <c r="K33" s="200">
        <v>0</v>
      </c>
      <c r="L33" s="200">
        <v>0</v>
      </c>
      <c r="M33" s="200">
        <f t="shared" si="4"/>
        <v>0</v>
      </c>
      <c r="N33" s="200">
        <v>0</v>
      </c>
      <c r="O33" s="200">
        <v>0</v>
      </c>
      <c r="P33" s="200">
        <v>0</v>
      </c>
      <c r="Q33" s="200">
        <f t="shared" si="6"/>
        <v>0</v>
      </c>
      <c r="R33" s="200">
        <v>0</v>
      </c>
      <c r="S33" s="200">
        <v>0</v>
      </c>
      <c r="T33" s="200">
        <v>0</v>
      </c>
    </row>
    <row r="34" spans="2:20" ht="18">
      <c r="B34" s="195"/>
      <c r="C34" s="196"/>
      <c r="D34" s="199" t="s">
        <v>230</v>
      </c>
      <c r="E34" s="198">
        <f t="shared" si="0"/>
        <v>0</v>
      </c>
      <c r="F34" s="200">
        <v>0</v>
      </c>
      <c r="G34" s="200">
        <v>0</v>
      </c>
      <c r="H34" s="200">
        <v>0</v>
      </c>
      <c r="I34" s="198">
        <f t="shared" si="2"/>
        <v>0</v>
      </c>
      <c r="J34" s="200">
        <v>0</v>
      </c>
      <c r="K34" s="200">
        <v>0</v>
      </c>
      <c r="L34" s="200">
        <v>0</v>
      </c>
      <c r="M34" s="198">
        <f t="shared" si="4"/>
        <v>0</v>
      </c>
      <c r="N34" s="200">
        <v>0</v>
      </c>
      <c r="O34" s="200">
        <v>0</v>
      </c>
      <c r="P34" s="200">
        <v>0</v>
      </c>
      <c r="Q34" s="198">
        <f t="shared" si="6"/>
        <v>0</v>
      </c>
      <c r="R34" s="200">
        <v>0</v>
      </c>
      <c r="S34" s="200">
        <v>0</v>
      </c>
      <c r="T34" s="200">
        <v>0</v>
      </c>
    </row>
    <row r="35" spans="2:20" ht="15.75">
      <c r="B35" s="209"/>
      <c r="C35" s="210" t="s">
        <v>249</v>
      </c>
      <c r="D35" s="214" t="s">
        <v>250</v>
      </c>
      <c r="E35" s="212">
        <f t="shared" si="0"/>
        <v>14217</v>
      </c>
      <c r="F35" s="213">
        <v>14217</v>
      </c>
      <c r="G35" s="200">
        <v>0</v>
      </c>
      <c r="H35" s="200">
        <v>0</v>
      </c>
      <c r="I35" s="212">
        <f t="shared" si="2"/>
        <v>14217</v>
      </c>
      <c r="J35" s="213">
        <v>14217</v>
      </c>
      <c r="K35" s="200">
        <v>0</v>
      </c>
      <c r="L35" s="200">
        <v>0</v>
      </c>
      <c r="M35" s="212">
        <f t="shared" si="4"/>
        <v>14217</v>
      </c>
      <c r="N35" s="213">
        <v>14217</v>
      </c>
      <c r="O35" s="200">
        <v>0</v>
      </c>
      <c r="P35" s="200">
        <v>0</v>
      </c>
      <c r="Q35" s="212">
        <f t="shared" si="6"/>
        <v>14217</v>
      </c>
      <c r="R35" s="213">
        <v>14217</v>
      </c>
      <c r="S35" s="200">
        <v>0</v>
      </c>
      <c r="T35" s="200">
        <v>0</v>
      </c>
    </row>
    <row r="36" spans="2:20" ht="15.75">
      <c r="B36" s="209"/>
      <c r="C36" s="210" t="s">
        <v>251</v>
      </c>
      <c r="D36" s="214" t="s">
        <v>252</v>
      </c>
      <c r="E36" s="212">
        <f t="shared" si="0"/>
        <v>150</v>
      </c>
      <c r="F36" s="213">
        <v>150</v>
      </c>
      <c r="G36" s="200">
        <v>0</v>
      </c>
      <c r="H36" s="200">
        <v>0</v>
      </c>
      <c r="I36" s="212">
        <f t="shared" si="2"/>
        <v>150</v>
      </c>
      <c r="J36" s="213">
        <v>150</v>
      </c>
      <c r="K36" s="200">
        <v>0</v>
      </c>
      <c r="L36" s="200">
        <v>0</v>
      </c>
      <c r="M36" s="212">
        <f t="shared" si="4"/>
        <v>150</v>
      </c>
      <c r="N36" s="213">
        <v>150</v>
      </c>
      <c r="O36" s="200">
        <v>0</v>
      </c>
      <c r="P36" s="200">
        <v>0</v>
      </c>
      <c r="Q36" s="212">
        <f t="shared" si="6"/>
        <v>150</v>
      </c>
      <c r="R36" s="213">
        <v>150</v>
      </c>
      <c r="S36" s="200">
        <v>0</v>
      </c>
      <c r="T36" s="200">
        <v>0</v>
      </c>
    </row>
    <row r="37" spans="2:20" ht="15.75">
      <c r="B37" s="209"/>
      <c r="C37" s="210" t="s">
        <v>253</v>
      </c>
      <c r="D37" s="214" t="s">
        <v>254</v>
      </c>
      <c r="E37" s="212">
        <f t="shared" si="0"/>
        <v>7603</v>
      </c>
      <c r="F37" s="213">
        <v>7603</v>
      </c>
      <c r="G37" s="200">
        <v>0</v>
      </c>
      <c r="H37" s="200">
        <v>0</v>
      </c>
      <c r="I37" s="212">
        <f t="shared" si="2"/>
        <v>7603</v>
      </c>
      <c r="J37" s="213">
        <v>7603</v>
      </c>
      <c r="K37" s="200">
        <v>0</v>
      </c>
      <c r="L37" s="200">
        <v>0</v>
      </c>
      <c r="M37" s="212">
        <f t="shared" si="4"/>
        <v>7603</v>
      </c>
      <c r="N37" s="213">
        <v>7603</v>
      </c>
      <c r="O37" s="200">
        <v>0</v>
      </c>
      <c r="P37" s="200">
        <v>0</v>
      </c>
      <c r="Q37" s="212">
        <f t="shared" si="6"/>
        <v>7603</v>
      </c>
      <c r="R37" s="213">
        <v>7603</v>
      </c>
      <c r="S37" s="200">
        <v>0</v>
      </c>
      <c r="T37" s="200">
        <v>0</v>
      </c>
    </row>
    <row r="38" spans="2:20" ht="15.75">
      <c r="B38" s="209"/>
      <c r="C38" s="210" t="s">
        <v>255</v>
      </c>
      <c r="D38" s="214" t="s">
        <v>256</v>
      </c>
      <c r="E38" s="212">
        <f t="shared" si="0"/>
        <v>400</v>
      </c>
      <c r="F38" s="213">
        <v>400</v>
      </c>
      <c r="G38" s="200">
        <v>0</v>
      </c>
      <c r="H38" s="200">
        <v>0</v>
      </c>
      <c r="I38" s="212">
        <f t="shared" si="2"/>
        <v>400</v>
      </c>
      <c r="J38" s="213">
        <v>400</v>
      </c>
      <c r="K38" s="200">
        <v>0</v>
      </c>
      <c r="L38" s="200">
        <v>0</v>
      </c>
      <c r="M38" s="212">
        <f t="shared" si="4"/>
        <v>400</v>
      </c>
      <c r="N38" s="213">
        <v>400</v>
      </c>
      <c r="O38" s="200">
        <v>0</v>
      </c>
      <c r="P38" s="200">
        <v>0</v>
      </c>
      <c r="Q38" s="212">
        <f t="shared" si="6"/>
        <v>400</v>
      </c>
      <c r="R38" s="213">
        <v>400</v>
      </c>
      <c r="S38" s="200">
        <v>0</v>
      </c>
      <c r="T38" s="200">
        <v>0</v>
      </c>
    </row>
    <row r="39" spans="2:20" ht="15.75">
      <c r="B39" s="209"/>
      <c r="C39" s="210" t="s">
        <v>257</v>
      </c>
      <c r="D39" s="214" t="s">
        <v>258</v>
      </c>
      <c r="E39" s="212">
        <f t="shared" si="0"/>
        <v>30</v>
      </c>
      <c r="F39" s="213">
        <v>30</v>
      </c>
      <c r="G39" s="200">
        <v>0</v>
      </c>
      <c r="H39" s="200">
        <v>0</v>
      </c>
      <c r="I39" s="212">
        <f t="shared" si="2"/>
        <v>30</v>
      </c>
      <c r="J39" s="213">
        <v>30</v>
      </c>
      <c r="K39" s="200">
        <v>0</v>
      </c>
      <c r="L39" s="200">
        <v>0</v>
      </c>
      <c r="M39" s="212">
        <f t="shared" si="4"/>
        <v>30</v>
      </c>
      <c r="N39" s="213">
        <v>30</v>
      </c>
      <c r="O39" s="200">
        <v>0</v>
      </c>
      <c r="P39" s="200">
        <v>0</v>
      </c>
      <c r="Q39" s="212">
        <f t="shared" si="6"/>
        <v>30</v>
      </c>
      <c r="R39" s="213">
        <v>30</v>
      </c>
      <c r="S39" s="200">
        <v>0</v>
      </c>
      <c r="T39" s="200">
        <v>0</v>
      </c>
    </row>
    <row r="40" spans="2:20" ht="15.75">
      <c r="B40" s="209"/>
      <c r="C40" s="210" t="s">
        <v>259</v>
      </c>
      <c r="D40" s="214" t="s">
        <v>260</v>
      </c>
      <c r="E40" s="212">
        <f t="shared" si="0"/>
        <v>100</v>
      </c>
      <c r="F40" s="213">
        <v>100</v>
      </c>
      <c r="G40" s="200">
        <v>0</v>
      </c>
      <c r="H40" s="200">
        <v>0</v>
      </c>
      <c r="I40" s="212">
        <f t="shared" si="2"/>
        <v>100</v>
      </c>
      <c r="J40" s="213">
        <v>100</v>
      </c>
      <c r="K40" s="200">
        <v>0</v>
      </c>
      <c r="L40" s="200">
        <v>0</v>
      </c>
      <c r="M40" s="212">
        <f t="shared" si="4"/>
        <v>100</v>
      </c>
      <c r="N40" s="213">
        <v>100</v>
      </c>
      <c r="O40" s="200">
        <v>0</v>
      </c>
      <c r="P40" s="200">
        <v>0</v>
      </c>
      <c r="Q40" s="212">
        <f t="shared" si="6"/>
        <v>100</v>
      </c>
      <c r="R40" s="213">
        <v>100</v>
      </c>
      <c r="S40" s="200">
        <v>0</v>
      </c>
      <c r="T40" s="200">
        <v>0</v>
      </c>
    </row>
    <row r="41" spans="2:20" ht="31.5">
      <c r="B41" s="190" t="s">
        <v>261</v>
      </c>
      <c r="C41" s="191"/>
      <c r="D41" s="192" t="s">
        <v>262</v>
      </c>
      <c r="E41" s="207">
        <f t="shared" si="0"/>
        <v>1900</v>
      </c>
      <c r="F41" s="208">
        <f t="shared" ref="F41:T41" si="9">SUM(F45:F49)</f>
        <v>1900</v>
      </c>
      <c r="G41" s="208">
        <f t="shared" si="9"/>
        <v>0</v>
      </c>
      <c r="H41" s="208">
        <f t="shared" si="9"/>
        <v>0</v>
      </c>
      <c r="I41" s="207">
        <f t="shared" si="2"/>
        <v>1900</v>
      </c>
      <c r="J41" s="208">
        <f t="shared" si="9"/>
        <v>1900</v>
      </c>
      <c r="K41" s="208">
        <f t="shared" si="9"/>
        <v>0</v>
      </c>
      <c r="L41" s="208">
        <f t="shared" si="9"/>
        <v>0</v>
      </c>
      <c r="M41" s="207">
        <f t="shared" si="4"/>
        <v>1900</v>
      </c>
      <c r="N41" s="208">
        <f>SUM(N45:N49)</f>
        <v>1900</v>
      </c>
      <c r="O41" s="208">
        <f>SUM(O45:O49)</f>
        <v>0</v>
      </c>
      <c r="P41" s="208">
        <f>SUM(P45:P49)</f>
        <v>0</v>
      </c>
      <c r="Q41" s="207">
        <f t="shared" si="6"/>
        <v>1900</v>
      </c>
      <c r="R41" s="208">
        <f t="shared" si="9"/>
        <v>1900</v>
      </c>
      <c r="S41" s="208">
        <f t="shared" si="9"/>
        <v>0</v>
      </c>
      <c r="T41" s="208">
        <f t="shared" si="9"/>
        <v>0</v>
      </c>
    </row>
    <row r="42" spans="2:20" ht="18">
      <c r="B42" s="195"/>
      <c r="C42" s="196"/>
      <c r="D42" s="197" t="s">
        <v>224</v>
      </c>
      <c r="E42" s="198">
        <f t="shared" si="0"/>
        <v>0</v>
      </c>
      <c r="F42" s="198">
        <f>SUM(F43:F44)</f>
        <v>0</v>
      </c>
      <c r="G42" s="198">
        <f>SUM(G43:G44)</f>
        <v>0</v>
      </c>
      <c r="H42" s="198">
        <f>SUM(H43:H44)</f>
        <v>0</v>
      </c>
      <c r="I42" s="198">
        <f t="shared" si="2"/>
        <v>0</v>
      </c>
      <c r="J42" s="198">
        <f>SUM(J43:J44)</f>
        <v>0</v>
      </c>
      <c r="K42" s="198">
        <f>SUM(K43:K44)</f>
        <v>0</v>
      </c>
      <c r="L42" s="198">
        <f>SUM(L43:L44)</f>
        <v>0</v>
      </c>
      <c r="M42" s="198">
        <f t="shared" si="4"/>
        <v>0</v>
      </c>
      <c r="N42" s="198">
        <f>SUM(N43:N44)</f>
        <v>0</v>
      </c>
      <c r="O42" s="198">
        <f>SUM(O43:O44)</f>
        <v>0</v>
      </c>
      <c r="P42" s="198">
        <f>SUM(P43:P44)</f>
        <v>0</v>
      </c>
      <c r="Q42" s="198">
        <f t="shared" si="6"/>
        <v>0</v>
      </c>
      <c r="R42" s="198">
        <f>SUM(R43:R44)</f>
        <v>0</v>
      </c>
      <c r="S42" s="198">
        <f>SUM(S43:S44)</f>
        <v>0</v>
      </c>
      <c r="T42" s="198">
        <f>SUM(T43:T44)</f>
        <v>0</v>
      </c>
    </row>
    <row r="43" spans="2:20" ht="18">
      <c r="B43" s="195"/>
      <c r="C43" s="196"/>
      <c r="D43" s="199" t="s">
        <v>229</v>
      </c>
      <c r="E43" s="200">
        <f t="shared" si="0"/>
        <v>0</v>
      </c>
      <c r="F43" s="200">
        <v>0</v>
      </c>
      <c r="G43" s="200">
        <v>0</v>
      </c>
      <c r="H43" s="200">
        <v>0</v>
      </c>
      <c r="I43" s="200">
        <f t="shared" si="2"/>
        <v>0</v>
      </c>
      <c r="J43" s="200">
        <v>0</v>
      </c>
      <c r="K43" s="200">
        <v>0</v>
      </c>
      <c r="L43" s="200">
        <v>0</v>
      </c>
      <c r="M43" s="200">
        <f t="shared" si="4"/>
        <v>0</v>
      </c>
      <c r="N43" s="200">
        <v>0</v>
      </c>
      <c r="O43" s="200">
        <v>0</v>
      </c>
      <c r="P43" s="200">
        <v>0</v>
      </c>
      <c r="Q43" s="200">
        <f t="shared" si="6"/>
        <v>0</v>
      </c>
      <c r="R43" s="200">
        <v>0</v>
      </c>
      <c r="S43" s="200">
        <v>0</v>
      </c>
      <c r="T43" s="200">
        <v>0</v>
      </c>
    </row>
    <row r="44" spans="2:20" ht="18">
      <c r="B44" s="195"/>
      <c r="C44" s="196"/>
      <c r="D44" s="199" t="s">
        <v>230</v>
      </c>
      <c r="E44" s="198">
        <f t="shared" si="0"/>
        <v>0</v>
      </c>
      <c r="F44" s="200">
        <v>0</v>
      </c>
      <c r="G44" s="200">
        <v>0</v>
      </c>
      <c r="H44" s="200">
        <v>0</v>
      </c>
      <c r="I44" s="198">
        <f t="shared" si="2"/>
        <v>0</v>
      </c>
      <c r="J44" s="200">
        <v>0</v>
      </c>
      <c r="K44" s="200">
        <v>0</v>
      </c>
      <c r="L44" s="200">
        <v>0</v>
      </c>
      <c r="M44" s="198">
        <f t="shared" si="4"/>
        <v>0</v>
      </c>
      <c r="N44" s="200">
        <v>0</v>
      </c>
      <c r="O44" s="200">
        <v>0</v>
      </c>
      <c r="P44" s="200">
        <v>0</v>
      </c>
      <c r="Q44" s="198">
        <f t="shared" si="6"/>
        <v>0</v>
      </c>
      <c r="R44" s="200">
        <v>0</v>
      </c>
      <c r="S44" s="200">
        <v>0</v>
      </c>
      <c r="T44" s="200">
        <v>0</v>
      </c>
    </row>
    <row r="45" spans="2:20" ht="45">
      <c r="B45" s="209"/>
      <c r="C45" s="210" t="s">
        <v>263</v>
      </c>
      <c r="D45" s="214" t="s">
        <v>264</v>
      </c>
      <c r="E45" s="212">
        <f t="shared" si="0"/>
        <v>600</v>
      </c>
      <c r="F45" s="213">
        <v>600</v>
      </c>
      <c r="G45" s="200">
        <v>0</v>
      </c>
      <c r="H45" s="200">
        <v>0</v>
      </c>
      <c r="I45" s="212">
        <f t="shared" si="2"/>
        <v>600</v>
      </c>
      <c r="J45" s="213">
        <v>600</v>
      </c>
      <c r="K45" s="200">
        <v>0</v>
      </c>
      <c r="L45" s="200">
        <v>0</v>
      </c>
      <c r="M45" s="212">
        <f t="shared" si="4"/>
        <v>600</v>
      </c>
      <c r="N45" s="213">
        <v>600</v>
      </c>
      <c r="O45" s="200">
        <v>0</v>
      </c>
      <c r="P45" s="200">
        <v>0</v>
      </c>
      <c r="Q45" s="212">
        <f t="shared" si="6"/>
        <v>600</v>
      </c>
      <c r="R45" s="213">
        <v>600</v>
      </c>
      <c r="S45" s="200">
        <v>0</v>
      </c>
      <c r="T45" s="200">
        <v>0</v>
      </c>
    </row>
    <row r="46" spans="2:20" ht="45">
      <c r="B46" s="209"/>
      <c r="C46" s="210" t="s">
        <v>265</v>
      </c>
      <c r="D46" s="214" t="s">
        <v>266</v>
      </c>
      <c r="E46" s="212">
        <f t="shared" si="0"/>
        <v>950</v>
      </c>
      <c r="F46" s="213">
        <v>950</v>
      </c>
      <c r="G46" s="200">
        <v>0</v>
      </c>
      <c r="H46" s="200">
        <v>0</v>
      </c>
      <c r="I46" s="212">
        <f t="shared" si="2"/>
        <v>950</v>
      </c>
      <c r="J46" s="213">
        <v>950</v>
      </c>
      <c r="K46" s="200">
        <v>0</v>
      </c>
      <c r="L46" s="200">
        <v>0</v>
      </c>
      <c r="M46" s="212">
        <f t="shared" si="4"/>
        <v>950</v>
      </c>
      <c r="N46" s="213">
        <v>950</v>
      </c>
      <c r="O46" s="200">
        <v>0</v>
      </c>
      <c r="P46" s="200">
        <v>0</v>
      </c>
      <c r="Q46" s="212">
        <f t="shared" si="6"/>
        <v>950</v>
      </c>
      <c r="R46" s="213">
        <v>950</v>
      </c>
      <c r="S46" s="200">
        <v>0</v>
      </c>
      <c r="T46" s="200">
        <v>0</v>
      </c>
    </row>
    <row r="47" spans="2:20" ht="15.75">
      <c r="B47" s="209"/>
      <c r="C47" s="210" t="s">
        <v>267</v>
      </c>
      <c r="D47" s="214" t="s">
        <v>268</v>
      </c>
      <c r="E47" s="212">
        <f t="shared" si="0"/>
        <v>30</v>
      </c>
      <c r="F47" s="213">
        <v>30</v>
      </c>
      <c r="G47" s="200">
        <v>0</v>
      </c>
      <c r="H47" s="200">
        <v>0</v>
      </c>
      <c r="I47" s="212">
        <f t="shared" si="2"/>
        <v>30</v>
      </c>
      <c r="J47" s="213">
        <v>30</v>
      </c>
      <c r="K47" s="200">
        <v>0</v>
      </c>
      <c r="L47" s="200">
        <v>0</v>
      </c>
      <c r="M47" s="212">
        <f t="shared" si="4"/>
        <v>30</v>
      </c>
      <c r="N47" s="213">
        <v>30</v>
      </c>
      <c r="O47" s="200">
        <v>0</v>
      </c>
      <c r="P47" s="200">
        <v>0</v>
      </c>
      <c r="Q47" s="212">
        <f t="shared" si="6"/>
        <v>30</v>
      </c>
      <c r="R47" s="213">
        <v>30</v>
      </c>
      <c r="S47" s="200">
        <v>0</v>
      </c>
      <c r="T47" s="200">
        <v>0</v>
      </c>
    </row>
    <row r="48" spans="2:20" ht="15.75">
      <c r="B48" s="209"/>
      <c r="C48" s="210" t="s">
        <v>269</v>
      </c>
      <c r="D48" s="214" t="s">
        <v>270</v>
      </c>
      <c r="E48" s="212">
        <f t="shared" si="0"/>
        <v>80</v>
      </c>
      <c r="F48" s="213">
        <v>80</v>
      </c>
      <c r="G48" s="200">
        <v>0</v>
      </c>
      <c r="H48" s="200">
        <v>0</v>
      </c>
      <c r="I48" s="212">
        <f t="shared" si="2"/>
        <v>80</v>
      </c>
      <c r="J48" s="213">
        <v>80</v>
      </c>
      <c r="K48" s="200">
        <v>0</v>
      </c>
      <c r="L48" s="200">
        <v>0</v>
      </c>
      <c r="M48" s="212">
        <f t="shared" si="4"/>
        <v>80</v>
      </c>
      <c r="N48" s="213">
        <v>80</v>
      </c>
      <c r="O48" s="200">
        <v>0</v>
      </c>
      <c r="P48" s="200">
        <v>0</v>
      </c>
      <c r="Q48" s="212">
        <f t="shared" si="6"/>
        <v>80</v>
      </c>
      <c r="R48" s="213">
        <v>80</v>
      </c>
      <c r="S48" s="200">
        <v>0</v>
      </c>
      <c r="T48" s="200">
        <v>0</v>
      </c>
    </row>
    <row r="49" spans="2:20" ht="87" customHeight="1">
      <c r="B49" s="209"/>
      <c r="C49" s="210" t="s">
        <v>271</v>
      </c>
      <c r="D49" s="214" t="s">
        <v>272</v>
      </c>
      <c r="E49" s="212">
        <f t="shared" si="0"/>
        <v>240</v>
      </c>
      <c r="F49" s="213">
        <v>240</v>
      </c>
      <c r="G49" s="200">
        <v>0</v>
      </c>
      <c r="H49" s="200">
        <v>0</v>
      </c>
      <c r="I49" s="212">
        <f t="shared" si="2"/>
        <v>240</v>
      </c>
      <c r="J49" s="213">
        <v>240</v>
      </c>
      <c r="K49" s="200">
        <v>0</v>
      </c>
      <c r="L49" s="200">
        <v>0</v>
      </c>
      <c r="M49" s="212">
        <f t="shared" si="4"/>
        <v>240</v>
      </c>
      <c r="N49" s="213">
        <v>240</v>
      </c>
      <c r="O49" s="200">
        <v>0</v>
      </c>
      <c r="P49" s="200">
        <v>0</v>
      </c>
      <c r="Q49" s="212">
        <f t="shared" si="6"/>
        <v>240</v>
      </c>
      <c r="R49" s="213">
        <v>240</v>
      </c>
      <c r="S49" s="200">
        <v>0</v>
      </c>
      <c r="T49" s="200">
        <v>0</v>
      </c>
    </row>
    <row r="50" spans="2:20" ht="31.5">
      <c r="B50" s="190" t="s">
        <v>273</v>
      </c>
      <c r="C50" s="191"/>
      <c r="D50" s="192" t="s">
        <v>274</v>
      </c>
      <c r="E50" s="207">
        <f t="shared" si="0"/>
        <v>1900</v>
      </c>
      <c r="F50" s="208">
        <f t="shared" ref="F50:T50" si="10">SUM(F54:F56)</f>
        <v>1900</v>
      </c>
      <c r="G50" s="208">
        <f t="shared" si="10"/>
        <v>0</v>
      </c>
      <c r="H50" s="208">
        <f t="shared" si="10"/>
        <v>0</v>
      </c>
      <c r="I50" s="207">
        <f t="shared" ref="I50:I101" si="11">SUM(J50:L50)</f>
        <v>1900</v>
      </c>
      <c r="J50" s="208">
        <f t="shared" si="10"/>
        <v>1900</v>
      </c>
      <c r="K50" s="208">
        <f t="shared" si="10"/>
        <v>0</v>
      </c>
      <c r="L50" s="208">
        <f t="shared" si="10"/>
        <v>0</v>
      </c>
      <c r="M50" s="207">
        <f t="shared" ref="M50:M113" si="12">SUM(N50:P50)</f>
        <v>2000</v>
      </c>
      <c r="N50" s="208">
        <f>SUM(N54:N56)</f>
        <v>2000</v>
      </c>
      <c r="O50" s="208">
        <f>SUM(O54:O56)</f>
        <v>0</v>
      </c>
      <c r="P50" s="208">
        <f>SUM(P54:P56)</f>
        <v>0</v>
      </c>
      <c r="Q50" s="207">
        <f t="shared" ref="Q50:Q101" si="13">SUM(R50:T50)</f>
        <v>2000</v>
      </c>
      <c r="R50" s="208">
        <f t="shared" si="10"/>
        <v>2000</v>
      </c>
      <c r="S50" s="208">
        <f t="shared" si="10"/>
        <v>0</v>
      </c>
      <c r="T50" s="208">
        <f t="shared" si="10"/>
        <v>0</v>
      </c>
    </row>
    <row r="51" spans="2:20" ht="18">
      <c r="B51" s="195"/>
      <c r="C51" s="196"/>
      <c r="D51" s="197" t="s">
        <v>224</v>
      </c>
      <c r="E51" s="198">
        <f t="shared" si="0"/>
        <v>0</v>
      </c>
      <c r="F51" s="198">
        <f>SUM(F52:F53)</f>
        <v>0</v>
      </c>
      <c r="G51" s="198">
        <f>SUM(G52:G53)</f>
        <v>0</v>
      </c>
      <c r="H51" s="198">
        <f>SUM(H52:H53)</f>
        <v>0</v>
      </c>
      <c r="I51" s="198">
        <f t="shared" si="11"/>
        <v>0</v>
      </c>
      <c r="J51" s="198">
        <f>SUM(J52:J53)</f>
        <v>0</v>
      </c>
      <c r="K51" s="198">
        <f>SUM(K52:K53)</f>
        <v>0</v>
      </c>
      <c r="L51" s="198">
        <f>SUM(L52:L53)</f>
        <v>0</v>
      </c>
      <c r="M51" s="198">
        <f t="shared" si="12"/>
        <v>0</v>
      </c>
      <c r="N51" s="198">
        <f>SUM(N52:N53)</f>
        <v>0</v>
      </c>
      <c r="O51" s="198">
        <f>SUM(O52:O53)</f>
        <v>0</v>
      </c>
      <c r="P51" s="198">
        <f>SUM(P52:P53)</f>
        <v>0</v>
      </c>
      <c r="Q51" s="198">
        <f t="shared" si="13"/>
        <v>0</v>
      </c>
      <c r="R51" s="198">
        <f>SUM(R52:R53)</f>
        <v>0</v>
      </c>
      <c r="S51" s="198">
        <f>SUM(S52:S53)</f>
        <v>0</v>
      </c>
      <c r="T51" s="198">
        <f>SUM(T52:T53)</f>
        <v>0</v>
      </c>
    </row>
    <row r="52" spans="2:20" ht="18">
      <c r="B52" s="195"/>
      <c r="C52" s="196"/>
      <c r="D52" s="199" t="s">
        <v>229</v>
      </c>
      <c r="E52" s="200">
        <f t="shared" si="0"/>
        <v>0</v>
      </c>
      <c r="F52" s="200">
        <v>0</v>
      </c>
      <c r="G52" s="200">
        <v>0</v>
      </c>
      <c r="H52" s="200">
        <v>0</v>
      </c>
      <c r="I52" s="200">
        <f t="shared" si="11"/>
        <v>0</v>
      </c>
      <c r="J52" s="200">
        <v>0</v>
      </c>
      <c r="K52" s="200">
        <v>0</v>
      </c>
      <c r="L52" s="200">
        <v>0</v>
      </c>
      <c r="M52" s="200">
        <f t="shared" si="12"/>
        <v>0</v>
      </c>
      <c r="N52" s="200">
        <v>0</v>
      </c>
      <c r="O52" s="200">
        <v>0</v>
      </c>
      <c r="P52" s="200">
        <v>0</v>
      </c>
      <c r="Q52" s="200">
        <f t="shared" si="13"/>
        <v>0</v>
      </c>
      <c r="R52" s="200">
        <v>0</v>
      </c>
      <c r="S52" s="200">
        <v>0</v>
      </c>
      <c r="T52" s="200">
        <v>0</v>
      </c>
    </row>
    <row r="53" spans="2:20" ht="18">
      <c r="B53" s="195"/>
      <c r="C53" s="196"/>
      <c r="D53" s="199" t="s">
        <v>230</v>
      </c>
      <c r="E53" s="198">
        <f t="shared" si="0"/>
        <v>0</v>
      </c>
      <c r="F53" s="200">
        <v>0</v>
      </c>
      <c r="G53" s="200">
        <v>0</v>
      </c>
      <c r="H53" s="200">
        <v>0</v>
      </c>
      <c r="I53" s="198">
        <f t="shared" si="11"/>
        <v>0</v>
      </c>
      <c r="J53" s="200">
        <v>0</v>
      </c>
      <c r="K53" s="200">
        <v>0</v>
      </c>
      <c r="L53" s="200">
        <v>0</v>
      </c>
      <c r="M53" s="198">
        <f t="shared" si="12"/>
        <v>0</v>
      </c>
      <c r="N53" s="200">
        <v>0</v>
      </c>
      <c r="O53" s="200">
        <v>0</v>
      </c>
      <c r="P53" s="200">
        <v>0</v>
      </c>
      <c r="Q53" s="198">
        <f t="shared" si="13"/>
        <v>0</v>
      </c>
      <c r="R53" s="200">
        <v>0</v>
      </c>
      <c r="S53" s="200">
        <v>0</v>
      </c>
      <c r="T53" s="200">
        <v>0</v>
      </c>
    </row>
    <row r="54" spans="2:20" ht="30">
      <c r="B54" s="209"/>
      <c r="C54" s="210" t="s">
        <v>275</v>
      </c>
      <c r="D54" s="214" t="s">
        <v>276</v>
      </c>
      <c r="E54" s="212">
        <f t="shared" si="0"/>
        <v>1645</v>
      </c>
      <c r="F54" s="213">
        <v>1645</v>
      </c>
      <c r="G54" s="200">
        <v>0</v>
      </c>
      <c r="H54" s="200">
        <v>0</v>
      </c>
      <c r="I54" s="212">
        <f t="shared" si="11"/>
        <v>1645</v>
      </c>
      <c r="J54" s="213">
        <v>1645</v>
      </c>
      <c r="K54" s="200">
        <v>0</v>
      </c>
      <c r="L54" s="200">
        <v>0</v>
      </c>
      <c r="M54" s="212">
        <f t="shared" si="12"/>
        <v>1745</v>
      </c>
      <c r="N54" s="213">
        <v>1745</v>
      </c>
      <c r="O54" s="200">
        <v>0</v>
      </c>
      <c r="P54" s="200">
        <v>0</v>
      </c>
      <c r="Q54" s="212">
        <f t="shared" si="13"/>
        <v>1745</v>
      </c>
      <c r="R54" s="213">
        <v>1745</v>
      </c>
      <c r="S54" s="200">
        <v>0</v>
      </c>
      <c r="T54" s="200">
        <v>0</v>
      </c>
    </row>
    <row r="55" spans="2:20" ht="45">
      <c r="B55" s="209"/>
      <c r="C55" s="210" t="s">
        <v>277</v>
      </c>
      <c r="D55" s="214" t="s">
        <v>278</v>
      </c>
      <c r="E55" s="212">
        <f t="shared" si="0"/>
        <v>200</v>
      </c>
      <c r="F55" s="213">
        <v>200</v>
      </c>
      <c r="G55" s="200">
        <v>0</v>
      </c>
      <c r="H55" s="200">
        <v>0</v>
      </c>
      <c r="I55" s="212">
        <f t="shared" si="11"/>
        <v>200</v>
      </c>
      <c r="J55" s="213">
        <v>200</v>
      </c>
      <c r="K55" s="200">
        <v>0</v>
      </c>
      <c r="L55" s="200">
        <v>0</v>
      </c>
      <c r="M55" s="212">
        <f t="shared" si="12"/>
        <v>200</v>
      </c>
      <c r="N55" s="213">
        <v>200</v>
      </c>
      <c r="O55" s="200">
        <v>0</v>
      </c>
      <c r="P55" s="200">
        <v>0</v>
      </c>
      <c r="Q55" s="212">
        <f t="shared" si="13"/>
        <v>200</v>
      </c>
      <c r="R55" s="213">
        <v>200</v>
      </c>
      <c r="S55" s="200">
        <v>0</v>
      </c>
      <c r="T55" s="200">
        <v>0</v>
      </c>
    </row>
    <row r="56" spans="2:20" ht="60">
      <c r="B56" s="209"/>
      <c r="C56" s="210" t="s">
        <v>279</v>
      </c>
      <c r="D56" s="214" t="s">
        <v>280</v>
      </c>
      <c r="E56" s="212">
        <f t="shared" si="0"/>
        <v>55</v>
      </c>
      <c r="F56" s="213">
        <v>55</v>
      </c>
      <c r="G56" s="200">
        <v>0</v>
      </c>
      <c r="H56" s="200">
        <v>0</v>
      </c>
      <c r="I56" s="212">
        <f t="shared" si="11"/>
        <v>55</v>
      </c>
      <c r="J56" s="213">
        <v>55</v>
      </c>
      <c r="K56" s="200">
        <v>0</v>
      </c>
      <c r="L56" s="200">
        <v>0</v>
      </c>
      <c r="M56" s="212">
        <f t="shared" si="12"/>
        <v>55</v>
      </c>
      <c r="N56" s="213">
        <v>55</v>
      </c>
      <c r="O56" s="200">
        <v>0</v>
      </c>
      <c r="P56" s="200">
        <v>0</v>
      </c>
      <c r="Q56" s="212">
        <f t="shared" si="13"/>
        <v>55</v>
      </c>
      <c r="R56" s="213">
        <v>55</v>
      </c>
      <c r="S56" s="200">
        <v>0</v>
      </c>
      <c r="T56" s="200">
        <v>0</v>
      </c>
    </row>
    <row r="57" spans="2:20" ht="31.5" hidden="1">
      <c r="B57" s="190" t="s">
        <v>281</v>
      </c>
      <c r="C57" s="191"/>
      <c r="D57" s="192" t="s">
        <v>282</v>
      </c>
      <c r="E57" s="207">
        <f t="shared" si="0"/>
        <v>260</v>
      </c>
      <c r="F57" s="208">
        <v>260</v>
      </c>
      <c r="G57" s="208">
        <v>0</v>
      </c>
      <c r="H57" s="208">
        <v>0</v>
      </c>
      <c r="I57" s="207">
        <f t="shared" si="11"/>
        <v>260</v>
      </c>
      <c r="J57" s="208">
        <v>260</v>
      </c>
      <c r="K57" s="208">
        <v>0</v>
      </c>
      <c r="L57" s="208">
        <v>0</v>
      </c>
      <c r="M57" s="207">
        <f t="shared" si="12"/>
        <v>260</v>
      </c>
      <c r="N57" s="208">
        <v>260</v>
      </c>
      <c r="O57" s="208">
        <v>0</v>
      </c>
      <c r="P57" s="208">
        <v>0</v>
      </c>
      <c r="Q57" s="207">
        <f t="shared" si="13"/>
        <v>260</v>
      </c>
      <c r="R57" s="208">
        <v>260</v>
      </c>
      <c r="S57" s="208">
        <v>0</v>
      </c>
      <c r="T57" s="208">
        <v>0</v>
      </c>
    </row>
    <row r="58" spans="2:20" ht="18" hidden="1">
      <c r="B58" s="195"/>
      <c r="C58" s="196"/>
      <c r="D58" s="197" t="s">
        <v>224</v>
      </c>
      <c r="E58" s="198">
        <f t="shared" si="0"/>
        <v>5</v>
      </c>
      <c r="F58" s="198">
        <f>SUM(F59:F60)</f>
        <v>5</v>
      </c>
      <c r="G58" s="198">
        <f>SUM(G59:G60)</f>
        <v>0</v>
      </c>
      <c r="H58" s="198">
        <f>SUM(H59:H60)</f>
        <v>0</v>
      </c>
      <c r="I58" s="198">
        <f t="shared" si="11"/>
        <v>5</v>
      </c>
      <c r="J58" s="198">
        <f>SUM(J59:J60)</f>
        <v>5</v>
      </c>
      <c r="K58" s="198">
        <f>SUM(K59:K60)</f>
        <v>0</v>
      </c>
      <c r="L58" s="198">
        <f>SUM(L59:L60)</f>
        <v>0</v>
      </c>
      <c r="M58" s="198">
        <f t="shared" si="12"/>
        <v>5</v>
      </c>
      <c r="N58" s="198">
        <f>SUM(N59:N60)</f>
        <v>5</v>
      </c>
      <c r="O58" s="198">
        <f>SUM(O59:O60)</f>
        <v>0</v>
      </c>
      <c r="P58" s="198">
        <f>SUM(P59:P60)</f>
        <v>0</v>
      </c>
      <c r="Q58" s="198">
        <f t="shared" si="13"/>
        <v>5</v>
      </c>
      <c r="R58" s="198">
        <f>SUM(R59:R60)</f>
        <v>5</v>
      </c>
      <c r="S58" s="198">
        <f>SUM(S59:S60)</f>
        <v>0</v>
      </c>
      <c r="T58" s="198">
        <f>SUM(T59:T60)</f>
        <v>0</v>
      </c>
    </row>
    <row r="59" spans="2:20" ht="18" hidden="1">
      <c r="B59" s="195"/>
      <c r="C59" s="196"/>
      <c r="D59" s="199" t="s">
        <v>229</v>
      </c>
      <c r="E59" s="200">
        <f t="shared" si="0"/>
        <v>0</v>
      </c>
      <c r="F59" s="200">
        <v>0</v>
      </c>
      <c r="G59" s="200">
        <v>0</v>
      </c>
      <c r="H59" s="200">
        <v>0</v>
      </c>
      <c r="I59" s="200">
        <f t="shared" si="11"/>
        <v>0</v>
      </c>
      <c r="J59" s="200">
        <v>0</v>
      </c>
      <c r="K59" s="200">
        <v>0</v>
      </c>
      <c r="L59" s="200">
        <v>0</v>
      </c>
      <c r="M59" s="200">
        <f t="shared" si="12"/>
        <v>0</v>
      </c>
      <c r="N59" s="200">
        <v>0</v>
      </c>
      <c r="O59" s="200">
        <v>0</v>
      </c>
      <c r="P59" s="200">
        <v>0</v>
      </c>
      <c r="Q59" s="200">
        <f t="shared" si="13"/>
        <v>0</v>
      </c>
      <c r="R59" s="200">
        <v>0</v>
      </c>
      <c r="S59" s="200">
        <v>0</v>
      </c>
      <c r="T59" s="200">
        <v>0</v>
      </c>
    </row>
    <row r="60" spans="2:20" ht="18" hidden="1">
      <c r="B60" s="195"/>
      <c r="C60" s="196"/>
      <c r="D60" s="199" t="s">
        <v>230</v>
      </c>
      <c r="E60" s="198">
        <f t="shared" si="0"/>
        <v>5</v>
      </c>
      <c r="F60" s="200">
        <v>5</v>
      </c>
      <c r="G60" s="200">
        <v>0</v>
      </c>
      <c r="H60" s="200">
        <v>0</v>
      </c>
      <c r="I60" s="198">
        <f t="shared" si="11"/>
        <v>5</v>
      </c>
      <c r="J60" s="200">
        <v>5</v>
      </c>
      <c r="K60" s="200">
        <v>0</v>
      </c>
      <c r="L60" s="200">
        <v>0</v>
      </c>
      <c r="M60" s="198">
        <f t="shared" si="12"/>
        <v>5</v>
      </c>
      <c r="N60" s="200">
        <v>5</v>
      </c>
      <c r="O60" s="200">
        <v>0</v>
      </c>
      <c r="P60" s="200">
        <v>0</v>
      </c>
      <c r="Q60" s="198">
        <f t="shared" si="13"/>
        <v>5</v>
      </c>
      <c r="R60" s="200">
        <v>5</v>
      </c>
      <c r="S60" s="200">
        <v>0</v>
      </c>
      <c r="T60" s="200">
        <v>0</v>
      </c>
    </row>
    <row r="61" spans="2:20" ht="31.5" hidden="1">
      <c r="B61" s="190" t="s">
        <v>283</v>
      </c>
      <c r="C61" s="191"/>
      <c r="D61" s="192" t="s">
        <v>284</v>
      </c>
      <c r="E61" s="207">
        <f t="shared" si="0"/>
        <v>10500</v>
      </c>
      <c r="F61" s="208">
        <v>10500</v>
      </c>
      <c r="G61" s="208">
        <f>G65</f>
        <v>0</v>
      </c>
      <c r="H61" s="208">
        <f>H65</f>
        <v>0</v>
      </c>
      <c r="I61" s="207">
        <f t="shared" si="11"/>
        <v>10500</v>
      </c>
      <c r="J61" s="208">
        <v>10500</v>
      </c>
      <c r="K61" s="208">
        <f>K65</f>
        <v>0</v>
      </c>
      <c r="L61" s="208">
        <f>L65</f>
        <v>0</v>
      </c>
      <c r="M61" s="207">
        <f t="shared" si="12"/>
        <v>10500</v>
      </c>
      <c r="N61" s="208">
        <v>10500</v>
      </c>
      <c r="O61" s="208">
        <f>O65</f>
        <v>0</v>
      </c>
      <c r="P61" s="208">
        <f>P65</f>
        <v>0</v>
      </c>
      <c r="Q61" s="207">
        <f t="shared" si="13"/>
        <v>10500</v>
      </c>
      <c r="R61" s="208">
        <v>10500</v>
      </c>
      <c r="S61" s="208">
        <f>S65</f>
        <v>0</v>
      </c>
      <c r="T61" s="208">
        <f>T65</f>
        <v>0</v>
      </c>
    </row>
    <row r="62" spans="2:20" ht="18" hidden="1">
      <c r="B62" s="195"/>
      <c r="C62" s="196"/>
      <c r="D62" s="197" t="s">
        <v>224</v>
      </c>
      <c r="E62" s="198">
        <f t="shared" si="0"/>
        <v>0</v>
      </c>
      <c r="F62" s="198">
        <f>SUM(F63:F64)</f>
        <v>0</v>
      </c>
      <c r="G62" s="198">
        <f>SUM(G63:G64)</f>
        <v>0</v>
      </c>
      <c r="H62" s="198">
        <f>SUM(H63:H64)</f>
        <v>0</v>
      </c>
      <c r="I62" s="198">
        <f t="shared" si="11"/>
        <v>0</v>
      </c>
      <c r="J62" s="198">
        <f>SUM(J63:J64)</f>
        <v>0</v>
      </c>
      <c r="K62" s="198">
        <f>SUM(K63:K64)</f>
        <v>0</v>
      </c>
      <c r="L62" s="198">
        <f>SUM(L63:L64)</f>
        <v>0</v>
      </c>
      <c r="M62" s="198">
        <f t="shared" si="12"/>
        <v>0</v>
      </c>
      <c r="N62" s="198">
        <f>SUM(N63:N64)</f>
        <v>0</v>
      </c>
      <c r="O62" s="198">
        <f>SUM(O63:O64)</f>
        <v>0</v>
      </c>
      <c r="P62" s="198">
        <f>SUM(P63:P64)</f>
        <v>0</v>
      </c>
      <c r="Q62" s="198">
        <f t="shared" si="13"/>
        <v>0</v>
      </c>
      <c r="R62" s="198">
        <f>SUM(R63:R64)</f>
        <v>0</v>
      </c>
      <c r="S62" s="198">
        <f>SUM(S63:S64)</f>
        <v>0</v>
      </c>
      <c r="T62" s="198">
        <f>SUM(T63:T64)</f>
        <v>0</v>
      </c>
    </row>
    <row r="63" spans="2:20" ht="18" hidden="1">
      <c r="B63" s="195"/>
      <c r="C63" s="196"/>
      <c r="D63" s="199" t="s">
        <v>229</v>
      </c>
      <c r="E63" s="200">
        <f t="shared" si="0"/>
        <v>0</v>
      </c>
      <c r="F63" s="200">
        <v>0</v>
      </c>
      <c r="G63" s="200">
        <v>0</v>
      </c>
      <c r="H63" s="200">
        <v>0</v>
      </c>
      <c r="I63" s="200">
        <f t="shared" si="11"/>
        <v>0</v>
      </c>
      <c r="J63" s="200">
        <v>0</v>
      </c>
      <c r="K63" s="200">
        <v>0</v>
      </c>
      <c r="L63" s="200">
        <v>0</v>
      </c>
      <c r="M63" s="200">
        <f t="shared" si="12"/>
        <v>0</v>
      </c>
      <c r="N63" s="200">
        <v>0</v>
      </c>
      <c r="O63" s="200">
        <v>0</v>
      </c>
      <c r="P63" s="200">
        <v>0</v>
      </c>
      <c r="Q63" s="200">
        <f t="shared" si="13"/>
        <v>0</v>
      </c>
      <c r="R63" s="200">
        <v>0</v>
      </c>
      <c r="S63" s="200">
        <v>0</v>
      </c>
      <c r="T63" s="200">
        <v>0</v>
      </c>
    </row>
    <row r="64" spans="2:20" ht="18" hidden="1">
      <c r="B64" s="195"/>
      <c r="C64" s="196"/>
      <c r="D64" s="199" t="s">
        <v>230</v>
      </c>
      <c r="E64" s="198">
        <f t="shared" si="0"/>
        <v>0</v>
      </c>
      <c r="F64" s="200">
        <v>0</v>
      </c>
      <c r="G64" s="200">
        <v>0</v>
      </c>
      <c r="H64" s="200">
        <v>0</v>
      </c>
      <c r="I64" s="198">
        <f t="shared" si="11"/>
        <v>0</v>
      </c>
      <c r="J64" s="200">
        <v>0</v>
      </c>
      <c r="K64" s="200">
        <v>0</v>
      </c>
      <c r="L64" s="200">
        <v>0</v>
      </c>
      <c r="M64" s="198">
        <f t="shared" si="12"/>
        <v>0</v>
      </c>
      <c r="N64" s="200">
        <v>0</v>
      </c>
      <c r="O64" s="200">
        <v>0</v>
      </c>
      <c r="P64" s="200">
        <v>0</v>
      </c>
      <c r="Q64" s="198">
        <f t="shared" si="13"/>
        <v>0</v>
      </c>
      <c r="R64" s="200">
        <v>0</v>
      </c>
      <c r="S64" s="200">
        <v>0</v>
      </c>
      <c r="T64" s="200">
        <v>0</v>
      </c>
    </row>
    <row r="65" spans="2:20" ht="30" hidden="1">
      <c r="B65" s="209"/>
      <c r="C65" s="210" t="s">
        <v>285</v>
      </c>
      <c r="D65" s="214" t="s">
        <v>286</v>
      </c>
      <c r="E65" s="212">
        <f t="shared" si="0"/>
        <v>9700</v>
      </c>
      <c r="F65" s="213">
        <v>9700</v>
      </c>
      <c r="G65" s="200">
        <v>0</v>
      </c>
      <c r="H65" s="200">
        <v>0</v>
      </c>
      <c r="I65" s="212">
        <f t="shared" si="11"/>
        <v>10000</v>
      </c>
      <c r="J65" s="213">
        <v>10000</v>
      </c>
      <c r="K65" s="200">
        <v>0</v>
      </c>
      <c r="L65" s="200">
        <v>0</v>
      </c>
      <c r="M65" s="212">
        <f t="shared" si="12"/>
        <v>10300</v>
      </c>
      <c r="N65" s="213">
        <v>10300</v>
      </c>
      <c r="O65" s="200">
        <v>0</v>
      </c>
      <c r="P65" s="200">
        <v>0</v>
      </c>
      <c r="Q65" s="212">
        <f t="shared" si="13"/>
        <v>10300</v>
      </c>
      <c r="R65" s="213">
        <v>10300</v>
      </c>
      <c r="S65" s="200">
        <v>0</v>
      </c>
      <c r="T65" s="200">
        <v>0</v>
      </c>
    </row>
    <row r="66" spans="2:20" ht="31.5" hidden="1">
      <c r="B66" s="190" t="s">
        <v>287</v>
      </c>
      <c r="C66" s="191"/>
      <c r="D66" s="192" t="s">
        <v>288</v>
      </c>
      <c r="E66" s="207">
        <f t="shared" si="0"/>
        <v>15700</v>
      </c>
      <c r="F66" s="208">
        <f>SUM(F70:F76)</f>
        <v>15700</v>
      </c>
      <c r="G66" s="208">
        <f>SUM(G70:G76)</f>
        <v>0</v>
      </c>
      <c r="H66" s="208">
        <f>SUM(H70:H76)</f>
        <v>0</v>
      </c>
      <c r="I66" s="207">
        <f t="shared" si="11"/>
        <v>15700</v>
      </c>
      <c r="J66" s="208">
        <f>SUM(J70:J76)</f>
        <v>15700</v>
      </c>
      <c r="K66" s="208">
        <f>SUM(K70:K76)</f>
        <v>0</v>
      </c>
      <c r="L66" s="208">
        <f>SUM(L70:L76)</f>
        <v>0</v>
      </c>
      <c r="M66" s="207">
        <f t="shared" si="12"/>
        <v>16400</v>
      </c>
      <c r="N66" s="208">
        <f>SUM(N70:N76)</f>
        <v>16400</v>
      </c>
      <c r="O66" s="208">
        <f>SUM(O70:O76)</f>
        <v>0</v>
      </c>
      <c r="P66" s="208">
        <f>SUM(P70:P76)</f>
        <v>0</v>
      </c>
      <c r="Q66" s="207">
        <f t="shared" si="13"/>
        <v>16400</v>
      </c>
      <c r="R66" s="208">
        <f>SUM(R70:R76)</f>
        <v>16400</v>
      </c>
      <c r="S66" s="208">
        <f>SUM(S70:S76)</f>
        <v>0</v>
      </c>
      <c r="T66" s="208">
        <f>SUM(T70:T76)</f>
        <v>0</v>
      </c>
    </row>
    <row r="67" spans="2:20" ht="18" hidden="1">
      <c r="B67" s="195"/>
      <c r="C67" s="196"/>
      <c r="D67" s="197" t="s">
        <v>224</v>
      </c>
      <c r="E67" s="198">
        <f t="shared" si="0"/>
        <v>31</v>
      </c>
      <c r="F67" s="198">
        <f>SUM(F68:F69)</f>
        <v>31</v>
      </c>
      <c r="G67" s="198">
        <f>SUM(G68:G69)</f>
        <v>0</v>
      </c>
      <c r="H67" s="198">
        <f>SUM(H68:H69)</f>
        <v>0</v>
      </c>
      <c r="I67" s="198">
        <f t="shared" si="11"/>
        <v>31</v>
      </c>
      <c r="J67" s="198">
        <f>SUM(J68:J69)</f>
        <v>31</v>
      </c>
      <c r="K67" s="198">
        <f>SUM(K68:K69)</f>
        <v>0</v>
      </c>
      <c r="L67" s="198">
        <f>SUM(L68:L69)</f>
        <v>0</v>
      </c>
      <c r="M67" s="198">
        <f t="shared" si="12"/>
        <v>31</v>
      </c>
      <c r="N67" s="198">
        <f>SUM(N68:N69)</f>
        <v>31</v>
      </c>
      <c r="O67" s="198">
        <f>SUM(O68:O69)</f>
        <v>0</v>
      </c>
      <c r="P67" s="198">
        <f>SUM(P68:P69)</f>
        <v>0</v>
      </c>
      <c r="Q67" s="198">
        <f t="shared" si="13"/>
        <v>31</v>
      </c>
      <c r="R67" s="198">
        <f>SUM(R68:R69)</f>
        <v>31</v>
      </c>
      <c r="S67" s="198">
        <f>SUM(S68:S69)</f>
        <v>0</v>
      </c>
      <c r="T67" s="198">
        <f>SUM(T68:T69)</f>
        <v>0</v>
      </c>
    </row>
    <row r="68" spans="2:20" ht="18" hidden="1">
      <c r="B68" s="195"/>
      <c r="C68" s="196"/>
      <c r="D68" s="199" t="s">
        <v>229</v>
      </c>
      <c r="E68" s="200">
        <f t="shared" si="0"/>
        <v>0</v>
      </c>
      <c r="F68" s="200">
        <v>0</v>
      </c>
      <c r="G68" s="200">
        <v>0</v>
      </c>
      <c r="H68" s="200">
        <v>0</v>
      </c>
      <c r="I68" s="200">
        <f t="shared" si="11"/>
        <v>0</v>
      </c>
      <c r="J68" s="200">
        <v>0</v>
      </c>
      <c r="K68" s="200">
        <v>0</v>
      </c>
      <c r="L68" s="200">
        <v>0</v>
      </c>
      <c r="M68" s="200">
        <f t="shared" si="12"/>
        <v>0</v>
      </c>
      <c r="N68" s="200">
        <v>0</v>
      </c>
      <c r="O68" s="200">
        <v>0</v>
      </c>
      <c r="P68" s="200">
        <v>0</v>
      </c>
      <c r="Q68" s="200">
        <f t="shared" si="13"/>
        <v>0</v>
      </c>
      <c r="R68" s="200">
        <v>0</v>
      </c>
      <c r="S68" s="200">
        <v>0</v>
      </c>
      <c r="T68" s="200">
        <v>0</v>
      </c>
    </row>
    <row r="69" spans="2:20" ht="18" hidden="1">
      <c r="B69" s="195"/>
      <c r="C69" s="196"/>
      <c r="D69" s="199" t="s">
        <v>230</v>
      </c>
      <c r="E69" s="198">
        <f t="shared" si="0"/>
        <v>31</v>
      </c>
      <c r="F69" s="200">
        <v>31</v>
      </c>
      <c r="G69" s="200">
        <v>0</v>
      </c>
      <c r="H69" s="200">
        <v>0</v>
      </c>
      <c r="I69" s="198">
        <f t="shared" si="11"/>
        <v>31</v>
      </c>
      <c r="J69" s="200">
        <v>31</v>
      </c>
      <c r="K69" s="200">
        <v>0</v>
      </c>
      <c r="L69" s="200">
        <v>0</v>
      </c>
      <c r="M69" s="198">
        <f t="shared" si="12"/>
        <v>31</v>
      </c>
      <c r="N69" s="200">
        <v>31</v>
      </c>
      <c r="O69" s="200">
        <v>0</v>
      </c>
      <c r="P69" s="200">
        <v>0</v>
      </c>
      <c r="Q69" s="198">
        <f t="shared" si="13"/>
        <v>31</v>
      </c>
      <c r="R69" s="200">
        <v>31</v>
      </c>
      <c r="S69" s="200">
        <v>0</v>
      </c>
      <c r="T69" s="200">
        <v>0</v>
      </c>
    </row>
    <row r="70" spans="2:20" ht="45" hidden="1">
      <c r="B70" s="209"/>
      <c r="C70" s="210" t="s">
        <v>289</v>
      </c>
      <c r="D70" s="214" t="s">
        <v>290</v>
      </c>
      <c r="E70" s="212">
        <f t="shared" si="0"/>
        <v>2800</v>
      </c>
      <c r="F70" s="213">
        <v>2800</v>
      </c>
      <c r="G70" s="200">
        <v>0</v>
      </c>
      <c r="H70" s="200">
        <v>0</v>
      </c>
      <c r="I70" s="212">
        <f t="shared" si="11"/>
        <v>2800</v>
      </c>
      <c r="J70" s="213">
        <v>2800</v>
      </c>
      <c r="K70" s="200">
        <v>0</v>
      </c>
      <c r="L70" s="200">
        <v>0</v>
      </c>
      <c r="M70" s="212">
        <f t="shared" si="12"/>
        <v>3000</v>
      </c>
      <c r="N70" s="213">
        <v>3000</v>
      </c>
      <c r="O70" s="200">
        <v>0</v>
      </c>
      <c r="P70" s="200">
        <v>0</v>
      </c>
      <c r="Q70" s="212">
        <f t="shared" si="13"/>
        <v>3000</v>
      </c>
      <c r="R70" s="213">
        <v>3000</v>
      </c>
      <c r="S70" s="200">
        <v>0</v>
      </c>
      <c r="T70" s="200">
        <v>0</v>
      </c>
    </row>
    <row r="71" spans="2:20" ht="15.75" hidden="1">
      <c r="B71" s="209"/>
      <c r="C71" s="210" t="s">
        <v>291</v>
      </c>
      <c r="D71" s="214" t="s">
        <v>292</v>
      </c>
      <c r="E71" s="212">
        <f t="shared" si="0"/>
        <v>1400</v>
      </c>
      <c r="F71" s="213">
        <v>1400</v>
      </c>
      <c r="G71" s="200">
        <v>0</v>
      </c>
      <c r="H71" s="200">
        <v>0</v>
      </c>
      <c r="I71" s="212">
        <f t="shared" si="11"/>
        <v>1400</v>
      </c>
      <c r="J71" s="213">
        <v>1400</v>
      </c>
      <c r="K71" s="200">
        <v>0</v>
      </c>
      <c r="L71" s="200">
        <v>0</v>
      </c>
      <c r="M71" s="212">
        <f t="shared" si="12"/>
        <v>1400</v>
      </c>
      <c r="N71" s="213">
        <v>1400</v>
      </c>
      <c r="O71" s="200">
        <v>0</v>
      </c>
      <c r="P71" s="200">
        <v>0</v>
      </c>
      <c r="Q71" s="212">
        <f t="shared" si="13"/>
        <v>1400</v>
      </c>
      <c r="R71" s="213">
        <v>1400</v>
      </c>
      <c r="S71" s="200">
        <v>0</v>
      </c>
      <c r="T71" s="200">
        <v>0</v>
      </c>
    </row>
    <row r="72" spans="2:20" ht="15.75" hidden="1">
      <c r="B72" s="209"/>
      <c r="C72" s="210" t="s">
        <v>293</v>
      </c>
      <c r="D72" s="214" t="s">
        <v>294</v>
      </c>
      <c r="E72" s="212">
        <f t="shared" si="0"/>
        <v>9500</v>
      </c>
      <c r="F72" s="213">
        <v>9500</v>
      </c>
      <c r="G72" s="200">
        <v>0</v>
      </c>
      <c r="H72" s="200">
        <v>0</v>
      </c>
      <c r="I72" s="212">
        <f t="shared" si="11"/>
        <v>9500</v>
      </c>
      <c r="J72" s="213">
        <v>9500</v>
      </c>
      <c r="K72" s="200">
        <v>0</v>
      </c>
      <c r="L72" s="200">
        <v>0</v>
      </c>
      <c r="M72" s="212">
        <f t="shared" si="12"/>
        <v>10000</v>
      </c>
      <c r="N72" s="213">
        <v>10000</v>
      </c>
      <c r="O72" s="200">
        <v>0</v>
      </c>
      <c r="P72" s="200">
        <v>0</v>
      </c>
      <c r="Q72" s="212">
        <f t="shared" si="13"/>
        <v>10000</v>
      </c>
      <c r="R72" s="213">
        <v>10000</v>
      </c>
      <c r="S72" s="200">
        <v>0</v>
      </c>
      <c r="T72" s="200">
        <v>0</v>
      </c>
    </row>
    <row r="73" spans="2:20" ht="49.5" hidden="1" customHeight="1">
      <c r="B73" s="209"/>
      <c r="C73" s="210" t="s">
        <v>295</v>
      </c>
      <c r="D73" s="214" t="s">
        <v>296</v>
      </c>
      <c r="E73" s="212">
        <f t="shared" ref="E73:E101" si="14">SUM(F73:H73)</f>
        <v>40</v>
      </c>
      <c r="F73" s="213">
        <v>40</v>
      </c>
      <c r="G73" s="200">
        <v>0</v>
      </c>
      <c r="H73" s="200">
        <v>0</v>
      </c>
      <c r="I73" s="212">
        <f t="shared" si="11"/>
        <v>40</v>
      </c>
      <c r="J73" s="213">
        <v>40</v>
      </c>
      <c r="K73" s="200">
        <v>0</v>
      </c>
      <c r="L73" s="200">
        <v>0</v>
      </c>
      <c r="M73" s="212">
        <f t="shared" si="12"/>
        <v>40</v>
      </c>
      <c r="N73" s="213">
        <v>40</v>
      </c>
      <c r="O73" s="200">
        <v>0</v>
      </c>
      <c r="P73" s="200">
        <v>0</v>
      </c>
      <c r="Q73" s="212">
        <f t="shared" si="13"/>
        <v>40</v>
      </c>
      <c r="R73" s="213">
        <v>40</v>
      </c>
      <c r="S73" s="200">
        <v>0</v>
      </c>
      <c r="T73" s="200">
        <v>0</v>
      </c>
    </row>
    <row r="74" spans="2:20" ht="15.75" hidden="1">
      <c r="B74" s="209"/>
      <c r="C74" s="210" t="s">
        <v>297</v>
      </c>
      <c r="D74" s="214" t="s">
        <v>298</v>
      </c>
      <c r="E74" s="212">
        <f t="shared" si="14"/>
        <v>40</v>
      </c>
      <c r="F74" s="213">
        <v>40</v>
      </c>
      <c r="G74" s="200">
        <v>0</v>
      </c>
      <c r="H74" s="200">
        <v>0</v>
      </c>
      <c r="I74" s="212">
        <f t="shared" si="11"/>
        <v>40</v>
      </c>
      <c r="J74" s="213">
        <v>40</v>
      </c>
      <c r="K74" s="200">
        <v>0</v>
      </c>
      <c r="L74" s="200">
        <v>0</v>
      </c>
      <c r="M74" s="212">
        <f t="shared" si="12"/>
        <v>40</v>
      </c>
      <c r="N74" s="213">
        <v>40</v>
      </c>
      <c r="O74" s="200">
        <v>0</v>
      </c>
      <c r="P74" s="200">
        <v>0</v>
      </c>
      <c r="Q74" s="212">
        <f t="shared" si="13"/>
        <v>40</v>
      </c>
      <c r="R74" s="213">
        <v>40</v>
      </c>
      <c r="S74" s="200">
        <v>0</v>
      </c>
      <c r="T74" s="200">
        <v>0</v>
      </c>
    </row>
    <row r="75" spans="2:20" ht="41.25" hidden="1" customHeight="1">
      <c r="B75" s="209"/>
      <c r="C75" s="210" t="s">
        <v>299</v>
      </c>
      <c r="D75" s="214" t="s">
        <v>300</v>
      </c>
      <c r="E75" s="212">
        <f t="shared" si="14"/>
        <v>1510</v>
      </c>
      <c r="F75" s="213">
        <v>1510</v>
      </c>
      <c r="G75" s="200">
        <v>0</v>
      </c>
      <c r="H75" s="200">
        <v>0</v>
      </c>
      <c r="I75" s="212">
        <f t="shared" si="11"/>
        <v>1510</v>
      </c>
      <c r="J75" s="213">
        <v>1510</v>
      </c>
      <c r="K75" s="200">
        <v>0</v>
      </c>
      <c r="L75" s="200">
        <v>0</v>
      </c>
      <c r="M75" s="212">
        <f t="shared" si="12"/>
        <v>1510</v>
      </c>
      <c r="N75" s="213">
        <v>1510</v>
      </c>
      <c r="O75" s="200">
        <v>0</v>
      </c>
      <c r="P75" s="200">
        <v>0</v>
      </c>
      <c r="Q75" s="212">
        <f t="shared" si="13"/>
        <v>1510</v>
      </c>
      <c r="R75" s="213">
        <v>1510</v>
      </c>
      <c r="S75" s="200">
        <v>0</v>
      </c>
      <c r="T75" s="200">
        <v>0</v>
      </c>
    </row>
    <row r="76" spans="2:20" ht="60" hidden="1">
      <c r="B76" s="209"/>
      <c r="C76" s="210" t="s">
        <v>301</v>
      </c>
      <c r="D76" s="214" t="s">
        <v>302</v>
      </c>
      <c r="E76" s="212">
        <f t="shared" si="14"/>
        <v>410</v>
      </c>
      <c r="F76" s="213">
        <v>410</v>
      </c>
      <c r="G76" s="200">
        <v>0</v>
      </c>
      <c r="H76" s="200">
        <v>0</v>
      </c>
      <c r="I76" s="212">
        <f t="shared" si="11"/>
        <v>410</v>
      </c>
      <c r="J76" s="213">
        <v>410</v>
      </c>
      <c r="K76" s="200">
        <v>0</v>
      </c>
      <c r="L76" s="200">
        <v>0</v>
      </c>
      <c r="M76" s="212">
        <f t="shared" si="12"/>
        <v>410</v>
      </c>
      <c r="N76" s="213">
        <v>410</v>
      </c>
      <c r="O76" s="200">
        <v>0</v>
      </c>
      <c r="P76" s="200">
        <v>0</v>
      </c>
      <c r="Q76" s="212">
        <f t="shared" si="13"/>
        <v>410</v>
      </c>
      <c r="R76" s="213">
        <v>410</v>
      </c>
      <c r="S76" s="200">
        <v>0</v>
      </c>
      <c r="T76" s="200">
        <v>0</v>
      </c>
    </row>
    <row r="77" spans="2:20" ht="31.5">
      <c r="B77" s="190" t="s">
        <v>303</v>
      </c>
      <c r="C77" s="191"/>
      <c r="D77" s="192" t="s">
        <v>304</v>
      </c>
      <c r="E77" s="207">
        <f t="shared" si="14"/>
        <v>10100</v>
      </c>
      <c r="F77" s="208">
        <f>SUM(F81:F84)</f>
        <v>10100</v>
      </c>
      <c r="G77" s="208">
        <f>SUM(G81:G84)</f>
        <v>0</v>
      </c>
      <c r="H77" s="208">
        <f>SUM(H81:H84)</f>
        <v>0</v>
      </c>
      <c r="I77" s="207">
        <f t="shared" si="11"/>
        <v>10100</v>
      </c>
      <c r="J77" s="208">
        <f>SUM(J81:J84)</f>
        <v>10100</v>
      </c>
      <c r="K77" s="208">
        <f>SUM(K81:K84)</f>
        <v>0</v>
      </c>
      <c r="L77" s="208">
        <f>SUM(L81:L84)</f>
        <v>0</v>
      </c>
      <c r="M77" s="207">
        <f t="shared" si="12"/>
        <v>11300</v>
      </c>
      <c r="N77" s="208">
        <f>SUM(N81:N84)</f>
        <v>11300</v>
      </c>
      <c r="O77" s="208">
        <f>SUM(O81:O84)</f>
        <v>0</v>
      </c>
      <c r="P77" s="208">
        <f>SUM(P81:P84)</f>
        <v>0</v>
      </c>
      <c r="Q77" s="207">
        <f t="shared" si="13"/>
        <v>11300</v>
      </c>
      <c r="R77" s="208">
        <f>SUM(R81:R84)</f>
        <v>11300</v>
      </c>
      <c r="S77" s="208">
        <f>SUM(S81:S84)</f>
        <v>0</v>
      </c>
      <c r="T77" s="208">
        <f>SUM(T81:T84)</f>
        <v>0</v>
      </c>
    </row>
    <row r="78" spans="2:20" ht="18">
      <c r="B78" s="195"/>
      <c r="C78" s="196"/>
      <c r="D78" s="197" t="s">
        <v>224</v>
      </c>
      <c r="E78" s="198">
        <f t="shared" si="14"/>
        <v>0</v>
      </c>
      <c r="F78" s="198">
        <f>SUM(F79:F80)</f>
        <v>0</v>
      </c>
      <c r="G78" s="198">
        <f>SUM(G79:G80)</f>
        <v>0</v>
      </c>
      <c r="H78" s="198">
        <f>SUM(H79:H80)</f>
        <v>0</v>
      </c>
      <c r="I78" s="198">
        <f t="shared" si="11"/>
        <v>0</v>
      </c>
      <c r="J78" s="198">
        <f>SUM(J79:J80)</f>
        <v>0</v>
      </c>
      <c r="K78" s="198">
        <f>SUM(K79:K80)</f>
        <v>0</v>
      </c>
      <c r="L78" s="198">
        <f>SUM(L79:L80)</f>
        <v>0</v>
      </c>
      <c r="M78" s="198">
        <f t="shared" si="12"/>
        <v>0</v>
      </c>
      <c r="N78" s="198">
        <f>SUM(N79:N80)</f>
        <v>0</v>
      </c>
      <c r="O78" s="198">
        <f>SUM(O79:O80)</f>
        <v>0</v>
      </c>
      <c r="P78" s="198">
        <f>SUM(P79:P80)</f>
        <v>0</v>
      </c>
      <c r="Q78" s="198">
        <f t="shared" si="13"/>
        <v>0</v>
      </c>
      <c r="R78" s="198">
        <f>SUM(R79:R80)</f>
        <v>0</v>
      </c>
      <c r="S78" s="198">
        <f>SUM(S79:S80)</f>
        <v>0</v>
      </c>
      <c r="T78" s="198">
        <f>SUM(T79:T80)</f>
        <v>0</v>
      </c>
    </row>
    <row r="79" spans="2:20" ht="18">
      <c r="B79" s="195"/>
      <c r="C79" s="196"/>
      <c r="D79" s="199" t="s">
        <v>229</v>
      </c>
      <c r="E79" s="200">
        <f t="shared" si="14"/>
        <v>0</v>
      </c>
      <c r="F79" s="200">
        <v>0</v>
      </c>
      <c r="G79" s="200">
        <v>0</v>
      </c>
      <c r="H79" s="200">
        <v>0</v>
      </c>
      <c r="I79" s="200">
        <f t="shared" si="11"/>
        <v>0</v>
      </c>
      <c r="J79" s="200">
        <v>0</v>
      </c>
      <c r="K79" s="200">
        <v>0</v>
      </c>
      <c r="L79" s="200">
        <v>0</v>
      </c>
      <c r="M79" s="200">
        <f t="shared" si="12"/>
        <v>0</v>
      </c>
      <c r="N79" s="200">
        <v>0</v>
      </c>
      <c r="O79" s="200">
        <v>0</v>
      </c>
      <c r="P79" s="200">
        <v>0</v>
      </c>
      <c r="Q79" s="200">
        <f t="shared" si="13"/>
        <v>0</v>
      </c>
      <c r="R79" s="200">
        <v>0</v>
      </c>
      <c r="S79" s="200">
        <v>0</v>
      </c>
      <c r="T79" s="200">
        <v>0</v>
      </c>
    </row>
    <row r="80" spans="2:20" ht="18">
      <c r="B80" s="195"/>
      <c r="C80" s="196"/>
      <c r="D80" s="199" t="s">
        <v>230</v>
      </c>
      <c r="E80" s="198">
        <f t="shared" si="14"/>
        <v>0</v>
      </c>
      <c r="F80" s="200">
        <v>0</v>
      </c>
      <c r="G80" s="200">
        <v>0</v>
      </c>
      <c r="H80" s="200">
        <v>0</v>
      </c>
      <c r="I80" s="198">
        <f t="shared" si="11"/>
        <v>0</v>
      </c>
      <c r="J80" s="200">
        <v>0</v>
      </c>
      <c r="K80" s="200">
        <v>0</v>
      </c>
      <c r="L80" s="200">
        <v>0</v>
      </c>
      <c r="M80" s="198">
        <f t="shared" si="12"/>
        <v>0</v>
      </c>
      <c r="N80" s="200">
        <v>0</v>
      </c>
      <c r="O80" s="200">
        <v>0</v>
      </c>
      <c r="P80" s="200">
        <v>0</v>
      </c>
      <c r="Q80" s="198">
        <f t="shared" si="13"/>
        <v>0</v>
      </c>
      <c r="R80" s="200">
        <v>0</v>
      </c>
      <c r="S80" s="200">
        <v>0</v>
      </c>
      <c r="T80" s="200">
        <v>0</v>
      </c>
    </row>
    <row r="81" spans="2:20" ht="60">
      <c r="B81" s="209"/>
      <c r="C81" s="215" t="s">
        <v>305</v>
      </c>
      <c r="D81" s="214" t="s">
        <v>306</v>
      </c>
      <c r="E81" s="212">
        <f t="shared" si="14"/>
        <v>2100</v>
      </c>
      <c r="F81" s="213">
        <v>2100</v>
      </c>
      <c r="G81" s="200">
        <v>0</v>
      </c>
      <c r="H81" s="200">
        <v>0</v>
      </c>
      <c r="I81" s="212">
        <f t="shared" si="11"/>
        <v>2100</v>
      </c>
      <c r="J81" s="213">
        <v>2100</v>
      </c>
      <c r="K81" s="200">
        <v>0</v>
      </c>
      <c r="L81" s="200">
        <v>0</v>
      </c>
      <c r="M81" s="212">
        <f t="shared" si="12"/>
        <v>2100</v>
      </c>
      <c r="N81" s="213">
        <v>2100</v>
      </c>
      <c r="O81" s="200">
        <v>0</v>
      </c>
      <c r="P81" s="200">
        <v>0</v>
      </c>
      <c r="Q81" s="212">
        <f t="shared" si="13"/>
        <v>2100</v>
      </c>
      <c r="R81" s="213">
        <v>2100</v>
      </c>
      <c r="S81" s="200">
        <v>0</v>
      </c>
      <c r="T81" s="200">
        <v>0</v>
      </c>
    </row>
    <row r="82" spans="2:20" ht="30">
      <c r="B82" s="209"/>
      <c r="C82" s="215" t="s">
        <v>307</v>
      </c>
      <c r="D82" s="214" t="s">
        <v>308</v>
      </c>
      <c r="E82" s="212">
        <f t="shared" si="14"/>
        <v>3550</v>
      </c>
      <c r="F82" s="213">
        <v>3550</v>
      </c>
      <c r="G82" s="213">
        <v>0</v>
      </c>
      <c r="H82" s="213">
        <v>0</v>
      </c>
      <c r="I82" s="212">
        <f t="shared" si="11"/>
        <v>3550</v>
      </c>
      <c r="J82" s="213">
        <v>3550</v>
      </c>
      <c r="K82" s="213">
        <v>0</v>
      </c>
      <c r="L82" s="213">
        <v>0</v>
      </c>
      <c r="M82" s="212">
        <f t="shared" si="12"/>
        <v>3600</v>
      </c>
      <c r="N82" s="213">
        <v>3600</v>
      </c>
      <c r="O82" s="213">
        <v>0</v>
      </c>
      <c r="P82" s="213">
        <v>0</v>
      </c>
      <c r="Q82" s="212">
        <f t="shared" si="13"/>
        <v>3600</v>
      </c>
      <c r="R82" s="213">
        <v>3600</v>
      </c>
      <c r="S82" s="213">
        <v>0</v>
      </c>
      <c r="T82" s="213">
        <v>0</v>
      </c>
    </row>
    <row r="83" spans="2:20" ht="30">
      <c r="B83" s="209"/>
      <c r="C83" s="215" t="s">
        <v>309</v>
      </c>
      <c r="D83" s="214" t="s">
        <v>310</v>
      </c>
      <c r="E83" s="212">
        <f t="shared" si="14"/>
        <v>2450</v>
      </c>
      <c r="F83" s="213">
        <v>2450</v>
      </c>
      <c r="G83" s="213">
        <v>0</v>
      </c>
      <c r="H83" s="213">
        <v>0</v>
      </c>
      <c r="I83" s="212">
        <f t="shared" si="11"/>
        <v>2450</v>
      </c>
      <c r="J83" s="213">
        <v>2450</v>
      </c>
      <c r="K83" s="213">
        <v>0</v>
      </c>
      <c r="L83" s="213">
        <v>0</v>
      </c>
      <c r="M83" s="212">
        <f t="shared" si="12"/>
        <v>3000</v>
      </c>
      <c r="N83" s="213">
        <v>3000</v>
      </c>
      <c r="O83" s="213">
        <v>0</v>
      </c>
      <c r="P83" s="213">
        <v>0</v>
      </c>
      <c r="Q83" s="212">
        <f t="shared" si="13"/>
        <v>3000</v>
      </c>
      <c r="R83" s="213">
        <v>3000</v>
      </c>
      <c r="S83" s="213">
        <v>0</v>
      </c>
      <c r="T83" s="213">
        <v>0</v>
      </c>
    </row>
    <row r="84" spans="2:20" ht="61.5" customHeight="1">
      <c r="B84" s="209"/>
      <c r="C84" s="215" t="s">
        <v>311</v>
      </c>
      <c r="D84" s="214" t="s">
        <v>312</v>
      </c>
      <c r="E84" s="212">
        <f t="shared" si="14"/>
        <v>2000</v>
      </c>
      <c r="F84" s="213">
        <v>2000</v>
      </c>
      <c r="G84" s="213">
        <v>0</v>
      </c>
      <c r="H84" s="213">
        <v>0</v>
      </c>
      <c r="I84" s="212">
        <f t="shared" si="11"/>
        <v>2000</v>
      </c>
      <c r="J84" s="213">
        <v>2000</v>
      </c>
      <c r="K84" s="213">
        <v>0</v>
      </c>
      <c r="L84" s="213">
        <v>0</v>
      </c>
      <c r="M84" s="212">
        <f t="shared" si="12"/>
        <v>2600</v>
      </c>
      <c r="N84" s="213">
        <v>2600</v>
      </c>
      <c r="O84" s="213">
        <v>0</v>
      </c>
      <c r="P84" s="213">
        <v>0</v>
      </c>
      <c r="Q84" s="212">
        <f t="shared" si="13"/>
        <v>2600</v>
      </c>
      <c r="R84" s="213">
        <v>2600</v>
      </c>
      <c r="S84" s="213">
        <v>0</v>
      </c>
      <c r="T84" s="213">
        <v>0</v>
      </c>
    </row>
    <row r="85" spans="2:20" ht="31.5">
      <c r="B85" s="190" t="s">
        <v>313</v>
      </c>
      <c r="C85" s="191"/>
      <c r="D85" s="192" t="s">
        <v>314</v>
      </c>
      <c r="E85" s="207">
        <f t="shared" si="14"/>
        <v>7100</v>
      </c>
      <c r="F85" s="208">
        <f>SUM(F89:F94)</f>
        <v>7100</v>
      </c>
      <c r="G85" s="208">
        <f>SUM(G89:G94)</f>
        <v>0</v>
      </c>
      <c r="H85" s="208">
        <f>SUM(H89:H94)</f>
        <v>0</v>
      </c>
      <c r="I85" s="207">
        <f t="shared" si="11"/>
        <v>7100</v>
      </c>
      <c r="J85" s="208">
        <f>SUM(J89:J94)</f>
        <v>7100</v>
      </c>
      <c r="K85" s="208">
        <f>SUM(K89:K94)</f>
        <v>0</v>
      </c>
      <c r="L85" s="208">
        <f>SUM(L89:L94)</f>
        <v>0</v>
      </c>
      <c r="M85" s="207">
        <f t="shared" si="12"/>
        <v>7300</v>
      </c>
      <c r="N85" s="208">
        <f>SUM(N89:N94)</f>
        <v>7300</v>
      </c>
      <c r="O85" s="208">
        <f>SUM(O89:O94)</f>
        <v>0</v>
      </c>
      <c r="P85" s="208">
        <f>SUM(P89:P94)</f>
        <v>0</v>
      </c>
      <c r="Q85" s="207">
        <f t="shared" si="13"/>
        <v>7300</v>
      </c>
      <c r="R85" s="208">
        <f>SUM(R89:R94)</f>
        <v>7300</v>
      </c>
      <c r="S85" s="208">
        <f>SUM(S89:S94)</f>
        <v>0</v>
      </c>
      <c r="T85" s="208">
        <f>SUM(T89:T94)</f>
        <v>0</v>
      </c>
    </row>
    <row r="86" spans="2:20" ht="18">
      <c r="B86" s="195"/>
      <c r="C86" s="196"/>
      <c r="D86" s="197" t="s">
        <v>224</v>
      </c>
      <c r="E86" s="198">
        <f t="shared" si="14"/>
        <v>0</v>
      </c>
      <c r="F86" s="198">
        <f>SUM(F87:F88)</f>
        <v>0</v>
      </c>
      <c r="G86" s="198">
        <f>SUM(G87:G88)</f>
        <v>0</v>
      </c>
      <c r="H86" s="198">
        <f>SUM(H87:H88)</f>
        <v>0</v>
      </c>
      <c r="I86" s="198">
        <f t="shared" si="11"/>
        <v>0</v>
      </c>
      <c r="J86" s="198">
        <f>SUM(J87:J88)</f>
        <v>0</v>
      </c>
      <c r="K86" s="198">
        <f>SUM(K87:K88)</f>
        <v>0</v>
      </c>
      <c r="L86" s="198">
        <f>SUM(L87:L88)</f>
        <v>0</v>
      </c>
      <c r="M86" s="198">
        <f t="shared" si="12"/>
        <v>0</v>
      </c>
      <c r="N86" s="198">
        <f>SUM(N87:N88)</f>
        <v>0</v>
      </c>
      <c r="O86" s="198">
        <f>SUM(O87:O88)</f>
        <v>0</v>
      </c>
      <c r="P86" s="198">
        <f>SUM(P87:P88)</f>
        <v>0</v>
      </c>
      <c r="Q86" s="198">
        <f t="shared" si="13"/>
        <v>0</v>
      </c>
      <c r="R86" s="198">
        <f>SUM(R87:R88)</f>
        <v>0</v>
      </c>
      <c r="S86" s="198">
        <f>SUM(S87:S88)</f>
        <v>0</v>
      </c>
      <c r="T86" s="198">
        <f>SUM(T87:T88)</f>
        <v>0</v>
      </c>
    </row>
    <row r="87" spans="2:20" ht="18">
      <c r="B87" s="195"/>
      <c r="C87" s="196"/>
      <c r="D87" s="199" t="s">
        <v>229</v>
      </c>
      <c r="E87" s="200">
        <f t="shared" si="14"/>
        <v>0</v>
      </c>
      <c r="F87" s="200">
        <v>0</v>
      </c>
      <c r="G87" s="200">
        <v>0</v>
      </c>
      <c r="H87" s="200">
        <v>0</v>
      </c>
      <c r="I87" s="200">
        <f t="shared" si="11"/>
        <v>0</v>
      </c>
      <c r="J87" s="200">
        <v>0</v>
      </c>
      <c r="K87" s="200">
        <v>0</v>
      </c>
      <c r="L87" s="200">
        <v>0</v>
      </c>
      <c r="M87" s="200">
        <f t="shared" si="12"/>
        <v>0</v>
      </c>
      <c r="N87" s="200">
        <v>0</v>
      </c>
      <c r="O87" s="200">
        <v>0</v>
      </c>
      <c r="P87" s="200">
        <v>0</v>
      </c>
      <c r="Q87" s="200">
        <f t="shared" si="13"/>
        <v>0</v>
      </c>
      <c r="R87" s="200">
        <v>0</v>
      </c>
      <c r="S87" s="200">
        <v>0</v>
      </c>
      <c r="T87" s="200">
        <v>0</v>
      </c>
    </row>
    <row r="88" spans="2:20" ht="18">
      <c r="B88" s="195"/>
      <c r="C88" s="196"/>
      <c r="D88" s="199" t="s">
        <v>230</v>
      </c>
      <c r="E88" s="198">
        <f t="shared" si="14"/>
        <v>0</v>
      </c>
      <c r="F88" s="200">
        <v>0</v>
      </c>
      <c r="G88" s="200">
        <v>0</v>
      </c>
      <c r="H88" s="200">
        <v>0</v>
      </c>
      <c r="I88" s="198">
        <f t="shared" si="11"/>
        <v>0</v>
      </c>
      <c r="J88" s="200">
        <v>0</v>
      </c>
      <c r="K88" s="200">
        <v>0</v>
      </c>
      <c r="L88" s="200">
        <v>0</v>
      </c>
      <c r="M88" s="198">
        <f t="shared" si="12"/>
        <v>0</v>
      </c>
      <c r="N88" s="200">
        <v>0</v>
      </c>
      <c r="O88" s="200">
        <v>0</v>
      </c>
      <c r="P88" s="200">
        <v>0</v>
      </c>
      <c r="Q88" s="198">
        <f t="shared" si="13"/>
        <v>0</v>
      </c>
      <c r="R88" s="200">
        <v>0</v>
      </c>
      <c r="S88" s="200">
        <v>0</v>
      </c>
      <c r="T88" s="200">
        <v>0</v>
      </c>
    </row>
    <row r="89" spans="2:20" ht="37.5" customHeight="1">
      <c r="B89" s="209"/>
      <c r="C89" s="215" t="s">
        <v>315</v>
      </c>
      <c r="D89" s="214" t="s">
        <v>316</v>
      </c>
      <c r="E89" s="212">
        <f t="shared" si="14"/>
        <v>5210</v>
      </c>
      <c r="F89" s="213">
        <v>5210</v>
      </c>
      <c r="G89" s="213">
        <v>0</v>
      </c>
      <c r="H89" s="213">
        <v>0</v>
      </c>
      <c r="I89" s="212">
        <f t="shared" si="11"/>
        <v>5210</v>
      </c>
      <c r="J89" s="213">
        <v>5210</v>
      </c>
      <c r="K89" s="213">
        <v>0</v>
      </c>
      <c r="L89" s="213">
        <v>0</v>
      </c>
      <c r="M89" s="212">
        <f t="shared" si="12"/>
        <v>5310</v>
      </c>
      <c r="N89" s="213">
        <v>5310</v>
      </c>
      <c r="O89" s="213">
        <v>0</v>
      </c>
      <c r="P89" s="213">
        <v>0</v>
      </c>
      <c r="Q89" s="212">
        <f t="shared" si="13"/>
        <v>5310</v>
      </c>
      <c r="R89" s="213">
        <v>5310</v>
      </c>
      <c r="S89" s="213">
        <v>0</v>
      </c>
      <c r="T89" s="213">
        <v>0</v>
      </c>
    </row>
    <row r="90" spans="2:20">
      <c r="B90" s="209"/>
      <c r="C90" s="215" t="s">
        <v>317</v>
      </c>
      <c r="D90" s="214" t="s">
        <v>318</v>
      </c>
      <c r="E90" s="212">
        <f t="shared" si="14"/>
        <v>415</v>
      </c>
      <c r="F90" s="213">
        <v>415</v>
      </c>
      <c r="G90" s="213">
        <v>0</v>
      </c>
      <c r="H90" s="213">
        <v>0</v>
      </c>
      <c r="I90" s="212">
        <f t="shared" si="11"/>
        <v>415</v>
      </c>
      <c r="J90" s="213">
        <v>415</v>
      </c>
      <c r="K90" s="213">
        <v>0</v>
      </c>
      <c r="L90" s="213">
        <v>0</v>
      </c>
      <c r="M90" s="212">
        <f t="shared" si="12"/>
        <v>415</v>
      </c>
      <c r="N90" s="213">
        <v>415</v>
      </c>
      <c r="O90" s="213">
        <v>0</v>
      </c>
      <c r="P90" s="213">
        <v>0</v>
      </c>
      <c r="Q90" s="212">
        <f t="shared" si="13"/>
        <v>415</v>
      </c>
      <c r="R90" s="213">
        <v>415</v>
      </c>
      <c r="S90" s="213">
        <v>0</v>
      </c>
      <c r="T90" s="213">
        <v>0</v>
      </c>
    </row>
    <row r="91" spans="2:20" ht="45">
      <c r="B91" s="209"/>
      <c r="C91" s="215" t="s">
        <v>319</v>
      </c>
      <c r="D91" s="214" t="s">
        <v>320</v>
      </c>
      <c r="E91" s="212">
        <f t="shared" si="14"/>
        <v>380</v>
      </c>
      <c r="F91" s="213">
        <v>380</v>
      </c>
      <c r="G91" s="213">
        <v>0</v>
      </c>
      <c r="H91" s="213">
        <v>0</v>
      </c>
      <c r="I91" s="212">
        <f t="shared" si="11"/>
        <v>380</v>
      </c>
      <c r="J91" s="213">
        <v>380</v>
      </c>
      <c r="K91" s="213">
        <v>0</v>
      </c>
      <c r="L91" s="213">
        <v>0</v>
      </c>
      <c r="M91" s="212">
        <f t="shared" si="12"/>
        <v>380</v>
      </c>
      <c r="N91" s="213">
        <v>380</v>
      </c>
      <c r="O91" s="213">
        <v>0</v>
      </c>
      <c r="P91" s="213">
        <v>0</v>
      </c>
      <c r="Q91" s="212">
        <f t="shared" si="13"/>
        <v>380</v>
      </c>
      <c r="R91" s="213">
        <v>380</v>
      </c>
      <c r="S91" s="213">
        <v>0</v>
      </c>
      <c r="T91" s="213">
        <v>0</v>
      </c>
    </row>
    <row r="92" spans="2:20" ht="30">
      <c r="B92" s="209"/>
      <c r="C92" s="215" t="s">
        <v>321</v>
      </c>
      <c r="D92" s="214" t="s">
        <v>322</v>
      </c>
      <c r="E92" s="212">
        <f t="shared" si="14"/>
        <v>800</v>
      </c>
      <c r="F92" s="213">
        <v>800</v>
      </c>
      <c r="G92" s="213">
        <v>0</v>
      </c>
      <c r="H92" s="213">
        <v>0</v>
      </c>
      <c r="I92" s="212">
        <f t="shared" si="11"/>
        <v>800</v>
      </c>
      <c r="J92" s="213">
        <v>800</v>
      </c>
      <c r="K92" s="213">
        <v>0</v>
      </c>
      <c r="L92" s="213">
        <v>0</v>
      </c>
      <c r="M92" s="212">
        <f t="shared" si="12"/>
        <v>800</v>
      </c>
      <c r="N92" s="213">
        <v>800</v>
      </c>
      <c r="O92" s="213">
        <v>0</v>
      </c>
      <c r="P92" s="213">
        <v>0</v>
      </c>
      <c r="Q92" s="212">
        <f t="shared" si="13"/>
        <v>800</v>
      </c>
      <c r="R92" s="213">
        <v>800</v>
      </c>
      <c r="S92" s="213">
        <v>0</v>
      </c>
      <c r="T92" s="213">
        <v>0</v>
      </c>
    </row>
    <row r="93" spans="2:20">
      <c r="B93" s="209"/>
      <c r="C93" s="215" t="s">
        <v>323</v>
      </c>
      <c r="D93" s="214" t="s">
        <v>324</v>
      </c>
      <c r="E93" s="212">
        <f t="shared" si="14"/>
        <v>95</v>
      </c>
      <c r="F93" s="213">
        <v>95</v>
      </c>
      <c r="G93" s="213">
        <v>0</v>
      </c>
      <c r="H93" s="213">
        <v>0</v>
      </c>
      <c r="I93" s="212">
        <f t="shared" si="11"/>
        <v>95</v>
      </c>
      <c r="J93" s="213">
        <v>95</v>
      </c>
      <c r="K93" s="213">
        <v>0</v>
      </c>
      <c r="L93" s="213">
        <v>0</v>
      </c>
      <c r="M93" s="212">
        <f t="shared" si="12"/>
        <v>95</v>
      </c>
      <c r="N93" s="213">
        <v>95</v>
      </c>
      <c r="O93" s="213">
        <v>0</v>
      </c>
      <c r="P93" s="213">
        <v>0</v>
      </c>
      <c r="Q93" s="212">
        <f t="shared" si="13"/>
        <v>95</v>
      </c>
      <c r="R93" s="213">
        <v>95</v>
      </c>
      <c r="S93" s="213">
        <v>0</v>
      </c>
      <c r="T93" s="213">
        <v>0</v>
      </c>
    </row>
    <row r="94" spans="2:20" ht="132" customHeight="1">
      <c r="B94" s="209"/>
      <c r="C94" s="215" t="s">
        <v>325</v>
      </c>
      <c r="D94" s="214" t="s">
        <v>326</v>
      </c>
      <c r="E94" s="212">
        <f t="shared" si="14"/>
        <v>200</v>
      </c>
      <c r="F94" s="213">
        <v>200</v>
      </c>
      <c r="G94" s="213">
        <v>0</v>
      </c>
      <c r="H94" s="213">
        <v>0</v>
      </c>
      <c r="I94" s="212">
        <f t="shared" si="11"/>
        <v>200</v>
      </c>
      <c r="J94" s="213">
        <v>200</v>
      </c>
      <c r="K94" s="213">
        <v>0</v>
      </c>
      <c r="L94" s="213">
        <v>0</v>
      </c>
      <c r="M94" s="212">
        <f t="shared" si="12"/>
        <v>300</v>
      </c>
      <c r="N94" s="213">
        <v>300</v>
      </c>
      <c r="O94" s="213">
        <v>0</v>
      </c>
      <c r="P94" s="213">
        <v>0</v>
      </c>
      <c r="Q94" s="212">
        <f t="shared" si="13"/>
        <v>300</v>
      </c>
      <c r="R94" s="213">
        <v>300</v>
      </c>
      <c r="S94" s="213">
        <v>0</v>
      </c>
      <c r="T94" s="213">
        <v>0</v>
      </c>
    </row>
    <row r="95" spans="2:20" ht="31.5">
      <c r="B95" s="190" t="s">
        <v>327</v>
      </c>
      <c r="C95" s="191"/>
      <c r="D95" s="192" t="s">
        <v>328</v>
      </c>
      <c r="E95" s="207">
        <f t="shared" si="14"/>
        <v>9200</v>
      </c>
      <c r="F95" s="208">
        <f>SUM(F99:F105)</f>
        <v>9200</v>
      </c>
      <c r="G95" s="208">
        <f>SUM(G99:G104)</f>
        <v>0</v>
      </c>
      <c r="H95" s="208">
        <f>SUM(H99:H104)</f>
        <v>0</v>
      </c>
      <c r="I95" s="207">
        <f t="shared" si="11"/>
        <v>9200</v>
      </c>
      <c r="J95" s="208">
        <f>SUM(J99:J105)</f>
        <v>9200</v>
      </c>
      <c r="K95" s="208">
        <f>SUM(K99:K104)</f>
        <v>0</v>
      </c>
      <c r="L95" s="208">
        <f>SUM(L99:L104)</f>
        <v>0</v>
      </c>
      <c r="M95" s="207">
        <f t="shared" si="12"/>
        <v>9300</v>
      </c>
      <c r="N95" s="208">
        <f>SUM(N99:N105)</f>
        <v>9300</v>
      </c>
      <c r="O95" s="208">
        <f>SUM(O99:O104)</f>
        <v>0</v>
      </c>
      <c r="P95" s="208">
        <f>SUM(P99:P104)</f>
        <v>0</v>
      </c>
      <c r="Q95" s="207">
        <f t="shared" si="13"/>
        <v>9300</v>
      </c>
      <c r="R95" s="208">
        <f>SUM(R99:R105)</f>
        <v>9300</v>
      </c>
      <c r="S95" s="208">
        <f>SUM(S99:S104)</f>
        <v>0</v>
      </c>
      <c r="T95" s="208">
        <f>SUM(T99:T104)</f>
        <v>0</v>
      </c>
    </row>
    <row r="96" spans="2:20" ht="18">
      <c r="B96" s="195"/>
      <c r="C96" s="196"/>
      <c r="D96" s="197" t="s">
        <v>224</v>
      </c>
      <c r="E96" s="198">
        <f t="shared" si="14"/>
        <v>0</v>
      </c>
      <c r="F96" s="198">
        <f>SUM(F97:F98)</f>
        <v>0</v>
      </c>
      <c r="G96" s="198">
        <f>SUM(G97:G98)</f>
        <v>0</v>
      </c>
      <c r="H96" s="198">
        <f>SUM(H97:H98)</f>
        <v>0</v>
      </c>
      <c r="I96" s="198">
        <f t="shared" si="11"/>
        <v>0</v>
      </c>
      <c r="J96" s="198">
        <f>SUM(J97:J98)</f>
        <v>0</v>
      </c>
      <c r="K96" s="198">
        <f>SUM(K97:K98)</f>
        <v>0</v>
      </c>
      <c r="L96" s="198">
        <f>SUM(L97:L98)</f>
        <v>0</v>
      </c>
      <c r="M96" s="198">
        <f t="shared" si="12"/>
        <v>0</v>
      </c>
      <c r="N96" s="198">
        <f>SUM(N97:N98)</f>
        <v>0</v>
      </c>
      <c r="O96" s="198">
        <f>SUM(O97:O98)</f>
        <v>0</v>
      </c>
      <c r="P96" s="198">
        <f>SUM(P97:P98)</f>
        <v>0</v>
      </c>
      <c r="Q96" s="198">
        <f t="shared" si="13"/>
        <v>0</v>
      </c>
      <c r="R96" s="198">
        <f>SUM(R97:R98)</f>
        <v>0</v>
      </c>
      <c r="S96" s="198">
        <f>SUM(S97:S98)</f>
        <v>0</v>
      </c>
      <c r="T96" s="198">
        <f>SUM(T97:T98)</f>
        <v>0</v>
      </c>
    </row>
    <row r="97" spans="2:20" ht="18">
      <c r="B97" s="195"/>
      <c r="C97" s="196"/>
      <c r="D97" s="199" t="s">
        <v>229</v>
      </c>
      <c r="E97" s="200">
        <f t="shared" si="14"/>
        <v>0</v>
      </c>
      <c r="F97" s="200">
        <v>0</v>
      </c>
      <c r="G97" s="200">
        <v>0</v>
      </c>
      <c r="H97" s="200">
        <v>0</v>
      </c>
      <c r="I97" s="200">
        <f t="shared" si="11"/>
        <v>0</v>
      </c>
      <c r="J97" s="200">
        <v>0</v>
      </c>
      <c r="K97" s="200">
        <v>0</v>
      </c>
      <c r="L97" s="200">
        <v>0</v>
      </c>
      <c r="M97" s="200">
        <f t="shared" si="12"/>
        <v>0</v>
      </c>
      <c r="N97" s="200">
        <v>0</v>
      </c>
      <c r="O97" s="200">
        <v>0</v>
      </c>
      <c r="P97" s="200">
        <v>0</v>
      </c>
      <c r="Q97" s="200">
        <f t="shared" si="13"/>
        <v>0</v>
      </c>
      <c r="R97" s="200">
        <v>0</v>
      </c>
      <c r="S97" s="200">
        <v>0</v>
      </c>
      <c r="T97" s="200">
        <v>0</v>
      </c>
    </row>
    <row r="98" spans="2:20" ht="18">
      <c r="B98" s="195"/>
      <c r="C98" s="196"/>
      <c r="D98" s="199" t="s">
        <v>230</v>
      </c>
      <c r="E98" s="198">
        <f t="shared" si="14"/>
        <v>0</v>
      </c>
      <c r="F98" s="200">
        <v>0</v>
      </c>
      <c r="G98" s="200">
        <v>0</v>
      </c>
      <c r="H98" s="200">
        <v>0</v>
      </c>
      <c r="I98" s="198">
        <f t="shared" si="11"/>
        <v>0</v>
      </c>
      <c r="J98" s="200">
        <v>0</v>
      </c>
      <c r="K98" s="200">
        <v>0</v>
      </c>
      <c r="L98" s="200">
        <v>0</v>
      </c>
      <c r="M98" s="198">
        <f t="shared" si="12"/>
        <v>0</v>
      </c>
      <c r="N98" s="200">
        <v>0</v>
      </c>
      <c r="O98" s="200">
        <v>0</v>
      </c>
      <c r="P98" s="200">
        <v>0</v>
      </c>
      <c r="Q98" s="198">
        <f t="shared" si="13"/>
        <v>0</v>
      </c>
      <c r="R98" s="200">
        <v>0</v>
      </c>
      <c r="S98" s="200">
        <v>0</v>
      </c>
      <c r="T98" s="200">
        <v>0</v>
      </c>
    </row>
    <row r="99" spans="2:20" ht="45">
      <c r="B99" s="209"/>
      <c r="C99" s="215" t="s">
        <v>329</v>
      </c>
      <c r="D99" s="214" t="s">
        <v>330</v>
      </c>
      <c r="E99" s="212">
        <f t="shared" si="14"/>
        <v>1400</v>
      </c>
      <c r="F99" s="213">
        <v>1400</v>
      </c>
      <c r="G99" s="213">
        <v>0</v>
      </c>
      <c r="H99" s="213">
        <v>0</v>
      </c>
      <c r="I99" s="212">
        <f t="shared" si="11"/>
        <v>1400</v>
      </c>
      <c r="J99" s="213">
        <v>1400</v>
      </c>
      <c r="K99" s="213">
        <v>0</v>
      </c>
      <c r="L99" s="213">
        <v>0</v>
      </c>
      <c r="M99" s="212">
        <f t="shared" si="12"/>
        <v>1500</v>
      </c>
      <c r="N99" s="213">
        <v>1500</v>
      </c>
      <c r="O99" s="213">
        <v>0</v>
      </c>
      <c r="P99" s="213">
        <v>0</v>
      </c>
      <c r="Q99" s="212">
        <f t="shared" si="13"/>
        <v>1500</v>
      </c>
      <c r="R99" s="213">
        <v>1500</v>
      </c>
      <c r="S99" s="213">
        <v>0</v>
      </c>
      <c r="T99" s="213">
        <v>0</v>
      </c>
    </row>
    <row r="100" spans="2:20" ht="60">
      <c r="B100" s="209"/>
      <c r="C100" s="215" t="s">
        <v>331</v>
      </c>
      <c r="D100" s="214" t="s">
        <v>332</v>
      </c>
      <c r="E100" s="212">
        <f t="shared" si="14"/>
        <v>6274</v>
      </c>
      <c r="F100" s="213">
        <v>6274</v>
      </c>
      <c r="G100" s="213">
        <v>0</v>
      </c>
      <c r="H100" s="213">
        <v>0</v>
      </c>
      <c r="I100" s="212">
        <f t="shared" si="11"/>
        <v>6274</v>
      </c>
      <c r="J100" s="213">
        <v>6274</v>
      </c>
      <c r="K100" s="213">
        <v>0</v>
      </c>
      <c r="L100" s="213">
        <v>0</v>
      </c>
      <c r="M100" s="212">
        <f t="shared" si="12"/>
        <v>6274</v>
      </c>
      <c r="N100" s="213">
        <v>6274</v>
      </c>
      <c r="O100" s="213">
        <v>0</v>
      </c>
      <c r="P100" s="213">
        <v>0</v>
      </c>
      <c r="Q100" s="212">
        <f t="shared" si="13"/>
        <v>6274</v>
      </c>
      <c r="R100" s="213">
        <v>6274</v>
      </c>
      <c r="S100" s="213">
        <v>0</v>
      </c>
      <c r="T100" s="213">
        <v>0</v>
      </c>
    </row>
    <row r="101" spans="2:20">
      <c r="B101" s="209"/>
      <c r="C101" s="215" t="s">
        <v>333</v>
      </c>
      <c r="D101" s="214" t="s">
        <v>334</v>
      </c>
      <c r="E101" s="212">
        <f t="shared" si="14"/>
        <v>770</v>
      </c>
      <c r="F101" s="213">
        <v>770</v>
      </c>
      <c r="G101" s="213">
        <v>0</v>
      </c>
      <c r="H101" s="213">
        <v>0</v>
      </c>
      <c r="I101" s="212">
        <f t="shared" si="11"/>
        <v>770</v>
      </c>
      <c r="J101" s="213">
        <v>770</v>
      </c>
      <c r="K101" s="213">
        <v>0</v>
      </c>
      <c r="L101" s="213">
        <v>0</v>
      </c>
      <c r="M101" s="212">
        <f t="shared" si="12"/>
        <v>770</v>
      </c>
      <c r="N101" s="213">
        <v>770</v>
      </c>
      <c r="O101" s="213">
        <v>0</v>
      </c>
      <c r="P101" s="213">
        <v>0</v>
      </c>
      <c r="Q101" s="212">
        <f t="shared" si="13"/>
        <v>770</v>
      </c>
      <c r="R101" s="213">
        <v>770</v>
      </c>
      <c r="S101" s="213">
        <v>0</v>
      </c>
      <c r="T101" s="213">
        <v>0</v>
      </c>
    </row>
    <row r="102" spans="2:20" ht="30">
      <c r="B102" s="209"/>
      <c r="C102" s="215" t="s">
        <v>335</v>
      </c>
      <c r="D102" s="214" t="s">
        <v>336</v>
      </c>
      <c r="E102" s="212">
        <f t="shared" ref="E102:E166" si="15">SUM(F102:H102)</f>
        <v>36</v>
      </c>
      <c r="F102" s="213">
        <v>36</v>
      </c>
      <c r="G102" s="213">
        <v>0</v>
      </c>
      <c r="H102" s="213">
        <v>0</v>
      </c>
      <c r="I102" s="212">
        <f t="shared" ref="I102:I166" si="16">SUM(J102:L102)</f>
        <v>36</v>
      </c>
      <c r="J102" s="213">
        <v>36</v>
      </c>
      <c r="K102" s="213">
        <v>0</v>
      </c>
      <c r="L102" s="213">
        <v>0</v>
      </c>
      <c r="M102" s="212">
        <f t="shared" si="12"/>
        <v>36</v>
      </c>
      <c r="N102" s="213">
        <v>36</v>
      </c>
      <c r="O102" s="213">
        <v>0</v>
      </c>
      <c r="P102" s="213">
        <v>0</v>
      </c>
      <c r="Q102" s="212">
        <f t="shared" ref="Q102:Q166" si="17">SUM(R102:T102)</f>
        <v>36</v>
      </c>
      <c r="R102" s="213">
        <v>36</v>
      </c>
      <c r="S102" s="213">
        <v>0</v>
      </c>
      <c r="T102" s="213">
        <v>0</v>
      </c>
    </row>
    <row r="103" spans="2:20">
      <c r="B103" s="209"/>
      <c r="C103" s="215" t="s">
        <v>337</v>
      </c>
      <c r="D103" s="214" t="s">
        <v>338</v>
      </c>
      <c r="E103" s="212">
        <f t="shared" si="15"/>
        <v>120</v>
      </c>
      <c r="F103" s="213">
        <v>120</v>
      </c>
      <c r="G103" s="213">
        <v>0</v>
      </c>
      <c r="H103" s="213">
        <v>0</v>
      </c>
      <c r="I103" s="212">
        <f t="shared" si="16"/>
        <v>120</v>
      </c>
      <c r="J103" s="213">
        <v>120</v>
      </c>
      <c r="K103" s="213">
        <v>0</v>
      </c>
      <c r="L103" s="213">
        <v>0</v>
      </c>
      <c r="M103" s="212">
        <f t="shared" si="12"/>
        <v>120</v>
      </c>
      <c r="N103" s="213">
        <v>120</v>
      </c>
      <c r="O103" s="213">
        <v>0</v>
      </c>
      <c r="P103" s="213">
        <v>0</v>
      </c>
      <c r="Q103" s="212">
        <f t="shared" si="17"/>
        <v>120</v>
      </c>
      <c r="R103" s="213">
        <v>120</v>
      </c>
      <c r="S103" s="213">
        <v>0</v>
      </c>
      <c r="T103" s="213">
        <v>0</v>
      </c>
    </row>
    <row r="104" spans="2:20" ht="30">
      <c r="B104" s="209"/>
      <c r="C104" s="215" t="s">
        <v>339</v>
      </c>
      <c r="D104" s="214" t="s">
        <v>340</v>
      </c>
      <c r="E104" s="212">
        <f t="shared" si="15"/>
        <v>300</v>
      </c>
      <c r="F104" s="213">
        <v>300</v>
      </c>
      <c r="G104" s="213">
        <v>0</v>
      </c>
      <c r="H104" s="213">
        <v>0</v>
      </c>
      <c r="I104" s="212">
        <f t="shared" si="16"/>
        <v>300</v>
      </c>
      <c r="J104" s="213">
        <v>300</v>
      </c>
      <c r="K104" s="213">
        <v>0</v>
      </c>
      <c r="L104" s="213">
        <v>0</v>
      </c>
      <c r="M104" s="212">
        <f t="shared" si="12"/>
        <v>300</v>
      </c>
      <c r="N104" s="213">
        <v>300</v>
      </c>
      <c r="O104" s="213">
        <v>0</v>
      </c>
      <c r="P104" s="213">
        <v>0</v>
      </c>
      <c r="Q104" s="212">
        <f t="shared" si="17"/>
        <v>300</v>
      </c>
      <c r="R104" s="213">
        <v>300</v>
      </c>
      <c r="S104" s="213">
        <v>0</v>
      </c>
      <c r="T104" s="213">
        <v>0</v>
      </c>
    </row>
    <row r="105" spans="2:20" ht="45">
      <c r="B105" s="209"/>
      <c r="C105" s="215" t="s">
        <v>341</v>
      </c>
      <c r="D105" s="214" t="s">
        <v>342</v>
      </c>
      <c r="E105" s="212">
        <f t="shared" si="15"/>
        <v>300</v>
      </c>
      <c r="F105" s="213">
        <v>300</v>
      </c>
      <c r="G105" s="213">
        <v>0</v>
      </c>
      <c r="H105" s="213">
        <v>0</v>
      </c>
      <c r="I105" s="212">
        <f t="shared" si="16"/>
        <v>300</v>
      </c>
      <c r="J105" s="213">
        <v>300</v>
      </c>
      <c r="K105" s="213">
        <v>0</v>
      </c>
      <c r="L105" s="213">
        <v>0</v>
      </c>
      <c r="M105" s="212">
        <f t="shared" si="12"/>
        <v>300</v>
      </c>
      <c r="N105" s="213">
        <v>300</v>
      </c>
      <c r="O105" s="213">
        <v>0</v>
      </c>
      <c r="P105" s="213">
        <v>0</v>
      </c>
      <c r="Q105" s="212">
        <f t="shared" si="17"/>
        <v>300</v>
      </c>
      <c r="R105" s="213">
        <v>300</v>
      </c>
      <c r="S105" s="213">
        <v>0</v>
      </c>
      <c r="T105" s="213">
        <v>0</v>
      </c>
    </row>
    <row r="106" spans="2:20" ht="31.5" hidden="1">
      <c r="B106" s="190" t="s">
        <v>343</v>
      </c>
      <c r="C106" s="191"/>
      <c r="D106" s="192" t="s">
        <v>344</v>
      </c>
      <c r="E106" s="207">
        <f t="shared" si="15"/>
        <v>1100</v>
      </c>
      <c r="F106" s="208">
        <f t="shared" ref="F106:T106" si="18">SUM(F110:F116)</f>
        <v>1100</v>
      </c>
      <c r="G106" s="208">
        <f t="shared" si="18"/>
        <v>0</v>
      </c>
      <c r="H106" s="208">
        <f t="shared" si="18"/>
        <v>0</v>
      </c>
      <c r="I106" s="207">
        <f t="shared" si="16"/>
        <v>1100</v>
      </c>
      <c r="J106" s="208">
        <f t="shared" si="18"/>
        <v>1100</v>
      </c>
      <c r="K106" s="208">
        <f t="shared" si="18"/>
        <v>0</v>
      </c>
      <c r="L106" s="208">
        <f t="shared" si="18"/>
        <v>0</v>
      </c>
      <c r="M106" s="207">
        <f t="shared" si="12"/>
        <v>1100</v>
      </c>
      <c r="N106" s="208">
        <f>SUM(N110:N116)</f>
        <v>1100</v>
      </c>
      <c r="O106" s="208">
        <f>SUM(O110:O116)</f>
        <v>0</v>
      </c>
      <c r="P106" s="208">
        <f>SUM(P110:P116)</f>
        <v>0</v>
      </c>
      <c r="Q106" s="207">
        <f t="shared" si="17"/>
        <v>1100</v>
      </c>
      <c r="R106" s="208">
        <f t="shared" si="18"/>
        <v>1100</v>
      </c>
      <c r="S106" s="208">
        <f t="shared" si="18"/>
        <v>0</v>
      </c>
      <c r="T106" s="208">
        <f t="shared" si="18"/>
        <v>0</v>
      </c>
    </row>
    <row r="107" spans="2:20" ht="18" hidden="1">
      <c r="B107" s="195"/>
      <c r="C107" s="196"/>
      <c r="D107" s="197" t="s">
        <v>224</v>
      </c>
      <c r="E107" s="198">
        <f t="shared" si="15"/>
        <v>0</v>
      </c>
      <c r="F107" s="198">
        <f>SUM(F108:F109)</f>
        <v>0</v>
      </c>
      <c r="G107" s="198">
        <f>SUM(G108:G109)</f>
        <v>0</v>
      </c>
      <c r="H107" s="198">
        <f>SUM(H108:H109)</f>
        <v>0</v>
      </c>
      <c r="I107" s="198">
        <f t="shared" si="16"/>
        <v>0</v>
      </c>
      <c r="J107" s="198">
        <f>SUM(J108:J109)</f>
        <v>0</v>
      </c>
      <c r="K107" s="198">
        <f>SUM(K108:K109)</f>
        <v>0</v>
      </c>
      <c r="L107" s="198">
        <f>SUM(L108:L109)</f>
        <v>0</v>
      </c>
      <c r="M107" s="198">
        <f t="shared" si="12"/>
        <v>0</v>
      </c>
      <c r="N107" s="198">
        <f>SUM(N108:N109)</f>
        <v>0</v>
      </c>
      <c r="O107" s="198">
        <f>SUM(O108:O109)</f>
        <v>0</v>
      </c>
      <c r="P107" s="198">
        <f>SUM(P108:P109)</f>
        <v>0</v>
      </c>
      <c r="Q107" s="198">
        <f t="shared" si="17"/>
        <v>0</v>
      </c>
      <c r="R107" s="198">
        <f>SUM(R108:R109)</f>
        <v>0</v>
      </c>
      <c r="S107" s="198">
        <f>SUM(S108:S109)</f>
        <v>0</v>
      </c>
      <c r="T107" s="198">
        <f>SUM(T108:T109)</f>
        <v>0</v>
      </c>
    </row>
    <row r="108" spans="2:20" ht="18" hidden="1">
      <c r="B108" s="195"/>
      <c r="C108" s="196"/>
      <c r="D108" s="199" t="s">
        <v>229</v>
      </c>
      <c r="E108" s="200">
        <f t="shared" si="15"/>
        <v>0</v>
      </c>
      <c r="F108" s="200">
        <v>0</v>
      </c>
      <c r="G108" s="200">
        <v>0</v>
      </c>
      <c r="H108" s="200">
        <v>0</v>
      </c>
      <c r="I108" s="200">
        <f t="shared" si="16"/>
        <v>0</v>
      </c>
      <c r="J108" s="200">
        <v>0</v>
      </c>
      <c r="K108" s="200">
        <v>0</v>
      </c>
      <c r="L108" s="200">
        <v>0</v>
      </c>
      <c r="M108" s="200">
        <f t="shared" si="12"/>
        <v>0</v>
      </c>
      <c r="N108" s="200">
        <v>0</v>
      </c>
      <c r="O108" s="200">
        <v>0</v>
      </c>
      <c r="P108" s="200">
        <v>0</v>
      </c>
      <c r="Q108" s="200">
        <f t="shared" si="17"/>
        <v>0</v>
      </c>
      <c r="R108" s="200">
        <v>0</v>
      </c>
      <c r="S108" s="200">
        <v>0</v>
      </c>
      <c r="T108" s="200">
        <v>0</v>
      </c>
    </row>
    <row r="109" spans="2:20" ht="18" hidden="1">
      <c r="B109" s="195"/>
      <c r="C109" s="196"/>
      <c r="D109" s="199" t="s">
        <v>230</v>
      </c>
      <c r="E109" s="198">
        <f t="shared" si="15"/>
        <v>0</v>
      </c>
      <c r="F109" s="200">
        <v>0</v>
      </c>
      <c r="G109" s="200">
        <v>0</v>
      </c>
      <c r="H109" s="200">
        <v>0</v>
      </c>
      <c r="I109" s="198">
        <f t="shared" si="16"/>
        <v>0</v>
      </c>
      <c r="J109" s="200">
        <v>0</v>
      </c>
      <c r="K109" s="200">
        <v>0</v>
      </c>
      <c r="L109" s="200">
        <v>0</v>
      </c>
      <c r="M109" s="198">
        <f t="shared" si="12"/>
        <v>0</v>
      </c>
      <c r="N109" s="200">
        <v>0</v>
      </c>
      <c r="O109" s="200">
        <v>0</v>
      </c>
      <c r="P109" s="200">
        <v>0</v>
      </c>
      <c r="Q109" s="198">
        <f t="shared" si="17"/>
        <v>0</v>
      </c>
      <c r="R109" s="200">
        <v>0</v>
      </c>
      <c r="S109" s="200">
        <v>0</v>
      </c>
      <c r="T109" s="200">
        <v>0</v>
      </c>
    </row>
    <row r="110" spans="2:20" hidden="1">
      <c r="B110" s="209"/>
      <c r="C110" s="215" t="s">
        <v>345</v>
      </c>
      <c r="D110" s="214" t="s">
        <v>346</v>
      </c>
      <c r="E110" s="212">
        <f t="shared" si="15"/>
        <v>680</v>
      </c>
      <c r="F110" s="213">
        <v>680</v>
      </c>
      <c r="G110" s="213">
        <v>0</v>
      </c>
      <c r="H110" s="213">
        <v>0</v>
      </c>
      <c r="I110" s="212">
        <f t="shared" si="16"/>
        <v>680</v>
      </c>
      <c r="J110" s="213">
        <v>680</v>
      </c>
      <c r="K110" s="213">
        <v>0</v>
      </c>
      <c r="L110" s="213">
        <v>0</v>
      </c>
      <c r="M110" s="212">
        <f t="shared" si="12"/>
        <v>680</v>
      </c>
      <c r="N110" s="213">
        <v>680</v>
      </c>
      <c r="O110" s="213">
        <v>0</v>
      </c>
      <c r="P110" s="213">
        <v>0</v>
      </c>
      <c r="Q110" s="212">
        <f t="shared" si="17"/>
        <v>680</v>
      </c>
      <c r="R110" s="213">
        <v>680</v>
      </c>
      <c r="S110" s="213">
        <v>0</v>
      </c>
      <c r="T110" s="213">
        <v>0</v>
      </c>
    </row>
    <row r="111" spans="2:20" hidden="1">
      <c r="B111" s="209"/>
      <c r="C111" s="215" t="s">
        <v>347</v>
      </c>
      <c r="D111" s="214" t="s">
        <v>348</v>
      </c>
      <c r="E111" s="212">
        <f t="shared" si="15"/>
        <v>46</v>
      </c>
      <c r="F111" s="213">
        <v>46</v>
      </c>
      <c r="G111" s="213">
        <v>0</v>
      </c>
      <c r="H111" s="213">
        <v>0</v>
      </c>
      <c r="I111" s="212">
        <f t="shared" si="16"/>
        <v>46</v>
      </c>
      <c r="J111" s="213">
        <v>46</v>
      </c>
      <c r="K111" s="213">
        <v>0</v>
      </c>
      <c r="L111" s="213">
        <v>0</v>
      </c>
      <c r="M111" s="212">
        <f t="shared" si="12"/>
        <v>46</v>
      </c>
      <c r="N111" s="213">
        <v>46</v>
      </c>
      <c r="O111" s="213">
        <v>0</v>
      </c>
      <c r="P111" s="213">
        <v>0</v>
      </c>
      <c r="Q111" s="212">
        <f t="shared" si="17"/>
        <v>46</v>
      </c>
      <c r="R111" s="213">
        <v>46</v>
      </c>
      <c r="S111" s="213">
        <v>0</v>
      </c>
      <c r="T111" s="213">
        <v>0</v>
      </c>
    </row>
    <row r="112" spans="2:20" hidden="1">
      <c r="B112" s="209"/>
      <c r="C112" s="215" t="s">
        <v>349</v>
      </c>
      <c r="D112" s="214" t="s">
        <v>350</v>
      </c>
      <c r="E112" s="212">
        <f t="shared" si="15"/>
        <v>46</v>
      </c>
      <c r="F112" s="213">
        <v>46</v>
      </c>
      <c r="G112" s="213">
        <v>0</v>
      </c>
      <c r="H112" s="213">
        <v>0</v>
      </c>
      <c r="I112" s="212">
        <f t="shared" si="16"/>
        <v>46</v>
      </c>
      <c r="J112" s="213">
        <v>46</v>
      </c>
      <c r="K112" s="213">
        <v>0</v>
      </c>
      <c r="L112" s="213">
        <v>0</v>
      </c>
      <c r="M112" s="212">
        <f t="shared" si="12"/>
        <v>46</v>
      </c>
      <c r="N112" s="213">
        <v>46</v>
      </c>
      <c r="O112" s="213">
        <v>0</v>
      </c>
      <c r="P112" s="213">
        <v>0</v>
      </c>
      <c r="Q112" s="212">
        <f t="shared" si="17"/>
        <v>46</v>
      </c>
      <c r="R112" s="213">
        <v>46</v>
      </c>
      <c r="S112" s="213">
        <v>0</v>
      </c>
      <c r="T112" s="213">
        <v>0</v>
      </c>
    </row>
    <row r="113" spans="2:20" hidden="1">
      <c r="B113" s="209"/>
      <c r="C113" s="215" t="s">
        <v>351</v>
      </c>
      <c r="D113" s="214" t="s">
        <v>352</v>
      </c>
      <c r="E113" s="212">
        <f t="shared" si="15"/>
        <v>30</v>
      </c>
      <c r="F113" s="213">
        <v>30</v>
      </c>
      <c r="G113" s="213">
        <v>0</v>
      </c>
      <c r="H113" s="213">
        <v>0</v>
      </c>
      <c r="I113" s="212">
        <f t="shared" si="16"/>
        <v>30</v>
      </c>
      <c r="J113" s="213">
        <v>30</v>
      </c>
      <c r="K113" s="213">
        <v>0</v>
      </c>
      <c r="L113" s="213">
        <v>0</v>
      </c>
      <c r="M113" s="212">
        <f t="shared" si="12"/>
        <v>30</v>
      </c>
      <c r="N113" s="213">
        <v>30</v>
      </c>
      <c r="O113" s="213">
        <v>0</v>
      </c>
      <c r="P113" s="213">
        <v>0</v>
      </c>
      <c r="Q113" s="212">
        <f t="shared" si="17"/>
        <v>30</v>
      </c>
      <c r="R113" s="213">
        <v>30</v>
      </c>
      <c r="S113" s="213">
        <v>0</v>
      </c>
      <c r="T113" s="213">
        <v>0</v>
      </c>
    </row>
    <row r="114" spans="2:20" hidden="1">
      <c r="B114" s="209"/>
      <c r="C114" s="215" t="s">
        <v>353</v>
      </c>
      <c r="D114" s="214" t="s">
        <v>354</v>
      </c>
      <c r="E114" s="212">
        <f t="shared" si="15"/>
        <v>95</v>
      </c>
      <c r="F114" s="213">
        <v>95</v>
      </c>
      <c r="G114" s="213">
        <v>0</v>
      </c>
      <c r="H114" s="213">
        <v>0</v>
      </c>
      <c r="I114" s="212">
        <f t="shared" si="16"/>
        <v>95</v>
      </c>
      <c r="J114" s="213">
        <v>95</v>
      </c>
      <c r="K114" s="213">
        <v>0</v>
      </c>
      <c r="L114" s="213">
        <v>0</v>
      </c>
      <c r="M114" s="212">
        <f t="shared" ref="M114:M178" si="19">SUM(N114:P114)</f>
        <v>95</v>
      </c>
      <c r="N114" s="213">
        <v>95</v>
      </c>
      <c r="O114" s="213">
        <v>0</v>
      </c>
      <c r="P114" s="213">
        <v>0</v>
      </c>
      <c r="Q114" s="212">
        <f t="shared" si="17"/>
        <v>95</v>
      </c>
      <c r="R114" s="213">
        <v>95</v>
      </c>
      <c r="S114" s="213">
        <v>0</v>
      </c>
      <c r="T114" s="213">
        <v>0</v>
      </c>
    </row>
    <row r="115" spans="2:20" hidden="1">
      <c r="B115" s="209"/>
      <c r="C115" s="215" t="s">
        <v>355</v>
      </c>
      <c r="D115" s="214" t="s">
        <v>356</v>
      </c>
      <c r="E115" s="212">
        <f t="shared" si="15"/>
        <v>145</v>
      </c>
      <c r="F115" s="213">
        <v>145</v>
      </c>
      <c r="G115" s="213">
        <v>0</v>
      </c>
      <c r="H115" s="213">
        <v>0</v>
      </c>
      <c r="I115" s="212">
        <f t="shared" si="16"/>
        <v>145</v>
      </c>
      <c r="J115" s="213">
        <v>145</v>
      </c>
      <c r="K115" s="213">
        <v>0</v>
      </c>
      <c r="L115" s="213">
        <v>0</v>
      </c>
      <c r="M115" s="212">
        <f t="shared" si="19"/>
        <v>145</v>
      </c>
      <c r="N115" s="213">
        <v>145</v>
      </c>
      <c r="O115" s="213">
        <v>0</v>
      </c>
      <c r="P115" s="213">
        <v>0</v>
      </c>
      <c r="Q115" s="212">
        <f t="shared" si="17"/>
        <v>145</v>
      </c>
      <c r="R115" s="213">
        <v>145</v>
      </c>
      <c r="S115" s="213">
        <v>0</v>
      </c>
      <c r="T115" s="213">
        <v>0</v>
      </c>
    </row>
    <row r="116" spans="2:20" ht="30" hidden="1">
      <c r="B116" s="209"/>
      <c r="C116" s="215" t="s">
        <v>357</v>
      </c>
      <c r="D116" s="214" t="s">
        <v>358</v>
      </c>
      <c r="E116" s="212">
        <f t="shared" si="15"/>
        <v>58</v>
      </c>
      <c r="F116" s="213">
        <v>58</v>
      </c>
      <c r="G116" s="213">
        <v>0</v>
      </c>
      <c r="H116" s="213">
        <v>0</v>
      </c>
      <c r="I116" s="212">
        <f t="shared" si="16"/>
        <v>58</v>
      </c>
      <c r="J116" s="213">
        <v>58</v>
      </c>
      <c r="K116" s="213">
        <v>0</v>
      </c>
      <c r="L116" s="213">
        <v>0</v>
      </c>
      <c r="M116" s="212">
        <f t="shared" si="19"/>
        <v>58</v>
      </c>
      <c r="N116" s="213">
        <v>58</v>
      </c>
      <c r="O116" s="213">
        <v>0</v>
      </c>
      <c r="P116" s="213">
        <v>0</v>
      </c>
      <c r="Q116" s="212">
        <f t="shared" si="17"/>
        <v>58</v>
      </c>
      <c r="R116" s="213">
        <v>58</v>
      </c>
      <c r="S116" s="213">
        <v>0</v>
      </c>
      <c r="T116" s="213">
        <v>0</v>
      </c>
    </row>
    <row r="117" spans="2:20" ht="31.5">
      <c r="B117" s="190" t="s">
        <v>359</v>
      </c>
      <c r="C117" s="191"/>
      <c r="D117" s="192" t="s">
        <v>360</v>
      </c>
      <c r="E117" s="207">
        <f t="shared" si="15"/>
        <v>20370</v>
      </c>
      <c r="F117" s="208">
        <f>SUM(F121:F124)</f>
        <v>20370</v>
      </c>
      <c r="G117" s="208">
        <f>SUM(G121:G124)</f>
        <v>0</v>
      </c>
      <c r="H117" s="208">
        <f>SUM(H121:H124)</f>
        <v>0</v>
      </c>
      <c r="I117" s="207">
        <f t="shared" si="16"/>
        <v>20370</v>
      </c>
      <c r="J117" s="208">
        <f>SUM(J121:J124)</f>
        <v>20370</v>
      </c>
      <c r="K117" s="208">
        <f>SUM(K121:K124)</f>
        <v>0</v>
      </c>
      <c r="L117" s="208">
        <f>SUM(L121:L124)</f>
        <v>0</v>
      </c>
      <c r="M117" s="207">
        <f t="shared" si="19"/>
        <v>20370</v>
      </c>
      <c r="N117" s="208">
        <f>SUM(N121:N124)</f>
        <v>20370</v>
      </c>
      <c r="O117" s="208">
        <f>SUM(O121:O124)</f>
        <v>0</v>
      </c>
      <c r="P117" s="208">
        <f>SUM(P121:P124)</f>
        <v>0</v>
      </c>
      <c r="Q117" s="207">
        <f t="shared" si="17"/>
        <v>20370</v>
      </c>
      <c r="R117" s="208">
        <f>SUM(R121:R124)</f>
        <v>20370</v>
      </c>
      <c r="S117" s="208">
        <f>SUM(S121:S124)</f>
        <v>0</v>
      </c>
      <c r="T117" s="208">
        <f>SUM(T121:T124)</f>
        <v>0</v>
      </c>
    </row>
    <row r="118" spans="2:20" ht="18">
      <c r="B118" s="195"/>
      <c r="C118" s="196"/>
      <c r="D118" s="197" t="s">
        <v>224</v>
      </c>
      <c r="E118" s="198">
        <f t="shared" si="15"/>
        <v>44</v>
      </c>
      <c r="F118" s="198">
        <f>SUM(F119:F120)</f>
        <v>44</v>
      </c>
      <c r="G118" s="198">
        <f>SUM(G119:G120)</f>
        <v>0</v>
      </c>
      <c r="H118" s="198">
        <f>SUM(H119:H120)</f>
        <v>0</v>
      </c>
      <c r="I118" s="198">
        <f t="shared" si="16"/>
        <v>44</v>
      </c>
      <c r="J118" s="198">
        <f>SUM(J119:J120)</f>
        <v>44</v>
      </c>
      <c r="K118" s="198">
        <f>SUM(K119:K120)</f>
        <v>0</v>
      </c>
      <c r="L118" s="198">
        <f>SUM(L119:L120)</f>
        <v>0</v>
      </c>
      <c r="M118" s="198">
        <f t="shared" si="19"/>
        <v>44</v>
      </c>
      <c r="N118" s="198">
        <f>SUM(N119:N120)</f>
        <v>44</v>
      </c>
      <c r="O118" s="198">
        <f>SUM(O119:O120)</f>
        <v>0</v>
      </c>
      <c r="P118" s="198">
        <f>SUM(P119:P120)</f>
        <v>0</v>
      </c>
      <c r="Q118" s="198">
        <f t="shared" si="17"/>
        <v>44</v>
      </c>
      <c r="R118" s="198">
        <f>SUM(R119:R120)</f>
        <v>44</v>
      </c>
      <c r="S118" s="198">
        <f>SUM(S119:S120)</f>
        <v>0</v>
      </c>
      <c r="T118" s="198">
        <f>SUM(T119:T120)</f>
        <v>0</v>
      </c>
    </row>
    <row r="119" spans="2:20" ht="18">
      <c r="B119" s="195"/>
      <c r="C119" s="196"/>
      <c r="D119" s="199" t="s">
        <v>229</v>
      </c>
      <c r="E119" s="200">
        <f t="shared" si="15"/>
        <v>0</v>
      </c>
      <c r="F119" s="200">
        <v>0</v>
      </c>
      <c r="G119" s="200">
        <v>0</v>
      </c>
      <c r="H119" s="200">
        <v>0</v>
      </c>
      <c r="I119" s="200">
        <f t="shared" si="16"/>
        <v>0</v>
      </c>
      <c r="J119" s="200">
        <v>0</v>
      </c>
      <c r="K119" s="200">
        <v>0</v>
      </c>
      <c r="L119" s="200">
        <v>0</v>
      </c>
      <c r="M119" s="200">
        <f t="shared" si="19"/>
        <v>0</v>
      </c>
      <c r="N119" s="200">
        <v>0</v>
      </c>
      <c r="O119" s="200">
        <v>0</v>
      </c>
      <c r="P119" s="200">
        <v>0</v>
      </c>
      <c r="Q119" s="200">
        <f t="shared" si="17"/>
        <v>0</v>
      </c>
      <c r="R119" s="200">
        <v>0</v>
      </c>
      <c r="S119" s="200">
        <v>0</v>
      </c>
      <c r="T119" s="200">
        <v>0</v>
      </c>
    </row>
    <row r="120" spans="2:20" ht="18">
      <c r="B120" s="195"/>
      <c r="C120" s="196"/>
      <c r="D120" s="199" t="s">
        <v>230</v>
      </c>
      <c r="E120" s="198">
        <f t="shared" si="15"/>
        <v>44</v>
      </c>
      <c r="F120" s="200">
        <f>30+14</f>
        <v>44</v>
      </c>
      <c r="G120" s="200">
        <v>0</v>
      </c>
      <c r="H120" s="200">
        <v>0</v>
      </c>
      <c r="I120" s="198">
        <f t="shared" si="16"/>
        <v>44</v>
      </c>
      <c r="J120" s="200">
        <f>30+14</f>
        <v>44</v>
      </c>
      <c r="K120" s="200">
        <v>0</v>
      </c>
      <c r="L120" s="200">
        <v>0</v>
      </c>
      <c r="M120" s="198">
        <f t="shared" si="19"/>
        <v>44</v>
      </c>
      <c r="N120" s="200">
        <f>30+14</f>
        <v>44</v>
      </c>
      <c r="O120" s="200">
        <v>0</v>
      </c>
      <c r="P120" s="200">
        <v>0</v>
      </c>
      <c r="Q120" s="198">
        <f t="shared" si="17"/>
        <v>44</v>
      </c>
      <c r="R120" s="200">
        <f>30+14</f>
        <v>44</v>
      </c>
      <c r="S120" s="200">
        <v>0</v>
      </c>
      <c r="T120" s="200">
        <v>0</v>
      </c>
    </row>
    <row r="121" spans="2:20">
      <c r="B121" s="209"/>
      <c r="C121" s="215" t="s">
        <v>361</v>
      </c>
      <c r="D121" s="214" t="s">
        <v>362</v>
      </c>
      <c r="E121" s="212">
        <f t="shared" si="15"/>
        <v>1000</v>
      </c>
      <c r="F121" s="213">
        <v>1000</v>
      </c>
      <c r="G121" s="213">
        <v>0</v>
      </c>
      <c r="H121" s="213">
        <v>0</v>
      </c>
      <c r="I121" s="212">
        <f t="shared" si="16"/>
        <v>1000</v>
      </c>
      <c r="J121" s="213">
        <v>1000</v>
      </c>
      <c r="K121" s="213">
        <v>0</v>
      </c>
      <c r="L121" s="213">
        <v>0</v>
      </c>
      <c r="M121" s="212">
        <f t="shared" si="19"/>
        <v>1000</v>
      </c>
      <c r="N121" s="213">
        <v>1000</v>
      </c>
      <c r="O121" s="213">
        <v>0</v>
      </c>
      <c r="P121" s="213">
        <v>0</v>
      </c>
      <c r="Q121" s="212">
        <f t="shared" si="17"/>
        <v>1000</v>
      </c>
      <c r="R121" s="213">
        <v>1000</v>
      </c>
      <c r="S121" s="213">
        <v>0</v>
      </c>
      <c r="T121" s="213">
        <v>0</v>
      </c>
    </row>
    <row r="122" spans="2:20">
      <c r="B122" s="209"/>
      <c r="C122" s="215" t="s">
        <v>363</v>
      </c>
      <c r="D122" s="214" t="s">
        <v>364</v>
      </c>
      <c r="E122" s="212">
        <f t="shared" si="15"/>
        <v>17170</v>
      </c>
      <c r="F122" s="213">
        <v>17170</v>
      </c>
      <c r="G122" s="213">
        <v>0</v>
      </c>
      <c r="H122" s="213">
        <v>0</v>
      </c>
      <c r="I122" s="212">
        <f t="shared" si="16"/>
        <v>17170</v>
      </c>
      <c r="J122" s="213">
        <v>17170</v>
      </c>
      <c r="K122" s="213">
        <v>0</v>
      </c>
      <c r="L122" s="213">
        <v>0</v>
      </c>
      <c r="M122" s="212">
        <f t="shared" si="19"/>
        <v>17170</v>
      </c>
      <c r="N122" s="213">
        <v>17170</v>
      </c>
      <c r="O122" s="213">
        <v>0</v>
      </c>
      <c r="P122" s="213">
        <v>0</v>
      </c>
      <c r="Q122" s="212">
        <f t="shared" si="17"/>
        <v>17170</v>
      </c>
      <c r="R122" s="213">
        <v>17170</v>
      </c>
      <c r="S122" s="213">
        <v>0</v>
      </c>
      <c r="T122" s="213">
        <v>0</v>
      </c>
    </row>
    <row r="123" spans="2:20" ht="30">
      <c r="B123" s="209"/>
      <c r="C123" s="215" t="s">
        <v>365</v>
      </c>
      <c r="D123" s="214" t="s">
        <v>366</v>
      </c>
      <c r="E123" s="212">
        <f t="shared" si="15"/>
        <v>1000</v>
      </c>
      <c r="F123" s="213">
        <v>1000</v>
      </c>
      <c r="G123" s="213">
        <v>0</v>
      </c>
      <c r="H123" s="213">
        <v>0</v>
      </c>
      <c r="I123" s="212">
        <f t="shared" si="16"/>
        <v>1000</v>
      </c>
      <c r="J123" s="213">
        <v>1000</v>
      </c>
      <c r="K123" s="213">
        <v>0</v>
      </c>
      <c r="L123" s="213">
        <v>0</v>
      </c>
      <c r="M123" s="212">
        <f t="shared" si="19"/>
        <v>1000</v>
      </c>
      <c r="N123" s="213">
        <v>1000</v>
      </c>
      <c r="O123" s="213">
        <v>0</v>
      </c>
      <c r="P123" s="213">
        <v>0</v>
      </c>
      <c r="Q123" s="212">
        <f t="shared" si="17"/>
        <v>1000</v>
      </c>
      <c r="R123" s="213">
        <v>1000</v>
      </c>
      <c r="S123" s="213">
        <v>0</v>
      </c>
      <c r="T123" s="213">
        <v>0</v>
      </c>
    </row>
    <row r="124" spans="2:20">
      <c r="B124" s="209"/>
      <c r="C124" s="215" t="s">
        <v>367</v>
      </c>
      <c r="D124" s="214" t="s">
        <v>368</v>
      </c>
      <c r="E124" s="212">
        <f t="shared" si="15"/>
        <v>1200</v>
      </c>
      <c r="F124" s="213">
        <v>1200</v>
      </c>
      <c r="G124" s="213">
        <v>0</v>
      </c>
      <c r="H124" s="213">
        <v>0</v>
      </c>
      <c r="I124" s="212">
        <f t="shared" si="16"/>
        <v>1200</v>
      </c>
      <c r="J124" s="213">
        <v>1200</v>
      </c>
      <c r="K124" s="213">
        <v>0</v>
      </c>
      <c r="L124" s="213">
        <v>0</v>
      </c>
      <c r="M124" s="212">
        <f t="shared" si="19"/>
        <v>1200</v>
      </c>
      <c r="N124" s="213">
        <v>1200</v>
      </c>
      <c r="O124" s="213">
        <v>0</v>
      </c>
      <c r="P124" s="213">
        <v>0</v>
      </c>
      <c r="Q124" s="212">
        <f t="shared" si="17"/>
        <v>1200</v>
      </c>
      <c r="R124" s="213">
        <v>1200</v>
      </c>
      <c r="S124" s="213">
        <v>0</v>
      </c>
      <c r="T124" s="213">
        <v>0</v>
      </c>
    </row>
    <row r="125" spans="2:20" ht="36" hidden="1">
      <c r="B125" s="190" t="s">
        <v>369</v>
      </c>
      <c r="C125" s="191"/>
      <c r="D125" s="192" t="s">
        <v>370</v>
      </c>
      <c r="E125" s="207">
        <f t="shared" si="15"/>
        <v>180400</v>
      </c>
      <c r="F125" s="208">
        <f>F129+F141+F150+F155+F165+F173+F188+F194+F202+F208+F214</f>
        <v>180400</v>
      </c>
      <c r="G125" s="208">
        <f>G129+G141+G150+G155+G165+G173+G188+G194+G202+G208+G214</f>
        <v>0</v>
      </c>
      <c r="H125" s="208">
        <f>H129+H141+H150+H155+H165+H173+H188+H194+H202+H208+H214</f>
        <v>0</v>
      </c>
      <c r="I125" s="207">
        <f t="shared" si="16"/>
        <v>180400</v>
      </c>
      <c r="J125" s="208">
        <f>J129+J141+J150+J155+J165+J173+J188+J194+J202+J208+J214</f>
        <v>180400</v>
      </c>
      <c r="K125" s="208">
        <f>K129+K141+K150+K155+K165+K173+K188+K194+K202+K208+K214</f>
        <v>0</v>
      </c>
      <c r="L125" s="208">
        <f>L129+L141+L150+L155+L165+L173+L188+L194+L202+L208+L214</f>
        <v>0</v>
      </c>
      <c r="M125" s="207">
        <f t="shared" si="19"/>
        <v>183300</v>
      </c>
      <c r="N125" s="208">
        <f>N129+N141+N150+N155+N165+N173+N188+N194+N202+N208+N214</f>
        <v>183300</v>
      </c>
      <c r="O125" s="208">
        <f>O129+O141+O150+O155+O165+O173+O188+O194+O202+O208+O214</f>
        <v>0</v>
      </c>
      <c r="P125" s="208">
        <f>P129+P141+P150+P155+P165+P173+P188+P194+P202+P208+P214</f>
        <v>0</v>
      </c>
      <c r="Q125" s="207">
        <f t="shared" si="17"/>
        <v>183300</v>
      </c>
      <c r="R125" s="208">
        <f>R129+R141+R150+R155+R165+R173+R188+R194+R202+R208+R214</f>
        <v>183300</v>
      </c>
      <c r="S125" s="208">
        <f>S129+S141+S150+S155+S165+S173+S188+S194+S202+S208+S214</f>
        <v>0</v>
      </c>
      <c r="T125" s="208">
        <f>T129+T141+T150+T155+T165+T173+T188+T194+T202+T208+T214</f>
        <v>0</v>
      </c>
    </row>
    <row r="126" spans="2:20" ht="18" hidden="1">
      <c r="B126" s="195"/>
      <c r="C126" s="196"/>
      <c r="D126" s="197" t="s">
        <v>224</v>
      </c>
      <c r="E126" s="198">
        <f t="shared" si="15"/>
        <v>3086</v>
      </c>
      <c r="F126" s="198">
        <f>SUM(F127:F128)</f>
        <v>3086</v>
      </c>
      <c r="G126" s="198">
        <f>SUM(G127:G128)</f>
        <v>0</v>
      </c>
      <c r="H126" s="198">
        <f>SUM(H127:H128)</f>
        <v>0</v>
      </c>
      <c r="I126" s="198">
        <f t="shared" si="16"/>
        <v>3086</v>
      </c>
      <c r="J126" s="198">
        <f>SUM(J127:J128)</f>
        <v>3086</v>
      </c>
      <c r="K126" s="198">
        <f>SUM(K127:K128)</f>
        <v>0</v>
      </c>
      <c r="L126" s="198">
        <f>SUM(L127:L128)</f>
        <v>0</v>
      </c>
      <c r="M126" s="198">
        <f t="shared" si="19"/>
        <v>3086</v>
      </c>
      <c r="N126" s="198">
        <f>SUM(N127:N128)</f>
        <v>3086</v>
      </c>
      <c r="O126" s="198">
        <f>SUM(O127:O128)</f>
        <v>0</v>
      </c>
      <c r="P126" s="198">
        <f>SUM(P127:P128)</f>
        <v>0</v>
      </c>
      <c r="Q126" s="198">
        <f t="shared" si="17"/>
        <v>3086</v>
      </c>
      <c r="R126" s="198">
        <f>SUM(R127:R128)</f>
        <v>3086</v>
      </c>
      <c r="S126" s="198">
        <f>SUM(S127:S128)</f>
        <v>0</v>
      </c>
      <c r="T126" s="198">
        <f>SUM(T127:T128)</f>
        <v>0</v>
      </c>
    </row>
    <row r="127" spans="2:20" ht="18" hidden="1">
      <c r="B127" s="195"/>
      <c r="C127" s="196"/>
      <c r="D127" s="199" t="s">
        <v>229</v>
      </c>
      <c r="E127" s="200">
        <f t="shared" si="15"/>
        <v>0</v>
      </c>
      <c r="F127" s="200">
        <v>0</v>
      </c>
      <c r="G127" s="200">
        <v>0</v>
      </c>
      <c r="H127" s="200">
        <v>0</v>
      </c>
      <c r="I127" s="200">
        <f t="shared" si="16"/>
        <v>0</v>
      </c>
      <c r="J127" s="200">
        <v>0</v>
      </c>
      <c r="K127" s="200">
        <v>0</v>
      </c>
      <c r="L127" s="200">
        <v>0</v>
      </c>
      <c r="M127" s="200">
        <f t="shared" si="19"/>
        <v>0</v>
      </c>
      <c r="N127" s="200">
        <v>0</v>
      </c>
      <c r="O127" s="200">
        <v>0</v>
      </c>
      <c r="P127" s="200">
        <v>0</v>
      </c>
      <c r="Q127" s="200">
        <f t="shared" si="17"/>
        <v>0</v>
      </c>
      <c r="R127" s="200">
        <v>0</v>
      </c>
      <c r="S127" s="200">
        <v>0</v>
      </c>
      <c r="T127" s="200">
        <v>0</v>
      </c>
    </row>
    <row r="128" spans="2:20" ht="18" hidden="1">
      <c r="B128" s="195"/>
      <c r="C128" s="196"/>
      <c r="D128" s="199" t="s">
        <v>230</v>
      </c>
      <c r="E128" s="216">
        <f t="shared" si="15"/>
        <v>3086</v>
      </c>
      <c r="F128" s="206">
        <f>F132+F144+F153+F158+F168+F176+F191+F197+F205+F211+F217</f>
        <v>3086</v>
      </c>
      <c r="G128" s="206">
        <f>G132+G144+G153+G158+G168+G176+G191+G197+G205+G211+G217</f>
        <v>0</v>
      </c>
      <c r="H128" s="206">
        <f>H132+H144+H153+H158+H168+H176+H191+H197+H205+H211+H217</f>
        <v>0</v>
      </c>
      <c r="I128" s="216">
        <f t="shared" si="16"/>
        <v>3086</v>
      </c>
      <c r="J128" s="206">
        <f>J132+J144+J153+J158+J168+J176+J191+J197+J205+J211+J217</f>
        <v>3086</v>
      </c>
      <c r="K128" s="206">
        <f>K132+K144+K153+K158+K168+K176+K191+K197+K205+K211+K217</f>
        <v>0</v>
      </c>
      <c r="L128" s="206">
        <f>L132+L144+L153+L158+L168+L176+L191+L197+L205+L211+L217</f>
        <v>0</v>
      </c>
      <c r="M128" s="216">
        <f t="shared" si="19"/>
        <v>3086</v>
      </c>
      <c r="N128" s="206">
        <f>N132+N144+N153+N158+N168+N176+N191+N197+N205+N211+N217</f>
        <v>3086</v>
      </c>
      <c r="O128" s="206">
        <f>O132+O144+O153+O158+O168+O176+O191+O197+O205+O211+O217</f>
        <v>0</v>
      </c>
      <c r="P128" s="206">
        <f>P132+P144+P153+P158+P168+P176+P191+P197+P205+P211+P217</f>
        <v>0</v>
      </c>
      <c r="Q128" s="216">
        <f t="shared" si="17"/>
        <v>3086</v>
      </c>
      <c r="R128" s="206">
        <f>R132+R144+R153+R158+R168+R176+R191+R197+R205+R211+R217</f>
        <v>3086</v>
      </c>
      <c r="S128" s="206">
        <f>S132+S144+S153+S158+S168+S176+S191+S197+S205+S211+S217</f>
        <v>0</v>
      </c>
      <c r="T128" s="206">
        <f>T132+T144+T153+T158+T168+T176+T191+T197+T205+T211+T217</f>
        <v>0</v>
      </c>
    </row>
    <row r="129" spans="2:20" ht="31.5" hidden="1">
      <c r="B129" s="190" t="s">
        <v>371</v>
      </c>
      <c r="C129" s="191"/>
      <c r="D129" s="192" t="s">
        <v>372</v>
      </c>
      <c r="E129" s="207">
        <f t="shared" si="15"/>
        <v>21000</v>
      </c>
      <c r="F129" s="208">
        <f>SUM(F133:F140)</f>
        <v>21000</v>
      </c>
      <c r="G129" s="208">
        <f>SUM(G133:G139)</f>
        <v>0</v>
      </c>
      <c r="H129" s="208">
        <f>SUM(H133:H139)</f>
        <v>0</v>
      </c>
      <c r="I129" s="207">
        <f t="shared" si="16"/>
        <v>21000</v>
      </c>
      <c r="J129" s="208">
        <f>SUM(J133:J140)</f>
        <v>21000</v>
      </c>
      <c r="K129" s="208">
        <f>SUM(K133:K139)</f>
        <v>0</v>
      </c>
      <c r="L129" s="208">
        <f>SUM(L133:L139)</f>
        <v>0</v>
      </c>
      <c r="M129" s="207">
        <f t="shared" si="19"/>
        <v>21000</v>
      </c>
      <c r="N129" s="208">
        <f>SUM(N133:N140)</f>
        <v>21000</v>
      </c>
      <c r="O129" s="208">
        <f>SUM(O133:O139)</f>
        <v>0</v>
      </c>
      <c r="P129" s="208">
        <f>SUM(P133:P139)</f>
        <v>0</v>
      </c>
      <c r="Q129" s="207">
        <f t="shared" si="17"/>
        <v>21000</v>
      </c>
      <c r="R129" s="208">
        <f>SUM(R133:R140)</f>
        <v>21000</v>
      </c>
      <c r="S129" s="208">
        <f>SUM(S133:S139)</f>
        <v>0</v>
      </c>
      <c r="T129" s="208">
        <f>SUM(T133:T139)</f>
        <v>0</v>
      </c>
    </row>
    <row r="130" spans="2:20" ht="18" hidden="1">
      <c r="B130" s="195"/>
      <c r="C130" s="196"/>
      <c r="D130" s="197" t="s">
        <v>224</v>
      </c>
      <c r="E130" s="198">
        <f t="shared" si="15"/>
        <v>0</v>
      </c>
      <c r="F130" s="198">
        <f>SUM(F131:F132)</f>
        <v>0</v>
      </c>
      <c r="G130" s="198">
        <f>SUM(G131:G132)</f>
        <v>0</v>
      </c>
      <c r="H130" s="198">
        <f>SUM(H131:H132)</f>
        <v>0</v>
      </c>
      <c r="I130" s="198">
        <f t="shared" si="16"/>
        <v>0</v>
      </c>
      <c r="J130" s="198">
        <f>SUM(J131:J132)</f>
        <v>0</v>
      </c>
      <c r="K130" s="198">
        <f>SUM(K131:K132)</f>
        <v>0</v>
      </c>
      <c r="L130" s="198">
        <f>SUM(L131:L132)</f>
        <v>0</v>
      </c>
      <c r="M130" s="198">
        <f t="shared" si="19"/>
        <v>0</v>
      </c>
      <c r="N130" s="198">
        <f>SUM(N131:N132)</f>
        <v>0</v>
      </c>
      <c r="O130" s="198">
        <f>SUM(O131:O132)</f>
        <v>0</v>
      </c>
      <c r="P130" s="198">
        <f>SUM(P131:P132)</f>
        <v>0</v>
      </c>
      <c r="Q130" s="198">
        <f t="shared" si="17"/>
        <v>0</v>
      </c>
      <c r="R130" s="198">
        <f>SUM(R131:R132)</f>
        <v>0</v>
      </c>
      <c r="S130" s="198">
        <f>SUM(S131:S132)</f>
        <v>0</v>
      </c>
      <c r="T130" s="198">
        <f>SUM(T131:T132)</f>
        <v>0</v>
      </c>
    </row>
    <row r="131" spans="2:20" ht="18" hidden="1">
      <c r="B131" s="195"/>
      <c r="C131" s="196"/>
      <c r="D131" s="199" t="s">
        <v>229</v>
      </c>
      <c r="E131" s="200">
        <f t="shared" si="15"/>
        <v>0</v>
      </c>
      <c r="F131" s="200">
        <v>0</v>
      </c>
      <c r="G131" s="200">
        <v>0</v>
      </c>
      <c r="H131" s="200">
        <v>0</v>
      </c>
      <c r="I131" s="200">
        <f t="shared" si="16"/>
        <v>0</v>
      </c>
      <c r="J131" s="200">
        <v>0</v>
      </c>
      <c r="K131" s="200">
        <v>0</v>
      </c>
      <c r="L131" s="200">
        <v>0</v>
      </c>
      <c r="M131" s="200">
        <f t="shared" si="19"/>
        <v>0</v>
      </c>
      <c r="N131" s="200">
        <v>0</v>
      </c>
      <c r="O131" s="200">
        <v>0</v>
      </c>
      <c r="P131" s="200">
        <v>0</v>
      </c>
      <c r="Q131" s="200">
        <f t="shared" si="17"/>
        <v>0</v>
      </c>
      <c r="R131" s="200">
        <v>0</v>
      </c>
      <c r="S131" s="200">
        <v>0</v>
      </c>
      <c r="T131" s="200">
        <v>0</v>
      </c>
    </row>
    <row r="132" spans="2:20" ht="18" hidden="1">
      <c r="B132" s="195"/>
      <c r="C132" s="196"/>
      <c r="D132" s="199" t="s">
        <v>230</v>
      </c>
      <c r="E132" s="198">
        <f t="shared" si="15"/>
        <v>0</v>
      </c>
      <c r="F132" s="200">
        <v>0</v>
      </c>
      <c r="G132" s="200">
        <v>0</v>
      </c>
      <c r="H132" s="200">
        <v>0</v>
      </c>
      <c r="I132" s="198">
        <f t="shared" si="16"/>
        <v>0</v>
      </c>
      <c r="J132" s="200">
        <v>0</v>
      </c>
      <c r="K132" s="200">
        <v>0</v>
      </c>
      <c r="L132" s="200">
        <v>0</v>
      </c>
      <c r="M132" s="198">
        <f t="shared" si="19"/>
        <v>0</v>
      </c>
      <c r="N132" s="200">
        <v>0</v>
      </c>
      <c r="O132" s="200">
        <v>0</v>
      </c>
      <c r="P132" s="200">
        <v>0</v>
      </c>
      <c r="Q132" s="198">
        <f t="shared" si="17"/>
        <v>0</v>
      </c>
      <c r="R132" s="200">
        <v>0</v>
      </c>
      <c r="S132" s="200">
        <v>0</v>
      </c>
      <c r="T132" s="200">
        <v>0</v>
      </c>
    </row>
    <row r="133" spans="2:20" hidden="1">
      <c r="B133" s="209"/>
      <c r="C133" s="215" t="s">
        <v>373</v>
      </c>
      <c r="D133" s="217" t="s">
        <v>374</v>
      </c>
      <c r="E133" s="212">
        <f t="shared" si="15"/>
        <v>5570.7</v>
      </c>
      <c r="F133" s="213">
        <v>5570.7</v>
      </c>
      <c r="G133" s="213">
        <v>0</v>
      </c>
      <c r="H133" s="213">
        <v>0</v>
      </c>
      <c r="I133" s="212">
        <f t="shared" si="16"/>
        <v>5570.7</v>
      </c>
      <c r="J133" s="213">
        <v>5570.7</v>
      </c>
      <c r="K133" s="213">
        <v>0</v>
      </c>
      <c r="L133" s="213">
        <v>0</v>
      </c>
      <c r="M133" s="212">
        <f t="shared" si="19"/>
        <v>5570.7</v>
      </c>
      <c r="N133" s="213">
        <v>5570.7</v>
      </c>
      <c r="O133" s="213">
        <v>0</v>
      </c>
      <c r="P133" s="213">
        <v>0</v>
      </c>
      <c r="Q133" s="212">
        <f t="shared" si="17"/>
        <v>5570.7</v>
      </c>
      <c r="R133" s="213">
        <v>5570.7</v>
      </c>
      <c r="S133" s="213">
        <v>0</v>
      </c>
      <c r="T133" s="213">
        <v>0</v>
      </c>
    </row>
    <row r="134" spans="2:20" hidden="1">
      <c r="B134" s="209"/>
      <c r="C134" s="215" t="s">
        <v>375</v>
      </c>
      <c r="D134" s="214" t="s">
        <v>376</v>
      </c>
      <c r="E134" s="212">
        <f t="shared" si="15"/>
        <v>77.8</v>
      </c>
      <c r="F134" s="213">
        <v>77.8</v>
      </c>
      <c r="G134" s="213">
        <v>0</v>
      </c>
      <c r="H134" s="213">
        <v>0</v>
      </c>
      <c r="I134" s="212">
        <f t="shared" si="16"/>
        <v>77.8</v>
      </c>
      <c r="J134" s="213">
        <v>77.8</v>
      </c>
      <c r="K134" s="213">
        <v>0</v>
      </c>
      <c r="L134" s="213">
        <v>0</v>
      </c>
      <c r="M134" s="212">
        <f t="shared" si="19"/>
        <v>77.8</v>
      </c>
      <c r="N134" s="213">
        <v>77.8</v>
      </c>
      <c r="O134" s="213">
        <v>0</v>
      </c>
      <c r="P134" s="213">
        <v>0</v>
      </c>
      <c r="Q134" s="212">
        <f t="shared" si="17"/>
        <v>77.8</v>
      </c>
      <c r="R134" s="213">
        <v>77.8</v>
      </c>
      <c r="S134" s="213">
        <v>0</v>
      </c>
      <c r="T134" s="213">
        <v>0</v>
      </c>
    </row>
    <row r="135" spans="2:20" hidden="1">
      <c r="B135" s="209"/>
      <c r="C135" s="215" t="s">
        <v>377</v>
      </c>
      <c r="D135" s="214" t="s">
        <v>378</v>
      </c>
      <c r="E135" s="212">
        <f t="shared" si="15"/>
        <v>151</v>
      </c>
      <c r="F135" s="213">
        <v>151</v>
      </c>
      <c r="G135" s="213">
        <v>0</v>
      </c>
      <c r="H135" s="213">
        <v>0</v>
      </c>
      <c r="I135" s="212">
        <f t="shared" si="16"/>
        <v>151</v>
      </c>
      <c r="J135" s="213">
        <v>151</v>
      </c>
      <c r="K135" s="213">
        <v>0</v>
      </c>
      <c r="L135" s="213">
        <v>0</v>
      </c>
      <c r="M135" s="212">
        <f t="shared" si="19"/>
        <v>151</v>
      </c>
      <c r="N135" s="213">
        <v>151</v>
      </c>
      <c r="O135" s="213">
        <v>0</v>
      </c>
      <c r="P135" s="213">
        <v>0</v>
      </c>
      <c r="Q135" s="212">
        <f t="shared" si="17"/>
        <v>151</v>
      </c>
      <c r="R135" s="213">
        <v>151</v>
      </c>
      <c r="S135" s="213">
        <v>0</v>
      </c>
      <c r="T135" s="213">
        <v>0</v>
      </c>
    </row>
    <row r="136" spans="2:20" hidden="1">
      <c r="B136" s="209"/>
      <c r="C136" s="215" t="s">
        <v>379</v>
      </c>
      <c r="D136" s="217" t="s">
        <v>380</v>
      </c>
      <c r="E136" s="212">
        <f t="shared" si="15"/>
        <v>662.3</v>
      </c>
      <c r="F136" s="213">
        <v>662.3</v>
      </c>
      <c r="G136" s="213">
        <v>0</v>
      </c>
      <c r="H136" s="213">
        <v>0</v>
      </c>
      <c r="I136" s="212">
        <f t="shared" si="16"/>
        <v>662.3</v>
      </c>
      <c r="J136" s="213">
        <v>662.3</v>
      </c>
      <c r="K136" s="213">
        <v>0</v>
      </c>
      <c r="L136" s="213">
        <v>0</v>
      </c>
      <c r="M136" s="212">
        <f t="shared" si="19"/>
        <v>662.3</v>
      </c>
      <c r="N136" s="213">
        <v>662.3</v>
      </c>
      <c r="O136" s="213">
        <v>0</v>
      </c>
      <c r="P136" s="213">
        <v>0</v>
      </c>
      <c r="Q136" s="212">
        <f t="shared" si="17"/>
        <v>662.3</v>
      </c>
      <c r="R136" s="213">
        <v>662.3</v>
      </c>
      <c r="S136" s="213">
        <v>0</v>
      </c>
      <c r="T136" s="213">
        <v>0</v>
      </c>
    </row>
    <row r="137" spans="2:20" hidden="1">
      <c r="B137" s="209"/>
      <c r="C137" s="215" t="s">
        <v>381</v>
      </c>
      <c r="D137" s="214" t="s">
        <v>382</v>
      </c>
      <c r="E137" s="212">
        <f t="shared" si="15"/>
        <v>774</v>
      </c>
      <c r="F137" s="213">
        <v>774</v>
      </c>
      <c r="G137" s="213">
        <v>0</v>
      </c>
      <c r="H137" s="213">
        <v>0</v>
      </c>
      <c r="I137" s="212">
        <f t="shared" si="16"/>
        <v>774</v>
      </c>
      <c r="J137" s="213">
        <v>774</v>
      </c>
      <c r="K137" s="213">
        <v>0</v>
      </c>
      <c r="L137" s="213">
        <v>0</v>
      </c>
      <c r="M137" s="212">
        <f t="shared" si="19"/>
        <v>774</v>
      </c>
      <c r="N137" s="213">
        <v>774</v>
      </c>
      <c r="O137" s="213">
        <v>0</v>
      </c>
      <c r="P137" s="213">
        <v>0</v>
      </c>
      <c r="Q137" s="212">
        <f t="shared" si="17"/>
        <v>774</v>
      </c>
      <c r="R137" s="213">
        <v>774</v>
      </c>
      <c r="S137" s="213">
        <v>0</v>
      </c>
      <c r="T137" s="213">
        <v>0</v>
      </c>
    </row>
    <row r="138" spans="2:20" ht="30" hidden="1">
      <c r="B138" s="209"/>
      <c r="C138" s="215" t="s">
        <v>383</v>
      </c>
      <c r="D138" s="214" t="s">
        <v>384</v>
      </c>
      <c r="E138" s="212">
        <f t="shared" si="15"/>
        <v>12793.7</v>
      </c>
      <c r="F138" s="213">
        <v>12793.7</v>
      </c>
      <c r="G138" s="213">
        <v>0</v>
      </c>
      <c r="H138" s="213">
        <v>0</v>
      </c>
      <c r="I138" s="212">
        <f t="shared" si="16"/>
        <v>12793.7</v>
      </c>
      <c r="J138" s="213">
        <v>12793.7</v>
      </c>
      <c r="K138" s="213">
        <v>0</v>
      </c>
      <c r="L138" s="213">
        <v>0</v>
      </c>
      <c r="M138" s="212">
        <f t="shared" si="19"/>
        <v>12793.7</v>
      </c>
      <c r="N138" s="213">
        <v>12793.7</v>
      </c>
      <c r="O138" s="213">
        <v>0</v>
      </c>
      <c r="P138" s="213">
        <v>0</v>
      </c>
      <c r="Q138" s="212">
        <f t="shared" si="17"/>
        <v>12793.7</v>
      </c>
      <c r="R138" s="213">
        <v>12793.7</v>
      </c>
      <c r="S138" s="213">
        <v>0</v>
      </c>
      <c r="T138" s="213">
        <v>0</v>
      </c>
    </row>
    <row r="139" spans="2:20" ht="30" hidden="1">
      <c r="B139" s="209"/>
      <c r="C139" s="215" t="s">
        <v>385</v>
      </c>
      <c r="D139" s="214" t="s">
        <v>386</v>
      </c>
      <c r="E139" s="212">
        <f t="shared" si="15"/>
        <v>620.5</v>
      </c>
      <c r="F139" s="213">
        <v>620.5</v>
      </c>
      <c r="G139" s="213">
        <v>0</v>
      </c>
      <c r="H139" s="213">
        <v>0</v>
      </c>
      <c r="I139" s="212">
        <f t="shared" si="16"/>
        <v>620.5</v>
      </c>
      <c r="J139" s="213">
        <v>620.5</v>
      </c>
      <c r="K139" s="213">
        <v>0</v>
      </c>
      <c r="L139" s="213">
        <v>0</v>
      </c>
      <c r="M139" s="212">
        <f t="shared" si="19"/>
        <v>620.5</v>
      </c>
      <c r="N139" s="213">
        <v>620.5</v>
      </c>
      <c r="O139" s="213">
        <v>0</v>
      </c>
      <c r="P139" s="213">
        <v>0</v>
      </c>
      <c r="Q139" s="212">
        <f t="shared" si="17"/>
        <v>620.5</v>
      </c>
      <c r="R139" s="213">
        <v>620.5</v>
      </c>
      <c r="S139" s="213">
        <v>0</v>
      </c>
      <c r="T139" s="213">
        <v>0</v>
      </c>
    </row>
    <row r="140" spans="2:20" ht="30" hidden="1">
      <c r="B140" s="209"/>
      <c r="C140" s="215" t="s">
        <v>387</v>
      </c>
      <c r="D140" s="214" t="s">
        <v>388</v>
      </c>
      <c r="E140" s="212">
        <f t="shared" si="15"/>
        <v>350</v>
      </c>
      <c r="F140" s="213">
        <v>350</v>
      </c>
      <c r="G140" s="213">
        <v>0</v>
      </c>
      <c r="H140" s="213">
        <v>0</v>
      </c>
      <c r="I140" s="212">
        <f t="shared" si="16"/>
        <v>350</v>
      </c>
      <c r="J140" s="213">
        <v>350</v>
      </c>
      <c r="K140" s="213">
        <v>0</v>
      </c>
      <c r="L140" s="213">
        <v>0</v>
      </c>
      <c r="M140" s="212">
        <f t="shared" si="19"/>
        <v>350</v>
      </c>
      <c r="N140" s="213">
        <v>350</v>
      </c>
      <c r="O140" s="213">
        <v>0</v>
      </c>
      <c r="P140" s="213">
        <v>0</v>
      </c>
      <c r="Q140" s="212">
        <f t="shared" si="17"/>
        <v>350</v>
      </c>
      <c r="R140" s="213">
        <v>350</v>
      </c>
      <c r="S140" s="213">
        <v>0</v>
      </c>
      <c r="T140" s="213">
        <v>0</v>
      </c>
    </row>
    <row r="141" spans="2:20" ht="31.5" hidden="1">
      <c r="B141" s="190" t="s">
        <v>389</v>
      </c>
      <c r="C141" s="191"/>
      <c r="D141" s="192" t="s">
        <v>390</v>
      </c>
      <c r="E141" s="207">
        <f t="shared" si="15"/>
        <v>13000</v>
      </c>
      <c r="F141" s="208">
        <f>SUM(F145:F149)</f>
        <v>13000</v>
      </c>
      <c r="G141" s="208">
        <f>SUM(G145:G149)</f>
        <v>0</v>
      </c>
      <c r="H141" s="208">
        <f>SUM(H145:H149)</f>
        <v>0</v>
      </c>
      <c r="I141" s="207">
        <f t="shared" si="16"/>
        <v>13000</v>
      </c>
      <c r="J141" s="208">
        <f>SUM(J145:J149)</f>
        <v>13000</v>
      </c>
      <c r="K141" s="208">
        <f>SUM(K145:K149)</f>
        <v>0</v>
      </c>
      <c r="L141" s="208">
        <f>SUM(L145:L149)</f>
        <v>0</v>
      </c>
      <c r="M141" s="207">
        <f t="shared" si="19"/>
        <v>13000</v>
      </c>
      <c r="N141" s="208">
        <f>SUM(N145:N149)</f>
        <v>13000</v>
      </c>
      <c r="O141" s="208">
        <f>SUM(O145:O149)</f>
        <v>0</v>
      </c>
      <c r="P141" s="208">
        <f>SUM(P145:P149)</f>
        <v>0</v>
      </c>
      <c r="Q141" s="207">
        <f t="shared" si="17"/>
        <v>13000</v>
      </c>
      <c r="R141" s="208">
        <f>SUM(R145:R149)</f>
        <v>13000</v>
      </c>
      <c r="S141" s="208">
        <f>SUM(S145:S149)</f>
        <v>0</v>
      </c>
      <c r="T141" s="208">
        <f>SUM(T145:T149)</f>
        <v>0</v>
      </c>
    </row>
    <row r="142" spans="2:20" ht="18" hidden="1">
      <c r="B142" s="195"/>
      <c r="C142" s="196"/>
      <c r="D142" s="197" t="s">
        <v>224</v>
      </c>
      <c r="E142" s="198">
        <f t="shared" si="15"/>
        <v>0</v>
      </c>
      <c r="F142" s="198">
        <f>SUM(F143:F144)</f>
        <v>0</v>
      </c>
      <c r="G142" s="198">
        <f>SUM(G143:G144)</f>
        <v>0</v>
      </c>
      <c r="H142" s="198">
        <f>SUM(H143:H144)</f>
        <v>0</v>
      </c>
      <c r="I142" s="198">
        <f t="shared" si="16"/>
        <v>0</v>
      </c>
      <c r="J142" s="198">
        <f>SUM(J143:J144)</f>
        <v>0</v>
      </c>
      <c r="K142" s="198">
        <f>SUM(K143:K144)</f>
        <v>0</v>
      </c>
      <c r="L142" s="198">
        <f>SUM(L143:L144)</f>
        <v>0</v>
      </c>
      <c r="M142" s="198">
        <f t="shared" si="19"/>
        <v>0</v>
      </c>
      <c r="N142" s="198">
        <f>SUM(N143:N144)</f>
        <v>0</v>
      </c>
      <c r="O142" s="198">
        <f>SUM(O143:O144)</f>
        <v>0</v>
      </c>
      <c r="P142" s="198">
        <f>SUM(P143:P144)</f>
        <v>0</v>
      </c>
      <c r="Q142" s="198">
        <f t="shared" si="17"/>
        <v>0</v>
      </c>
      <c r="R142" s="198">
        <f>SUM(R143:R144)</f>
        <v>0</v>
      </c>
      <c r="S142" s="198">
        <f>SUM(S143:S144)</f>
        <v>0</v>
      </c>
      <c r="T142" s="198">
        <f>SUM(T143:T144)</f>
        <v>0</v>
      </c>
    </row>
    <row r="143" spans="2:20" ht="18" hidden="1">
      <c r="B143" s="195"/>
      <c r="C143" s="196"/>
      <c r="D143" s="199" t="s">
        <v>229</v>
      </c>
      <c r="E143" s="200">
        <f t="shared" si="15"/>
        <v>0</v>
      </c>
      <c r="F143" s="200">
        <v>0</v>
      </c>
      <c r="G143" s="200">
        <v>0</v>
      </c>
      <c r="H143" s="200">
        <v>0</v>
      </c>
      <c r="I143" s="200">
        <f t="shared" si="16"/>
        <v>0</v>
      </c>
      <c r="J143" s="200">
        <v>0</v>
      </c>
      <c r="K143" s="200">
        <v>0</v>
      </c>
      <c r="L143" s="200">
        <v>0</v>
      </c>
      <c r="M143" s="200">
        <f t="shared" si="19"/>
        <v>0</v>
      </c>
      <c r="N143" s="200">
        <v>0</v>
      </c>
      <c r="O143" s="200">
        <v>0</v>
      </c>
      <c r="P143" s="200">
        <v>0</v>
      </c>
      <c r="Q143" s="200">
        <f t="shared" si="17"/>
        <v>0</v>
      </c>
      <c r="R143" s="200">
        <v>0</v>
      </c>
      <c r="S143" s="200">
        <v>0</v>
      </c>
      <c r="T143" s="200">
        <v>0</v>
      </c>
    </row>
    <row r="144" spans="2:20" ht="18" hidden="1">
      <c r="B144" s="195"/>
      <c r="C144" s="196"/>
      <c r="D144" s="199" t="s">
        <v>230</v>
      </c>
      <c r="E144" s="198">
        <f t="shared" si="15"/>
        <v>0</v>
      </c>
      <c r="F144" s="200">
        <v>0</v>
      </c>
      <c r="G144" s="200">
        <v>0</v>
      </c>
      <c r="H144" s="200">
        <v>0</v>
      </c>
      <c r="I144" s="198">
        <f t="shared" si="16"/>
        <v>0</v>
      </c>
      <c r="J144" s="200">
        <v>0</v>
      </c>
      <c r="K144" s="200">
        <v>0</v>
      </c>
      <c r="L144" s="200">
        <v>0</v>
      </c>
      <c r="M144" s="198">
        <f t="shared" si="19"/>
        <v>0</v>
      </c>
      <c r="N144" s="200">
        <v>0</v>
      </c>
      <c r="O144" s="200">
        <v>0</v>
      </c>
      <c r="P144" s="200">
        <v>0</v>
      </c>
      <c r="Q144" s="198">
        <f t="shared" si="17"/>
        <v>0</v>
      </c>
      <c r="R144" s="200">
        <v>0</v>
      </c>
      <c r="S144" s="200">
        <v>0</v>
      </c>
      <c r="T144" s="200">
        <v>0</v>
      </c>
    </row>
    <row r="145" spans="2:20" hidden="1">
      <c r="B145" s="209"/>
      <c r="C145" s="215" t="s">
        <v>391</v>
      </c>
      <c r="D145" s="214" t="s">
        <v>392</v>
      </c>
      <c r="E145" s="212">
        <f t="shared" si="15"/>
        <v>1459.5</v>
      </c>
      <c r="F145" s="213">
        <v>1459.5</v>
      </c>
      <c r="G145" s="213">
        <v>0</v>
      </c>
      <c r="H145" s="213">
        <v>0</v>
      </c>
      <c r="I145" s="212">
        <f t="shared" si="16"/>
        <v>1459.5</v>
      </c>
      <c r="J145" s="213">
        <v>1459.5</v>
      </c>
      <c r="K145" s="213">
        <v>0</v>
      </c>
      <c r="L145" s="213">
        <v>0</v>
      </c>
      <c r="M145" s="212">
        <f t="shared" si="19"/>
        <v>1459.5</v>
      </c>
      <c r="N145" s="213">
        <v>1459.5</v>
      </c>
      <c r="O145" s="213">
        <v>0</v>
      </c>
      <c r="P145" s="213">
        <v>0</v>
      </c>
      <c r="Q145" s="212">
        <f t="shared" si="17"/>
        <v>1459.5</v>
      </c>
      <c r="R145" s="213">
        <v>1459.5</v>
      </c>
      <c r="S145" s="213">
        <v>0</v>
      </c>
      <c r="T145" s="213">
        <v>0</v>
      </c>
    </row>
    <row r="146" spans="2:20" hidden="1">
      <c r="B146" s="209"/>
      <c r="C146" s="215" t="s">
        <v>393</v>
      </c>
      <c r="D146" s="214" t="s">
        <v>394</v>
      </c>
      <c r="E146" s="212">
        <f t="shared" si="15"/>
        <v>820</v>
      </c>
      <c r="F146" s="213">
        <v>820</v>
      </c>
      <c r="G146" s="213">
        <v>0</v>
      </c>
      <c r="H146" s="213">
        <v>0</v>
      </c>
      <c r="I146" s="212">
        <f t="shared" si="16"/>
        <v>820</v>
      </c>
      <c r="J146" s="213">
        <v>820</v>
      </c>
      <c r="K146" s="213">
        <v>0</v>
      </c>
      <c r="L146" s="213">
        <v>0</v>
      </c>
      <c r="M146" s="212">
        <f t="shared" si="19"/>
        <v>820</v>
      </c>
      <c r="N146" s="213">
        <v>820</v>
      </c>
      <c r="O146" s="213">
        <v>0</v>
      </c>
      <c r="P146" s="213">
        <v>0</v>
      </c>
      <c r="Q146" s="212">
        <f t="shared" si="17"/>
        <v>820</v>
      </c>
      <c r="R146" s="213">
        <v>820</v>
      </c>
      <c r="S146" s="213">
        <v>0</v>
      </c>
      <c r="T146" s="213">
        <v>0</v>
      </c>
    </row>
    <row r="147" spans="2:20" ht="30" hidden="1">
      <c r="B147" s="209"/>
      <c r="C147" s="215" t="s">
        <v>395</v>
      </c>
      <c r="D147" s="214" t="s">
        <v>396</v>
      </c>
      <c r="E147" s="212">
        <f t="shared" si="15"/>
        <v>10216.5</v>
      </c>
      <c r="F147" s="213">
        <v>10216.5</v>
      </c>
      <c r="G147" s="213">
        <v>0</v>
      </c>
      <c r="H147" s="213">
        <v>0</v>
      </c>
      <c r="I147" s="212">
        <f t="shared" si="16"/>
        <v>10216.5</v>
      </c>
      <c r="J147" s="213">
        <v>10216.5</v>
      </c>
      <c r="K147" s="213">
        <v>0</v>
      </c>
      <c r="L147" s="213">
        <v>0</v>
      </c>
      <c r="M147" s="212">
        <f t="shared" si="19"/>
        <v>10216.5</v>
      </c>
      <c r="N147" s="213">
        <v>10216.5</v>
      </c>
      <c r="O147" s="213">
        <v>0</v>
      </c>
      <c r="P147" s="213">
        <v>0</v>
      </c>
      <c r="Q147" s="212">
        <f t="shared" si="17"/>
        <v>10216.5</v>
      </c>
      <c r="R147" s="213">
        <v>10216.5</v>
      </c>
      <c r="S147" s="213">
        <v>0</v>
      </c>
      <c r="T147" s="213">
        <v>0</v>
      </c>
    </row>
    <row r="148" spans="2:20" hidden="1">
      <c r="B148" s="209"/>
      <c r="C148" s="215" t="s">
        <v>397</v>
      </c>
      <c r="D148" s="214" t="s">
        <v>398</v>
      </c>
      <c r="E148" s="212">
        <f t="shared" si="15"/>
        <v>300</v>
      </c>
      <c r="F148" s="213">
        <v>300</v>
      </c>
      <c r="G148" s="213">
        <v>0</v>
      </c>
      <c r="H148" s="213">
        <v>0</v>
      </c>
      <c r="I148" s="212">
        <f t="shared" si="16"/>
        <v>300</v>
      </c>
      <c r="J148" s="213">
        <v>300</v>
      </c>
      <c r="K148" s="213">
        <v>0</v>
      </c>
      <c r="L148" s="213">
        <v>0</v>
      </c>
      <c r="M148" s="212">
        <f t="shared" si="19"/>
        <v>300</v>
      </c>
      <c r="N148" s="213">
        <v>300</v>
      </c>
      <c r="O148" s="213">
        <v>0</v>
      </c>
      <c r="P148" s="213">
        <v>0</v>
      </c>
      <c r="Q148" s="212">
        <f t="shared" si="17"/>
        <v>300</v>
      </c>
      <c r="R148" s="213">
        <v>300</v>
      </c>
      <c r="S148" s="213">
        <v>0</v>
      </c>
      <c r="T148" s="213">
        <v>0</v>
      </c>
    </row>
    <row r="149" spans="2:20" ht="30" hidden="1">
      <c r="B149" s="209"/>
      <c r="C149" s="215" t="s">
        <v>399</v>
      </c>
      <c r="D149" s="214" t="s">
        <v>400</v>
      </c>
      <c r="E149" s="212">
        <f t="shared" si="15"/>
        <v>204</v>
      </c>
      <c r="F149" s="213">
        <v>204</v>
      </c>
      <c r="G149" s="213">
        <v>0</v>
      </c>
      <c r="H149" s="213">
        <v>0</v>
      </c>
      <c r="I149" s="212">
        <f t="shared" si="16"/>
        <v>204</v>
      </c>
      <c r="J149" s="213">
        <v>204</v>
      </c>
      <c r="K149" s="213">
        <v>0</v>
      </c>
      <c r="L149" s="213">
        <v>0</v>
      </c>
      <c r="M149" s="212">
        <f t="shared" si="19"/>
        <v>204</v>
      </c>
      <c r="N149" s="213">
        <v>204</v>
      </c>
      <c r="O149" s="213">
        <v>0</v>
      </c>
      <c r="P149" s="213">
        <v>0</v>
      </c>
      <c r="Q149" s="212">
        <f t="shared" si="17"/>
        <v>204</v>
      </c>
      <c r="R149" s="213">
        <v>204</v>
      </c>
      <c r="S149" s="213">
        <v>0</v>
      </c>
      <c r="T149" s="213">
        <v>0</v>
      </c>
    </row>
    <row r="150" spans="2:20" ht="31.5" hidden="1">
      <c r="B150" s="190" t="s">
        <v>401</v>
      </c>
      <c r="C150" s="191"/>
      <c r="D150" s="192" t="s">
        <v>402</v>
      </c>
      <c r="E150" s="207">
        <f t="shared" si="15"/>
        <v>2000</v>
      </c>
      <c r="F150" s="208">
        <f t="shared" ref="F150:T150" si="20">F154</f>
        <v>2000</v>
      </c>
      <c r="G150" s="208">
        <f t="shared" si="20"/>
        <v>0</v>
      </c>
      <c r="H150" s="208">
        <f t="shared" si="20"/>
        <v>0</v>
      </c>
      <c r="I150" s="207">
        <f t="shared" si="16"/>
        <v>2000</v>
      </c>
      <c r="J150" s="208">
        <f t="shared" si="20"/>
        <v>2000</v>
      </c>
      <c r="K150" s="208">
        <f t="shared" si="20"/>
        <v>0</v>
      </c>
      <c r="L150" s="208">
        <f t="shared" si="20"/>
        <v>0</v>
      </c>
      <c r="M150" s="207">
        <f t="shared" si="19"/>
        <v>2200</v>
      </c>
      <c r="N150" s="208">
        <f>N154</f>
        <v>2200</v>
      </c>
      <c r="O150" s="208">
        <f>O154</f>
        <v>0</v>
      </c>
      <c r="P150" s="208">
        <f>P154</f>
        <v>0</v>
      </c>
      <c r="Q150" s="207">
        <f t="shared" si="17"/>
        <v>2200</v>
      </c>
      <c r="R150" s="208">
        <f t="shared" si="20"/>
        <v>2200</v>
      </c>
      <c r="S150" s="208">
        <f t="shared" si="20"/>
        <v>0</v>
      </c>
      <c r="T150" s="208">
        <f t="shared" si="20"/>
        <v>0</v>
      </c>
    </row>
    <row r="151" spans="2:20" ht="18" hidden="1">
      <c r="B151" s="195"/>
      <c r="C151" s="196"/>
      <c r="D151" s="197" t="s">
        <v>224</v>
      </c>
      <c r="E151" s="198">
        <f t="shared" si="15"/>
        <v>0</v>
      </c>
      <c r="F151" s="198">
        <f>SUM(F152:F153)</f>
        <v>0</v>
      </c>
      <c r="G151" s="198">
        <f>SUM(G152:G153)</f>
        <v>0</v>
      </c>
      <c r="H151" s="198">
        <f>SUM(H152:H153)</f>
        <v>0</v>
      </c>
      <c r="I151" s="198">
        <f t="shared" si="16"/>
        <v>0</v>
      </c>
      <c r="J151" s="198">
        <f>SUM(J152:J153)</f>
        <v>0</v>
      </c>
      <c r="K151" s="198">
        <f>SUM(K152:K153)</f>
        <v>0</v>
      </c>
      <c r="L151" s="198">
        <f>SUM(L152:L153)</f>
        <v>0</v>
      </c>
      <c r="M151" s="198">
        <f t="shared" si="19"/>
        <v>0</v>
      </c>
      <c r="N151" s="198">
        <f>SUM(N152:N153)</f>
        <v>0</v>
      </c>
      <c r="O151" s="198">
        <f>SUM(O152:O153)</f>
        <v>0</v>
      </c>
      <c r="P151" s="198">
        <f>SUM(P152:P153)</f>
        <v>0</v>
      </c>
      <c r="Q151" s="198">
        <f t="shared" si="17"/>
        <v>0</v>
      </c>
      <c r="R151" s="198">
        <f>SUM(R152:R153)</f>
        <v>0</v>
      </c>
      <c r="S151" s="198">
        <f>SUM(S152:S153)</f>
        <v>0</v>
      </c>
      <c r="T151" s="198">
        <f>SUM(T152:T153)</f>
        <v>0</v>
      </c>
    </row>
    <row r="152" spans="2:20" ht="18" hidden="1">
      <c r="B152" s="195"/>
      <c r="C152" s="196"/>
      <c r="D152" s="199" t="s">
        <v>229</v>
      </c>
      <c r="E152" s="200">
        <f t="shared" si="15"/>
        <v>0</v>
      </c>
      <c r="F152" s="200">
        <v>0</v>
      </c>
      <c r="G152" s="200">
        <v>0</v>
      </c>
      <c r="H152" s="200">
        <v>0</v>
      </c>
      <c r="I152" s="200">
        <f t="shared" si="16"/>
        <v>0</v>
      </c>
      <c r="J152" s="200">
        <v>0</v>
      </c>
      <c r="K152" s="200">
        <v>0</v>
      </c>
      <c r="L152" s="200">
        <v>0</v>
      </c>
      <c r="M152" s="200">
        <f t="shared" si="19"/>
        <v>0</v>
      </c>
      <c r="N152" s="200">
        <v>0</v>
      </c>
      <c r="O152" s="200">
        <v>0</v>
      </c>
      <c r="P152" s="200">
        <v>0</v>
      </c>
      <c r="Q152" s="200">
        <f t="shared" si="17"/>
        <v>0</v>
      </c>
      <c r="R152" s="200">
        <v>0</v>
      </c>
      <c r="S152" s="200">
        <v>0</v>
      </c>
      <c r="T152" s="200">
        <v>0</v>
      </c>
    </row>
    <row r="153" spans="2:20" ht="18" hidden="1">
      <c r="B153" s="195"/>
      <c r="C153" s="196"/>
      <c r="D153" s="199" t="s">
        <v>230</v>
      </c>
      <c r="E153" s="198">
        <f t="shared" si="15"/>
        <v>0</v>
      </c>
      <c r="F153" s="200">
        <v>0</v>
      </c>
      <c r="G153" s="200">
        <v>0</v>
      </c>
      <c r="H153" s="200">
        <v>0</v>
      </c>
      <c r="I153" s="198">
        <f t="shared" si="16"/>
        <v>0</v>
      </c>
      <c r="J153" s="200">
        <v>0</v>
      </c>
      <c r="K153" s="200">
        <v>0</v>
      </c>
      <c r="L153" s="200">
        <v>0</v>
      </c>
      <c r="M153" s="198">
        <f t="shared" si="19"/>
        <v>0</v>
      </c>
      <c r="N153" s="200">
        <v>0</v>
      </c>
      <c r="O153" s="200">
        <v>0</v>
      </c>
      <c r="P153" s="200">
        <v>0</v>
      </c>
      <c r="Q153" s="198">
        <f t="shared" si="17"/>
        <v>0</v>
      </c>
      <c r="R153" s="200">
        <v>0</v>
      </c>
      <c r="S153" s="200">
        <v>0</v>
      </c>
      <c r="T153" s="200">
        <v>0</v>
      </c>
    </row>
    <row r="154" spans="2:20" ht="30" hidden="1">
      <c r="B154" s="209"/>
      <c r="C154" s="215" t="s">
        <v>403</v>
      </c>
      <c r="D154" s="214" t="s">
        <v>404</v>
      </c>
      <c r="E154" s="212">
        <f t="shared" si="15"/>
        <v>2000</v>
      </c>
      <c r="F154" s="213">
        <v>2000</v>
      </c>
      <c r="G154" s="213">
        <v>0</v>
      </c>
      <c r="H154" s="213">
        <v>0</v>
      </c>
      <c r="I154" s="212">
        <f t="shared" si="16"/>
        <v>2000</v>
      </c>
      <c r="J154" s="213">
        <v>2000</v>
      </c>
      <c r="K154" s="213">
        <v>0</v>
      </c>
      <c r="L154" s="213">
        <v>0</v>
      </c>
      <c r="M154" s="212">
        <f t="shared" si="19"/>
        <v>2200</v>
      </c>
      <c r="N154" s="213">
        <v>2200</v>
      </c>
      <c r="O154" s="213">
        <v>0</v>
      </c>
      <c r="P154" s="213">
        <v>0</v>
      </c>
      <c r="Q154" s="212">
        <f t="shared" si="17"/>
        <v>2200</v>
      </c>
      <c r="R154" s="213">
        <v>2200</v>
      </c>
      <c r="S154" s="213">
        <v>0</v>
      </c>
      <c r="T154" s="213">
        <v>0</v>
      </c>
    </row>
    <row r="155" spans="2:20" ht="31.5" hidden="1">
      <c r="B155" s="190" t="s">
        <v>405</v>
      </c>
      <c r="C155" s="191"/>
      <c r="D155" s="192" t="s">
        <v>406</v>
      </c>
      <c r="E155" s="207">
        <f t="shared" si="15"/>
        <v>35000</v>
      </c>
      <c r="F155" s="208">
        <f>SUM(F159:F164)</f>
        <v>35000</v>
      </c>
      <c r="G155" s="208">
        <f>SUM(G159:G164)</f>
        <v>0</v>
      </c>
      <c r="H155" s="208">
        <f>SUM(H159:H164)</f>
        <v>0</v>
      </c>
      <c r="I155" s="207">
        <f t="shared" si="16"/>
        <v>35000</v>
      </c>
      <c r="J155" s="208">
        <f>SUM(J159:J164)</f>
        <v>35000</v>
      </c>
      <c r="K155" s="208">
        <f>SUM(K159:K164)</f>
        <v>0</v>
      </c>
      <c r="L155" s="208">
        <f>SUM(L159:L164)</f>
        <v>0</v>
      </c>
      <c r="M155" s="207">
        <f t="shared" si="19"/>
        <v>35000</v>
      </c>
      <c r="N155" s="208">
        <f>SUM(N159:N164)</f>
        <v>35000</v>
      </c>
      <c r="O155" s="208">
        <f>SUM(O159:O164)</f>
        <v>0</v>
      </c>
      <c r="P155" s="208">
        <f>SUM(P159:P164)</f>
        <v>0</v>
      </c>
      <c r="Q155" s="207">
        <f t="shared" si="17"/>
        <v>35000</v>
      </c>
      <c r="R155" s="208">
        <f>SUM(R159:R164)</f>
        <v>35000</v>
      </c>
      <c r="S155" s="208">
        <f>SUM(S159:S164)</f>
        <v>0</v>
      </c>
      <c r="T155" s="208">
        <f>SUM(T159:T164)</f>
        <v>0</v>
      </c>
    </row>
    <row r="156" spans="2:20" ht="18" hidden="1">
      <c r="B156" s="195"/>
      <c r="C156" s="196"/>
      <c r="D156" s="197" t="s">
        <v>224</v>
      </c>
      <c r="E156" s="198">
        <f t="shared" si="15"/>
        <v>0</v>
      </c>
      <c r="F156" s="198">
        <f>SUM(F157:F158)</f>
        <v>0</v>
      </c>
      <c r="G156" s="198">
        <f>SUM(G157:G158)</f>
        <v>0</v>
      </c>
      <c r="H156" s="198">
        <f>SUM(H157:H158)</f>
        <v>0</v>
      </c>
      <c r="I156" s="198">
        <f t="shared" si="16"/>
        <v>0</v>
      </c>
      <c r="J156" s="198">
        <f>SUM(J157:J158)</f>
        <v>0</v>
      </c>
      <c r="K156" s="198">
        <f>SUM(K157:K158)</f>
        <v>0</v>
      </c>
      <c r="L156" s="198">
        <f>SUM(L157:L158)</f>
        <v>0</v>
      </c>
      <c r="M156" s="198">
        <f t="shared" si="19"/>
        <v>0</v>
      </c>
      <c r="N156" s="198">
        <f>SUM(N157:N158)</f>
        <v>0</v>
      </c>
      <c r="O156" s="198">
        <f>SUM(O157:O158)</f>
        <v>0</v>
      </c>
      <c r="P156" s="198">
        <f>SUM(P157:P158)</f>
        <v>0</v>
      </c>
      <c r="Q156" s="198">
        <f t="shared" si="17"/>
        <v>0</v>
      </c>
      <c r="R156" s="198">
        <f>SUM(R157:R158)</f>
        <v>0</v>
      </c>
      <c r="S156" s="198">
        <f>SUM(S157:S158)</f>
        <v>0</v>
      </c>
      <c r="T156" s="198">
        <f>SUM(T157:T158)</f>
        <v>0</v>
      </c>
    </row>
    <row r="157" spans="2:20" ht="18" hidden="1">
      <c r="B157" s="195"/>
      <c r="C157" s="196"/>
      <c r="D157" s="199" t="s">
        <v>229</v>
      </c>
      <c r="E157" s="200">
        <f t="shared" si="15"/>
        <v>0</v>
      </c>
      <c r="F157" s="200">
        <v>0</v>
      </c>
      <c r="G157" s="200">
        <v>0</v>
      </c>
      <c r="H157" s="200">
        <v>0</v>
      </c>
      <c r="I157" s="200">
        <f t="shared" si="16"/>
        <v>0</v>
      </c>
      <c r="J157" s="200">
        <v>0</v>
      </c>
      <c r="K157" s="200">
        <v>0</v>
      </c>
      <c r="L157" s="200">
        <v>0</v>
      </c>
      <c r="M157" s="200">
        <f t="shared" si="19"/>
        <v>0</v>
      </c>
      <c r="N157" s="200">
        <v>0</v>
      </c>
      <c r="O157" s="200">
        <v>0</v>
      </c>
      <c r="P157" s="200">
        <v>0</v>
      </c>
      <c r="Q157" s="200">
        <f t="shared" si="17"/>
        <v>0</v>
      </c>
      <c r="R157" s="200">
        <v>0</v>
      </c>
      <c r="S157" s="200">
        <v>0</v>
      </c>
      <c r="T157" s="200">
        <v>0</v>
      </c>
    </row>
    <row r="158" spans="2:20" ht="18" hidden="1">
      <c r="B158" s="195"/>
      <c r="C158" s="196"/>
      <c r="D158" s="199" t="s">
        <v>230</v>
      </c>
      <c r="E158" s="198">
        <f t="shared" si="15"/>
        <v>0</v>
      </c>
      <c r="F158" s="200">
        <v>0</v>
      </c>
      <c r="G158" s="200">
        <v>0</v>
      </c>
      <c r="H158" s="200">
        <v>0</v>
      </c>
      <c r="I158" s="198">
        <f t="shared" si="16"/>
        <v>0</v>
      </c>
      <c r="J158" s="200">
        <v>0</v>
      </c>
      <c r="K158" s="200">
        <v>0</v>
      </c>
      <c r="L158" s="200">
        <v>0</v>
      </c>
      <c r="M158" s="198">
        <f t="shared" si="19"/>
        <v>0</v>
      </c>
      <c r="N158" s="200">
        <v>0</v>
      </c>
      <c r="O158" s="200">
        <v>0</v>
      </c>
      <c r="P158" s="200">
        <v>0</v>
      </c>
      <c r="Q158" s="198">
        <f t="shared" si="17"/>
        <v>0</v>
      </c>
      <c r="R158" s="200">
        <v>0</v>
      </c>
      <c r="S158" s="200">
        <v>0</v>
      </c>
      <c r="T158" s="200">
        <v>0</v>
      </c>
    </row>
    <row r="159" spans="2:20" hidden="1">
      <c r="B159" s="209"/>
      <c r="C159" s="215" t="s">
        <v>407</v>
      </c>
      <c r="D159" s="214" t="s">
        <v>408</v>
      </c>
      <c r="E159" s="212">
        <f t="shared" si="15"/>
        <v>15474</v>
      </c>
      <c r="F159" s="213">
        <v>15474</v>
      </c>
      <c r="G159" s="213">
        <v>0</v>
      </c>
      <c r="H159" s="213">
        <v>0</v>
      </c>
      <c r="I159" s="212">
        <f t="shared" si="16"/>
        <v>15474</v>
      </c>
      <c r="J159" s="213">
        <v>15474</v>
      </c>
      <c r="K159" s="213">
        <v>0</v>
      </c>
      <c r="L159" s="213">
        <v>0</v>
      </c>
      <c r="M159" s="212">
        <f t="shared" si="19"/>
        <v>15474</v>
      </c>
      <c r="N159" s="213">
        <v>15474</v>
      </c>
      <c r="O159" s="213">
        <v>0</v>
      </c>
      <c r="P159" s="213">
        <v>0</v>
      </c>
      <c r="Q159" s="212">
        <f t="shared" si="17"/>
        <v>15474</v>
      </c>
      <c r="R159" s="213">
        <v>15474</v>
      </c>
      <c r="S159" s="213">
        <v>0</v>
      </c>
      <c r="T159" s="213">
        <v>0</v>
      </c>
    </row>
    <row r="160" spans="2:20" hidden="1">
      <c r="B160" s="209"/>
      <c r="C160" s="215" t="s">
        <v>409</v>
      </c>
      <c r="D160" s="214" t="s">
        <v>410</v>
      </c>
      <c r="E160" s="212">
        <f t="shared" si="15"/>
        <v>110</v>
      </c>
      <c r="F160" s="213">
        <v>110</v>
      </c>
      <c r="G160" s="213">
        <v>0</v>
      </c>
      <c r="H160" s="213">
        <v>0</v>
      </c>
      <c r="I160" s="212">
        <f t="shared" si="16"/>
        <v>110</v>
      </c>
      <c r="J160" s="213">
        <v>110</v>
      </c>
      <c r="K160" s="213">
        <v>0</v>
      </c>
      <c r="L160" s="213">
        <v>0</v>
      </c>
      <c r="M160" s="212">
        <f t="shared" si="19"/>
        <v>110</v>
      </c>
      <c r="N160" s="213">
        <v>110</v>
      </c>
      <c r="O160" s="213">
        <v>0</v>
      </c>
      <c r="P160" s="213">
        <v>0</v>
      </c>
      <c r="Q160" s="212">
        <f t="shared" si="17"/>
        <v>110</v>
      </c>
      <c r="R160" s="213">
        <v>110</v>
      </c>
      <c r="S160" s="213">
        <v>0</v>
      </c>
      <c r="T160" s="213">
        <v>0</v>
      </c>
    </row>
    <row r="161" spans="2:20" ht="30" hidden="1">
      <c r="B161" s="209"/>
      <c r="C161" s="215" t="s">
        <v>411</v>
      </c>
      <c r="D161" s="214" t="s">
        <v>412</v>
      </c>
      <c r="E161" s="212">
        <f t="shared" si="15"/>
        <v>18570</v>
      </c>
      <c r="F161" s="213">
        <v>18570</v>
      </c>
      <c r="G161" s="213">
        <v>0</v>
      </c>
      <c r="H161" s="213">
        <v>0</v>
      </c>
      <c r="I161" s="212">
        <f t="shared" si="16"/>
        <v>18570</v>
      </c>
      <c r="J161" s="213">
        <v>18570</v>
      </c>
      <c r="K161" s="213">
        <v>0</v>
      </c>
      <c r="L161" s="213">
        <v>0</v>
      </c>
      <c r="M161" s="212">
        <f t="shared" si="19"/>
        <v>18570</v>
      </c>
      <c r="N161" s="213">
        <v>18570</v>
      </c>
      <c r="O161" s="213">
        <v>0</v>
      </c>
      <c r="P161" s="213">
        <v>0</v>
      </c>
      <c r="Q161" s="212">
        <f t="shared" si="17"/>
        <v>18570</v>
      </c>
      <c r="R161" s="213">
        <v>18570</v>
      </c>
      <c r="S161" s="213">
        <v>0</v>
      </c>
      <c r="T161" s="213">
        <v>0</v>
      </c>
    </row>
    <row r="162" spans="2:20" hidden="1">
      <c r="B162" s="209"/>
      <c r="C162" s="215" t="s">
        <v>413</v>
      </c>
      <c r="D162" s="214" t="s">
        <v>414</v>
      </c>
      <c r="E162" s="212">
        <f t="shared" si="15"/>
        <v>500</v>
      </c>
      <c r="F162" s="213">
        <v>500</v>
      </c>
      <c r="G162" s="213">
        <v>0</v>
      </c>
      <c r="H162" s="213">
        <v>0</v>
      </c>
      <c r="I162" s="212">
        <f t="shared" si="16"/>
        <v>500</v>
      </c>
      <c r="J162" s="213">
        <v>500</v>
      </c>
      <c r="K162" s="213">
        <v>0</v>
      </c>
      <c r="L162" s="213">
        <v>0</v>
      </c>
      <c r="M162" s="212">
        <f t="shared" si="19"/>
        <v>500</v>
      </c>
      <c r="N162" s="213">
        <v>500</v>
      </c>
      <c r="O162" s="213">
        <v>0</v>
      </c>
      <c r="P162" s="213">
        <v>0</v>
      </c>
      <c r="Q162" s="212">
        <f t="shared" si="17"/>
        <v>500</v>
      </c>
      <c r="R162" s="213">
        <v>500</v>
      </c>
      <c r="S162" s="213">
        <v>0</v>
      </c>
      <c r="T162" s="213">
        <v>0</v>
      </c>
    </row>
    <row r="163" spans="2:20" ht="30" hidden="1">
      <c r="B163" s="209"/>
      <c r="C163" s="215" t="s">
        <v>415</v>
      </c>
      <c r="D163" s="214" t="s">
        <v>416</v>
      </c>
      <c r="E163" s="212">
        <f t="shared" si="15"/>
        <v>310</v>
      </c>
      <c r="F163" s="213">
        <v>310</v>
      </c>
      <c r="G163" s="213">
        <v>0</v>
      </c>
      <c r="H163" s="213">
        <v>0</v>
      </c>
      <c r="I163" s="212">
        <f t="shared" si="16"/>
        <v>310</v>
      </c>
      <c r="J163" s="213">
        <v>310</v>
      </c>
      <c r="K163" s="213">
        <v>0</v>
      </c>
      <c r="L163" s="213">
        <v>0</v>
      </c>
      <c r="M163" s="212">
        <f t="shared" si="19"/>
        <v>310</v>
      </c>
      <c r="N163" s="213">
        <v>310</v>
      </c>
      <c r="O163" s="213">
        <v>0</v>
      </c>
      <c r="P163" s="213">
        <v>0</v>
      </c>
      <c r="Q163" s="212">
        <f t="shared" si="17"/>
        <v>310</v>
      </c>
      <c r="R163" s="213">
        <v>310</v>
      </c>
      <c r="S163" s="213">
        <v>0</v>
      </c>
      <c r="T163" s="213">
        <v>0</v>
      </c>
    </row>
    <row r="164" spans="2:20" hidden="1">
      <c r="B164" s="209"/>
      <c r="C164" s="215" t="s">
        <v>417</v>
      </c>
      <c r="D164" s="214" t="s">
        <v>418</v>
      </c>
      <c r="E164" s="212">
        <f t="shared" si="15"/>
        <v>36</v>
      </c>
      <c r="F164" s="213">
        <v>36</v>
      </c>
      <c r="G164" s="213">
        <v>0</v>
      </c>
      <c r="H164" s="213">
        <v>0</v>
      </c>
      <c r="I164" s="212">
        <f t="shared" si="16"/>
        <v>36</v>
      </c>
      <c r="J164" s="213">
        <v>36</v>
      </c>
      <c r="K164" s="213">
        <v>0</v>
      </c>
      <c r="L164" s="213">
        <v>0</v>
      </c>
      <c r="M164" s="212">
        <f t="shared" si="19"/>
        <v>36</v>
      </c>
      <c r="N164" s="213">
        <v>36</v>
      </c>
      <c r="O164" s="213">
        <v>0</v>
      </c>
      <c r="P164" s="213">
        <v>0</v>
      </c>
      <c r="Q164" s="212">
        <f t="shared" si="17"/>
        <v>36</v>
      </c>
      <c r="R164" s="213">
        <v>36</v>
      </c>
      <c r="S164" s="213">
        <v>0</v>
      </c>
      <c r="T164" s="213">
        <v>0</v>
      </c>
    </row>
    <row r="165" spans="2:20" ht="31.5">
      <c r="B165" s="190" t="s">
        <v>419</v>
      </c>
      <c r="C165" s="191"/>
      <c r="D165" s="192" t="s">
        <v>420</v>
      </c>
      <c r="E165" s="207">
        <f t="shared" si="15"/>
        <v>2800</v>
      </c>
      <c r="F165" s="208">
        <f>SUM(F169:F172)</f>
        <v>2800</v>
      </c>
      <c r="G165" s="208">
        <f>SUM(G169:G172)</f>
        <v>0</v>
      </c>
      <c r="H165" s="208">
        <f>SUM(H169:H172)</f>
        <v>0</v>
      </c>
      <c r="I165" s="207">
        <f t="shared" si="16"/>
        <v>2800</v>
      </c>
      <c r="J165" s="208">
        <f>SUM(J169:J172)</f>
        <v>2800</v>
      </c>
      <c r="K165" s="208">
        <f>SUM(K169:K172)</f>
        <v>0</v>
      </c>
      <c r="L165" s="208">
        <f>SUM(L169:L172)</f>
        <v>0</v>
      </c>
      <c r="M165" s="207">
        <f t="shared" si="19"/>
        <v>3000</v>
      </c>
      <c r="N165" s="208">
        <f>SUM(N169:N172)</f>
        <v>3000</v>
      </c>
      <c r="O165" s="208">
        <f>SUM(O169:O172)</f>
        <v>0</v>
      </c>
      <c r="P165" s="208">
        <f>SUM(P169:P172)</f>
        <v>0</v>
      </c>
      <c r="Q165" s="207">
        <f t="shared" si="17"/>
        <v>3000</v>
      </c>
      <c r="R165" s="208">
        <f>SUM(R169:R172)</f>
        <v>3000</v>
      </c>
      <c r="S165" s="208">
        <f>SUM(S169:S172)</f>
        <v>0</v>
      </c>
      <c r="T165" s="208">
        <f>SUM(T169:T172)</f>
        <v>0</v>
      </c>
    </row>
    <row r="166" spans="2:20" ht="18">
      <c r="B166" s="195"/>
      <c r="C166" s="196"/>
      <c r="D166" s="197" t="s">
        <v>224</v>
      </c>
      <c r="E166" s="198">
        <f t="shared" si="15"/>
        <v>0</v>
      </c>
      <c r="F166" s="198">
        <f>SUM(F167:F168)</f>
        <v>0</v>
      </c>
      <c r="G166" s="198">
        <f>SUM(G167:G168)</f>
        <v>0</v>
      </c>
      <c r="H166" s="198">
        <f>SUM(H167:H168)</f>
        <v>0</v>
      </c>
      <c r="I166" s="198">
        <f t="shared" si="16"/>
        <v>0</v>
      </c>
      <c r="J166" s="198">
        <f>SUM(J167:J168)</f>
        <v>0</v>
      </c>
      <c r="K166" s="198">
        <f>SUM(K167:K168)</f>
        <v>0</v>
      </c>
      <c r="L166" s="198">
        <f>SUM(L167:L168)</f>
        <v>0</v>
      </c>
      <c r="M166" s="198">
        <f t="shared" si="19"/>
        <v>0</v>
      </c>
      <c r="N166" s="198">
        <f>SUM(N167:N168)</f>
        <v>0</v>
      </c>
      <c r="O166" s="198">
        <f>SUM(O167:O168)</f>
        <v>0</v>
      </c>
      <c r="P166" s="198">
        <f>SUM(P167:P168)</f>
        <v>0</v>
      </c>
      <c r="Q166" s="198">
        <f t="shared" si="17"/>
        <v>0</v>
      </c>
      <c r="R166" s="198">
        <f>SUM(R167:R168)</f>
        <v>0</v>
      </c>
      <c r="S166" s="198">
        <f>SUM(S167:S168)</f>
        <v>0</v>
      </c>
      <c r="T166" s="198">
        <f>SUM(T167:T168)</f>
        <v>0</v>
      </c>
    </row>
    <row r="167" spans="2:20" ht="18">
      <c r="B167" s="195"/>
      <c r="C167" s="196"/>
      <c r="D167" s="199" t="s">
        <v>229</v>
      </c>
      <c r="E167" s="200">
        <f t="shared" ref="E167:E227" si="21">SUM(F167:H167)</f>
        <v>0</v>
      </c>
      <c r="F167" s="200">
        <v>0</v>
      </c>
      <c r="G167" s="200">
        <v>0</v>
      </c>
      <c r="H167" s="200">
        <v>0</v>
      </c>
      <c r="I167" s="200">
        <f t="shared" ref="I167:I227" si="22">SUM(J167:L167)</f>
        <v>0</v>
      </c>
      <c r="J167" s="200">
        <v>0</v>
      </c>
      <c r="K167" s="200">
        <v>0</v>
      </c>
      <c r="L167" s="200">
        <v>0</v>
      </c>
      <c r="M167" s="200">
        <f t="shared" si="19"/>
        <v>0</v>
      </c>
      <c r="N167" s="200">
        <v>0</v>
      </c>
      <c r="O167" s="200">
        <v>0</v>
      </c>
      <c r="P167" s="200">
        <v>0</v>
      </c>
      <c r="Q167" s="200">
        <f t="shared" ref="Q167:Q227" si="23">SUM(R167:T167)</f>
        <v>0</v>
      </c>
      <c r="R167" s="200">
        <v>0</v>
      </c>
      <c r="S167" s="200">
        <v>0</v>
      </c>
      <c r="T167" s="200">
        <v>0</v>
      </c>
    </row>
    <row r="168" spans="2:20" ht="18">
      <c r="B168" s="195"/>
      <c r="C168" s="196"/>
      <c r="D168" s="199" t="s">
        <v>230</v>
      </c>
      <c r="E168" s="198">
        <f t="shared" si="21"/>
        <v>0</v>
      </c>
      <c r="F168" s="200">
        <v>0</v>
      </c>
      <c r="G168" s="200">
        <v>0</v>
      </c>
      <c r="H168" s="200">
        <v>0</v>
      </c>
      <c r="I168" s="198">
        <f t="shared" si="22"/>
        <v>0</v>
      </c>
      <c r="J168" s="200">
        <v>0</v>
      </c>
      <c r="K168" s="200">
        <v>0</v>
      </c>
      <c r="L168" s="200">
        <v>0</v>
      </c>
      <c r="M168" s="198">
        <f t="shared" si="19"/>
        <v>0</v>
      </c>
      <c r="N168" s="200">
        <v>0</v>
      </c>
      <c r="O168" s="200">
        <v>0</v>
      </c>
      <c r="P168" s="200">
        <v>0</v>
      </c>
      <c r="Q168" s="198">
        <f t="shared" si="23"/>
        <v>0</v>
      </c>
      <c r="R168" s="200">
        <v>0</v>
      </c>
      <c r="S168" s="200">
        <v>0</v>
      </c>
      <c r="T168" s="200">
        <v>0</v>
      </c>
    </row>
    <row r="169" spans="2:20">
      <c r="B169" s="209"/>
      <c r="C169" s="215" t="s">
        <v>421</v>
      </c>
      <c r="D169" s="214" t="s">
        <v>422</v>
      </c>
      <c r="E169" s="212">
        <f t="shared" si="21"/>
        <v>764</v>
      </c>
      <c r="F169" s="213">
        <v>764</v>
      </c>
      <c r="G169" s="213">
        <v>0</v>
      </c>
      <c r="H169" s="213">
        <v>0</v>
      </c>
      <c r="I169" s="212">
        <f t="shared" si="22"/>
        <v>764</v>
      </c>
      <c r="J169" s="213">
        <v>764</v>
      </c>
      <c r="K169" s="213">
        <v>0</v>
      </c>
      <c r="L169" s="213">
        <v>0</v>
      </c>
      <c r="M169" s="212">
        <f t="shared" si="19"/>
        <v>950</v>
      </c>
      <c r="N169" s="213">
        <v>950</v>
      </c>
      <c r="O169" s="213">
        <v>0</v>
      </c>
      <c r="P169" s="213">
        <v>0</v>
      </c>
      <c r="Q169" s="212">
        <f t="shared" si="23"/>
        <v>950</v>
      </c>
      <c r="R169" s="213">
        <v>950</v>
      </c>
      <c r="S169" s="213">
        <v>0</v>
      </c>
      <c r="T169" s="213">
        <v>0</v>
      </c>
    </row>
    <row r="170" spans="2:20">
      <c r="B170" s="209"/>
      <c r="C170" s="215" t="s">
        <v>423</v>
      </c>
      <c r="D170" s="214" t="s">
        <v>424</v>
      </c>
      <c r="E170" s="212">
        <f t="shared" si="21"/>
        <v>800</v>
      </c>
      <c r="F170" s="213">
        <v>800</v>
      </c>
      <c r="G170" s="213">
        <v>0</v>
      </c>
      <c r="H170" s="213">
        <v>0</v>
      </c>
      <c r="I170" s="212">
        <f t="shared" si="22"/>
        <v>800</v>
      </c>
      <c r="J170" s="213">
        <v>800</v>
      </c>
      <c r="K170" s="213">
        <v>0</v>
      </c>
      <c r="L170" s="213">
        <v>0</v>
      </c>
      <c r="M170" s="212">
        <f t="shared" si="19"/>
        <v>800</v>
      </c>
      <c r="N170" s="213">
        <v>800</v>
      </c>
      <c r="O170" s="213">
        <v>0</v>
      </c>
      <c r="P170" s="213">
        <v>0</v>
      </c>
      <c r="Q170" s="212">
        <f t="shared" si="23"/>
        <v>800</v>
      </c>
      <c r="R170" s="213">
        <v>800</v>
      </c>
      <c r="S170" s="213">
        <v>0</v>
      </c>
      <c r="T170" s="213">
        <v>0</v>
      </c>
    </row>
    <row r="171" spans="2:20">
      <c r="B171" s="209"/>
      <c r="C171" s="215" t="s">
        <v>425</v>
      </c>
      <c r="D171" s="214" t="s">
        <v>426</v>
      </c>
      <c r="E171" s="212">
        <f t="shared" si="21"/>
        <v>950</v>
      </c>
      <c r="F171" s="213">
        <v>950</v>
      </c>
      <c r="G171" s="213">
        <v>0</v>
      </c>
      <c r="H171" s="213">
        <v>0</v>
      </c>
      <c r="I171" s="212">
        <f t="shared" si="22"/>
        <v>950</v>
      </c>
      <c r="J171" s="213">
        <v>950</v>
      </c>
      <c r="K171" s="213">
        <v>0</v>
      </c>
      <c r="L171" s="213">
        <v>0</v>
      </c>
      <c r="M171" s="212">
        <f t="shared" si="19"/>
        <v>950</v>
      </c>
      <c r="N171" s="213">
        <v>950</v>
      </c>
      <c r="O171" s="213">
        <v>0</v>
      </c>
      <c r="P171" s="213">
        <v>0</v>
      </c>
      <c r="Q171" s="212">
        <f t="shared" si="23"/>
        <v>950</v>
      </c>
      <c r="R171" s="213">
        <v>950</v>
      </c>
      <c r="S171" s="213">
        <v>0</v>
      </c>
      <c r="T171" s="213">
        <v>0</v>
      </c>
    </row>
    <row r="172" spans="2:20" ht="30">
      <c r="B172" s="209"/>
      <c r="C172" s="215" t="s">
        <v>427</v>
      </c>
      <c r="D172" s="214" t="s">
        <v>400</v>
      </c>
      <c r="E172" s="212">
        <f t="shared" si="21"/>
        <v>286</v>
      </c>
      <c r="F172" s="213">
        <v>286</v>
      </c>
      <c r="G172" s="213">
        <v>0</v>
      </c>
      <c r="H172" s="213">
        <v>0</v>
      </c>
      <c r="I172" s="212">
        <f t="shared" si="22"/>
        <v>286</v>
      </c>
      <c r="J172" s="213">
        <v>286</v>
      </c>
      <c r="K172" s="213">
        <v>0</v>
      </c>
      <c r="L172" s="213">
        <v>0</v>
      </c>
      <c r="M172" s="212">
        <f t="shared" si="19"/>
        <v>300</v>
      </c>
      <c r="N172" s="213">
        <v>300</v>
      </c>
      <c r="O172" s="213">
        <v>0</v>
      </c>
      <c r="P172" s="213">
        <v>0</v>
      </c>
      <c r="Q172" s="212">
        <f t="shared" si="23"/>
        <v>300</v>
      </c>
      <c r="R172" s="213">
        <v>300</v>
      </c>
      <c r="S172" s="213">
        <v>0</v>
      </c>
      <c r="T172" s="213">
        <v>0</v>
      </c>
    </row>
    <row r="173" spans="2:20" ht="36" hidden="1">
      <c r="B173" s="190" t="s">
        <v>428</v>
      </c>
      <c r="C173" s="191"/>
      <c r="D173" s="192" t="s">
        <v>429</v>
      </c>
      <c r="E173" s="208">
        <f t="shared" si="21"/>
        <v>8000</v>
      </c>
      <c r="F173" s="208">
        <f>SUM(F177:F187)</f>
        <v>8000</v>
      </c>
      <c r="G173" s="208">
        <f>SUM(G177:G187)</f>
        <v>0</v>
      </c>
      <c r="H173" s="208">
        <f>SUM(H177:H187)</f>
        <v>0</v>
      </c>
      <c r="I173" s="208">
        <f t="shared" si="22"/>
        <v>8000</v>
      </c>
      <c r="J173" s="208">
        <f>SUM(J177:J187)</f>
        <v>8000</v>
      </c>
      <c r="K173" s="208">
        <f>SUM(K177:K187)</f>
        <v>0</v>
      </c>
      <c r="L173" s="208">
        <f>SUM(L177:L187)</f>
        <v>0</v>
      </c>
      <c r="M173" s="208">
        <f t="shared" si="19"/>
        <v>9000</v>
      </c>
      <c r="N173" s="208">
        <f>SUM(N177:N187)</f>
        <v>9000</v>
      </c>
      <c r="O173" s="208">
        <f>SUM(O177:O187)</f>
        <v>0</v>
      </c>
      <c r="P173" s="208">
        <f>SUM(P177:P187)</f>
        <v>0</v>
      </c>
      <c r="Q173" s="208">
        <f t="shared" si="23"/>
        <v>9000</v>
      </c>
      <c r="R173" s="208">
        <f>SUM(R177:R187)</f>
        <v>9000</v>
      </c>
      <c r="S173" s="208">
        <f>SUM(S177:S187)</f>
        <v>0</v>
      </c>
      <c r="T173" s="208">
        <f>SUM(T177:T187)</f>
        <v>0</v>
      </c>
    </row>
    <row r="174" spans="2:20" ht="18" hidden="1">
      <c r="B174" s="195"/>
      <c r="C174" s="196"/>
      <c r="D174" s="197" t="s">
        <v>224</v>
      </c>
      <c r="E174" s="198">
        <f t="shared" si="21"/>
        <v>0</v>
      </c>
      <c r="F174" s="198">
        <f>SUM(F175:F176)</f>
        <v>0</v>
      </c>
      <c r="G174" s="198">
        <f>SUM(G175:G176)</f>
        <v>0</v>
      </c>
      <c r="H174" s="198">
        <f>SUM(H175:H176)</f>
        <v>0</v>
      </c>
      <c r="I174" s="198">
        <f t="shared" si="22"/>
        <v>0</v>
      </c>
      <c r="J174" s="198">
        <f>SUM(J175:J176)</f>
        <v>0</v>
      </c>
      <c r="K174" s="198">
        <f>SUM(K175:K176)</f>
        <v>0</v>
      </c>
      <c r="L174" s="198">
        <f>SUM(L175:L176)</f>
        <v>0</v>
      </c>
      <c r="M174" s="198">
        <f t="shared" si="19"/>
        <v>0</v>
      </c>
      <c r="N174" s="198">
        <f>SUM(N175:N176)</f>
        <v>0</v>
      </c>
      <c r="O174" s="198">
        <f>SUM(O175:O176)</f>
        <v>0</v>
      </c>
      <c r="P174" s="198">
        <f>SUM(P175:P176)</f>
        <v>0</v>
      </c>
      <c r="Q174" s="198">
        <f t="shared" si="23"/>
        <v>0</v>
      </c>
      <c r="R174" s="198">
        <f>SUM(R175:R176)</f>
        <v>0</v>
      </c>
      <c r="S174" s="198">
        <f>SUM(S175:S176)</f>
        <v>0</v>
      </c>
      <c r="T174" s="198">
        <f>SUM(T175:T176)</f>
        <v>0</v>
      </c>
    </row>
    <row r="175" spans="2:20" ht="18" hidden="1">
      <c r="B175" s="195"/>
      <c r="C175" s="196"/>
      <c r="D175" s="199" t="s">
        <v>229</v>
      </c>
      <c r="E175" s="200">
        <f t="shared" si="21"/>
        <v>0</v>
      </c>
      <c r="F175" s="200">
        <v>0</v>
      </c>
      <c r="G175" s="200">
        <v>0</v>
      </c>
      <c r="H175" s="200">
        <v>0</v>
      </c>
      <c r="I175" s="200">
        <f t="shared" si="22"/>
        <v>0</v>
      </c>
      <c r="J175" s="200">
        <v>0</v>
      </c>
      <c r="K175" s="200">
        <v>0</v>
      </c>
      <c r="L175" s="200">
        <v>0</v>
      </c>
      <c r="M175" s="200">
        <f t="shared" si="19"/>
        <v>0</v>
      </c>
      <c r="N175" s="200">
        <v>0</v>
      </c>
      <c r="O175" s="200">
        <v>0</v>
      </c>
      <c r="P175" s="200">
        <v>0</v>
      </c>
      <c r="Q175" s="200">
        <f t="shared" si="23"/>
        <v>0</v>
      </c>
      <c r="R175" s="200">
        <v>0</v>
      </c>
      <c r="S175" s="200">
        <v>0</v>
      </c>
      <c r="T175" s="200">
        <v>0</v>
      </c>
    </row>
    <row r="176" spans="2:20" ht="18" hidden="1">
      <c r="B176" s="195"/>
      <c r="C176" s="196"/>
      <c r="D176" s="199" t="s">
        <v>230</v>
      </c>
      <c r="E176" s="200">
        <f t="shared" si="21"/>
        <v>0</v>
      </c>
      <c r="F176" s="200">
        <v>0</v>
      </c>
      <c r="G176" s="200">
        <v>0</v>
      </c>
      <c r="H176" s="200">
        <v>0</v>
      </c>
      <c r="I176" s="200">
        <f t="shared" si="22"/>
        <v>0</v>
      </c>
      <c r="J176" s="200">
        <v>0</v>
      </c>
      <c r="K176" s="200">
        <v>0</v>
      </c>
      <c r="L176" s="200">
        <v>0</v>
      </c>
      <c r="M176" s="200">
        <f t="shared" si="19"/>
        <v>0</v>
      </c>
      <c r="N176" s="200">
        <v>0</v>
      </c>
      <c r="O176" s="200">
        <v>0</v>
      </c>
      <c r="P176" s="200">
        <v>0</v>
      </c>
      <c r="Q176" s="200">
        <f t="shared" si="23"/>
        <v>0</v>
      </c>
      <c r="R176" s="200">
        <v>0</v>
      </c>
      <c r="S176" s="200">
        <v>0</v>
      </c>
      <c r="T176" s="200">
        <v>0</v>
      </c>
    </row>
    <row r="177" spans="1:20" ht="30" hidden="1">
      <c r="B177" s="209"/>
      <c r="C177" s="215" t="s">
        <v>430</v>
      </c>
      <c r="D177" s="214" t="s">
        <v>431</v>
      </c>
      <c r="E177" s="213">
        <f t="shared" si="21"/>
        <v>70</v>
      </c>
      <c r="F177" s="213">
        <v>70</v>
      </c>
      <c r="G177" s="213">
        <v>0</v>
      </c>
      <c r="H177" s="213">
        <v>0</v>
      </c>
      <c r="I177" s="213">
        <f t="shared" si="22"/>
        <v>70</v>
      </c>
      <c r="J177" s="213">
        <v>70</v>
      </c>
      <c r="K177" s="213">
        <v>0</v>
      </c>
      <c r="L177" s="213">
        <v>0</v>
      </c>
      <c r="M177" s="213">
        <f t="shared" si="19"/>
        <v>100</v>
      </c>
      <c r="N177" s="213">
        <v>100</v>
      </c>
      <c r="O177" s="213">
        <v>0</v>
      </c>
      <c r="P177" s="213">
        <v>0</v>
      </c>
      <c r="Q177" s="213">
        <f t="shared" si="23"/>
        <v>100</v>
      </c>
      <c r="R177" s="213">
        <v>100</v>
      </c>
      <c r="S177" s="213">
        <v>0</v>
      </c>
      <c r="T177" s="213">
        <v>0</v>
      </c>
    </row>
    <row r="178" spans="1:20" ht="45" hidden="1">
      <c r="B178" s="209"/>
      <c r="C178" s="215" t="s">
        <v>432</v>
      </c>
      <c r="D178" s="214" t="s">
        <v>433</v>
      </c>
      <c r="E178" s="213">
        <f t="shared" si="21"/>
        <v>300</v>
      </c>
      <c r="F178" s="213">
        <v>300</v>
      </c>
      <c r="G178" s="213">
        <v>0</v>
      </c>
      <c r="H178" s="213">
        <v>0</v>
      </c>
      <c r="I178" s="213">
        <f t="shared" si="22"/>
        <v>300</v>
      </c>
      <c r="J178" s="213">
        <v>300</v>
      </c>
      <c r="K178" s="213">
        <v>0</v>
      </c>
      <c r="L178" s="213">
        <v>0</v>
      </c>
      <c r="M178" s="213">
        <f t="shared" si="19"/>
        <v>500</v>
      </c>
      <c r="N178" s="213">
        <v>500</v>
      </c>
      <c r="O178" s="213">
        <v>0</v>
      </c>
      <c r="P178" s="213">
        <v>0</v>
      </c>
      <c r="Q178" s="213">
        <f t="shared" si="23"/>
        <v>500</v>
      </c>
      <c r="R178" s="213">
        <v>500</v>
      </c>
      <c r="S178" s="213">
        <v>0</v>
      </c>
      <c r="T178" s="213">
        <v>0</v>
      </c>
    </row>
    <row r="179" spans="1:20" ht="45" hidden="1">
      <c r="B179" s="209"/>
      <c r="C179" s="215" t="s">
        <v>434</v>
      </c>
      <c r="D179" s="214" t="s">
        <v>435</v>
      </c>
      <c r="E179" s="213">
        <f t="shared" si="21"/>
        <v>200</v>
      </c>
      <c r="F179" s="213">
        <v>200</v>
      </c>
      <c r="G179" s="213">
        <v>0</v>
      </c>
      <c r="H179" s="213">
        <v>0</v>
      </c>
      <c r="I179" s="213">
        <f t="shared" si="22"/>
        <v>200</v>
      </c>
      <c r="J179" s="213">
        <v>200</v>
      </c>
      <c r="K179" s="213">
        <v>0</v>
      </c>
      <c r="L179" s="213">
        <v>0</v>
      </c>
      <c r="M179" s="213">
        <f t="shared" ref="M179:M217" si="24">SUM(N179:P179)</f>
        <v>300</v>
      </c>
      <c r="N179" s="213">
        <v>300</v>
      </c>
      <c r="O179" s="213">
        <v>0</v>
      </c>
      <c r="P179" s="213">
        <v>0</v>
      </c>
      <c r="Q179" s="213">
        <f t="shared" si="23"/>
        <v>300</v>
      </c>
      <c r="R179" s="213">
        <v>300</v>
      </c>
      <c r="S179" s="213">
        <v>0</v>
      </c>
      <c r="T179" s="213">
        <v>0</v>
      </c>
    </row>
    <row r="180" spans="1:20" ht="30" hidden="1">
      <c r="B180" s="209"/>
      <c r="C180" s="215" t="s">
        <v>436</v>
      </c>
      <c r="D180" s="214" t="s">
        <v>437</v>
      </c>
      <c r="E180" s="213">
        <f t="shared" si="21"/>
        <v>4800</v>
      </c>
      <c r="F180" s="213">
        <v>4800</v>
      </c>
      <c r="G180" s="213">
        <v>0</v>
      </c>
      <c r="H180" s="213">
        <v>0</v>
      </c>
      <c r="I180" s="213">
        <f t="shared" si="22"/>
        <v>4800</v>
      </c>
      <c r="J180" s="213">
        <v>4800</v>
      </c>
      <c r="K180" s="213">
        <v>0</v>
      </c>
      <c r="L180" s="213">
        <v>0</v>
      </c>
      <c r="M180" s="213">
        <f t="shared" si="24"/>
        <v>4800</v>
      </c>
      <c r="N180" s="213">
        <v>4800</v>
      </c>
      <c r="O180" s="213">
        <v>0</v>
      </c>
      <c r="P180" s="213">
        <v>0</v>
      </c>
      <c r="Q180" s="213">
        <f t="shared" si="23"/>
        <v>4800</v>
      </c>
      <c r="R180" s="213">
        <v>4800</v>
      </c>
      <c r="S180" s="213">
        <v>0</v>
      </c>
      <c r="T180" s="213">
        <v>0</v>
      </c>
    </row>
    <row r="181" spans="1:20" ht="30" hidden="1">
      <c r="B181" s="209"/>
      <c r="C181" s="215" t="s">
        <v>438</v>
      </c>
      <c r="D181" s="214" t="s">
        <v>439</v>
      </c>
      <c r="E181" s="213">
        <f t="shared" si="21"/>
        <v>465</v>
      </c>
      <c r="F181" s="213">
        <v>465</v>
      </c>
      <c r="G181" s="213">
        <v>0</v>
      </c>
      <c r="H181" s="213">
        <v>0</v>
      </c>
      <c r="I181" s="213">
        <f t="shared" si="22"/>
        <v>465</v>
      </c>
      <c r="J181" s="213">
        <v>465</v>
      </c>
      <c r="K181" s="213">
        <v>0</v>
      </c>
      <c r="L181" s="213">
        <v>0</v>
      </c>
      <c r="M181" s="213">
        <f t="shared" si="24"/>
        <v>500</v>
      </c>
      <c r="N181" s="213">
        <v>500</v>
      </c>
      <c r="O181" s="213">
        <v>0</v>
      </c>
      <c r="P181" s="213">
        <v>0</v>
      </c>
      <c r="Q181" s="213">
        <f t="shared" si="23"/>
        <v>500</v>
      </c>
      <c r="R181" s="213">
        <v>500</v>
      </c>
      <c r="S181" s="213">
        <v>0</v>
      </c>
      <c r="T181" s="213">
        <v>0</v>
      </c>
    </row>
    <row r="182" spans="1:20" ht="30" hidden="1">
      <c r="B182" s="209"/>
      <c r="C182" s="215" t="s">
        <v>440</v>
      </c>
      <c r="D182" s="214" t="s">
        <v>441</v>
      </c>
      <c r="E182" s="213">
        <f t="shared" si="21"/>
        <v>48</v>
      </c>
      <c r="F182" s="213">
        <v>48</v>
      </c>
      <c r="G182" s="213">
        <v>0</v>
      </c>
      <c r="H182" s="213">
        <v>0</v>
      </c>
      <c r="I182" s="213">
        <f t="shared" si="22"/>
        <v>48</v>
      </c>
      <c r="J182" s="213">
        <v>48</v>
      </c>
      <c r="K182" s="213">
        <v>0</v>
      </c>
      <c r="L182" s="213">
        <v>0</v>
      </c>
      <c r="M182" s="213">
        <f t="shared" si="24"/>
        <v>50</v>
      </c>
      <c r="N182" s="213">
        <v>50</v>
      </c>
      <c r="O182" s="213">
        <v>0</v>
      </c>
      <c r="P182" s="213">
        <v>0</v>
      </c>
      <c r="Q182" s="213">
        <f t="shared" si="23"/>
        <v>50</v>
      </c>
      <c r="R182" s="213">
        <v>50</v>
      </c>
      <c r="S182" s="213">
        <v>0</v>
      </c>
      <c r="T182" s="213">
        <v>0</v>
      </c>
    </row>
    <row r="183" spans="1:20" ht="45" hidden="1">
      <c r="B183" s="209"/>
      <c r="C183" s="215" t="s">
        <v>442</v>
      </c>
      <c r="D183" s="214" t="s">
        <v>443</v>
      </c>
      <c r="E183" s="213">
        <f t="shared" si="21"/>
        <v>24</v>
      </c>
      <c r="F183" s="213">
        <v>24</v>
      </c>
      <c r="G183" s="213">
        <v>0</v>
      </c>
      <c r="H183" s="213">
        <v>0</v>
      </c>
      <c r="I183" s="213">
        <f t="shared" si="22"/>
        <v>24</v>
      </c>
      <c r="J183" s="213">
        <v>24</v>
      </c>
      <c r="K183" s="213">
        <v>0</v>
      </c>
      <c r="L183" s="213">
        <v>0</v>
      </c>
      <c r="M183" s="213">
        <f t="shared" si="24"/>
        <v>60</v>
      </c>
      <c r="N183" s="213">
        <v>60</v>
      </c>
      <c r="O183" s="213">
        <v>0</v>
      </c>
      <c r="P183" s="213">
        <v>0</v>
      </c>
      <c r="Q183" s="213">
        <f t="shared" si="23"/>
        <v>60</v>
      </c>
      <c r="R183" s="213">
        <v>60</v>
      </c>
      <c r="S183" s="213">
        <v>0</v>
      </c>
      <c r="T183" s="213">
        <v>0</v>
      </c>
    </row>
    <row r="184" spans="1:20" ht="30" hidden="1">
      <c r="B184" s="209"/>
      <c r="C184" s="215" t="s">
        <v>444</v>
      </c>
      <c r="D184" s="214" t="s">
        <v>445</v>
      </c>
      <c r="E184" s="213">
        <f t="shared" si="21"/>
        <v>417</v>
      </c>
      <c r="F184" s="213">
        <v>417</v>
      </c>
      <c r="G184" s="213">
        <v>0</v>
      </c>
      <c r="H184" s="213">
        <v>0</v>
      </c>
      <c r="I184" s="213">
        <f t="shared" si="22"/>
        <v>417</v>
      </c>
      <c r="J184" s="213">
        <v>417</v>
      </c>
      <c r="K184" s="213">
        <v>0</v>
      </c>
      <c r="L184" s="213">
        <v>0</v>
      </c>
      <c r="M184" s="213">
        <f t="shared" si="24"/>
        <v>500</v>
      </c>
      <c r="N184" s="213">
        <v>500</v>
      </c>
      <c r="O184" s="213">
        <v>0</v>
      </c>
      <c r="P184" s="213">
        <v>0</v>
      </c>
      <c r="Q184" s="213">
        <f t="shared" si="23"/>
        <v>500</v>
      </c>
      <c r="R184" s="213">
        <v>500</v>
      </c>
      <c r="S184" s="213">
        <v>0</v>
      </c>
      <c r="T184" s="213">
        <v>0</v>
      </c>
    </row>
    <row r="185" spans="1:20" ht="30" hidden="1">
      <c r="B185" s="209"/>
      <c r="C185" s="215" t="s">
        <v>446</v>
      </c>
      <c r="D185" s="214" t="s">
        <v>447</v>
      </c>
      <c r="E185" s="213">
        <f t="shared" si="21"/>
        <v>1117</v>
      </c>
      <c r="F185" s="213">
        <v>1117</v>
      </c>
      <c r="G185" s="213">
        <v>0</v>
      </c>
      <c r="H185" s="213">
        <v>0</v>
      </c>
      <c r="I185" s="213">
        <f t="shared" si="22"/>
        <v>1117</v>
      </c>
      <c r="J185" s="213">
        <v>1117</v>
      </c>
      <c r="K185" s="213">
        <v>0</v>
      </c>
      <c r="L185" s="213">
        <v>0</v>
      </c>
      <c r="M185" s="213">
        <f t="shared" si="24"/>
        <v>1540</v>
      </c>
      <c r="N185" s="213">
        <v>1540</v>
      </c>
      <c r="O185" s="213">
        <v>0</v>
      </c>
      <c r="P185" s="213">
        <v>0</v>
      </c>
      <c r="Q185" s="213">
        <f t="shared" si="23"/>
        <v>1540</v>
      </c>
      <c r="R185" s="213">
        <v>1540</v>
      </c>
      <c r="S185" s="213">
        <v>0</v>
      </c>
      <c r="T185" s="213">
        <v>0</v>
      </c>
    </row>
    <row r="186" spans="1:20" ht="30" hidden="1">
      <c r="B186" s="209"/>
      <c r="C186" s="215" t="s">
        <v>448</v>
      </c>
      <c r="D186" s="214" t="s">
        <v>449</v>
      </c>
      <c r="E186" s="213">
        <f t="shared" si="21"/>
        <v>343</v>
      </c>
      <c r="F186" s="213">
        <v>343</v>
      </c>
      <c r="G186" s="213">
        <v>0</v>
      </c>
      <c r="H186" s="213">
        <v>0</v>
      </c>
      <c r="I186" s="213">
        <f t="shared" si="22"/>
        <v>343</v>
      </c>
      <c r="J186" s="213">
        <v>343</v>
      </c>
      <c r="K186" s="213">
        <v>0</v>
      </c>
      <c r="L186" s="213">
        <v>0</v>
      </c>
      <c r="M186" s="213">
        <f t="shared" si="24"/>
        <v>400</v>
      </c>
      <c r="N186" s="213">
        <v>400</v>
      </c>
      <c r="O186" s="213">
        <v>0</v>
      </c>
      <c r="P186" s="213">
        <v>0</v>
      </c>
      <c r="Q186" s="213">
        <f t="shared" si="23"/>
        <v>400</v>
      </c>
      <c r="R186" s="213">
        <v>400</v>
      </c>
      <c r="S186" s="213">
        <v>0</v>
      </c>
      <c r="T186" s="213">
        <v>0</v>
      </c>
    </row>
    <row r="187" spans="1:20" ht="30" hidden="1">
      <c r="A187" s="218"/>
      <c r="B187" s="209"/>
      <c r="C187" s="215" t="s">
        <v>450</v>
      </c>
      <c r="D187" s="214" t="s">
        <v>451</v>
      </c>
      <c r="E187" s="213">
        <f t="shared" si="21"/>
        <v>216</v>
      </c>
      <c r="F187" s="213">
        <v>216</v>
      </c>
      <c r="G187" s="213">
        <v>0</v>
      </c>
      <c r="H187" s="213">
        <v>0</v>
      </c>
      <c r="I187" s="213">
        <f t="shared" si="22"/>
        <v>216</v>
      </c>
      <c r="J187" s="213">
        <v>216</v>
      </c>
      <c r="K187" s="213">
        <v>0</v>
      </c>
      <c r="L187" s="213">
        <v>0</v>
      </c>
      <c r="M187" s="213">
        <f t="shared" si="24"/>
        <v>250</v>
      </c>
      <c r="N187" s="213">
        <v>250</v>
      </c>
      <c r="O187" s="213">
        <v>0</v>
      </c>
      <c r="P187" s="213">
        <v>0</v>
      </c>
      <c r="Q187" s="213">
        <f t="shared" si="23"/>
        <v>250</v>
      </c>
      <c r="R187" s="213">
        <v>250</v>
      </c>
      <c r="S187" s="213">
        <v>0</v>
      </c>
      <c r="T187" s="213">
        <v>0</v>
      </c>
    </row>
    <row r="188" spans="1:20" ht="36" hidden="1">
      <c r="B188" s="190" t="s">
        <v>452</v>
      </c>
      <c r="C188" s="191"/>
      <c r="D188" s="192" t="s">
        <v>453</v>
      </c>
      <c r="E188" s="208">
        <f t="shared" si="21"/>
        <v>39000</v>
      </c>
      <c r="F188" s="208">
        <f>SUM(F192:F193)</f>
        <v>39000</v>
      </c>
      <c r="G188" s="208">
        <f>SUM(G192:G193)</f>
        <v>0</v>
      </c>
      <c r="H188" s="208">
        <f>SUM(H192:H193)</f>
        <v>0</v>
      </c>
      <c r="I188" s="208">
        <f t="shared" si="22"/>
        <v>39000</v>
      </c>
      <c r="J188" s="208">
        <f>SUM(J192:J193)</f>
        <v>39000</v>
      </c>
      <c r="K188" s="208">
        <f>SUM(K192:K193)</f>
        <v>0</v>
      </c>
      <c r="L188" s="208">
        <f>SUM(L192:L193)</f>
        <v>0</v>
      </c>
      <c r="M188" s="208">
        <f t="shared" si="24"/>
        <v>39100</v>
      </c>
      <c r="N188" s="208">
        <f>SUM(N192:N193)</f>
        <v>39100</v>
      </c>
      <c r="O188" s="208">
        <f>SUM(O192:O193)</f>
        <v>0</v>
      </c>
      <c r="P188" s="208">
        <f>SUM(P192:P193)</f>
        <v>0</v>
      </c>
      <c r="Q188" s="208">
        <f t="shared" si="23"/>
        <v>39100</v>
      </c>
      <c r="R188" s="208">
        <f>SUM(R192:R193)</f>
        <v>39100</v>
      </c>
      <c r="S188" s="208">
        <f>SUM(S192:S193)</f>
        <v>0</v>
      </c>
      <c r="T188" s="208">
        <f>SUM(T192:T193)</f>
        <v>0</v>
      </c>
    </row>
    <row r="189" spans="1:20" ht="18" hidden="1">
      <c r="B189" s="195"/>
      <c r="C189" s="196"/>
      <c r="D189" s="197" t="s">
        <v>224</v>
      </c>
      <c r="E189" s="198">
        <f t="shared" si="21"/>
        <v>3061</v>
      </c>
      <c r="F189" s="198">
        <f>SUM(F190:F191)</f>
        <v>3061</v>
      </c>
      <c r="G189" s="198">
        <f>SUM(G190:G191)</f>
        <v>0</v>
      </c>
      <c r="H189" s="198">
        <f>SUM(H190:H191)</f>
        <v>0</v>
      </c>
      <c r="I189" s="198">
        <f t="shared" si="22"/>
        <v>3061</v>
      </c>
      <c r="J189" s="198">
        <f>SUM(J190:J191)</f>
        <v>3061</v>
      </c>
      <c r="K189" s="198">
        <f>SUM(K190:K191)</f>
        <v>0</v>
      </c>
      <c r="L189" s="198">
        <f>SUM(L190:L191)</f>
        <v>0</v>
      </c>
      <c r="M189" s="198">
        <f t="shared" si="24"/>
        <v>3061</v>
      </c>
      <c r="N189" s="198">
        <f>SUM(N190:N191)</f>
        <v>3061</v>
      </c>
      <c r="O189" s="198">
        <f>SUM(O190:O191)</f>
        <v>0</v>
      </c>
      <c r="P189" s="198">
        <f>SUM(P190:P191)</f>
        <v>0</v>
      </c>
      <c r="Q189" s="198">
        <f t="shared" si="23"/>
        <v>3061</v>
      </c>
      <c r="R189" s="198">
        <f>SUM(R190:R191)</f>
        <v>3061</v>
      </c>
      <c r="S189" s="198">
        <f>SUM(S190:S191)</f>
        <v>0</v>
      </c>
      <c r="T189" s="198">
        <f>SUM(T190:T191)</f>
        <v>0</v>
      </c>
    </row>
    <row r="190" spans="1:20" ht="18" hidden="1">
      <c r="B190" s="195"/>
      <c r="C190" s="196"/>
      <c r="D190" s="199" t="s">
        <v>229</v>
      </c>
      <c r="E190" s="200">
        <f t="shared" si="21"/>
        <v>0</v>
      </c>
      <c r="F190" s="200">
        <v>0</v>
      </c>
      <c r="G190" s="200">
        <v>0</v>
      </c>
      <c r="H190" s="200">
        <v>0</v>
      </c>
      <c r="I190" s="200">
        <f t="shared" si="22"/>
        <v>0</v>
      </c>
      <c r="J190" s="200">
        <v>0</v>
      </c>
      <c r="K190" s="200">
        <v>0</v>
      </c>
      <c r="L190" s="200">
        <v>0</v>
      </c>
      <c r="M190" s="200">
        <f t="shared" si="24"/>
        <v>0</v>
      </c>
      <c r="N190" s="200">
        <v>0</v>
      </c>
      <c r="O190" s="200">
        <v>0</v>
      </c>
      <c r="P190" s="200">
        <v>0</v>
      </c>
      <c r="Q190" s="200">
        <f t="shared" si="23"/>
        <v>0</v>
      </c>
      <c r="R190" s="200">
        <v>0</v>
      </c>
      <c r="S190" s="200">
        <v>0</v>
      </c>
      <c r="T190" s="200">
        <v>0</v>
      </c>
    </row>
    <row r="191" spans="1:20" ht="18" hidden="1">
      <c r="B191" s="195"/>
      <c r="C191" s="196"/>
      <c r="D191" s="199" t="s">
        <v>230</v>
      </c>
      <c r="E191" s="200">
        <f t="shared" si="21"/>
        <v>3061</v>
      </c>
      <c r="F191" s="200">
        <v>3061</v>
      </c>
      <c r="G191" s="200">
        <v>0</v>
      </c>
      <c r="H191" s="200">
        <v>0</v>
      </c>
      <c r="I191" s="200">
        <f t="shared" si="22"/>
        <v>3061</v>
      </c>
      <c r="J191" s="200">
        <v>3061</v>
      </c>
      <c r="K191" s="200">
        <v>0</v>
      </c>
      <c r="L191" s="200">
        <v>0</v>
      </c>
      <c r="M191" s="200">
        <f t="shared" si="24"/>
        <v>3061</v>
      </c>
      <c r="N191" s="200">
        <v>3061</v>
      </c>
      <c r="O191" s="200">
        <v>0</v>
      </c>
      <c r="P191" s="200">
        <v>0</v>
      </c>
      <c r="Q191" s="200">
        <f t="shared" si="23"/>
        <v>3061</v>
      </c>
      <c r="R191" s="200">
        <v>3061</v>
      </c>
      <c r="S191" s="200">
        <v>0</v>
      </c>
      <c r="T191" s="200">
        <v>0</v>
      </c>
    </row>
    <row r="192" spans="1:20" ht="30" hidden="1">
      <c r="B192" s="209"/>
      <c r="C192" s="215" t="s">
        <v>454</v>
      </c>
      <c r="D192" s="214" t="s">
        <v>455</v>
      </c>
      <c r="E192" s="213">
        <f t="shared" si="21"/>
        <v>725</v>
      </c>
      <c r="F192" s="213">
        <v>725</v>
      </c>
      <c r="G192" s="213">
        <v>0</v>
      </c>
      <c r="H192" s="213">
        <v>0</v>
      </c>
      <c r="I192" s="213">
        <f t="shared" si="22"/>
        <v>725</v>
      </c>
      <c r="J192" s="213">
        <v>725</v>
      </c>
      <c r="K192" s="213">
        <v>0</v>
      </c>
      <c r="L192" s="213">
        <v>0</v>
      </c>
      <c r="M192" s="213">
        <f t="shared" si="24"/>
        <v>800</v>
      </c>
      <c r="N192" s="213">
        <v>800</v>
      </c>
      <c r="O192" s="213">
        <v>0</v>
      </c>
      <c r="P192" s="213">
        <v>0</v>
      </c>
      <c r="Q192" s="213">
        <f t="shared" si="23"/>
        <v>800</v>
      </c>
      <c r="R192" s="213">
        <v>800</v>
      </c>
      <c r="S192" s="213">
        <v>0</v>
      </c>
      <c r="T192" s="213">
        <v>0</v>
      </c>
    </row>
    <row r="193" spans="1:20" ht="60" hidden="1">
      <c r="B193" s="209"/>
      <c r="C193" s="215" t="s">
        <v>456</v>
      </c>
      <c r="D193" s="214" t="s">
        <v>457</v>
      </c>
      <c r="E193" s="213">
        <f t="shared" si="21"/>
        <v>38275</v>
      </c>
      <c r="F193" s="213">
        <v>38275</v>
      </c>
      <c r="G193" s="213">
        <v>0</v>
      </c>
      <c r="H193" s="213">
        <v>0</v>
      </c>
      <c r="I193" s="213">
        <f t="shared" si="22"/>
        <v>38275</v>
      </c>
      <c r="J193" s="213">
        <v>38275</v>
      </c>
      <c r="K193" s="213">
        <v>0</v>
      </c>
      <c r="L193" s="213">
        <v>0</v>
      </c>
      <c r="M193" s="213">
        <f t="shared" si="24"/>
        <v>38300</v>
      </c>
      <c r="N193" s="213">
        <v>38300</v>
      </c>
      <c r="O193" s="213">
        <v>0</v>
      </c>
      <c r="P193" s="213">
        <v>0</v>
      </c>
      <c r="Q193" s="213">
        <f t="shared" si="23"/>
        <v>38300</v>
      </c>
      <c r="R193" s="213">
        <v>38300</v>
      </c>
      <c r="S193" s="213">
        <v>0</v>
      </c>
      <c r="T193" s="213">
        <v>0</v>
      </c>
    </row>
    <row r="194" spans="1:20" ht="31.5" hidden="1">
      <c r="A194" s="219"/>
      <c r="B194" s="190" t="s">
        <v>458</v>
      </c>
      <c r="C194" s="191"/>
      <c r="D194" s="192" t="s">
        <v>459</v>
      </c>
      <c r="E194" s="208">
        <f t="shared" si="21"/>
        <v>26000</v>
      </c>
      <c r="F194" s="208">
        <f>SUM(F198:F201)</f>
        <v>26000</v>
      </c>
      <c r="G194" s="208">
        <f>SUM(G198:G201)</f>
        <v>0</v>
      </c>
      <c r="H194" s="208">
        <f>SUM(H198:H201)</f>
        <v>0</v>
      </c>
      <c r="I194" s="208">
        <f t="shared" si="22"/>
        <v>26000</v>
      </c>
      <c r="J194" s="208">
        <f>SUM(J198:J201)</f>
        <v>26000</v>
      </c>
      <c r="K194" s="208">
        <f>SUM(K198:K201)</f>
        <v>0</v>
      </c>
      <c r="L194" s="208">
        <f>SUM(L198:L201)</f>
        <v>0</v>
      </c>
      <c r="M194" s="208">
        <f t="shared" si="24"/>
        <v>26000</v>
      </c>
      <c r="N194" s="208">
        <f>SUM(N198:N201)</f>
        <v>26000</v>
      </c>
      <c r="O194" s="208">
        <f>SUM(O198:O201)</f>
        <v>0</v>
      </c>
      <c r="P194" s="208">
        <f>SUM(P198:P201)</f>
        <v>0</v>
      </c>
      <c r="Q194" s="208">
        <f t="shared" si="23"/>
        <v>26000</v>
      </c>
      <c r="R194" s="208">
        <f>SUM(R198:R201)</f>
        <v>26000</v>
      </c>
      <c r="S194" s="208">
        <f>SUM(S198:S201)</f>
        <v>0</v>
      </c>
      <c r="T194" s="208">
        <f>SUM(T198:T201)</f>
        <v>0</v>
      </c>
    </row>
    <row r="195" spans="1:20" ht="18" hidden="1">
      <c r="B195" s="195"/>
      <c r="C195" s="196"/>
      <c r="D195" s="197" t="s">
        <v>224</v>
      </c>
      <c r="E195" s="198">
        <f t="shared" si="21"/>
        <v>0</v>
      </c>
      <c r="F195" s="198">
        <f>SUM(F196:F197)</f>
        <v>0</v>
      </c>
      <c r="G195" s="198">
        <f>SUM(G196:G197)</f>
        <v>0</v>
      </c>
      <c r="H195" s="198">
        <f>SUM(H196:H197)</f>
        <v>0</v>
      </c>
      <c r="I195" s="198">
        <f t="shared" si="22"/>
        <v>0</v>
      </c>
      <c r="J195" s="198">
        <f>SUM(J196:J197)</f>
        <v>0</v>
      </c>
      <c r="K195" s="198">
        <f>SUM(K196:K197)</f>
        <v>0</v>
      </c>
      <c r="L195" s="198">
        <f>SUM(L196:L197)</f>
        <v>0</v>
      </c>
      <c r="M195" s="198">
        <f t="shared" si="24"/>
        <v>0</v>
      </c>
      <c r="N195" s="198">
        <f>SUM(N196:N197)</f>
        <v>0</v>
      </c>
      <c r="O195" s="198">
        <f>SUM(O196:O197)</f>
        <v>0</v>
      </c>
      <c r="P195" s="198">
        <f>SUM(P196:P197)</f>
        <v>0</v>
      </c>
      <c r="Q195" s="198">
        <f t="shared" si="23"/>
        <v>0</v>
      </c>
      <c r="R195" s="198">
        <f>SUM(R196:R197)</f>
        <v>0</v>
      </c>
      <c r="S195" s="198">
        <f>SUM(S196:S197)</f>
        <v>0</v>
      </c>
      <c r="T195" s="198">
        <f>SUM(T196:T197)</f>
        <v>0</v>
      </c>
    </row>
    <row r="196" spans="1:20" ht="18" hidden="1">
      <c r="B196" s="195"/>
      <c r="C196" s="196"/>
      <c r="D196" s="199" t="s">
        <v>229</v>
      </c>
      <c r="E196" s="200">
        <f t="shared" si="21"/>
        <v>0</v>
      </c>
      <c r="F196" s="200">
        <v>0</v>
      </c>
      <c r="G196" s="200">
        <v>0</v>
      </c>
      <c r="H196" s="200">
        <v>0</v>
      </c>
      <c r="I196" s="200">
        <f t="shared" si="22"/>
        <v>0</v>
      </c>
      <c r="J196" s="200">
        <v>0</v>
      </c>
      <c r="K196" s="200">
        <v>0</v>
      </c>
      <c r="L196" s="200">
        <v>0</v>
      </c>
      <c r="M196" s="200">
        <f t="shared" si="24"/>
        <v>0</v>
      </c>
      <c r="N196" s="200">
        <v>0</v>
      </c>
      <c r="O196" s="200">
        <v>0</v>
      </c>
      <c r="P196" s="200">
        <v>0</v>
      </c>
      <c r="Q196" s="200">
        <f t="shared" si="23"/>
        <v>0</v>
      </c>
      <c r="R196" s="200">
        <v>0</v>
      </c>
      <c r="S196" s="200">
        <v>0</v>
      </c>
      <c r="T196" s="200">
        <v>0</v>
      </c>
    </row>
    <row r="197" spans="1:20" ht="18" hidden="1">
      <c r="B197" s="195"/>
      <c r="C197" s="196"/>
      <c r="D197" s="199" t="s">
        <v>230</v>
      </c>
      <c r="E197" s="200">
        <f t="shared" si="21"/>
        <v>0</v>
      </c>
      <c r="F197" s="200">
        <v>0</v>
      </c>
      <c r="G197" s="200">
        <v>0</v>
      </c>
      <c r="H197" s="200">
        <v>0</v>
      </c>
      <c r="I197" s="200">
        <f t="shared" si="22"/>
        <v>0</v>
      </c>
      <c r="J197" s="200">
        <v>0</v>
      </c>
      <c r="K197" s="200">
        <v>0</v>
      </c>
      <c r="L197" s="200">
        <v>0</v>
      </c>
      <c r="M197" s="200">
        <f t="shared" si="24"/>
        <v>0</v>
      </c>
      <c r="N197" s="200">
        <v>0</v>
      </c>
      <c r="O197" s="200">
        <v>0</v>
      </c>
      <c r="P197" s="200">
        <v>0</v>
      </c>
      <c r="Q197" s="200">
        <f t="shared" si="23"/>
        <v>0</v>
      </c>
      <c r="R197" s="200">
        <v>0</v>
      </c>
      <c r="S197" s="200">
        <v>0</v>
      </c>
      <c r="T197" s="200">
        <v>0</v>
      </c>
    </row>
    <row r="198" spans="1:20" ht="60" hidden="1">
      <c r="A198" s="219"/>
      <c r="B198" s="209"/>
      <c r="C198" s="215" t="s">
        <v>460</v>
      </c>
      <c r="D198" s="214" t="s">
        <v>461</v>
      </c>
      <c r="E198" s="213">
        <f t="shared" si="21"/>
        <v>19636.5</v>
      </c>
      <c r="F198" s="213">
        <v>19636.5</v>
      </c>
      <c r="G198" s="213">
        <v>0</v>
      </c>
      <c r="H198" s="213">
        <v>0</v>
      </c>
      <c r="I198" s="213">
        <f t="shared" si="22"/>
        <v>19636.5</v>
      </c>
      <c r="J198" s="213">
        <v>19636.5</v>
      </c>
      <c r="K198" s="213">
        <v>0</v>
      </c>
      <c r="L198" s="213">
        <v>0</v>
      </c>
      <c r="M198" s="213">
        <f t="shared" si="24"/>
        <v>19636.5</v>
      </c>
      <c r="N198" s="213">
        <v>19636.5</v>
      </c>
      <c r="O198" s="213">
        <v>0</v>
      </c>
      <c r="P198" s="213">
        <v>0</v>
      </c>
      <c r="Q198" s="213">
        <f t="shared" si="23"/>
        <v>19636.5</v>
      </c>
      <c r="R198" s="213">
        <v>19636.5</v>
      </c>
      <c r="S198" s="213">
        <v>0</v>
      </c>
      <c r="T198" s="213">
        <v>0</v>
      </c>
    </row>
    <row r="199" spans="1:20" ht="30" hidden="1">
      <c r="A199" s="219"/>
      <c r="B199" s="209"/>
      <c r="C199" s="215" t="s">
        <v>462</v>
      </c>
      <c r="D199" s="214" t="s">
        <v>463</v>
      </c>
      <c r="E199" s="213">
        <f t="shared" si="21"/>
        <v>3738.2</v>
      </c>
      <c r="F199" s="213">
        <v>3738.2</v>
      </c>
      <c r="G199" s="213">
        <v>0</v>
      </c>
      <c r="H199" s="213">
        <v>0</v>
      </c>
      <c r="I199" s="213">
        <f t="shared" si="22"/>
        <v>3738.2</v>
      </c>
      <c r="J199" s="213">
        <v>3738.2</v>
      </c>
      <c r="K199" s="213">
        <v>0</v>
      </c>
      <c r="L199" s="213">
        <v>0</v>
      </c>
      <c r="M199" s="213">
        <f t="shared" si="24"/>
        <v>3738.2</v>
      </c>
      <c r="N199" s="213">
        <v>3738.2</v>
      </c>
      <c r="O199" s="213">
        <v>0</v>
      </c>
      <c r="P199" s="213">
        <v>0</v>
      </c>
      <c r="Q199" s="213">
        <f t="shared" si="23"/>
        <v>3738.2</v>
      </c>
      <c r="R199" s="213">
        <v>3738.2</v>
      </c>
      <c r="S199" s="213">
        <v>0</v>
      </c>
      <c r="T199" s="213">
        <v>0</v>
      </c>
    </row>
    <row r="200" spans="1:20" ht="30" hidden="1">
      <c r="A200" s="219"/>
      <c r="B200" s="209"/>
      <c r="C200" s="215" t="s">
        <v>464</v>
      </c>
      <c r="D200" s="214" t="s">
        <v>465</v>
      </c>
      <c r="E200" s="213">
        <f t="shared" si="21"/>
        <v>207.3</v>
      </c>
      <c r="F200" s="213">
        <v>207.3</v>
      </c>
      <c r="G200" s="213">
        <v>0</v>
      </c>
      <c r="H200" s="213">
        <v>0</v>
      </c>
      <c r="I200" s="213">
        <f t="shared" si="22"/>
        <v>207.3</v>
      </c>
      <c r="J200" s="213">
        <v>207.3</v>
      </c>
      <c r="K200" s="213">
        <v>0</v>
      </c>
      <c r="L200" s="213">
        <v>0</v>
      </c>
      <c r="M200" s="213">
        <f t="shared" si="24"/>
        <v>207.3</v>
      </c>
      <c r="N200" s="213">
        <v>207.3</v>
      </c>
      <c r="O200" s="213">
        <v>0</v>
      </c>
      <c r="P200" s="213">
        <v>0</v>
      </c>
      <c r="Q200" s="213">
        <f t="shared" si="23"/>
        <v>207.3</v>
      </c>
      <c r="R200" s="213">
        <v>207.3</v>
      </c>
      <c r="S200" s="213">
        <v>0</v>
      </c>
      <c r="T200" s="213">
        <v>0</v>
      </c>
    </row>
    <row r="201" spans="1:20" ht="45" hidden="1">
      <c r="A201" s="219"/>
      <c r="B201" s="209"/>
      <c r="C201" s="215" t="s">
        <v>466</v>
      </c>
      <c r="D201" s="214" t="s">
        <v>467</v>
      </c>
      <c r="E201" s="213">
        <f t="shared" si="21"/>
        <v>2418</v>
      </c>
      <c r="F201" s="213">
        <v>2418</v>
      </c>
      <c r="G201" s="213">
        <v>0</v>
      </c>
      <c r="H201" s="213">
        <v>0</v>
      </c>
      <c r="I201" s="213">
        <f t="shared" si="22"/>
        <v>2418</v>
      </c>
      <c r="J201" s="213">
        <v>2418</v>
      </c>
      <c r="K201" s="213">
        <v>0</v>
      </c>
      <c r="L201" s="213">
        <v>0</v>
      </c>
      <c r="M201" s="213">
        <f t="shared" si="24"/>
        <v>2418</v>
      </c>
      <c r="N201" s="213">
        <v>2418</v>
      </c>
      <c r="O201" s="213">
        <v>0</v>
      </c>
      <c r="P201" s="213">
        <v>0</v>
      </c>
      <c r="Q201" s="213">
        <f t="shared" si="23"/>
        <v>2418</v>
      </c>
      <c r="R201" s="213">
        <v>2418</v>
      </c>
      <c r="S201" s="213">
        <v>0</v>
      </c>
      <c r="T201" s="213">
        <v>0</v>
      </c>
    </row>
    <row r="202" spans="1:20" ht="31.5" hidden="1">
      <c r="A202" s="219"/>
      <c r="B202" s="190" t="s">
        <v>468</v>
      </c>
      <c r="C202" s="191"/>
      <c r="D202" s="192" t="s">
        <v>469</v>
      </c>
      <c r="E202" s="208">
        <f t="shared" si="21"/>
        <v>22600</v>
      </c>
      <c r="F202" s="208">
        <f>SUM(F206:F207)</f>
        <v>22600</v>
      </c>
      <c r="G202" s="208">
        <f>SUM(G206:G207)</f>
        <v>0</v>
      </c>
      <c r="H202" s="208">
        <f>SUM(H206:H207)</f>
        <v>0</v>
      </c>
      <c r="I202" s="208">
        <f t="shared" si="22"/>
        <v>22600</v>
      </c>
      <c r="J202" s="208">
        <f>SUM(J206:J207)</f>
        <v>22600</v>
      </c>
      <c r="K202" s="208">
        <f>SUM(K206:K207)</f>
        <v>0</v>
      </c>
      <c r="L202" s="208">
        <f>SUM(L206:L207)</f>
        <v>0</v>
      </c>
      <c r="M202" s="208">
        <f t="shared" si="24"/>
        <v>24000</v>
      </c>
      <c r="N202" s="208">
        <f>SUM(N206:N207)</f>
        <v>24000</v>
      </c>
      <c r="O202" s="208">
        <f>SUM(O206:O207)</f>
        <v>0</v>
      </c>
      <c r="P202" s="208">
        <f>SUM(P206:P207)</f>
        <v>0</v>
      </c>
      <c r="Q202" s="208">
        <f t="shared" si="23"/>
        <v>24000</v>
      </c>
      <c r="R202" s="208">
        <f>SUM(R206:R207)</f>
        <v>24000</v>
      </c>
      <c r="S202" s="208">
        <f>SUM(S206:S207)</f>
        <v>0</v>
      </c>
      <c r="T202" s="208">
        <f>SUM(T206:T207)</f>
        <v>0</v>
      </c>
    </row>
    <row r="203" spans="1:20" ht="18" hidden="1">
      <c r="B203" s="195"/>
      <c r="C203" s="196"/>
      <c r="D203" s="197" t="s">
        <v>224</v>
      </c>
      <c r="E203" s="198">
        <f t="shared" si="21"/>
        <v>20</v>
      </c>
      <c r="F203" s="198">
        <f>SUM(F204:F205)</f>
        <v>20</v>
      </c>
      <c r="G203" s="198">
        <f>SUM(G204:G205)</f>
        <v>0</v>
      </c>
      <c r="H203" s="198">
        <f>SUM(H204:H205)</f>
        <v>0</v>
      </c>
      <c r="I203" s="198">
        <f t="shared" si="22"/>
        <v>20</v>
      </c>
      <c r="J203" s="198">
        <f>SUM(J204:J205)</f>
        <v>20</v>
      </c>
      <c r="K203" s="198">
        <f>SUM(K204:K205)</f>
        <v>0</v>
      </c>
      <c r="L203" s="198">
        <f>SUM(L204:L205)</f>
        <v>0</v>
      </c>
      <c r="M203" s="198">
        <f t="shared" si="24"/>
        <v>20</v>
      </c>
      <c r="N203" s="198">
        <f>SUM(N204:N205)</f>
        <v>20</v>
      </c>
      <c r="O203" s="198">
        <f>SUM(O204:O205)</f>
        <v>0</v>
      </c>
      <c r="P203" s="198">
        <f>SUM(P204:P205)</f>
        <v>0</v>
      </c>
      <c r="Q203" s="198">
        <f t="shared" si="23"/>
        <v>20</v>
      </c>
      <c r="R203" s="198">
        <f>SUM(R204:R205)</f>
        <v>20</v>
      </c>
      <c r="S203" s="198">
        <f>SUM(S204:S205)</f>
        <v>0</v>
      </c>
      <c r="T203" s="198">
        <f>SUM(T204:T205)</f>
        <v>0</v>
      </c>
    </row>
    <row r="204" spans="1:20" ht="18" hidden="1">
      <c r="B204" s="195"/>
      <c r="C204" s="196"/>
      <c r="D204" s="199" t="s">
        <v>229</v>
      </c>
      <c r="E204" s="200">
        <f t="shared" si="21"/>
        <v>0</v>
      </c>
      <c r="F204" s="200">
        <v>0</v>
      </c>
      <c r="G204" s="200">
        <v>0</v>
      </c>
      <c r="H204" s="200">
        <v>0</v>
      </c>
      <c r="I204" s="200">
        <f t="shared" si="22"/>
        <v>0</v>
      </c>
      <c r="J204" s="200">
        <v>0</v>
      </c>
      <c r="K204" s="200">
        <v>0</v>
      </c>
      <c r="L204" s="200">
        <v>0</v>
      </c>
      <c r="M204" s="200">
        <f t="shared" si="24"/>
        <v>0</v>
      </c>
      <c r="N204" s="200">
        <v>0</v>
      </c>
      <c r="O204" s="200">
        <v>0</v>
      </c>
      <c r="P204" s="200">
        <v>0</v>
      </c>
      <c r="Q204" s="200">
        <f t="shared" si="23"/>
        <v>0</v>
      </c>
      <c r="R204" s="200">
        <v>0</v>
      </c>
      <c r="S204" s="200">
        <v>0</v>
      </c>
      <c r="T204" s="200">
        <v>0</v>
      </c>
    </row>
    <row r="205" spans="1:20" ht="18" hidden="1">
      <c r="B205" s="195"/>
      <c r="C205" s="196"/>
      <c r="D205" s="199" t="s">
        <v>230</v>
      </c>
      <c r="E205" s="200">
        <f t="shared" si="21"/>
        <v>20</v>
      </c>
      <c r="F205" s="200">
        <v>20</v>
      </c>
      <c r="G205" s="200">
        <v>0</v>
      </c>
      <c r="H205" s="200">
        <v>0</v>
      </c>
      <c r="I205" s="200">
        <f t="shared" si="22"/>
        <v>20</v>
      </c>
      <c r="J205" s="200">
        <v>20</v>
      </c>
      <c r="K205" s="200">
        <v>0</v>
      </c>
      <c r="L205" s="200">
        <v>0</v>
      </c>
      <c r="M205" s="200">
        <f t="shared" si="24"/>
        <v>20</v>
      </c>
      <c r="N205" s="200">
        <v>20</v>
      </c>
      <c r="O205" s="200">
        <v>0</v>
      </c>
      <c r="P205" s="200">
        <v>0</v>
      </c>
      <c r="Q205" s="200">
        <f t="shared" si="23"/>
        <v>20</v>
      </c>
      <c r="R205" s="200">
        <v>20</v>
      </c>
      <c r="S205" s="200">
        <v>0</v>
      </c>
      <c r="T205" s="200">
        <v>0</v>
      </c>
    </row>
    <row r="206" spans="1:20" ht="60" hidden="1">
      <c r="A206" s="219"/>
      <c r="B206" s="209"/>
      <c r="C206" s="215" t="s">
        <v>470</v>
      </c>
      <c r="D206" s="214" t="s">
        <v>471</v>
      </c>
      <c r="E206" s="213">
        <f t="shared" si="21"/>
        <v>22595</v>
      </c>
      <c r="F206" s="213">
        <v>22595</v>
      </c>
      <c r="G206" s="213">
        <v>0</v>
      </c>
      <c r="H206" s="213">
        <v>0</v>
      </c>
      <c r="I206" s="213">
        <f t="shared" si="22"/>
        <v>22595</v>
      </c>
      <c r="J206" s="213">
        <v>22595</v>
      </c>
      <c r="K206" s="213">
        <v>0</v>
      </c>
      <c r="L206" s="213">
        <v>0</v>
      </c>
      <c r="M206" s="213">
        <f t="shared" si="24"/>
        <v>23995</v>
      </c>
      <c r="N206" s="213">
        <v>23995</v>
      </c>
      <c r="O206" s="213">
        <v>0</v>
      </c>
      <c r="P206" s="213">
        <v>0</v>
      </c>
      <c r="Q206" s="213">
        <f t="shared" si="23"/>
        <v>23995</v>
      </c>
      <c r="R206" s="213">
        <v>23995</v>
      </c>
      <c r="S206" s="213">
        <v>0</v>
      </c>
      <c r="T206" s="213">
        <v>0</v>
      </c>
    </row>
    <row r="207" spans="1:20" ht="30" hidden="1">
      <c r="A207" s="219"/>
      <c r="B207" s="209"/>
      <c r="C207" s="215" t="s">
        <v>472</v>
      </c>
      <c r="D207" s="214" t="s">
        <v>473</v>
      </c>
      <c r="E207" s="213">
        <f t="shared" si="21"/>
        <v>5</v>
      </c>
      <c r="F207" s="213">
        <v>5</v>
      </c>
      <c r="G207" s="213">
        <v>0</v>
      </c>
      <c r="H207" s="213">
        <v>0</v>
      </c>
      <c r="I207" s="213">
        <f t="shared" si="22"/>
        <v>5</v>
      </c>
      <c r="J207" s="213">
        <v>5</v>
      </c>
      <c r="K207" s="213">
        <v>0</v>
      </c>
      <c r="L207" s="213">
        <v>0</v>
      </c>
      <c r="M207" s="213">
        <f t="shared" si="24"/>
        <v>5</v>
      </c>
      <c r="N207" s="213">
        <v>5</v>
      </c>
      <c r="O207" s="213">
        <v>0</v>
      </c>
      <c r="P207" s="213">
        <v>0</v>
      </c>
      <c r="Q207" s="213">
        <f t="shared" si="23"/>
        <v>5</v>
      </c>
      <c r="R207" s="213">
        <v>5</v>
      </c>
      <c r="S207" s="213">
        <v>0</v>
      </c>
      <c r="T207" s="213">
        <v>0</v>
      </c>
    </row>
    <row r="208" spans="1:20" ht="36">
      <c r="A208" s="219"/>
      <c r="B208" s="190" t="s">
        <v>474</v>
      </c>
      <c r="C208" s="191"/>
      <c r="D208" s="192" t="s">
        <v>475</v>
      </c>
      <c r="E208" s="208">
        <f t="shared" si="21"/>
        <v>1000</v>
      </c>
      <c r="F208" s="208">
        <f>SUM(F212:F213)</f>
        <v>1000</v>
      </c>
      <c r="G208" s="208">
        <f>SUM(G212:G213)</f>
        <v>0</v>
      </c>
      <c r="H208" s="208">
        <f>SUM(H212:H213)</f>
        <v>0</v>
      </c>
      <c r="I208" s="208">
        <f t="shared" si="22"/>
        <v>1000</v>
      </c>
      <c r="J208" s="208">
        <f>SUM(J212:J213)</f>
        <v>1000</v>
      </c>
      <c r="K208" s="208">
        <f>SUM(K212:K213)</f>
        <v>0</v>
      </c>
      <c r="L208" s="208">
        <f>SUM(L212:L213)</f>
        <v>0</v>
      </c>
      <c r="M208" s="208">
        <f t="shared" si="24"/>
        <v>1000</v>
      </c>
      <c r="N208" s="208">
        <f>SUM(N212:N213)</f>
        <v>1000</v>
      </c>
      <c r="O208" s="208">
        <f>SUM(O212:O213)</f>
        <v>0</v>
      </c>
      <c r="P208" s="208">
        <f>SUM(P212:P213)</f>
        <v>0</v>
      </c>
      <c r="Q208" s="208">
        <f t="shared" si="23"/>
        <v>1000</v>
      </c>
      <c r="R208" s="208">
        <f>SUM(R212:R213)</f>
        <v>1000</v>
      </c>
      <c r="S208" s="208">
        <f>SUM(S212:S213)</f>
        <v>0</v>
      </c>
      <c r="T208" s="208">
        <f>SUM(T212:T213)</f>
        <v>0</v>
      </c>
    </row>
    <row r="209" spans="1:20" ht="18">
      <c r="B209" s="195"/>
      <c r="C209" s="196"/>
      <c r="D209" s="197" t="s">
        <v>224</v>
      </c>
      <c r="E209" s="198">
        <f t="shared" si="21"/>
        <v>0</v>
      </c>
      <c r="F209" s="198">
        <f>SUM(F210:F211)</f>
        <v>0</v>
      </c>
      <c r="G209" s="198">
        <f>SUM(G210:G211)</f>
        <v>0</v>
      </c>
      <c r="H209" s="198">
        <f>SUM(H210:H211)</f>
        <v>0</v>
      </c>
      <c r="I209" s="198">
        <f t="shared" si="22"/>
        <v>0</v>
      </c>
      <c r="J209" s="198">
        <f>SUM(J210:J211)</f>
        <v>0</v>
      </c>
      <c r="K209" s="198">
        <f>SUM(K210:K211)</f>
        <v>0</v>
      </c>
      <c r="L209" s="198">
        <f>SUM(L210:L211)</f>
        <v>0</v>
      </c>
      <c r="M209" s="198">
        <f t="shared" si="24"/>
        <v>0</v>
      </c>
      <c r="N209" s="198">
        <f>SUM(N210:N211)</f>
        <v>0</v>
      </c>
      <c r="O209" s="198">
        <f>SUM(O210:O211)</f>
        <v>0</v>
      </c>
      <c r="P209" s="198">
        <f>SUM(P210:P211)</f>
        <v>0</v>
      </c>
      <c r="Q209" s="198">
        <f t="shared" si="23"/>
        <v>0</v>
      </c>
      <c r="R209" s="198">
        <f>SUM(R210:R211)</f>
        <v>0</v>
      </c>
      <c r="S209" s="198">
        <f>SUM(S210:S211)</f>
        <v>0</v>
      </c>
      <c r="T209" s="198">
        <f>SUM(T210:T211)</f>
        <v>0</v>
      </c>
    </row>
    <row r="210" spans="1:20" ht="18">
      <c r="B210" s="195"/>
      <c r="C210" s="196"/>
      <c r="D210" s="199" t="s">
        <v>229</v>
      </c>
      <c r="E210" s="200">
        <f t="shared" si="21"/>
        <v>0</v>
      </c>
      <c r="F210" s="200">
        <v>0</v>
      </c>
      <c r="G210" s="200">
        <v>0</v>
      </c>
      <c r="H210" s="200">
        <v>0</v>
      </c>
      <c r="I210" s="200">
        <f t="shared" si="22"/>
        <v>0</v>
      </c>
      <c r="J210" s="200">
        <v>0</v>
      </c>
      <c r="K210" s="200">
        <v>0</v>
      </c>
      <c r="L210" s="200">
        <v>0</v>
      </c>
      <c r="M210" s="200">
        <f t="shared" si="24"/>
        <v>0</v>
      </c>
      <c r="N210" s="200">
        <v>0</v>
      </c>
      <c r="O210" s="200">
        <v>0</v>
      </c>
      <c r="P210" s="200">
        <v>0</v>
      </c>
      <c r="Q210" s="200">
        <f t="shared" si="23"/>
        <v>0</v>
      </c>
      <c r="R210" s="200">
        <v>0</v>
      </c>
      <c r="S210" s="200">
        <v>0</v>
      </c>
      <c r="T210" s="200">
        <v>0</v>
      </c>
    </row>
    <row r="211" spans="1:20" ht="18">
      <c r="B211" s="195"/>
      <c r="C211" s="196"/>
      <c r="D211" s="199" t="s">
        <v>230</v>
      </c>
      <c r="E211" s="200">
        <f t="shared" si="21"/>
        <v>0</v>
      </c>
      <c r="F211" s="200">
        <v>0</v>
      </c>
      <c r="G211" s="200">
        <v>0</v>
      </c>
      <c r="H211" s="200">
        <v>0</v>
      </c>
      <c r="I211" s="200">
        <f t="shared" si="22"/>
        <v>0</v>
      </c>
      <c r="J211" s="200">
        <v>0</v>
      </c>
      <c r="K211" s="200">
        <v>0</v>
      </c>
      <c r="L211" s="200">
        <v>0</v>
      </c>
      <c r="M211" s="200">
        <f t="shared" si="24"/>
        <v>0</v>
      </c>
      <c r="N211" s="200">
        <v>0</v>
      </c>
      <c r="O211" s="200">
        <v>0</v>
      </c>
      <c r="P211" s="200">
        <v>0</v>
      </c>
      <c r="Q211" s="200">
        <f t="shared" si="23"/>
        <v>0</v>
      </c>
      <c r="R211" s="200">
        <v>0</v>
      </c>
      <c r="S211" s="200">
        <v>0</v>
      </c>
      <c r="T211" s="200">
        <v>0</v>
      </c>
    </row>
    <row r="212" spans="1:20" ht="30">
      <c r="A212" s="219"/>
      <c r="B212" s="209"/>
      <c r="C212" s="215" t="s">
        <v>476</v>
      </c>
      <c r="D212" s="214" t="s">
        <v>477</v>
      </c>
      <c r="E212" s="213">
        <f t="shared" si="21"/>
        <v>800</v>
      </c>
      <c r="F212" s="213">
        <v>800</v>
      </c>
      <c r="G212" s="213">
        <v>0</v>
      </c>
      <c r="H212" s="213">
        <v>0</v>
      </c>
      <c r="I212" s="213">
        <f t="shared" si="22"/>
        <v>800</v>
      </c>
      <c r="J212" s="213">
        <v>800</v>
      </c>
      <c r="K212" s="213">
        <v>0</v>
      </c>
      <c r="L212" s="213">
        <v>0</v>
      </c>
      <c r="M212" s="213">
        <f t="shared" si="24"/>
        <v>800</v>
      </c>
      <c r="N212" s="213">
        <v>800</v>
      </c>
      <c r="O212" s="213">
        <v>0</v>
      </c>
      <c r="P212" s="213">
        <v>0</v>
      </c>
      <c r="Q212" s="213">
        <f t="shared" si="23"/>
        <v>800</v>
      </c>
      <c r="R212" s="213">
        <v>800</v>
      </c>
      <c r="S212" s="213">
        <v>0</v>
      </c>
      <c r="T212" s="213">
        <v>0</v>
      </c>
    </row>
    <row r="213" spans="1:20" ht="30">
      <c r="A213" s="219"/>
      <c r="B213" s="209"/>
      <c r="C213" s="215" t="s">
        <v>478</v>
      </c>
      <c r="D213" s="214" t="s">
        <v>479</v>
      </c>
      <c r="E213" s="213">
        <f t="shared" si="21"/>
        <v>200</v>
      </c>
      <c r="F213" s="213">
        <v>200</v>
      </c>
      <c r="G213" s="213">
        <v>0</v>
      </c>
      <c r="H213" s="213">
        <v>0</v>
      </c>
      <c r="I213" s="213">
        <f t="shared" si="22"/>
        <v>200</v>
      </c>
      <c r="J213" s="213">
        <v>200</v>
      </c>
      <c r="K213" s="213">
        <v>0</v>
      </c>
      <c r="L213" s="213">
        <v>0</v>
      </c>
      <c r="M213" s="213">
        <f t="shared" si="24"/>
        <v>200</v>
      </c>
      <c r="N213" s="213">
        <v>200</v>
      </c>
      <c r="O213" s="213">
        <v>0</v>
      </c>
      <c r="P213" s="213">
        <v>0</v>
      </c>
      <c r="Q213" s="213">
        <f t="shared" si="23"/>
        <v>200</v>
      </c>
      <c r="R213" s="213">
        <v>200</v>
      </c>
      <c r="S213" s="213">
        <v>0</v>
      </c>
      <c r="T213" s="213">
        <v>0</v>
      </c>
    </row>
    <row r="214" spans="1:20" ht="45" hidden="1" customHeight="1">
      <c r="A214" s="219"/>
      <c r="B214" s="190" t="s">
        <v>480</v>
      </c>
      <c r="C214" s="191"/>
      <c r="D214" s="192" t="s">
        <v>481</v>
      </c>
      <c r="E214" s="208">
        <f>SUM(F214:H214)</f>
        <v>10000</v>
      </c>
      <c r="F214" s="208">
        <f>SUM(F218:F222)</f>
        <v>10000</v>
      </c>
      <c r="G214" s="208">
        <v>0</v>
      </c>
      <c r="H214" s="208">
        <v>0</v>
      </c>
      <c r="I214" s="208">
        <f t="shared" si="22"/>
        <v>10000</v>
      </c>
      <c r="J214" s="208">
        <f>SUM(J218:J222)</f>
        <v>10000</v>
      </c>
      <c r="K214" s="208">
        <v>0</v>
      </c>
      <c r="L214" s="208">
        <v>0</v>
      </c>
      <c r="M214" s="208">
        <f t="shared" si="24"/>
        <v>10000</v>
      </c>
      <c r="N214" s="208">
        <f>SUM(N218:N222)</f>
        <v>10000</v>
      </c>
      <c r="O214" s="208">
        <v>0</v>
      </c>
      <c r="P214" s="208">
        <v>0</v>
      </c>
      <c r="Q214" s="208">
        <f t="shared" si="23"/>
        <v>10000</v>
      </c>
      <c r="R214" s="208">
        <f>SUM(R218:R222)</f>
        <v>10000</v>
      </c>
      <c r="S214" s="208">
        <v>0</v>
      </c>
      <c r="T214" s="208">
        <v>0</v>
      </c>
    </row>
    <row r="215" spans="1:20" ht="18" hidden="1">
      <c r="B215" s="195"/>
      <c r="C215" s="196"/>
      <c r="D215" s="197" t="s">
        <v>224</v>
      </c>
      <c r="E215" s="198">
        <f t="shared" si="21"/>
        <v>5</v>
      </c>
      <c r="F215" s="198">
        <f>SUM(F216:F217)</f>
        <v>5</v>
      </c>
      <c r="G215" s="198">
        <f>SUM(G216:G217)</f>
        <v>0</v>
      </c>
      <c r="H215" s="198">
        <f>SUM(H216:H217)</f>
        <v>0</v>
      </c>
      <c r="I215" s="198">
        <f t="shared" si="22"/>
        <v>5</v>
      </c>
      <c r="J215" s="198">
        <f>SUM(J216:J217)</f>
        <v>5</v>
      </c>
      <c r="K215" s="198">
        <f>SUM(K216:K217)</f>
        <v>0</v>
      </c>
      <c r="L215" s="198">
        <f>SUM(L216:L217)</f>
        <v>0</v>
      </c>
      <c r="M215" s="198">
        <f t="shared" si="24"/>
        <v>5</v>
      </c>
      <c r="N215" s="198">
        <f>SUM(N216:N217)</f>
        <v>5</v>
      </c>
      <c r="O215" s="198">
        <f>SUM(O216:O217)</f>
        <v>0</v>
      </c>
      <c r="P215" s="198">
        <f>SUM(P216:P217)</f>
        <v>0</v>
      </c>
      <c r="Q215" s="198">
        <f t="shared" si="23"/>
        <v>5</v>
      </c>
      <c r="R215" s="198">
        <f>SUM(R216:R217)</f>
        <v>5</v>
      </c>
      <c r="S215" s="198">
        <f>SUM(S216:S217)</f>
        <v>0</v>
      </c>
      <c r="T215" s="198">
        <f>SUM(T216:T217)</f>
        <v>0</v>
      </c>
    </row>
    <row r="216" spans="1:20" ht="18" hidden="1">
      <c r="B216" s="195"/>
      <c r="C216" s="196"/>
      <c r="D216" s="199" t="s">
        <v>229</v>
      </c>
      <c r="E216" s="200">
        <f t="shared" si="21"/>
        <v>0</v>
      </c>
      <c r="F216" s="200">
        <v>0</v>
      </c>
      <c r="G216" s="200">
        <v>0</v>
      </c>
      <c r="H216" s="200">
        <v>0</v>
      </c>
      <c r="I216" s="200">
        <f t="shared" si="22"/>
        <v>0</v>
      </c>
      <c r="J216" s="200">
        <v>0</v>
      </c>
      <c r="K216" s="200">
        <v>0</v>
      </c>
      <c r="L216" s="200">
        <v>0</v>
      </c>
      <c r="M216" s="200">
        <f t="shared" si="24"/>
        <v>0</v>
      </c>
      <c r="N216" s="200">
        <v>0</v>
      </c>
      <c r="O216" s="200">
        <v>0</v>
      </c>
      <c r="P216" s="200">
        <v>0</v>
      </c>
      <c r="Q216" s="200">
        <f t="shared" si="23"/>
        <v>0</v>
      </c>
      <c r="R216" s="200">
        <v>0</v>
      </c>
      <c r="S216" s="200">
        <v>0</v>
      </c>
      <c r="T216" s="200">
        <v>0</v>
      </c>
    </row>
    <row r="217" spans="1:20" ht="18" hidden="1">
      <c r="B217" s="195"/>
      <c r="C217" s="196"/>
      <c r="D217" s="199" t="s">
        <v>230</v>
      </c>
      <c r="E217" s="200">
        <f t="shared" si="21"/>
        <v>5</v>
      </c>
      <c r="F217" s="200">
        <v>5</v>
      </c>
      <c r="G217" s="200">
        <v>0</v>
      </c>
      <c r="H217" s="200">
        <v>0</v>
      </c>
      <c r="I217" s="200">
        <f t="shared" si="22"/>
        <v>5</v>
      </c>
      <c r="J217" s="200">
        <v>5</v>
      </c>
      <c r="K217" s="200">
        <v>0</v>
      </c>
      <c r="L217" s="200">
        <v>0</v>
      </c>
      <c r="M217" s="200">
        <f t="shared" si="24"/>
        <v>5</v>
      </c>
      <c r="N217" s="200">
        <v>5</v>
      </c>
      <c r="O217" s="200">
        <v>0</v>
      </c>
      <c r="P217" s="200">
        <v>0</v>
      </c>
      <c r="Q217" s="200">
        <f t="shared" si="23"/>
        <v>5</v>
      </c>
      <c r="R217" s="200">
        <v>5</v>
      </c>
      <c r="S217" s="200">
        <v>0</v>
      </c>
      <c r="T217" s="200">
        <v>0</v>
      </c>
    </row>
    <row r="218" spans="1:20" ht="30" hidden="1">
      <c r="B218" s="195"/>
      <c r="C218" s="220" t="s">
        <v>482</v>
      </c>
      <c r="D218" s="214" t="s">
        <v>483</v>
      </c>
      <c r="E218" s="200">
        <f>SUM(F218:H218)</f>
        <v>5610</v>
      </c>
      <c r="F218" s="200">
        <v>5610</v>
      </c>
      <c r="G218" s="200">
        <v>0</v>
      </c>
      <c r="H218" s="200">
        <v>0</v>
      </c>
      <c r="I218" s="200">
        <f>SUM(J218:L218)</f>
        <v>5610</v>
      </c>
      <c r="J218" s="200">
        <v>5610</v>
      </c>
      <c r="K218" s="200">
        <v>0</v>
      </c>
      <c r="L218" s="200">
        <v>0</v>
      </c>
      <c r="M218" s="200">
        <f>SUM(N218:P218)</f>
        <v>5610</v>
      </c>
      <c r="N218" s="200">
        <v>5610</v>
      </c>
      <c r="O218" s="200">
        <v>0</v>
      </c>
      <c r="P218" s="200">
        <v>0</v>
      </c>
      <c r="Q218" s="200">
        <f>SUM(R218:T218)</f>
        <v>5610</v>
      </c>
      <c r="R218" s="200">
        <v>5610</v>
      </c>
      <c r="S218" s="200">
        <v>0</v>
      </c>
      <c r="T218" s="200">
        <v>0</v>
      </c>
    </row>
    <row r="219" spans="1:20" ht="30" hidden="1">
      <c r="B219" s="195"/>
      <c r="C219" s="220" t="s">
        <v>484</v>
      </c>
      <c r="D219" s="214" t="s">
        <v>485</v>
      </c>
      <c r="E219" s="200">
        <f>SUM(F219:H219)</f>
        <v>1630</v>
      </c>
      <c r="F219" s="200">
        <v>1630</v>
      </c>
      <c r="G219" s="200">
        <v>0</v>
      </c>
      <c r="H219" s="200">
        <v>0</v>
      </c>
      <c r="I219" s="200">
        <f>SUM(J219:L219)</f>
        <v>1630</v>
      </c>
      <c r="J219" s="200">
        <v>1630</v>
      </c>
      <c r="K219" s="200">
        <v>0</v>
      </c>
      <c r="L219" s="200">
        <v>0</v>
      </c>
      <c r="M219" s="200">
        <f t="shared" ref="M219:M227" si="25">SUM(N219:P219)</f>
        <v>1630</v>
      </c>
      <c r="N219" s="200">
        <v>1630</v>
      </c>
      <c r="O219" s="200">
        <v>0</v>
      </c>
      <c r="P219" s="200">
        <v>0</v>
      </c>
      <c r="Q219" s="200">
        <f>SUM(R219:T219)</f>
        <v>1630</v>
      </c>
      <c r="R219" s="200">
        <v>1630</v>
      </c>
      <c r="S219" s="200">
        <v>0</v>
      </c>
      <c r="T219" s="200">
        <v>0</v>
      </c>
    </row>
    <row r="220" spans="1:20" ht="15.75" hidden="1">
      <c r="B220" s="195"/>
      <c r="C220" s="220" t="s">
        <v>486</v>
      </c>
      <c r="D220" s="214" t="s">
        <v>487</v>
      </c>
      <c r="E220" s="200">
        <f>SUM(F220:H220)</f>
        <v>1510</v>
      </c>
      <c r="F220" s="200">
        <v>1510</v>
      </c>
      <c r="G220" s="200">
        <v>0</v>
      </c>
      <c r="H220" s="200">
        <v>0</v>
      </c>
      <c r="I220" s="200">
        <f>SUM(J220:L220)</f>
        <v>1510</v>
      </c>
      <c r="J220" s="200">
        <v>1510</v>
      </c>
      <c r="K220" s="200">
        <v>0</v>
      </c>
      <c r="L220" s="200">
        <v>0</v>
      </c>
      <c r="M220" s="200">
        <f t="shared" si="25"/>
        <v>1510</v>
      </c>
      <c r="N220" s="200">
        <v>1510</v>
      </c>
      <c r="O220" s="200">
        <v>0</v>
      </c>
      <c r="P220" s="200">
        <v>0</v>
      </c>
      <c r="Q220" s="200">
        <f>SUM(R220:T220)</f>
        <v>1510</v>
      </c>
      <c r="R220" s="200">
        <v>1510</v>
      </c>
      <c r="S220" s="200">
        <v>0</v>
      </c>
      <c r="T220" s="200">
        <v>0</v>
      </c>
    </row>
    <row r="221" spans="1:20" ht="30" hidden="1">
      <c r="B221" s="195"/>
      <c r="C221" s="220" t="s">
        <v>488</v>
      </c>
      <c r="D221" s="214" t="s">
        <v>489</v>
      </c>
      <c r="E221" s="200">
        <f>SUM(F221:H221)</f>
        <v>100</v>
      </c>
      <c r="F221" s="200">
        <v>100</v>
      </c>
      <c r="G221" s="200">
        <v>0</v>
      </c>
      <c r="H221" s="200">
        <v>0</v>
      </c>
      <c r="I221" s="200">
        <f>SUM(J221:L221)</f>
        <v>100</v>
      </c>
      <c r="J221" s="200">
        <v>100</v>
      </c>
      <c r="K221" s="200">
        <v>0</v>
      </c>
      <c r="L221" s="200">
        <v>0</v>
      </c>
      <c r="M221" s="200">
        <f t="shared" si="25"/>
        <v>100</v>
      </c>
      <c r="N221" s="200">
        <v>100</v>
      </c>
      <c r="O221" s="200">
        <v>0</v>
      </c>
      <c r="P221" s="200">
        <v>0</v>
      </c>
      <c r="Q221" s="200">
        <f>SUM(R221:T221)</f>
        <v>100</v>
      </c>
      <c r="R221" s="200">
        <v>100</v>
      </c>
      <c r="S221" s="200">
        <v>0</v>
      </c>
      <c r="T221" s="200">
        <v>0</v>
      </c>
    </row>
    <row r="222" spans="1:20" ht="15.75" hidden="1">
      <c r="B222" s="195"/>
      <c r="C222" s="220" t="s">
        <v>490</v>
      </c>
      <c r="D222" s="214" t="s">
        <v>491</v>
      </c>
      <c r="E222" s="200">
        <f>SUM(F222:H222)</f>
        <v>1150</v>
      </c>
      <c r="F222" s="200">
        <v>1150</v>
      </c>
      <c r="G222" s="200">
        <v>0</v>
      </c>
      <c r="H222" s="200">
        <v>0</v>
      </c>
      <c r="I222" s="200">
        <f>SUM(J222:L222)</f>
        <v>1150</v>
      </c>
      <c r="J222" s="200">
        <v>1150</v>
      </c>
      <c r="K222" s="200">
        <v>0</v>
      </c>
      <c r="L222" s="200">
        <v>0</v>
      </c>
      <c r="M222" s="200">
        <f t="shared" si="25"/>
        <v>1150</v>
      </c>
      <c r="N222" s="200">
        <v>1150</v>
      </c>
      <c r="O222" s="200">
        <v>0</v>
      </c>
      <c r="P222" s="200">
        <v>0</v>
      </c>
      <c r="Q222" s="200">
        <f>SUM(R222:T222)</f>
        <v>1150</v>
      </c>
      <c r="R222" s="200">
        <v>1150</v>
      </c>
      <c r="S222" s="200">
        <v>0</v>
      </c>
      <c r="T222" s="200">
        <v>0</v>
      </c>
    </row>
    <row r="223" spans="1:20" ht="37.5" hidden="1" customHeight="1">
      <c r="A223" s="219"/>
      <c r="B223" s="190" t="s">
        <v>492</v>
      </c>
      <c r="C223" s="191"/>
      <c r="D223" s="192" t="s">
        <v>493</v>
      </c>
      <c r="E223" s="208">
        <f t="shared" si="21"/>
        <v>1000</v>
      </c>
      <c r="F223" s="208">
        <f t="shared" ref="F223:T223" si="26">F227</f>
        <v>1000</v>
      </c>
      <c r="G223" s="208">
        <f t="shared" si="26"/>
        <v>0</v>
      </c>
      <c r="H223" s="208">
        <f t="shared" si="26"/>
        <v>0</v>
      </c>
      <c r="I223" s="208">
        <f t="shared" si="22"/>
        <v>1000</v>
      </c>
      <c r="J223" s="208">
        <f t="shared" si="26"/>
        <v>1000</v>
      </c>
      <c r="K223" s="208">
        <f t="shared" si="26"/>
        <v>0</v>
      </c>
      <c r="L223" s="208">
        <f t="shared" si="26"/>
        <v>0</v>
      </c>
      <c r="M223" s="208">
        <f t="shared" si="25"/>
        <v>1000</v>
      </c>
      <c r="N223" s="208">
        <f>N227</f>
        <v>1000</v>
      </c>
      <c r="O223" s="208">
        <f>O227</f>
        <v>0</v>
      </c>
      <c r="P223" s="208">
        <f>P227</f>
        <v>0</v>
      </c>
      <c r="Q223" s="208">
        <f t="shared" si="23"/>
        <v>1000</v>
      </c>
      <c r="R223" s="208">
        <f t="shared" si="26"/>
        <v>1000</v>
      </c>
      <c r="S223" s="208">
        <f t="shared" si="26"/>
        <v>0</v>
      </c>
      <c r="T223" s="208">
        <f t="shared" si="26"/>
        <v>0</v>
      </c>
    </row>
    <row r="224" spans="1:20" ht="18" hidden="1">
      <c r="B224" s="195"/>
      <c r="C224" s="196"/>
      <c r="D224" s="197" t="s">
        <v>224</v>
      </c>
      <c r="E224" s="198">
        <f t="shared" si="21"/>
        <v>0</v>
      </c>
      <c r="F224" s="198">
        <f>SUM(F225:F226)</f>
        <v>0</v>
      </c>
      <c r="G224" s="198">
        <f>SUM(G225:G226)</f>
        <v>0</v>
      </c>
      <c r="H224" s="198">
        <f>SUM(H225:H226)</f>
        <v>0</v>
      </c>
      <c r="I224" s="198">
        <f t="shared" si="22"/>
        <v>0</v>
      </c>
      <c r="J224" s="198">
        <f>SUM(J225:J226)</f>
        <v>0</v>
      </c>
      <c r="K224" s="198">
        <f>SUM(K225:K226)</f>
        <v>0</v>
      </c>
      <c r="L224" s="198">
        <f>SUM(L225:L226)</f>
        <v>0</v>
      </c>
      <c r="M224" s="198">
        <f t="shared" si="25"/>
        <v>0</v>
      </c>
      <c r="N224" s="198">
        <f>SUM(N225:N226)</f>
        <v>0</v>
      </c>
      <c r="O224" s="198">
        <f>SUM(O225:O226)</f>
        <v>0</v>
      </c>
      <c r="P224" s="198">
        <f>SUM(P225:P226)</f>
        <v>0</v>
      </c>
      <c r="Q224" s="198">
        <f t="shared" si="23"/>
        <v>0</v>
      </c>
      <c r="R224" s="198">
        <f>SUM(R225:R226)</f>
        <v>0</v>
      </c>
      <c r="S224" s="198">
        <f>SUM(S225:S226)</f>
        <v>0</v>
      </c>
      <c r="T224" s="198">
        <f>SUM(T225:T226)</f>
        <v>0</v>
      </c>
    </row>
    <row r="225" spans="2:20" ht="18" hidden="1">
      <c r="B225" s="195"/>
      <c r="C225" s="196"/>
      <c r="D225" s="199" t="s">
        <v>229</v>
      </c>
      <c r="E225" s="200">
        <f t="shared" si="21"/>
        <v>0</v>
      </c>
      <c r="F225" s="200">
        <v>0</v>
      </c>
      <c r="G225" s="200">
        <v>0</v>
      </c>
      <c r="H225" s="200">
        <v>0</v>
      </c>
      <c r="I225" s="200">
        <f t="shared" si="22"/>
        <v>0</v>
      </c>
      <c r="J225" s="200">
        <v>0</v>
      </c>
      <c r="K225" s="200">
        <v>0</v>
      </c>
      <c r="L225" s="200">
        <v>0</v>
      </c>
      <c r="M225" s="200">
        <f t="shared" si="25"/>
        <v>0</v>
      </c>
      <c r="N225" s="200">
        <v>0</v>
      </c>
      <c r="O225" s="200">
        <v>0</v>
      </c>
      <c r="P225" s="200">
        <v>0</v>
      </c>
      <c r="Q225" s="200">
        <f t="shared" si="23"/>
        <v>0</v>
      </c>
      <c r="R225" s="200">
        <v>0</v>
      </c>
      <c r="S225" s="200">
        <v>0</v>
      </c>
      <c r="T225" s="200">
        <v>0</v>
      </c>
    </row>
    <row r="226" spans="2:20" ht="18" hidden="1">
      <c r="B226" s="195"/>
      <c r="C226" s="196"/>
      <c r="D226" s="199" t="s">
        <v>230</v>
      </c>
      <c r="E226" s="200">
        <f t="shared" si="21"/>
        <v>0</v>
      </c>
      <c r="F226" s="200">
        <v>0</v>
      </c>
      <c r="G226" s="200">
        <v>0</v>
      </c>
      <c r="H226" s="200">
        <v>0</v>
      </c>
      <c r="I226" s="200">
        <f t="shared" si="22"/>
        <v>0</v>
      </c>
      <c r="J226" s="200">
        <v>0</v>
      </c>
      <c r="K226" s="200">
        <v>0</v>
      </c>
      <c r="L226" s="200">
        <v>0</v>
      </c>
      <c r="M226" s="200">
        <f t="shared" si="25"/>
        <v>0</v>
      </c>
      <c r="N226" s="200">
        <v>0</v>
      </c>
      <c r="O226" s="200">
        <v>0</v>
      </c>
      <c r="P226" s="200">
        <v>0</v>
      </c>
      <c r="Q226" s="200">
        <f t="shared" si="23"/>
        <v>0</v>
      </c>
      <c r="R226" s="200">
        <v>0</v>
      </c>
      <c r="S226" s="200">
        <v>0</v>
      </c>
      <c r="T226" s="200">
        <v>0</v>
      </c>
    </row>
    <row r="227" spans="2:20" ht="102.75" hidden="1" customHeight="1">
      <c r="B227" s="209"/>
      <c r="C227" s="215" t="s">
        <v>494</v>
      </c>
      <c r="D227" s="214" t="s">
        <v>495</v>
      </c>
      <c r="E227" s="213">
        <f t="shared" si="21"/>
        <v>1000</v>
      </c>
      <c r="F227" s="213">
        <v>1000</v>
      </c>
      <c r="G227" s="213">
        <v>0</v>
      </c>
      <c r="H227" s="213">
        <v>0</v>
      </c>
      <c r="I227" s="213">
        <f t="shared" si="22"/>
        <v>1000</v>
      </c>
      <c r="J227" s="213">
        <v>1000</v>
      </c>
      <c r="K227" s="213">
        <v>0</v>
      </c>
      <c r="L227" s="213">
        <v>0</v>
      </c>
      <c r="M227" s="213">
        <f t="shared" si="25"/>
        <v>1000</v>
      </c>
      <c r="N227" s="213">
        <v>1000</v>
      </c>
      <c r="O227" s="213">
        <v>0</v>
      </c>
      <c r="P227" s="213">
        <v>0</v>
      </c>
      <c r="Q227" s="213">
        <f t="shared" si="23"/>
        <v>1000</v>
      </c>
      <c r="R227" s="213">
        <v>1000</v>
      </c>
      <c r="S227" s="213">
        <v>0</v>
      </c>
      <c r="T227" s="213">
        <v>0</v>
      </c>
    </row>
    <row r="232" spans="2:20">
      <c r="E232" s="176"/>
      <c r="F232" s="176"/>
      <c r="G232" s="176"/>
      <c r="H232" s="176"/>
      <c r="I232" s="176"/>
      <c r="J232" s="176"/>
      <c r="K232" s="176"/>
      <c r="L232" s="176"/>
      <c r="M232" s="176"/>
      <c r="N232" s="176"/>
      <c r="O232" s="176"/>
      <c r="P232" s="176"/>
      <c r="Q232" s="176"/>
      <c r="R232" s="176"/>
      <c r="S232" s="176"/>
      <c r="T232" s="176"/>
    </row>
  </sheetData>
  <mergeCells count="12">
    <mergeCell ref="B3:T3"/>
    <mergeCell ref="O5:P5"/>
    <mergeCell ref="S5:T5"/>
    <mergeCell ref="A6:A8"/>
    <mergeCell ref="B6:B8"/>
    <mergeCell ref="C6:C8"/>
    <mergeCell ref="D6:D8"/>
    <mergeCell ref="E6:T6"/>
    <mergeCell ref="E7:H7"/>
    <mergeCell ref="I7:L7"/>
    <mergeCell ref="M7:P7"/>
    <mergeCell ref="Q7:T7"/>
  </mergeCells>
  <printOptions horizontalCentered="1"/>
  <pageMargins left="0.11811023622047245" right="0.11811023622047245" top="0.15748031496062992" bottom="0.15748031496062992" header="0" footer="0"/>
  <pageSetup paperSize="9" scale="40" fitToHeight="500" orientation="landscape"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1005"/>
  <sheetViews>
    <sheetView zoomScale="75" zoomScaleNormal="75" zoomScalePageLayoutView="75" workbookViewId="0">
      <selection activeCell="C32" sqref="C32"/>
    </sheetView>
  </sheetViews>
  <sheetFormatPr defaultColWidth="16.42578125" defaultRowHeight="15.75"/>
  <cols>
    <col min="1" max="1" width="6.42578125" style="59" customWidth="1"/>
    <col min="2" max="2" width="14.28515625" style="60" customWidth="1"/>
    <col min="3" max="3" width="83.42578125" style="59" customWidth="1"/>
    <col min="4" max="5" width="15" style="59" customWidth="1"/>
    <col min="6" max="6" width="16" style="59" customWidth="1"/>
    <col min="7" max="7" width="15" style="59" customWidth="1"/>
    <col min="8" max="8" width="3" style="59" customWidth="1"/>
    <col min="9" max="9" width="18.42578125" style="59" customWidth="1"/>
    <col min="10" max="12" width="15.28515625" style="59" customWidth="1"/>
    <col min="13" max="13" width="17.42578125" style="62" customWidth="1"/>
    <col min="14" max="14" width="3" style="59" customWidth="1"/>
    <col min="15" max="18" width="15.28515625" style="59" customWidth="1"/>
    <col min="19" max="19" width="22.140625" style="62" customWidth="1"/>
    <col min="20" max="21" width="16.42578125" style="63"/>
    <col min="22" max="25" width="16.42578125" style="64"/>
    <col min="26" max="16384" width="16.42578125" style="59"/>
  </cols>
  <sheetData>
    <row r="1" spans="1:25">
      <c r="C1" s="61"/>
    </row>
    <row r="2" spans="1:25">
      <c r="B2" s="65" t="s">
        <v>78</v>
      </c>
      <c r="C2" s="61"/>
    </row>
    <row r="3" spans="1:25">
      <c r="B3" s="66"/>
      <c r="C3" s="61"/>
      <c r="S3" s="59"/>
    </row>
    <row r="4" spans="1:25">
      <c r="B4" s="65" t="s">
        <v>79</v>
      </c>
      <c r="C4" s="61"/>
      <c r="I4" s="59" t="s">
        <v>80</v>
      </c>
      <c r="J4" s="59">
        <v>2.5</v>
      </c>
      <c r="L4" s="67"/>
      <c r="M4" s="68"/>
      <c r="N4" s="67"/>
      <c r="R4" s="67"/>
      <c r="S4" s="68"/>
    </row>
    <row r="5" spans="1:25" ht="16.5" thickBot="1">
      <c r="C5" s="61"/>
    </row>
    <row r="6" spans="1:25">
      <c r="B6" s="1074" t="s">
        <v>81</v>
      </c>
      <c r="C6" s="1076" t="s">
        <v>82</v>
      </c>
      <c r="D6" s="1078" t="s">
        <v>83</v>
      </c>
      <c r="E6" s="1078"/>
      <c r="F6" s="1078"/>
      <c r="G6" s="1078"/>
      <c r="H6" s="69"/>
      <c r="I6" s="1079" t="s">
        <v>84</v>
      </c>
      <c r="J6" s="1079"/>
      <c r="K6" s="1079"/>
      <c r="L6" s="1079"/>
      <c r="M6" s="1079"/>
      <c r="N6" s="70"/>
      <c r="O6" s="1080" t="s">
        <v>85</v>
      </c>
      <c r="P6" s="1080"/>
      <c r="Q6" s="1080"/>
      <c r="R6" s="1080"/>
      <c r="S6" s="1081"/>
    </row>
    <row r="7" spans="1:25" ht="26.25">
      <c r="B7" s="1075"/>
      <c r="C7" s="1077"/>
      <c r="D7" s="71" t="s">
        <v>86</v>
      </c>
      <c r="E7" s="71" t="s">
        <v>87</v>
      </c>
      <c r="F7" s="71" t="s">
        <v>88</v>
      </c>
      <c r="G7" s="71" t="s">
        <v>89</v>
      </c>
      <c r="H7" s="72"/>
      <c r="I7" s="73">
        <v>2019</v>
      </c>
      <c r="J7" s="73">
        <v>2020</v>
      </c>
      <c r="K7" s="73">
        <v>2021</v>
      </c>
      <c r="L7" s="73">
        <v>2022</v>
      </c>
      <c r="M7" s="74" t="s">
        <v>4</v>
      </c>
      <c r="N7" s="75"/>
      <c r="O7" s="73">
        <v>2019</v>
      </c>
      <c r="P7" s="73">
        <v>2020</v>
      </c>
      <c r="Q7" s="73">
        <v>2021</v>
      </c>
      <c r="R7" s="73">
        <v>2022</v>
      </c>
      <c r="S7" s="76" t="s">
        <v>4</v>
      </c>
    </row>
    <row r="8" spans="1:25" s="84" customFormat="1" ht="15" customHeight="1">
      <c r="A8" s="77"/>
      <c r="B8" s="78">
        <v>1</v>
      </c>
      <c r="C8" s="79" t="s">
        <v>90</v>
      </c>
      <c r="D8" s="80">
        <f>D9+D22</f>
        <v>8779198.4762996789</v>
      </c>
      <c r="E8" s="80">
        <f>E9+E22</f>
        <v>10201917.566970427</v>
      </c>
      <c r="F8" s="80">
        <f>F9+F22</f>
        <v>11531108.528538151</v>
      </c>
      <c r="G8" s="80">
        <f>G9+G22</f>
        <v>30512224.571808256</v>
      </c>
      <c r="H8" s="81"/>
      <c r="I8" s="80">
        <f>I9+I22</f>
        <v>10322659.487780128</v>
      </c>
      <c r="J8" s="80">
        <f>J9+J22</f>
        <v>10708982.387909008</v>
      </c>
      <c r="K8" s="80">
        <f>K9+K22</f>
        <v>11159601.808399709</v>
      </c>
      <c r="L8" s="80">
        <f>L9+L22</f>
        <v>11500305.347601842</v>
      </c>
      <c r="M8" s="82">
        <f>SUM(I8:L8)</f>
        <v>43691549.031690687</v>
      </c>
      <c r="N8" s="75"/>
      <c r="O8" s="80">
        <f>O9+O22</f>
        <v>25806648.719450325</v>
      </c>
      <c r="P8" s="80">
        <f>P9+P22</f>
        <v>26772455.969772521</v>
      </c>
      <c r="Q8" s="80">
        <f>Q9+Q22</f>
        <v>27899004.520999268</v>
      </c>
      <c r="R8" s="80">
        <f>R9+R22</f>
        <v>28750763.3690046</v>
      </c>
      <c r="S8" s="83">
        <f>SUM(O8:R8)</f>
        <v>109228872.5792267</v>
      </c>
      <c r="T8" s="63"/>
      <c r="U8" s="63"/>
      <c r="V8" s="64"/>
      <c r="W8" s="64"/>
      <c r="X8" s="64"/>
      <c r="Y8" s="64"/>
    </row>
    <row r="9" spans="1:25">
      <c r="A9" s="85"/>
      <c r="B9" s="86" t="s">
        <v>91</v>
      </c>
      <c r="C9" s="87" t="s">
        <v>92</v>
      </c>
      <c r="D9" s="88">
        <v>7197121.4541401938</v>
      </c>
      <c r="E9" s="88">
        <v>8530010.1255529467</v>
      </c>
      <c r="F9" s="88">
        <v>9734163.2506356798</v>
      </c>
      <c r="G9" s="88">
        <v>25461294.830328822</v>
      </c>
      <c r="H9" s="81"/>
      <c r="I9" s="89">
        <f>SUM(I10:I21)</f>
        <v>6633205.8397801286</v>
      </c>
      <c r="J9" s="89">
        <f>SUM(J10:J21)</f>
        <v>6746661.6639090087</v>
      </c>
      <c r="K9" s="89">
        <f>SUM(K10:K21)</f>
        <v>6912997.1683997083</v>
      </c>
      <c r="L9" s="89">
        <f>SUM(L10:L21)</f>
        <v>7067943.7156018401</v>
      </c>
      <c r="M9" s="89">
        <f>SUM(I9:L9)</f>
        <v>27360808.387690686</v>
      </c>
      <c r="N9" s="75"/>
      <c r="O9" s="89">
        <f>SUM(O10:O21)</f>
        <v>16583014.599450326</v>
      </c>
      <c r="P9" s="89">
        <f>SUM(P10:P21)</f>
        <v>16866654.159772523</v>
      </c>
      <c r="Q9" s="89">
        <f>SUM(Q10:Q21)</f>
        <v>17282492.920999266</v>
      </c>
      <c r="R9" s="89">
        <f>SUM(R10:R21)</f>
        <v>17669859.289004602</v>
      </c>
      <c r="S9" s="90">
        <f>SUM(O9:R9)</f>
        <v>68402020.969226718</v>
      </c>
    </row>
    <row r="10" spans="1:25">
      <c r="A10" s="91"/>
      <c r="B10" s="92" t="s">
        <v>93</v>
      </c>
      <c r="C10" s="93" t="s">
        <v>94</v>
      </c>
      <c r="D10" s="94">
        <v>1787056.0645102034</v>
      </c>
      <c r="E10" s="94">
        <v>1842815.412468106</v>
      </c>
      <c r="F10" s="94">
        <v>1982072.3307817574</v>
      </c>
      <c r="G10" s="94">
        <v>5611943.8077600673</v>
      </c>
      <c r="H10" s="81"/>
      <c r="I10" s="95">
        <f t="shared" ref="I10:L21" si="0">(O10)/2.5</f>
        <v>1833191.7403334894</v>
      </c>
      <c r="J10" s="95">
        <f t="shared" si="0"/>
        <v>1879974.515206222</v>
      </c>
      <c r="K10" s="95">
        <f t="shared" si="0"/>
        <v>1926880.9213687752</v>
      </c>
      <c r="L10" s="95">
        <f t="shared" si="0"/>
        <v>1973917.1403856396</v>
      </c>
      <c r="M10" s="96">
        <f t="shared" ref="M10:M21" si="1">SUM(I10:L10)</f>
        <v>7613964.3172941264</v>
      </c>
      <c r="N10" s="75"/>
      <c r="O10" s="97">
        <v>4582979.3508337233</v>
      </c>
      <c r="P10" s="97">
        <v>4699936.2880155547</v>
      </c>
      <c r="Q10" s="97">
        <v>4817202.3034219379</v>
      </c>
      <c r="R10" s="97">
        <v>4934792.8509640992</v>
      </c>
      <c r="S10" s="98">
        <f t="shared" ref="S10:S43" si="2">SUM(O10:R10)</f>
        <v>19034910.793235313</v>
      </c>
    </row>
    <row r="11" spans="1:25">
      <c r="A11" s="91"/>
      <c r="B11" s="92" t="s">
        <v>95</v>
      </c>
      <c r="C11" s="93" t="s">
        <v>96</v>
      </c>
      <c r="D11" s="94">
        <v>4450684.2443581643</v>
      </c>
      <c r="E11" s="94">
        <v>5604043.1028059134</v>
      </c>
      <c r="F11" s="94">
        <v>6558939.2546445811</v>
      </c>
      <c r="G11" s="94">
        <v>16613666.60180866</v>
      </c>
      <c r="H11" s="81"/>
      <c r="I11" s="95">
        <f t="shared" si="0"/>
        <v>3680000</v>
      </c>
      <c r="J11" s="95">
        <f t="shared" si="0"/>
        <v>3680000</v>
      </c>
      <c r="K11" s="95">
        <f t="shared" si="0"/>
        <v>3720000</v>
      </c>
      <c r="L11" s="95">
        <f t="shared" si="0"/>
        <v>3720000</v>
      </c>
      <c r="M11" s="96">
        <f t="shared" si="1"/>
        <v>14800000</v>
      </c>
      <c r="N11" s="75"/>
      <c r="O11" s="97">
        <v>9200000</v>
      </c>
      <c r="P11" s="97">
        <v>9200000</v>
      </c>
      <c r="Q11" s="97">
        <v>9300000</v>
      </c>
      <c r="R11" s="97">
        <v>9300000</v>
      </c>
      <c r="S11" s="98">
        <f t="shared" si="2"/>
        <v>37000000</v>
      </c>
    </row>
    <row r="12" spans="1:25">
      <c r="A12" s="91"/>
      <c r="B12" s="92" t="s">
        <v>97</v>
      </c>
      <c r="C12" s="93" t="s">
        <v>98</v>
      </c>
      <c r="D12" s="94">
        <v>513836.69010991731</v>
      </c>
      <c r="E12" s="94">
        <v>653024.63854172791</v>
      </c>
      <c r="F12" s="94">
        <v>748215.54545273236</v>
      </c>
      <c r="G12" s="94">
        <v>1915076.8741043776</v>
      </c>
      <c r="H12" s="81"/>
      <c r="I12" s="95">
        <f t="shared" si="0"/>
        <v>415356.50186666672</v>
      </c>
      <c r="J12" s="95">
        <f t="shared" si="0"/>
        <v>439892.15205333347</v>
      </c>
      <c r="K12" s="95">
        <f t="shared" si="0"/>
        <v>466881.36725866684</v>
      </c>
      <c r="L12" s="95">
        <f t="shared" si="0"/>
        <v>496569.50398453342</v>
      </c>
      <c r="M12" s="96">
        <f t="shared" si="1"/>
        <v>1818699.5251632005</v>
      </c>
      <c r="N12" s="75"/>
      <c r="O12" s="99">
        <v>1038391.2546666667</v>
      </c>
      <c r="P12" s="99">
        <v>1099730.3801333336</v>
      </c>
      <c r="Q12" s="99">
        <v>1167203.4181466671</v>
      </c>
      <c r="R12" s="99">
        <v>1241423.7599613336</v>
      </c>
      <c r="S12" s="98">
        <f t="shared" si="2"/>
        <v>4546748.8129080012</v>
      </c>
    </row>
    <row r="13" spans="1:25">
      <c r="A13" s="91"/>
      <c r="B13" s="92" t="s">
        <v>99</v>
      </c>
      <c r="C13" s="93" t="s">
        <v>100</v>
      </c>
      <c r="D13" s="94">
        <v>256485.68080898334</v>
      </c>
      <c r="E13" s="94">
        <v>278127.33575855131</v>
      </c>
      <c r="F13" s="94">
        <v>304849.9112551522</v>
      </c>
      <c r="G13" s="94">
        <v>839462.92782268685</v>
      </c>
      <c r="H13" s="81"/>
      <c r="I13" s="95">
        <f t="shared" si="0"/>
        <v>335334.90238066745</v>
      </c>
      <c r="J13" s="95">
        <f t="shared" si="0"/>
        <v>368868.39261873421</v>
      </c>
      <c r="K13" s="95">
        <f t="shared" si="0"/>
        <v>405755.23188060767</v>
      </c>
      <c r="L13" s="95">
        <f t="shared" si="0"/>
        <v>446330.75506866846</v>
      </c>
      <c r="M13" s="96">
        <f t="shared" si="1"/>
        <v>1556289.2819486777</v>
      </c>
      <c r="N13" s="75"/>
      <c r="O13" s="97">
        <v>838337.2559516686</v>
      </c>
      <c r="P13" s="97">
        <v>922170.98154683551</v>
      </c>
      <c r="Q13" s="97">
        <v>1014388.0797015191</v>
      </c>
      <c r="R13" s="97">
        <v>1115826.8876716711</v>
      </c>
      <c r="S13" s="98">
        <f t="shared" si="2"/>
        <v>3890723.2048716946</v>
      </c>
    </row>
    <row r="14" spans="1:25">
      <c r="A14" s="91"/>
      <c r="B14" s="92" t="s">
        <v>101</v>
      </c>
      <c r="C14" s="93" t="s">
        <v>102</v>
      </c>
      <c r="D14" s="94">
        <v>85269.318627244065</v>
      </c>
      <c r="E14" s="94">
        <v>98319.959482669205</v>
      </c>
      <c r="F14" s="94">
        <v>89863.953753369758</v>
      </c>
      <c r="G14" s="94">
        <v>273453.23186328303</v>
      </c>
      <c r="H14" s="81"/>
      <c r="I14" s="95">
        <f t="shared" si="0"/>
        <v>89863.953753369802</v>
      </c>
      <c r="J14" s="95">
        <f t="shared" si="0"/>
        <v>89863.953753369802</v>
      </c>
      <c r="K14" s="95">
        <f t="shared" si="0"/>
        <v>89863.953753369802</v>
      </c>
      <c r="L14" s="95">
        <f t="shared" si="0"/>
        <v>89863.953753369802</v>
      </c>
      <c r="M14" s="96">
        <f t="shared" si="1"/>
        <v>359455.81501347921</v>
      </c>
      <c r="N14" s="75"/>
      <c r="O14" s="97">
        <v>224659.88438342451</v>
      </c>
      <c r="P14" s="97">
        <v>224659.88438342451</v>
      </c>
      <c r="Q14" s="97">
        <v>224659.88438342451</v>
      </c>
      <c r="R14" s="97">
        <v>224659.88438342451</v>
      </c>
      <c r="S14" s="98">
        <f t="shared" si="2"/>
        <v>898639.53753369802</v>
      </c>
    </row>
    <row r="15" spans="1:25" hidden="1">
      <c r="A15" s="91"/>
      <c r="B15" s="92" t="s">
        <v>103</v>
      </c>
      <c r="C15" s="93" t="s">
        <v>104</v>
      </c>
      <c r="D15" s="94">
        <v>103789.45572567954</v>
      </c>
      <c r="E15" s="94">
        <v>53679.676495980915</v>
      </c>
      <c r="F15" s="94">
        <v>50222.254748087536</v>
      </c>
      <c r="G15" s="94">
        <v>207691.38696974801</v>
      </c>
      <c r="H15" s="81"/>
      <c r="I15" s="95">
        <f t="shared" si="0"/>
        <v>0</v>
      </c>
      <c r="J15" s="95">
        <f t="shared" si="0"/>
        <v>0</v>
      </c>
      <c r="K15" s="95">
        <f t="shared" si="0"/>
        <v>0</v>
      </c>
      <c r="L15" s="95">
        <f t="shared" si="0"/>
        <v>0</v>
      </c>
      <c r="M15" s="96">
        <f t="shared" si="1"/>
        <v>0</v>
      </c>
      <c r="N15" s="75"/>
      <c r="O15" s="97"/>
      <c r="P15" s="97"/>
      <c r="Q15" s="97"/>
      <c r="R15" s="97"/>
      <c r="S15" s="98">
        <f t="shared" si="2"/>
        <v>0</v>
      </c>
    </row>
    <row r="16" spans="1:25">
      <c r="A16" s="91"/>
      <c r="B16" s="92" t="s">
        <v>105</v>
      </c>
      <c r="C16" s="100" t="s">
        <v>106</v>
      </c>
      <c r="D16" s="94"/>
      <c r="E16" s="94"/>
      <c r="F16" s="94"/>
      <c r="G16" s="94"/>
      <c r="H16" s="101"/>
      <c r="I16" s="95">
        <f t="shared" si="0"/>
        <v>145200</v>
      </c>
      <c r="J16" s="95">
        <f t="shared" si="0"/>
        <v>145200</v>
      </c>
      <c r="K16" s="95">
        <f t="shared" si="0"/>
        <v>145200</v>
      </c>
      <c r="L16" s="95">
        <f t="shared" si="0"/>
        <v>145200</v>
      </c>
      <c r="M16" s="96">
        <f>SUM(I16:L16)</f>
        <v>580800</v>
      </c>
      <c r="N16" s="75"/>
      <c r="O16" s="97">
        <v>363000</v>
      </c>
      <c r="P16" s="97">
        <v>363000</v>
      </c>
      <c r="Q16" s="97">
        <v>363000</v>
      </c>
      <c r="R16" s="97">
        <v>363000</v>
      </c>
      <c r="S16" s="98">
        <f>SUM(O16:R16)</f>
        <v>1452000</v>
      </c>
    </row>
    <row r="17" spans="1:25">
      <c r="A17" s="91"/>
      <c r="B17" s="92" t="s">
        <v>107</v>
      </c>
      <c r="C17" s="93" t="s">
        <v>108</v>
      </c>
      <c r="D17" s="94"/>
      <c r="E17" s="94"/>
      <c r="F17" s="94"/>
      <c r="G17" s="94"/>
      <c r="H17" s="81"/>
      <c r="I17" s="95">
        <f t="shared" si="0"/>
        <v>12000</v>
      </c>
      <c r="J17" s="95">
        <f t="shared" si="0"/>
        <v>12000</v>
      </c>
      <c r="K17" s="95">
        <f t="shared" si="0"/>
        <v>12000</v>
      </c>
      <c r="L17" s="95">
        <f t="shared" si="0"/>
        <v>18000</v>
      </c>
      <c r="M17" s="96">
        <f>SUM(I17:L17)</f>
        <v>54000</v>
      </c>
      <c r="N17" s="75"/>
      <c r="O17" s="97">
        <v>30000</v>
      </c>
      <c r="P17" s="97">
        <v>30000</v>
      </c>
      <c r="Q17" s="97">
        <v>30000</v>
      </c>
      <c r="R17" s="97">
        <v>45000</v>
      </c>
      <c r="S17" s="98">
        <f>SUM(O17:R17)</f>
        <v>135000</v>
      </c>
    </row>
    <row r="18" spans="1:25">
      <c r="A18" s="91"/>
      <c r="B18" s="92" t="s">
        <v>109</v>
      </c>
      <c r="C18" s="93" t="s">
        <v>110</v>
      </c>
      <c r="D18" s="94"/>
      <c r="E18" s="94"/>
      <c r="F18" s="94"/>
      <c r="G18" s="94"/>
      <c r="H18" s="81"/>
      <c r="I18" s="95">
        <f t="shared" si="0"/>
        <v>65497.1</v>
      </c>
      <c r="J18" s="95">
        <f t="shared" si="0"/>
        <v>75321.664999999994</v>
      </c>
      <c r="K18" s="95">
        <f t="shared" si="0"/>
        <v>86619.914749999982</v>
      </c>
      <c r="L18" s="95">
        <f t="shared" si="0"/>
        <v>99612.901962499978</v>
      </c>
      <c r="M18" s="96">
        <f>SUM(I18:L18)</f>
        <v>327051.58171249996</v>
      </c>
      <c r="N18" s="75"/>
      <c r="O18" s="97">
        <v>163742.75</v>
      </c>
      <c r="P18" s="97">
        <v>188304.16249999998</v>
      </c>
      <c r="Q18" s="97">
        <v>216549.78687499996</v>
      </c>
      <c r="R18" s="97">
        <v>249032.25490624993</v>
      </c>
      <c r="S18" s="98">
        <f>SUM(O18:R18)</f>
        <v>817628.9542812499</v>
      </c>
    </row>
    <row r="19" spans="1:25" s="67" customFormat="1">
      <c r="A19" s="102"/>
      <c r="B19" s="92" t="s">
        <v>109</v>
      </c>
      <c r="C19" s="93" t="s">
        <v>111</v>
      </c>
      <c r="D19" s="94"/>
      <c r="E19" s="94"/>
      <c r="F19" s="94"/>
      <c r="G19" s="94"/>
      <c r="H19" s="81"/>
      <c r="I19" s="95">
        <f t="shared" si="0"/>
        <v>12000</v>
      </c>
      <c r="J19" s="95">
        <f t="shared" si="0"/>
        <v>12000</v>
      </c>
      <c r="K19" s="95">
        <f t="shared" si="0"/>
        <v>12000</v>
      </c>
      <c r="L19" s="95">
        <f t="shared" si="0"/>
        <v>12000</v>
      </c>
      <c r="M19" s="96">
        <f t="shared" si="1"/>
        <v>48000</v>
      </c>
      <c r="N19" s="75"/>
      <c r="O19" s="97">
        <v>30000</v>
      </c>
      <c r="P19" s="97">
        <v>30000</v>
      </c>
      <c r="Q19" s="97">
        <v>30000</v>
      </c>
      <c r="R19" s="97">
        <v>30000</v>
      </c>
      <c r="S19" s="98">
        <f t="shared" si="2"/>
        <v>120000</v>
      </c>
      <c r="T19" s="63"/>
      <c r="U19" s="63"/>
      <c r="V19" s="64"/>
      <c r="W19" s="64"/>
      <c r="X19" s="64"/>
      <c r="Y19" s="64"/>
    </row>
    <row r="20" spans="1:25" s="67" customFormat="1">
      <c r="A20" s="102"/>
      <c r="B20" s="92" t="s">
        <v>112</v>
      </c>
      <c r="C20" s="93" t="s">
        <v>113</v>
      </c>
      <c r="D20" s="94"/>
      <c r="E20" s="94"/>
      <c r="F20" s="94"/>
      <c r="G20" s="94"/>
      <c r="H20" s="81"/>
      <c r="I20" s="95">
        <f t="shared" si="0"/>
        <v>30000</v>
      </c>
      <c r="J20" s="95">
        <f t="shared" si="0"/>
        <v>30000</v>
      </c>
      <c r="K20" s="95">
        <f t="shared" si="0"/>
        <v>30000</v>
      </c>
      <c r="L20" s="95">
        <f t="shared" si="0"/>
        <v>44000</v>
      </c>
      <c r="M20" s="96">
        <f t="shared" si="1"/>
        <v>134000</v>
      </c>
      <c r="N20" s="75"/>
      <c r="O20" s="95">
        <v>75000</v>
      </c>
      <c r="P20" s="95">
        <v>75000</v>
      </c>
      <c r="Q20" s="95">
        <v>75000</v>
      </c>
      <c r="R20" s="95">
        <v>110000</v>
      </c>
      <c r="S20" s="98">
        <f t="shared" si="2"/>
        <v>335000</v>
      </c>
      <c r="T20" s="63"/>
      <c r="U20" s="63"/>
      <c r="V20" s="64"/>
      <c r="W20" s="64"/>
      <c r="X20" s="64"/>
      <c r="Y20" s="64"/>
    </row>
    <row r="21" spans="1:25" s="67" customFormat="1">
      <c r="A21" s="102"/>
      <c r="B21" s="92" t="s">
        <v>114</v>
      </c>
      <c r="C21" s="93" t="s">
        <v>115</v>
      </c>
      <c r="D21" s="94"/>
      <c r="E21" s="94"/>
      <c r="F21" s="94"/>
      <c r="G21" s="94"/>
      <c r="H21" s="81"/>
      <c r="I21" s="95">
        <f t="shared" si="0"/>
        <v>14761.641445936004</v>
      </c>
      <c r="J21" s="95">
        <f t="shared" si="0"/>
        <v>13540.985277349202</v>
      </c>
      <c r="K21" s="95">
        <f t="shared" si="0"/>
        <v>17795.779388288884</v>
      </c>
      <c r="L21" s="95">
        <f t="shared" si="0"/>
        <v>22449.46044712916</v>
      </c>
      <c r="M21" s="96">
        <f t="shared" si="1"/>
        <v>68547.866558703245</v>
      </c>
      <c r="N21" s="75"/>
      <c r="O21" s="95">
        <v>36904.103614840009</v>
      </c>
      <c r="P21" s="95">
        <v>33852.463193373005</v>
      </c>
      <c r="Q21" s="95">
        <v>44489.448470722207</v>
      </c>
      <c r="R21" s="95">
        <v>56123.651117822898</v>
      </c>
      <c r="S21" s="98">
        <f t="shared" si="2"/>
        <v>171369.66639675811</v>
      </c>
      <c r="T21" s="63"/>
      <c r="U21" s="63"/>
      <c r="V21" s="64"/>
      <c r="W21" s="64"/>
      <c r="X21" s="64"/>
      <c r="Y21" s="64"/>
    </row>
    <row r="22" spans="1:25">
      <c r="A22" s="103"/>
      <c r="B22" s="86" t="s">
        <v>116</v>
      </c>
      <c r="C22" s="104" t="s">
        <v>117</v>
      </c>
      <c r="D22" s="88">
        <v>1582077.0221594856</v>
      </c>
      <c r="E22" s="88">
        <v>1671907.441417479</v>
      </c>
      <c r="F22" s="88">
        <v>1796945.2779024704</v>
      </c>
      <c r="G22" s="88">
        <v>5050929.741479435</v>
      </c>
      <c r="H22" s="81"/>
      <c r="I22" s="105">
        <f>SUM(I23:I29)</f>
        <v>3689453.648</v>
      </c>
      <c r="J22" s="105">
        <f>SUM(J23:J29)</f>
        <v>3962320.7239999999</v>
      </c>
      <c r="K22" s="105">
        <f>SUM(K23:K29)</f>
        <v>4246604.6400000006</v>
      </c>
      <c r="L22" s="105">
        <f>SUM(L23:L29)</f>
        <v>4432361.6320000011</v>
      </c>
      <c r="M22" s="106">
        <f t="shared" ref="M22:M29" si="3">SUM(I22:L22)</f>
        <v>16330740.644000001</v>
      </c>
      <c r="N22" s="75"/>
      <c r="O22" s="105">
        <f>SUM(O23:O29)</f>
        <v>9223634.120000001</v>
      </c>
      <c r="P22" s="105">
        <f>SUM(P23:P29)</f>
        <v>9905801.8099999987</v>
      </c>
      <c r="Q22" s="105">
        <f>SUM(Q23:Q29)</f>
        <v>10616511.600000001</v>
      </c>
      <c r="R22" s="105">
        <f>SUM(R23:R29)</f>
        <v>11080904.08</v>
      </c>
      <c r="S22" s="107">
        <f t="shared" si="2"/>
        <v>40826851.609999999</v>
      </c>
    </row>
    <row r="23" spans="1:25">
      <c r="A23" s="91"/>
      <c r="B23" s="108" t="s">
        <v>118</v>
      </c>
      <c r="C23" s="109" t="s">
        <v>119</v>
      </c>
      <c r="D23" s="110">
        <v>370327.67404998827</v>
      </c>
      <c r="E23" s="110">
        <v>414316.58440617344</v>
      </c>
      <c r="F23" s="110">
        <v>473433.27137727162</v>
      </c>
      <c r="G23" s="110">
        <v>1258077.5298334332</v>
      </c>
      <c r="H23" s="81"/>
      <c r="I23" s="95">
        <f t="shared" ref="I23:L28" si="4">(O23)/2.5</f>
        <v>471581.2</v>
      </c>
      <c r="J23" s="95">
        <f t="shared" si="4"/>
        <v>552565.80000000005</v>
      </c>
      <c r="K23" s="95">
        <f t="shared" si="4"/>
        <v>566164.4</v>
      </c>
      <c r="L23" s="95">
        <f t="shared" si="4"/>
        <v>567313.6</v>
      </c>
      <c r="M23" s="111">
        <f t="shared" si="3"/>
        <v>2157625</v>
      </c>
      <c r="N23" s="75"/>
      <c r="O23" s="97">
        <v>1178953</v>
      </c>
      <c r="P23" s="97">
        <v>1381414.5</v>
      </c>
      <c r="Q23" s="97">
        <v>1415411</v>
      </c>
      <c r="R23" s="97">
        <v>1418284</v>
      </c>
      <c r="S23" s="98">
        <f t="shared" si="2"/>
        <v>5394062.5</v>
      </c>
    </row>
    <row r="24" spans="1:25">
      <c r="A24" s="91"/>
      <c r="B24" s="108" t="s">
        <v>120</v>
      </c>
      <c r="C24" s="109" t="s">
        <v>957</v>
      </c>
      <c r="D24" s="110"/>
      <c r="E24" s="110"/>
      <c r="F24" s="110"/>
      <c r="G24" s="110"/>
      <c r="H24" s="101"/>
      <c r="I24" s="95">
        <f t="shared" si="4"/>
        <v>442080</v>
      </c>
      <c r="J24" s="95">
        <f t="shared" si="4"/>
        <v>553080</v>
      </c>
      <c r="K24" s="95">
        <f t="shared" si="4"/>
        <v>645480</v>
      </c>
      <c r="L24" s="95">
        <f t="shared" si="4"/>
        <v>733800</v>
      </c>
      <c r="M24" s="111">
        <f t="shared" si="3"/>
        <v>2374440</v>
      </c>
      <c r="N24" s="75"/>
      <c r="O24" s="97">
        <v>1105200</v>
      </c>
      <c r="P24" s="97">
        <v>1382700</v>
      </c>
      <c r="Q24" s="97">
        <v>1613700</v>
      </c>
      <c r="R24" s="97">
        <v>1834500</v>
      </c>
      <c r="S24" s="98">
        <f t="shared" si="2"/>
        <v>5936100</v>
      </c>
    </row>
    <row r="25" spans="1:25">
      <c r="A25" s="91"/>
      <c r="B25" s="108" t="s">
        <v>121</v>
      </c>
      <c r="C25" s="109" t="s">
        <v>743</v>
      </c>
      <c r="D25" s="110"/>
      <c r="E25" s="110"/>
      <c r="F25" s="110"/>
      <c r="G25" s="110"/>
      <c r="H25" s="81"/>
      <c r="I25" s="95">
        <f t="shared" si="4"/>
        <v>1080000</v>
      </c>
      <c r="J25" s="95">
        <f t="shared" si="4"/>
        <v>1080000</v>
      </c>
      <c r="K25" s="95">
        <f t="shared" si="4"/>
        <v>1080000</v>
      </c>
      <c r="L25" s="95">
        <f t="shared" si="4"/>
        <v>1080000</v>
      </c>
      <c r="M25" s="111">
        <f t="shared" si="3"/>
        <v>4320000</v>
      </c>
      <c r="N25" s="75"/>
      <c r="O25" s="97">
        <v>2700000</v>
      </c>
      <c r="P25" s="97">
        <v>2700000</v>
      </c>
      <c r="Q25" s="97">
        <v>2700000</v>
      </c>
      <c r="R25" s="97">
        <v>2700000</v>
      </c>
      <c r="S25" s="98">
        <f t="shared" si="2"/>
        <v>10800000</v>
      </c>
    </row>
    <row r="26" spans="1:25">
      <c r="A26" s="91"/>
      <c r="B26" s="108" t="s">
        <v>122</v>
      </c>
      <c r="C26" s="109" t="s">
        <v>123</v>
      </c>
      <c r="D26" s="110">
        <v>467270.73994369729</v>
      </c>
      <c r="E26" s="110">
        <v>490634.27694088226</v>
      </c>
      <c r="F26" s="110">
        <v>510259.64801851747</v>
      </c>
      <c r="G26" s="110">
        <v>1468164.6649030971</v>
      </c>
      <c r="H26" s="81"/>
      <c r="I26" s="95">
        <f t="shared" si="4"/>
        <v>720000</v>
      </c>
      <c r="J26" s="95">
        <f t="shared" si="4"/>
        <v>792000.00000000012</v>
      </c>
      <c r="K26" s="95">
        <f t="shared" si="4"/>
        <v>871200.00000000035</v>
      </c>
      <c r="L26" s="95">
        <f t="shared" si="4"/>
        <v>958320.00000000023</v>
      </c>
      <c r="M26" s="112">
        <f t="shared" si="3"/>
        <v>3341520.0000000009</v>
      </c>
      <c r="N26" s="75"/>
      <c r="O26" s="113">
        <v>1800000</v>
      </c>
      <c r="P26" s="113">
        <v>1980000.0000000002</v>
      </c>
      <c r="Q26" s="113">
        <v>2178000.0000000009</v>
      </c>
      <c r="R26" s="113">
        <v>2395800.0000000005</v>
      </c>
      <c r="S26" s="98">
        <f t="shared" si="2"/>
        <v>8353800.0000000019</v>
      </c>
    </row>
    <row r="27" spans="1:25">
      <c r="A27" s="91"/>
      <c r="B27" s="108" t="s">
        <v>124</v>
      </c>
      <c r="C27" s="109" t="s">
        <v>125</v>
      </c>
      <c r="D27" s="110">
        <v>1753.2002656364789</v>
      </c>
      <c r="E27" s="110">
        <v>1840.8602789183028</v>
      </c>
      <c r="F27" s="110">
        <v>1914.4946900750349</v>
      </c>
      <c r="G27" s="110">
        <v>5508.5552346298164</v>
      </c>
      <c r="H27" s="81"/>
      <c r="I27" s="95">
        <f t="shared" si="4"/>
        <v>17392.448</v>
      </c>
      <c r="J27" s="95">
        <f t="shared" si="4"/>
        <v>23474.923999999999</v>
      </c>
      <c r="K27" s="95">
        <f t="shared" si="4"/>
        <v>26560.240000000002</v>
      </c>
      <c r="L27" s="95">
        <f t="shared" si="4"/>
        <v>35728.031999999999</v>
      </c>
      <c r="M27" s="112">
        <f t="shared" si="3"/>
        <v>103155.644</v>
      </c>
      <c r="N27" s="75"/>
      <c r="O27" s="114">
        <v>43481.120000000003</v>
      </c>
      <c r="P27" s="114">
        <v>58687.31</v>
      </c>
      <c r="Q27" s="114">
        <v>66400.600000000006</v>
      </c>
      <c r="R27" s="114">
        <v>89320.08</v>
      </c>
      <c r="S27" s="98">
        <f t="shared" si="2"/>
        <v>257889.11</v>
      </c>
    </row>
    <row r="28" spans="1:25">
      <c r="A28" s="91"/>
      <c r="B28" s="108" t="s">
        <v>126</v>
      </c>
      <c r="C28" s="109" t="s">
        <v>127</v>
      </c>
      <c r="D28" s="110">
        <v>150416.23629103936</v>
      </c>
      <c r="E28" s="110">
        <v>169859.71830583937</v>
      </c>
      <c r="F28" s="110">
        <v>189053.68404633101</v>
      </c>
      <c r="G28" s="110">
        <v>509329.63864320971</v>
      </c>
      <c r="H28" s="81"/>
      <c r="I28" s="95">
        <f t="shared" si="4"/>
        <v>958400</v>
      </c>
      <c r="J28" s="95">
        <f t="shared" si="4"/>
        <v>961200</v>
      </c>
      <c r="K28" s="95">
        <f t="shared" si="4"/>
        <v>1057200</v>
      </c>
      <c r="L28" s="95">
        <f t="shared" si="4"/>
        <v>1057200</v>
      </c>
      <c r="M28" s="115">
        <f t="shared" si="3"/>
        <v>4034000</v>
      </c>
      <c r="N28" s="75"/>
      <c r="O28" s="116">
        <v>2396000</v>
      </c>
      <c r="P28" s="116">
        <v>2403000</v>
      </c>
      <c r="Q28" s="116">
        <v>2643000</v>
      </c>
      <c r="R28" s="116">
        <v>2643000</v>
      </c>
      <c r="S28" s="98">
        <f t="shared" si="2"/>
        <v>10085000</v>
      </c>
    </row>
    <row r="29" spans="1:25" hidden="1">
      <c r="B29" s="108" t="s">
        <v>128</v>
      </c>
      <c r="C29" s="109" t="s">
        <v>129</v>
      </c>
      <c r="D29" s="110">
        <v>592309.17160912417</v>
      </c>
      <c r="E29" s="110">
        <v>595256.00148566545</v>
      </c>
      <c r="F29" s="110">
        <v>622284.17977027537</v>
      </c>
      <c r="G29" s="110">
        <v>1809849.352865065</v>
      </c>
      <c r="H29" s="81"/>
      <c r="I29" s="95">
        <v>0</v>
      </c>
      <c r="J29" s="95">
        <v>0</v>
      </c>
      <c r="K29" s="95">
        <v>0</v>
      </c>
      <c r="L29" s="95">
        <v>0</v>
      </c>
      <c r="M29" s="111">
        <f t="shared" si="3"/>
        <v>0</v>
      </c>
      <c r="N29" s="75"/>
      <c r="O29" s="97"/>
      <c r="P29" s="97"/>
      <c r="Q29" s="97"/>
      <c r="R29" s="97"/>
      <c r="S29" s="98">
        <f t="shared" si="2"/>
        <v>0</v>
      </c>
    </row>
    <row r="30" spans="1:25">
      <c r="A30" s="85"/>
      <c r="B30" s="78">
        <v>2</v>
      </c>
      <c r="C30" s="79" t="s">
        <v>130</v>
      </c>
      <c r="D30" s="80">
        <f>D31+D37+D40</f>
        <v>10247340.89089858</v>
      </c>
      <c r="E30" s="80">
        <f>E31+E37+E40</f>
        <v>6836361.6411871472</v>
      </c>
      <c r="F30" s="80">
        <f>F31+F37+F40</f>
        <v>7462048.8163647037</v>
      </c>
      <c r="G30" s="80">
        <f>G31+G37+G40</f>
        <v>24545751.34845043</v>
      </c>
      <c r="H30" s="81"/>
      <c r="I30" s="80">
        <f>I31+I37+I40</f>
        <v>13107090.132791525</v>
      </c>
      <c r="J30" s="80">
        <f>J31+J37+J40</f>
        <v>15227722.677177124</v>
      </c>
      <c r="K30" s="80">
        <f>K31+K37+K40</f>
        <v>16373339.915685926</v>
      </c>
      <c r="L30" s="80">
        <f>L31+L37+L40</f>
        <v>17611400.210393127</v>
      </c>
      <c r="M30" s="80">
        <f>M31+M37+M40</f>
        <v>62319552.936047696</v>
      </c>
      <c r="N30" s="75"/>
      <c r="O30" s="80">
        <f>O31+O37+O40</f>
        <v>32667725.331978813</v>
      </c>
      <c r="P30" s="80">
        <f>P31+P37+P40</f>
        <v>37969306.692942813</v>
      </c>
      <c r="Q30" s="80">
        <f>Q31+Q37+Q40</f>
        <v>40933349.78921482</v>
      </c>
      <c r="R30" s="80">
        <f>R31+R37+R40</f>
        <v>44028500.525982812</v>
      </c>
      <c r="S30" s="117">
        <f>S31+S37+S40</f>
        <v>155598882.34011924</v>
      </c>
    </row>
    <row r="31" spans="1:25">
      <c r="A31" s="103"/>
      <c r="B31" s="86" t="s">
        <v>131</v>
      </c>
      <c r="C31" s="104" t="s">
        <v>132</v>
      </c>
      <c r="D31" s="88">
        <v>10025486.114797164</v>
      </c>
      <c r="E31" s="88">
        <v>6608850.8638919732</v>
      </c>
      <c r="F31" s="88">
        <v>7221017.1587742791</v>
      </c>
      <c r="G31" s="88">
        <v>23855354.137463417</v>
      </c>
      <c r="H31" s="81"/>
      <c r="I31" s="105">
        <f>SUM(I32:I36)</f>
        <v>5188601.3389999997</v>
      </c>
      <c r="J31" s="105">
        <f>SUM(J32:J36)</f>
        <v>7267429.8833855987</v>
      </c>
      <c r="K31" s="105">
        <f>SUM(K32:K36)</f>
        <v>8428211.1218944006</v>
      </c>
      <c r="L31" s="105">
        <f>SUM(L32:L36)</f>
        <v>9657508.8166016005</v>
      </c>
      <c r="M31" s="106">
        <f>SUM(I31:L31)</f>
        <v>30541751.160881598</v>
      </c>
      <c r="N31" s="75"/>
      <c r="O31" s="105">
        <f>SUM(O32:O36)</f>
        <v>12971503.3475</v>
      </c>
      <c r="P31" s="105">
        <f>SUM(P32:P36)</f>
        <v>18168574.708463997</v>
      </c>
      <c r="Q31" s="105">
        <f>SUM(Q32:Q36)</f>
        <v>21070527.804736</v>
      </c>
      <c r="R31" s="105">
        <f>SUM(R32:R36)</f>
        <v>24143772.041503999</v>
      </c>
      <c r="S31" s="107">
        <f>SUM(O31:R31)</f>
        <v>76354377.902203992</v>
      </c>
    </row>
    <row r="32" spans="1:25">
      <c r="A32" s="103"/>
      <c r="B32" s="92" t="s">
        <v>133</v>
      </c>
      <c r="C32" s="93" t="s">
        <v>33</v>
      </c>
      <c r="D32" s="94">
        <v>3204905.9479717729</v>
      </c>
      <c r="E32" s="94">
        <v>3710230.0855342429</v>
      </c>
      <c r="F32" s="94">
        <v>4278714.7486154065</v>
      </c>
      <c r="G32" s="94">
        <v>11193850.782121422</v>
      </c>
      <c r="H32" s="118"/>
      <c r="I32" s="119">
        <v>4970361.3389999997</v>
      </c>
      <c r="J32" s="95">
        <f t="shared" ref="I32:L35" si="5">(P32)/2.5</f>
        <v>7049189.8833855987</v>
      </c>
      <c r="K32" s="95">
        <f t="shared" si="5"/>
        <v>8209971.1218943996</v>
      </c>
      <c r="L32" s="95">
        <f t="shared" si="5"/>
        <v>9439268.8166016005</v>
      </c>
      <c r="M32" s="111">
        <f>SUM(I32:L32)</f>
        <v>29668791.160881598</v>
      </c>
      <c r="N32" s="75"/>
      <c r="O32" s="97">
        <f>I32*2.5</f>
        <v>12425903.3475</v>
      </c>
      <c r="P32" s="97">
        <f>18550499.69312*0.95</f>
        <v>17622974.708463997</v>
      </c>
      <c r="Q32" s="97">
        <f>21605187.16288*0.95</f>
        <v>20524927.804736</v>
      </c>
      <c r="R32" s="97">
        <f>24840181.09632*0.95</f>
        <v>23598172.041503999</v>
      </c>
      <c r="S32" s="98">
        <f>SUM(O32:R32)</f>
        <v>74171977.902203992</v>
      </c>
    </row>
    <row r="33" spans="1:25">
      <c r="A33" s="103"/>
      <c r="B33" s="92"/>
      <c r="C33" s="93"/>
      <c r="D33" s="94"/>
      <c r="E33" s="94"/>
      <c r="F33" s="94"/>
      <c r="G33" s="94"/>
      <c r="H33" s="120"/>
      <c r="I33" s="95"/>
      <c r="J33" s="95"/>
      <c r="K33" s="95"/>
      <c r="L33" s="95"/>
      <c r="M33" s="111"/>
      <c r="N33" s="75"/>
      <c r="O33" s="97"/>
      <c r="P33" s="97"/>
      <c r="Q33" s="97"/>
      <c r="R33" s="97"/>
      <c r="S33" s="98"/>
    </row>
    <row r="34" spans="1:25" ht="26.25">
      <c r="A34" s="103"/>
      <c r="B34" s="92" t="s">
        <v>134</v>
      </c>
      <c r="C34" s="93" t="s">
        <v>76</v>
      </c>
      <c r="D34" s="94">
        <v>1876546.3337913237</v>
      </c>
      <c r="E34" s="94">
        <v>2183496.2945650918</v>
      </c>
      <c r="F34" s="94">
        <v>2503248.2677888675</v>
      </c>
      <c r="G34" s="94">
        <v>6563290.8961452832</v>
      </c>
      <c r="H34" s="120"/>
      <c r="I34" s="95">
        <f t="shared" si="5"/>
        <v>66392</v>
      </c>
      <c r="J34" s="95">
        <f t="shared" si="5"/>
        <v>66392</v>
      </c>
      <c r="K34" s="95">
        <f t="shared" si="5"/>
        <v>66392</v>
      </c>
      <c r="L34" s="95">
        <f t="shared" si="5"/>
        <v>66392</v>
      </c>
      <c r="M34" s="111">
        <f>SUM(I34:L34)</f>
        <v>265568</v>
      </c>
      <c r="N34" s="75"/>
      <c r="O34" s="97">
        <v>165980</v>
      </c>
      <c r="P34" s="97">
        <v>165980</v>
      </c>
      <c r="Q34" s="97">
        <v>165980</v>
      </c>
      <c r="R34" s="97">
        <v>165980</v>
      </c>
      <c r="S34" s="98">
        <f>SUM(O34:R34)</f>
        <v>663920</v>
      </c>
      <c r="V34" s="59"/>
      <c r="W34" s="59"/>
      <c r="X34" s="59"/>
      <c r="Y34" s="59"/>
    </row>
    <row r="35" spans="1:25">
      <c r="A35" s="103"/>
      <c r="B35" s="92" t="s">
        <v>135</v>
      </c>
      <c r="C35" s="93" t="s">
        <v>136</v>
      </c>
      <c r="D35" s="94">
        <v>402064.23293956573</v>
      </c>
      <c r="E35" s="94">
        <v>422167.44458654401</v>
      </c>
      <c r="F35" s="94">
        <v>439054.14237000572</v>
      </c>
      <c r="G35" s="94">
        <v>1263285.8198961155</v>
      </c>
      <c r="H35" s="81"/>
      <c r="I35" s="95">
        <f t="shared" si="5"/>
        <v>151848</v>
      </c>
      <c r="J35" s="95">
        <f t="shared" si="5"/>
        <v>151848</v>
      </c>
      <c r="K35" s="95">
        <f t="shared" si="5"/>
        <v>151848</v>
      </c>
      <c r="L35" s="95">
        <f t="shared" si="5"/>
        <v>151848</v>
      </c>
      <c r="M35" s="111">
        <f>SUM(I35:L35)</f>
        <v>607392</v>
      </c>
      <c r="N35" s="75"/>
      <c r="O35" s="97">
        <v>379620</v>
      </c>
      <c r="P35" s="97">
        <v>379620</v>
      </c>
      <c r="Q35" s="97">
        <v>379620</v>
      </c>
      <c r="R35" s="97">
        <v>379620</v>
      </c>
      <c r="S35" s="98">
        <f>SUM(O35:R35)</f>
        <v>1518480</v>
      </c>
      <c r="V35" s="59"/>
      <c r="W35" s="59"/>
      <c r="X35" s="59"/>
      <c r="Y35" s="59"/>
    </row>
    <row r="36" spans="1:25" s="67" customFormat="1" ht="26.25" hidden="1">
      <c r="A36" s="121"/>
      <c r="B36" s="122" t="s">
        <v>137</v>
      </c>
      <c r="C36" s="123" t="s">
        <v>138</v>
      </c>
      <c r="D36" s="124">
        <v>4541969.6000945047</v>
      </c>
      <c r="E36" s="124">
        <v>292957.03920609556</v>
      </c>
      <c r="F36" s="124">
        <v>0</v>
      </c>
      <c r="G36" s="124">
        <v>4834926.6393006006</v>
      </c>
      <c r="H36" s="81"/>
      <c r="I36" s="95"/>
      <c r="J36" s="95"/>
      <c r="K36" s="95"/>
      <c r="L36" s="95"/>
      <c r="M36" s="111"/>
      <c r="N36" s="125"/>
      <c r="O36" s="126"/>
      <c r="P36" s="99"/>
      <c r="Q36" s="99"/>
      <c r="R36" s="99"/>
      <c r="S36" s="127"/>
      <c r="T36" s="63"/>
      <c r="U36" s="63"/>
    </row>
    <row r="37" spans="1:25">
      <c r="A37" s="103"/>
      <c r="B37" s="86" t="s">
        <v>139</v>
      </c>
      <c r="C37" s="104" t="s">
        <v>140</v>
      </c>
      <c r="D37" s="88">
        <v>0</v>
      </c>
      <c r="E37" s="88">
        <v>0</v>
      </c>
      <c r="F37" s="88">
        <v>0</v>
      </c>
      <c r="G37" s="88">
        <v>0</v>
      </c>
      <c r="H37" s="81"/>
      <c r="I37" s="105">
        <f>I38+I39</f>
        <v>7706000</v>
      </c>
      <c r="J37" s="105">
        <f>J38+J39</f>
        <v>7706000</v>
      </c>
      <c r="K37" s="105">
        <f>K38+K39</f>
        <v>7706000</v>
      </c>
      <c r="L37" s="105">
        <f>L38+L39</f>
        <v>7706000</v>
      </c>
      <c r="M37" s="106">
        <f t="shared" ref="M37:M43" si="6">SUM(I37:L37)</f>
        <v>30824000</v>
      </c>
      <c r="N37" s="75"/>
      <c r="O37" s="105">
        <f>O38+O39</f>
        <v>19165000</v>
      </c>
      <c r="P37" s="105">
        <f>P38+P39</f>
        <v>19165000</v>
      </c>
      <c r="Q37" s="105">
        <f>Q38+Q39</f>
        <v>19265000</v>
      </c>
      <c r="R37" s="105">
        <f>R38+R39</f>
        <v>19265000</v>
      </c>
      <c r="S37" s="107">
        <f t="shared" si="2"/>
        <v>76860000</v>
      </c>
      <c r="V37" s="59"/>
      <c r="W37" s="59"/>
      <c r="X37" s="59"/>
      <c r="Y37" s="59"/>
    </row>
    <row r="38" spans="1:25">
      <c r="A38" s="103"/>
      <c r="B38" s="128" t="s">
        <v>141</v>
      </c>
      <c r="C38" s="129" t="s">
        <v>142</v>
      </c>
      <c r="D38" s="130">
        <v>0</v>
      </c>
      <c r="E38" s="130">
        <v>0</v>
      </c>
      <c r="F38" s="130">
        <v>0</v>
      </c>
      <c r="G38" s="130">
        <v>0</v>
      </c>
      <c r="H38" s="81"/>
      <c r="I38" s="131"/>
      <c r="J38" s="131"/>
      <c r="K38" s="131"/>
      <c r="L38" s="131"/>
      <c r="M38" s="132">
        <f t="shared" si="6"/>
        <v>0</v>
      </c>
      <c r="N38" s="75"/>
      <c r="O38" s="131"/>
      <c r="P38" s="131"/>
      <c r="Q38" s="131"/>
      <c r="R38" s="131"/>
      <c r="S38" s="133">
        <f t="shared" si="2"/>
        <v>0</v>
      </c>
      <c r="V38" s="59"/>
      <c r="W38" s="59"/>
      <c r="X38" s="59"/>
      <c r="Y38" s="59"/>
    </row>
    <row r="39" spans="1:25">
      <c r="A39" s="103"/>
      <c r="B39" s="128" t="s">
        <v>143</v>
      </c>
      <c r="C39" s="129" t="s">
        <v>144</v>
      </c>
      <c r="D39" s="130">
        <v>0</v>
      </c>
      <c r="E39" s="130">
        <v>0</v>
      </c>
      <c r="F39" s="130">
        <v>0</v>
      </c>
      <c r="G39" s="130">
        <v>0</v>
      </c>
      <c r="H39" s="81"/>
      <c r="I39" s="134">
        <f>(2000000+17170000+95000)/2.5</f>
        <v>7706000</v>
      </c>
      <c r="J39" s="134">
        <f>(2000000+17170000+95000)/2.5</f>
        <v>7706000</v>
      </c>
      <c r="K39" s="134">
        <f>(2000000+17170000+95000)/2.5</f>
        <v>7706000</v>
      </c>
      <c r="L39" s="134">
        <f>(2000000+17170000+95000)/2.5</f>
        <v>7706000</v>
      </c>
      <c r="M39" s="132">
        <f t="shared" si="6"/>
        <v>30824000</v>
      </c>
      <c r="N39" s="75"/>
      <c r="O39" s="131">
        <f>1900000+17170000+95000</f>
        <v>19165000</v>
      </c>
      <c r="P39" s="131">
        <f>1900000+17170000+95000</f>
        <v>19165000</v>
      </c>
      <c r="Q39" s="131">
        <f>2000000+17170000+95000</f>
        <v>19265000</v>
      </c>
      <c r="R39" s="131">
        <f>2000000+17170000+95000</f>
        <v>19265000</v>
      </c>
      <c r="S39" s="133">
        <f t="shared" si="2"/>
        <v>76860000</v>
      </c>
      <c r="V39" s="59"/>
      <c r="W39" s="59"/>
      <c r="X39" s="59"/>
      <c r="Y39" s="59"/>
    </row>
    <row r="40" spans="1:25">
      <c r="A40" s="103"/>
      <c r="B40" s="86" t="s">
        <v>145</v>
      </c>
      <c r="C40" s="104" t="s">
        <v>146</v>
      </c>
      <c r="D40" s="88">
        <v>221854.77610141612</v>
      </c>
      <c r="E40" s="88">
        <v>227510.77729517382</v>
      </c>
      <c r="F40" s="88">
        <v>241031.65759042482</v>
      </c>
      <c r="G40" s="88">
        <v>690397.2109870147</v>
      </c>
      <c r="H40" s="81"/>
      <c r="I40" s="88">
        <f>SUM(I41:I43)</f>
        <v>212488.79379152576</v>
      </c>
      <c r="J40" s="88">
        <f>SUM(J41:J43)</f>
        <v>254292.79379152576</v>
      </c>
      <c r="K40" s="88">
        <f>SUM(K41:K43)</f>
        <v>239128.79379152576</v>
      </c>
      <c r="L40" s="88">
        <f>SUM(L41:L43)</f>
        <v>247891.39379152577</v>
      </c>
      <c r="M40" s="106">
        <f t="shared" si="6"/>
        <v>953801.77516610303</v>
      </c>
      <c r="N40" s="75"/>
      <c r="O40" s="105">
        <f>SUM(O41:O43)</f>
        <v>531221.98447881441</v>
      </c>
      <c r="P40" s="105">
        <f>SUM(P41:P43)</f>
        <v>635731.98447881441</v>
      </c>
      <c r="Q40" s="105">
        <f>SUM(Q41:Q43)</f>
        <v>597821.98447881441</v>
      </c>
      <c r="R40" s="105">
        <f>SUM(R41:R43)</f>
        <v>619728.48447881441</v>
      </c>
      <c r="S40" s="107">
        <f t="shared" si="2"/>
        <v>2384504.4379152576</v>
      </c>
      <c r="V40" s="59"/>
      <c r="W40" s="59"/>
      <c r="X40" s="59"/>
      <c r="Y40" s="59"/>
    </row>
    <row r="41" spans="1:25">
      <c r="A41" s="103"/>
      <c r="B41" s="135" t="s">
        <v>147</v>
      </c>
      <c r="C41" s="93" t="s">
        <v>148</v>
      </c>
      <c r="D41" s="94">
        <v>149766.90559351619</v>
      </c>
      <c r="E41" s="94">
        <v>149958.57671064019</v>
      </c>
      <c r="F41" s="94">
        <v>158684.82672088261</v>
      </c>
      <c r="G41" s="94">
        <v>458410.30902503902</v>
      </c>
      <c r="H41" s="81"/>
      <c r="I41" s="95">
        <f t="shared" ref="I41:L43" si="7">(O41)/2.5</f>
        <v>148612</v>
      </c>
      <c r="J41" s="95">
        <f t="shared" si="7"/>
        <v>190416</v>
      </c>
      <c r="K41" s="95">
        <f t="shared" si="7"/>
        <v>175252</v>
      </c>
      <c r="L41" s="95">
        <f t="shared" si="7"/>
        <v>184014.6</v>
      </c>
      <c r="M41" s="111">
        <f t="shared" si="6"/>
        <v>698294.6</v>
      </c>
      <c r="N41" s="75"/>
      <c r="O41" s="119">
        <v>371530</v>
      </c>
      <c r="P41" s="119">
        <v>476040</v>
      </c>
      <c r="Q41" s="119">
        <v>438130</v>
      </c>
      <c r="R41" s="119">
        <v>460036.5</v>
      </c>
      <c r="S41" s="98">
        <f>SUM(O41:R41)</f>
        <v>1745736.5</v>
      </c>
      <c r="V41" s="59"/>
      <c r="W41" s="59"/>
      <c r="X41" s="59"/>
      <c r="Y41" s="59"/>
    </row>
    <row r="42" spans="1:25">
      <c r="A42" s="103"/>
      <c r="B42" s="135" t="s">
        <v>149</v>
      </c>
      <c r="C42" s="93" t="s">
        <v>150</v>
      </c>
      <c r="D42" s="94">
        <v>69873.660327853868</v>
      </c>
      <c r="E42" s="94">
        <v>73367.343344246547</v>
      </c>
      <c r="F42" s="94">
        <v>76302.037078016438</v>
      </c>
      <c r="G42" s="94">
        <v>219543.04075011687</v>
      </c>
      <c r="H42" s="81"/>
      <c r="I42" s="95">
        <f t="shared" si="7"/>
        <v>57832</v>
      </c>
      <c r="J42" s="95">
        <f t="shared" si="7"/>
        <v>57832</v>
      </c>
      <c r="K42" s="95">
        <f t="shared" si="7"/>
        <v>57832</v>
      </c>
      <c r="L42" s="95">
        <f t="shared" si="7"/>
        <v>57832</v>
      </c>
      <c r="M42" s="111">
        <f t="shared" si="6"/>
        <v>231328</v>
      </c>
      <c r="N42" s="75"/>
      <c r="O42" s="119">
        <v>144580</v>
      </c>
      <c r="P42" s="119">
        <v>144580</v>
      </c>
      <c r="Q42" s="119">
        <v>144580</v>
      </c>
      <c r="R42" s="119">
        <v>144580</v>
      </c>
      <c r="S42" s="98">
        <f>SUM(O42:R42)</f>
        <v>578320</v>
      </c>
      <c r="V42" s="59"/>
      <c r="W42" s="59"/>
      <c r="X42" s="59"/>
      <c r="Y42" s="59"/>
    </row>
    <row r="43" spans="1:25" ht="26.25">
      <c r="A43" s="103"/>
      <c r="B43" s="135" t="s">
        <v>151</v>
      </c>
      <c r="C43" s="93" t="s">
        <v>152</v>
      </c>
      <c r="D43" s="94">
        <v>2214.2101800460709</v>
      </c>
      <c r="E43" s="94">
        <v>4184.8572402870741</v>
      </c>
      <c r="F43" s="94">
        <v>6044.7937915257744</v>
      </c>
      <c r="G43" s="94">
        <v>12443.861211858919</v>
      </c>
      <c r="H43" s="81"/>
      <c r="I43" s="95">
        <f t="shared" si="7"/>
        <v>6044.7937915257744</v>
      </c>
      <c r="J43" s="95">
        <f t="shared" si="7"/>
        <v>6044.7937915257744</v>
      </c>
      <c r="K43" s="95">
        <f t="shared" si="7"/>
        <v>6044.7937915257744</v>
      </c>
      <c r="L43" s="95">
        <f t="shared" si="7"/>
        <v>6044.7937915257744</v>
      </c>
      <c r="M43" s="136">
        <f t="shared" si="6"/>
        <v>24179.175166103098</v>
      </c>
      <c r="N43" s="75"/>
      <c r="O43" s="137">
        <v>15111.984478814436</v>
      </c>
      <c r="P43" s="137">
        <v>15111.984478814436</v>
      </c>
      <c r="Q43" s="137">
        <v>15111.984478814436</v>
      </c>
      <c r="R43" s="137">
        <v>15111.984478814436</v>
      </c>
      <c r="S43" s="98">
        <f t="shared" si="2"/>
        <v>60447.937915257746</v>
      </c>
      <c r="V43" s="59"/>
      <c r="W43" s="59"/>
      <c r="X43" s="59"/>
      <c r="Y43" s="59"/>
    </row>
    <row r="44" spans="1:25">
      <c r="A44" s="85"/>
      <c r="B44" s="78">
        <v>3</v>
      </c>
      <c r="C44" s="79" t="s">
        <v>153</v>
      </c>
      <c r="D44" s="138">
        <v>703942.31045645103</v>
      </c>
      <c r="E44" s="138">
        <v>739041.48135349411</v>
      </c>
      <c r="F44" s="138">
        <v>597379.46223530895</v>
      </c>
      <c r="G44" s="138">
        <v>2040363.2540452541</v>
      </c>
      <c r="H44" s="81"/>
      <c r="I44" s="80">
        <f>I45+I50+I59</f>
        <v>487233</v>
      </c>
      <c r="J44" s="80">
        <f>J45+J50+J59</f>
        <v>574575</v>
      </c>
      <c r="K44" s="80">
        <f>K45+K50+K59</f>
        <v>383438</v>
      </c>
      <c r="L44" s="80">
        <f>L45+L50+L59</f>
        <v>568969</v>
      </c>
      <c r="M44" s="80">
        <f>M45+M50+M59</f>
        <v>2014215</v>
      </c>
      <c r="N44" s="75"/>
      <c r="O44" s="80">
        <f>O45+O50+O59</f>
        <v>1218082.5</v>
      </c>
      <c r="P44" s="80">
        <f>P45+P50+P59</f>
        <v>1436437.5</v>
      </c>
      <c r="Q44" s="80">
        <f>Q45+Q50+Q59</f>
        <v>958595</v>
      </c>
      <c r="R44" s="80">
        <f>R45+R50+R59</f>
        <v>1422422.5</v>
      </c>
      <c r="S44" s="117">
        <f>S45+S50+S59</f>
        <v>5035537.5</v>
      </c>
      <c r="V44" s="59"/>
      <c r="W44" s="59"/>
      <c r="X44" s="59"/>
      <c r="Y44" s="59"/>
    </row>
    <row r="45" spans="1:25" s="139" customFormat="1" ht="26.25">
      <c r="B45" s="140">
        <v>3.1</v>
      </c>
      <c r="C45" s="104" t="s">
        <v>154</v>
      </c>
      <c r="D45" s="104">
        <v>37662</v>
      </c>
      <c r="E45" s="104">
        <v>43106</v>
      </c>
      <c r="F45" s="104">
        <v>28231</v>
      </c>
      <c r="G45" s="104">
        <v>108999</v>
      </c>
      <c r="H45" s="81"/>
      <c r="I45" s="141">
        <f>SUM(I46:I49)</f>
        <v>88600</v>
      </c>
      <c r="J45" s="141">
        <f>SUM(J46:J49)</f>
        <v>73600</v>
      </c>
      <c r="K45" s="141">
        <f>SUM(K46:K49)</f>
        <v>73600</v>
      </c>
      <c r="L45" s="141">
        <f>SUM(L46:L49)</f>
        <v>73600</v>
      </c>
      <c r="M45" s="141">
        <f t="shared" ref="M45:M76" si="8">SUM(I45:L45)</f>
        <v>309400</v>
      </c>
      <c r="N45" s="75"/>
      <c r="O45" s="141">
        <f>SUM(O46:O49)</f>
        <v>221500</v>
      </c>
      <c r="P45" s="141">
        <f>SUM(P46:P49)</f>
        <v>184000</v>
      </c>
      <c r="Q45" s="141">
        <f>SUM(Q46:Q49)</f>
        <v>184000</v>
      </c>
      <c r="R45" s="141">
        <f>SUM(R46:R49)</f>
        <v>184000</v>
      </c>
      <c r="S45" s="142">
        <f>SUM(O45:R45)</f>
        <v>773500</v>
      </c>
      <c r="T45" s="63"/>
      <c r="U45" s="63"/>
    </row>
    <row r="46" spans="1:25" s="139" customFormat="1">
      <c r="B46" s="143" t="s">
        <v>155</v>
      </c>
      <c r="C46" s="93" t="s">
        <v>156</v>
      </c>
      <c r="D46" s="144">
        <v>25399</v>
      </c>
      <c r="E46" s="144">
        <v>26669</v>
      </c>
      <c r="F46" s="144">
        <v>27735</v>
      </c>
      <c r="G46" s="144">
        <v>79803</v>
      </c>
      <c r="H46" s="81"/>
      <c r="I46" s="145">
        <f t="shared" ref="I46:L49" si="9">(O46)/2.5</f>
        <v>25000</v>
      </c>
      <c r="J46" s="145">
        <f t="shared" si="9"/>
        <v>25000</v>
      </c>
      <c r="K46" s="145">
        <f t="shared" si="9"/>
        <v>25000</v>
      </c>
      <c r="L46" s="145">
        <f t="shared" si="9"/>
        <v>25000</v>
      </c>
      <c r="M46" s="141">
        <f t="shared" si="8"/>
        <v>100000</v>
      </c>
      <c r="N46" s="75"/>
      <c r="O46" s="145">
        <v>62500</v>
      </c>
      <c r="P46" s="145">
        <v>62500</v>
      </c>
      <c r="Q46" s="145">
        <v>62500</v>
      </c>
      <c r="R46" s="145">
        <v>62500</v>
      </c>
      <c r="S46" s="98">
        <f t="shared" ref="S46:S76" si="10">SUM(O46:R46)</f>
        <v>250000</v>
      </c>
      <c r="T46" s="63"/>
      <c r="U46" s="63"/>
    </row>
    <row r="47" spans="1:25" s="139" customFormat="1" ht="26.25" hidden="1">
      <c r="B47" s="143" t="s">
        <v>157</v>
      </c>
      <c r="C47" s="93" t="s">
        <v>158</v>
      </c>
      <c r="D47" s="144">
        <v>12263</v>
      </c>
      <c r="E47" s="144">
        <v>16437</v>
      </c>
      <c r="F47" s="146">
        <v>496</v>
      </c>
      <c r="G47" s="144">
        <v>29196</v>
      </c>
      <c r="H47" s="81"/>
      <c r="I47" s="145">
        <f t="shared" si="9"/>
        <v>0</v>
      </c>
      <c r="J47" s="145">
        <f t="shared" si="9"/>
        <v>0</v>
      </c>
      <c r="K47" s="145">
        <f t="shared" si="9"/>
        <v>0</v>
      </c>
      <c r="L47" s="145">
        <f t="shared" si="9"/>
        <v>0</v>
      </c>
      <c r="M47" s="141">
        <f t="shared" si="8"/>
        <v>0</v>
      </c>
      <c r="N47" s="75"/>
      <c r="O47" s="145">
        <v>0</v>
      </c>
      <c r="P47" s="145">
        <v>0</v>
      </c>
      <c r="Q47" s="145">
        <v>0</v>
      </c>
      <c r="R47" s="145">
        <v>0</v>
      </c>
      <c r="S47" s="98">
        <f t="shared" si="10"/>
        <v>0</v>
      </c>
      <c r="T47" s="63"/>
      <c r="U47" s="63"/>
    </row>
    <row r="48" spans="1:25" s="102" customFormat="1">
      <c r="B48" s="143" t="s">
        <v>159</v>
      </c>
      <c r="C48" s="93" t="s">
        <v>160</v>
      </c>
      <c r="D48" s="147"/>
      <c r="E48" s="147"/>
      <c r="F48" s="148"/>
      <c r="G48" s="147"/>
      <c r="H48" s="81"/>
      <c r="I48" s="145">
        <f t="shared" si="9"/>
        <v>36200</v>
      </c>
      <c r="J48" s="145">
        <f t="shared" si="9"/>
        <v>36200</v>
      </c>
      <c r="K48" s="145">
        <f t="shared" si="9"/>
        <v>36200</v>
      </c>
      <c r="L48" s="145">
        <f t="shared" si="9"/>
        <v>36200</v>
      </c>
      <c r="M48" s="141">
        <f t="shared" si="8"/>
        <v>144800</v>
      </c>
      <c r="N48" s="75"/>
      <c r="O48" s="145">
        <v>90500</v>
      </c>
      <c r="P48" s="145">
        <v>90500</v>
      </c>
      <c r="Q48" s="145">
        <v>90500</v>
      </c>
      <c r="R48" s="145">
        <v>90500</v>
      </c>
      <c r="S48" s="98">
        <f t="shared" si="10"/>
        <v>362000</v>
      </c>
      <c r="T48" s="63"/>
      <c r="U48" s="63"/>
    </row>
    <row r="49" spans="2:21" s="102" customFormat="1">
      <c r="B49" s="143" t="s">
        <v>159</v>
      </c>
      <c r="C49" s="93" t="s">
        <v>161</v>
      </c>
      <c r="D49" s="147"/>
      <c r="E49" s="147"/>
      <c r="F49" s="148"/>
      <c r="G49" s="147"/>
      <c r="H49" s="81"/>
      <c r="I49" s="145">
        <f t="shared" si="9"/>
        <v>27400</v>
      </c>
      <c r="J49" s="145">
        <f t="shared" si="9"/>
        <v>12400</v>
      </c>
      <c r="K49" s="145">
        <f t="shared" si="9"/>
        <v>12400</v>
      </c>
      <c r="L49" s="145">
        <f t="shared" si="9"/>
        <v>12400</v>
      </c>
      <c r="M49" s="141">
        <f t="shared" si="8"/>
        <v>64600</v>
      </c>
      <c r="N49" s="75"/>
      <c r="O49" s="145">
        <v>68500</v>
      </c>
      <c r="P49" s="145">
        <v>31000</v>
      </c>
      <c r="Q49" s="145">
        <v>31000</v>
      </c>
      <c r="R49" s="145">
        <v>31000</v>
      </c>
      <c r="S49" s="98">
        <f t="shared" si="10"/>
        <v>161500</v>
      </c>
      <c r="T49" s="63"/>
      <c r="U49" s="63"/>
    </row>
    <row r="50" spans="2:21" s="139" customFormat="1">
      <c r="B50" s="140">
        <v>3.2</v>
      </c>
      <c r="C50" s="104" t="s">
        <v>162</v>
      </c>
      <c r="D50" s="104">
        <v>268796</v>
      </c>
      <c r="E50" s="104">
        <v>290820</v>
      </c>
      <c r="F50" s="104">
        <v>299973</v>
      </c>
      <c r="G50" s="104">
        <v>859589</v>
      </c>
      <c r="H50" s="81"/>
      <c r="I50" s="141">
        <f>SUM(I51:I58)</f>
        <v>64084</v>
      </c>
      <c r="J50" s="141">
        <f>SUM(J51:J58)</f>
        <v>69538</v>
      </c>
      <c r="K50" s="141">
        <f>SUM(K51:K58)</f>
        <v>69920</v>
      </c>
      <c r="L50" s="141">
        <f>SUM(L51:L58)</f>
        <v>64920</v>
      </c>
      <c r="M50" s="141">
        <f t="shared" si="8"/>
        <v>268462</v>
      </c>
      <c r="N50" s="75"/>
      <c r="O50" s="141">
        <f>SUM(O51:O58)</f>
        <v>160210</v>
      </c>
      <c r="P50" s="141">
        <f>SUM(P51:P58)</f>
        <v>173845</v>
      </c>
      <c r="Q50" s="141">
        <f>SUM(Q51:Q58)</f>
        <v>174800</v>
      </c>
      <c r="R50" s="141">
        <f>SUM(R51:R58)</f>
        <v>162300</v>
      </c>
      <c r="S50" s="98">
        <f t="shared" si="10"/>
        <v>671155</v>
      </c>
      <c r="T50" s="63"/>
      <c r="U50" s="63"/>
    </row>
    <row r="51" spans="2:21" s="102" customFormat="1">
      <c r="B51" s="143" t="s">
        <v>163</v>
      </c>
      <c r="C51" s="93" t="s">
        <v>164</v>
      </c>
      <c r="D51" s="149">
        <v>9084</v>
      </c>
      <c r="E51" s="149">
        <v>9538</v>
      </c>
      <c r="F51" s="149">
        <v>9920</v>
      </c>
      <c r="G51" s="149">
        <v>28542</v>
      </c>
      <c r="H51" s="81"/>
      <c r="I51" s="145">
        <f t="shared" ref="I51:L58" si="11">(O51)/2.5</f>
        <v>9084</v>
      </c>
      <c r="J51" s="145">
        <f t="shared" si="11"/>
        <v>9538</v>
      </c>
      <c r="K51" s="145">
        <f t="shared" si="11"/>
        <v>9920</v>
      </c>
      <c r="L51" s="145">
        <f t="shared" si="11"/>
        <v>9920</v>
      </c>
      <c r="M51" s="141">
        <f t="shared" si="8"/>
        <v>38462</v>
      </c>
      <c r="N51" s="75"/>
      <c r="O51" s="145">
        <v>22710</v>
      </c>
      <c r="P51" s="145">
        <v>23845</v>
      </c>
      <c r="Q51" s="145">
        <v>24800</v>
      </c>
      <c r="R51" s="145">
        <v>24800</v>
      </c>
      <c r="S51" s="98">
        <f t="shared" si="10"/>
        <v>96155</v>
      </c>
      <c r="T51" s="63"/>
      <c r="U51" s="63"/>
    </row>
    <row r="52" spans="2:21" s="139" customFormat="1" ht="26.25" hidden="1">
      <c r="B52" s="143" t="s">
        <v>165</v>
      </c>
      <c r="C52" s="93" t="s">
        <v>166</v>
      </c>
      <c r="D52" s="144">
        <v>4542</v>
      </c>
      <c r="E52" s="144">
        <v>4769</v>
      </c>
      <c r="F52" s="144">
        <v>4960</v>
      </c>
      <c r="G52" s="144">
        <v>14271</v>
      </c>
      <c r="H52" s="81"/>
      <c r="I52" s="145">
        <f t="shared" si="11"/>
        <v>0</v>
      </c>
      <c r="J52" s="145">
        <f t="shared" si="11"/>
        <v>0</v>
      </c>
      <c r="K52" s="145">
        <f t="shared" si="11"/>
        <v>0</v>
      </c>
      <c r="L52" s="145">
        <f t="shared" si="11"/>
        <v>0</v>
      </c>
      <c r="M52" s="141">
        <f t="shared" si="8"/>
        <v>0</v>
      </c>
      <c r="N52" s="75"/>
      <c r="O52" s="145">
        <v>0</v>
      </c>
      <c r="P52" s="145">
        <v>0</v>
      </c>
      <c r="Q52" s="145">
        <v>0</v>
      </c>
      <c r="R52" s="145">
        <v>0</v>
      </c>
      <c r="S52" s="98">
        <f t="shared" si="10"/>
        <v>0</v>
      </c>
      <c r="T52" s="63"/>
      <c r="U52" s="63"/>
    </row>
    <row r="53" spans="2:21" s="139" customFormat="1" ht="39" hidden="1">
      <c r="B53" s="143" t="s">
        <v>167</v>
      </c>
      <c r="C53" s="93" t="s">
        <v>168</v>
      </c>
      <c r="D53" s="146">
        <v>454</v>
      </c>
      <c r="E53" s="146">
        <v>477</v>
      </c>
      <c r="F53" s="146">
        <v>496</v>
      </c>
      <c r="G53" s="144">
        <v>1427</v>
      </c>
      <c r="H53" s="81"/>
      <c r="I53" s="145">
        <f t="shared" si="11"/>
        <v>0</v>
      </c>
      <c r="J53" s="145">
        <f t="shared" si="11"/>
        <v>0</v>
      </c>
      <c r="K53" s="145">
        <f t="shared" si="11"/>
        <v>0</v>
      </c>
      <c r="L53" s="145">
        <f t="shared" si="11"/>
        <v>0</v>
      </c>
      <c r="M53" s="141">
        <f t="shared" si="8"/>
        <v>0</v>
      </c>
      <c r="N53" s="75"/>
      <c r="O53" s="145">
        <v>0</v>
      </c>
      <c r="P53" s="145">
        <v>0</v>
      </c>
      <c r="Q53" s="145">
        <v>0</v>
      </c>
      <c r="R53" s="145">
        <v>0</v>
      </c>
      <c r="S53" s="98">
        <f t="shared" si="10"/>
        <v>0</v>
      </c>
      <c r="T53" s="63"/>
      <c r="U53" s="63"/>
    </row>
    <row r="54" spans="2:21" s="139" customFormat="1" ht="26.25" hidden="1">
      <c r="B54" s="143" t="s">
        <v>169</v>
      </c>
      <c r="C54" s="93" t="s">
        <v>170</v>
      </c>
      <c r="D54" s="144">
        <v>27638</v>
      </c>
      <c r="E54" s="144">
        <v>45712</v>
      </c>
      <c r="F54" s="144">
        <v>47540</v>
      </c>
      <c r="G54" s="144">
        <v>120889</v>
      </c>
      <c r="H54" s="81"/>
      <c r="I54" s="145">
        <f t="shared" si="11"/>
        <v>0</v>
      </c>
      <c r="J54" s="145">
        <f t="shared" si="11"/>
        <v>0</v>
      </c>
      <c r="K54" s="145">
        <f t="shared" si="11"/>
        <v>0</v>
      </c>
      <c r="L54" s="145">
        <f t="shared" si="11"/>
        <v>0</v>
      </c>
      <c r="M54" s="141">
        <f t="shared" si="8"/>
        <v>0</v>
      </c>
      <c r="N54" s="75"/>
      <c r="O54" s="145">
        <v>0</v>
      </c>
      <c r="P54" s="145">
        <v>0</v>
      </c>
      <c r="Q54" s="145">
        <v>0</v>
      </c>
      <c r="R54" s="145">
        <v>0</v>
      </c>
      <c r="S54" s="98">
        <f t="shared" si="10"/>
        <v>0</v>
      </c>
      <c r="T54" s="63"/>
      <c r="U54" s="63"/>
    </row>
    <row r="55" spans="2:21" s="139" customFormat="1" ht="26.25">
      <c r="B55" s="143" t="s">
        <v>171</v>
      </c>
      <c r="C55" s="93" t="s">
        <v>172</v>
      </c>
      <c r="D55" s="144">
        <v>58144</v>
      </c>
      <c r="E55" s="144">
        <v>64628</v>
      </c>
      <c r="F55" s="144">
        <v>67214</v>
      </c>
      <c r="G55" s="144">
        <v>189986</v>
      </c>
      <c r="H55" s="81"/>
      <c r="I55" s="145">
        <f t="shared" si="11"/>
        <v>55000</v>
      </c>
      <c r="J55" s="145">
        <f t="shared" si="11"/>
        <v>55000</v>
      </c>
      <c r="K55" s="145">
        <f t="shared" si="11"/>
        <v>55000</v>
      </c>
      <c r="L55" s="145">
        <f t="shared" si="11"/>
        <v>55000</v>
      </c>
      <c r="M55" s="141">
        <f t="shared" si="8"/>
        <v>220000</v>
      </c>
      <c r="N55" s="75"/>
      <c r="O55" s="145">
        <v>137500</v>
      </c>
      <c r="P55" s="145">
        <v>137500</v>
      </c>
      <c r="Q55" s="145">
        <v>137500</v>
      </c>
      <c r="R55" s="145">
        <v>137500</v>
      </c>
      <c r="S55" s="98">
        <f t="shared" si="10"/>
        <v>550000</v>
      </c>
      <c r="T55" s="63"/>
      <c r="U55" s="63"/>
    </row>
    <row r="56" spans="2:21" s="139" customFormat="1" hidden="1">
      <c r="B56" s="143" t="s">
        <v>173</v>
      </c>
      <c r="C56" s="93" t="s">
        <v>174</v>
      </c>
      <c r="D56" s="144">
        <v>68961</v>
      </c>
      <c r="E56" s="144">
        <v>72409</v>
      </c>
      <c r="F56" s="144">
        <v>75305</v>
      </c>
      <c r="G56" s="144">
        <v>216675</v>
      </c>
      <c r="H56" s="81"/>
      <c r="I56" s="145">
        <f t="shared" si="11"/>
        <v>0</v>
      </c>
      <c r="J56" s="145">
        <f t="shared" si="11"/>
        <v>0</v>
      </c>
      <c r="K56" s="145">
        <f t="shared" si="11"/>
        <v>0</v>
      </c>
      <c r="L56" s="145">
        <f t="shared" si="11"/>
        <v>0</v>
      </c>
      <c r="M56" s="141">
        <f t="shared" si="8"/>
        <v>0</v>
      </c>
      <c r="N56" s="75"/>
      <c r="O56" s="145">
        <v>0</v>
      </c>
      <c r="P56" s="145">
        <v>0</v>
      </c>
      <c r="Q56" s="145">
        <v>0</v>
      </c>
      <c r="R56" s="145">
        <v>0</v>
      </c>
      <c r="S56" s="98">
        <f t="shared" si="10"/>
        <v>0</v>
      </c>
      <c r="T56" s="63"/>
      <c r="U56" s="63"/>
    </row>
    <row r="57" spans="2:21" s="139" customFormat="1" ht="26.25" hidden="1">
      <c r="B57" s="143" t="s">
        <v>175</v>
      </c>
      <c r="C57" s="93" t="s">
        <v>176</v>
      </c>
      <c r="D57" s="144">
        <v>95431</v>
      </c>
      <c r="E57" s="144">
        <v>90902</v>
      </c>
      <c r="F57" s="144">
        <v>94539</v>
      </c>
      <c r="G57" s="144">
        <v>280872</v>
      </c>
      <c r="H57" s="81"/>
      <c r="I57" s="145">
        <f t="shared" si="11"/>
        <v>0</v>
      </c>
      <c r="J57" s="145">
        <f t="shared" si="11"/>
        <v>0</v>
      </c>
      <c r="K57" s="145">
        <f t="shared" si="11"/>
        <v>0</v>
      </c>
      <c r="L57" s="145">
        <f t="shared" si="11"/>
        <v>0</v>
      </c>
      <c r="M57" s="141">
        <f t="shared" si="8"/>
        <v>0</v>
      </c>
      <c r="N57" s="75"/>
      <c r="O57" s="145">
        <v>0</v>
      </c>
      <c r="P57" s="145">
        <v>0</v>
      </c>
      <c r="Q57" s="145">
        <v>0</v>
      </c>
      <c r="R57" s="145">
        <v>0</v>
      </c>
      <c r="S57" s="98">
        <f t="shared" si="10"/>
        <v>0</v>
      </c>
      <c r="T57" s="63"/>
      <c r="U57" s="63"/>
    </row>
    <row r="58" spans="2:21" s="139" customFormat="1">
      <c r="B58" s="143" t="s">
        <v>177</v>
      </c>
      <c r="C58" s="93" t="s">
        <v>178</v>
      </c>
      <c r="D58" s="144">
        <v>4542</v>
      </c>
      <c r="E58" s="144">
        <v>2385</v>
      </c>
      <c r="F58" s="146">
        <v>0</v>
      </c>
      <c r="G58" s="144">
        <v>6927</v>
      </c>
      <c r="H58" s="81"/>
      <c r="I58" s="145">
        <f t="shared" si="11"/>
        <v>0</v>
      </c>
      <c r="J58" s="145">
        <f t="shared" si="11"/>
        <v>5000</v>
      </c>
      <c r="K58" s="145">
        <f t="shared" si="11"/>
        <v>5000</v>
      </c>
      <c r="L58" s="145">
        <f t="shared" si="11"/>
        <v>0</v>
      </c>
      <c r="M58" s="141">
        <f t="shared" si="8"/>
        <v>10000</v>
      </c>
      <c r="N58" s="75"/>
      <c r="O58" s="145">
        <v>0</v>
      </c>
      <c r="P58" s="145">
        <v>12500</v>
      </c>
      <c r="Q58" s="145">
        <v>12500</v>
      </c>
      <c r="R58" s="145">
        <v>0</v>
      </c>
      <c r="S58" s="98">
        <f t="shared" si="10"/>
        <v>25000</v>
      </c>
      <c r="T58" s="63"/>
      <c r="U58" s="63"/>
    </row>
    <row r="59" spans="2:21" s="139" customFormat="1">
      <c r="B59" s="140">
        <v>3.3</v>
      </c>
      <c r="C59" s="104" t="s">
        <v>179</v>
      </c>
      <c r="D59" s="104">
        <v>435146</v>
      </c>
      <c r="E59" s="104">
        <v>448221</v>
      </c>
      <c r="F59" s="104">
        <v>297406</v>
      </c>
      <c r="G59" s="104">
        <v>1180774</v>
      </c>
      <c r="H59" s="81"/>
      <c r="I59" s="141">
        <f>SUM(I60:I76)</f>
        <v>334549</v>
      </c>
      <c r="J59" s="141">
        <f>SUM(J60:J76)</f>
        <v>431437</v>
      </c>
      <c r="K59" s="141">
        <f>SUM(K60:K76)</f>
        <v>239918</v>
      </c>
      <c r="L59" s="141">
        <f>SUM(L60:L76)</f>
        <v>430449</v>
      </c>
      <c r="M59" s="141">
        <f t="shared" si="8"/>
        <v>1436353</v>
      </c>
      <c r="N59" s="75"/>
      <c r="O59" s="141">
        <f>SUM(O60:O76)</f>
        <v>836372.5</v>
      </c>
      <c r="P59" s="141">
        <f>SUM(P60:P76)</f>
        <v>1078592.5</v>
      </c>
      <c r="Q59" s="141">
        <f>SUM(Q60:Q76)</f>
        <v>599795</v>
      </c>
      <c r="R59" s="141">
        <f>SUM(R60:R76)</f>
        <v>1076122.5</v>
      </c>
      <c r="S59" s="142">
        <f t="shared" si="10"/>
        <v>3590882.5</v>
      </c>
      <c r="T59" s="63"/>
      <c r="U59" s="63"/>
    </row>
    <row r="60" spans="2:21" s="139" customFormat="1" ht="51.75">
      <c r="B60" s="143" t="s">
        <v>180</v>
      </c>
      <c r="C60" s="93" t="s">
        <v>181</v>
      </c>
      <c r="D60" s="144"/>
      <c r="E60" s="144"/>
      <c r="F60" s="144"/>
      <c r="G60" s="144"/>
      <c r="H60" s="81"/>
      <c r="I60" s="145">
        <f t="shared" ref="I60:L76" si="12">(O60)/2.5</f>
        <v>10400</v>
      </c>
      <c r="J60" s="145">
        <f t="shared" si="12"/>
        <v>0</v>
      </c>
      <c r="K60" s="145">
        <f t="shared" si="12"/>
        <v>0</v>
      </c>
      <c r="L60" s="145">
        <f t="shared" si="12"/>
        <v>0</v>
      </c>
      <c r="M60" s="141">
        <f t="shared" si="8"/>
        <v>10400</v>
      </c>
      <c r="N60" s="75"/>
      <c r="O60" s="145">
        <v>26000</v>
      </c>
      <c r="P60" s="145">
        <v>0</v>
      </c>
      <c r="Q60" s="145">
        <v>0</v>
      </c>
      <c r="R60" s="145">
        <v>0</v>
      </c>
      <c r="S60" s="98">
        <f t="shared" si="10"/>
        <v>26000</v>
      </c>
      <c r="T60" s="63"/>
      <c r="U60" s="63"/>
    </row>
    <row r="61" spans="2:21" s="102" customFormat="1" ht="26.25">
      <c r="B61" s="143" t="s">
        <v>180</v>
      </c>
      <c r="C61" s="93" t="s">
        <v>182</v>
      </c>
      <c r="D61" s="147"/>
      <c r="E61" s="147"/>
      <c r="F61" s="147"/>
      <c r="G61" s="147"/>
      <c r="H61" s="81"/>
      <c r="I61" s="145">
        <f t="shared" si="12"/>
        <v>5000</v>
      </c>
      <c r="J61" s="145">
        <f t="shared" si="12"/>
        <v>5000</v>
      </c>
      <c r="K61" s="145">
        <f t="shared" si="12"/>
        <v>5000</v>
      </c>
      <c r="L61" s="145">
        <f t="shared" si="12"/>
        <v>5000</v>
      </c>
      <c r="M61" s="141">
        <f t="shared" si="8"/>
        <v>20000</v>
      </c>
      <c r="N61" s="75"/>
      <c r="O61" s="145">
        <v>12500</v>
      </c>
      <c r="P61" s="145">
        <v>12500</v>
      </c>
      <c r="Q61" s="145">
        <v>12500</v>
      </c>
      <c r="R61" s="145">
        <v>12500</v>
      </c>
      <c r="S61" s="98">
        <f t="shared" si="10"/>
        <v>50000</v>
      </c>
      <c r="T61" s="63"/>
      <c r="U61" s="63"/>
    </row>
    <row r="62" spans="2:21" s="102" customFormat="1">
      <c r="B62" s="143" t="s">
        <v>180</v>
      </c>
      <c r="C62" s="93" t="s">
        <v>183</v>
      </c>
      <c r="D62" s="147"/>
      <c r="E62" s="147"/>
      <c r="F62" s="147"/>
      <c r="G62" s="147"/>
      <c r="H62" s="81"/>
      <c r="I62" s="145">
        <f t="shared" si="12"/>
        <v>0</v>
      </c>
      <c r="J62" s="145">
        <f t="shared" si="12"/>
        <v>0</v>
      </c>
      <c r="K62" s="145">
        <f t="shared" si="12"/>
        <v>0</v>
      </c>
      <c r="L62" s="145">
        <f t="shared" si="12"/>
        <v>53400</v>
      </c>
      <c r="M62" s="141">
        <f t="shared" si="8"/>
        <v>53400</v>
      </c>
      <c r="N62" s="75"/>
      <c r="O62" s="145">
        <v>0</v>
      </c>
      <c r="P62" s="145">
        <v>0</v>
      </c>
      <c r="Q62" s="145">
        <v>0</v>
      </c>
      <c r="R62" s="145">
        <v>133500</v>
      </c>
      <c r="S62" s="98">
        <f t="shared" si="10"/>
        <v>133500</v>
      </c>
      <c r="T62" s="63"/>
      <c r="U62" s="63"/>
    </row>
    <row r="63" spans="2:21" s="102" customFormat="1">
      <c r="B63" s="143" t="s">
        <v>180</v>
      </c>
      <c r="C63" s="93" t="s">
        <v>184</v>
      </c>
      <c r="D63" s="147"/>
      <c r="E63" s="147"/>
      <c r="F63" s="147"/>
      <c r="G63" s="147"/>
      <c r="H63" s="81"/>
      <c r="I63" s="145">
        <f t="shared" si="12"/>
        <v>8400</v>
      </c>
      <c r="J63" s="145">
        <f t="shared" si="12"/>
        <v>8400</v>
      </c>
      <c r="K63" s="145">
        <f t="shared" si="12"/>
        <v>0</v>
      </c>
      <c r="L63" s="145">
        <f t="shared" si="12"/>
        <v>0</v>
      </c>
      <c r="M63" s="141">
        <f t="shared" si="8"/>
        <v>16800</v>
      </c>
      <c r="N63" s="75"/>
      <c r="O63" s="145">
        <v>21000</v>
      </c>
      <c r="P63" s="145">
        <v>21000</v>
      </c>
      <c r="Q63" s="145">
        <v>0</v>
      </c>
      <c r="R63" s="145">
        <v>0</v>
      </c>
      <c r="S63" s="98">
        <f t="shared" si="10"/>
        <v>42000</v>
      </c>
      <c r="T63" s="63"/>
      <c r="U63" s="63"/>
    </row>
    <row r="64" spans="2:21" s="102" customFormat="1" ht="26.25">
      <c r="B64" s="143" t="s">
        <v>180</v>
      </c>
      <c r="C64" s="93" t="s">
        <v>185</v>
      </c>
      <c r="D64" s="147"/>
      <c r="E64" s="147"/>
      <c r="F64" s="147"/>
      <c r="G64" s="147"/>
      <c r="H64" s="81"/>
      <c r="I64" s="145">
        <f t="shared" si="12"/>
        <v>4200</v>
      </c>
      <c r="J64" s="145">
        <f t="shared" si="12"/>
        <v>0</v>
      </c>
      <c r="K64" s="145">
        <f t="shared" si="12"/>
        <v>0</v>
      </c>
      <c r="L64" s="145">
        <f t="shared" si="12"/>
        <v>0</v>
      </c>
      <c r="M64" s="141">
        <f t="shared" si="8"/>
        <v>4200</v>
      </c>
      <c r="N64" s="75"/>
      <c r="O64" s="145">
        <v>10500</v>
      </c>
      <c r="P64" s="145">
        <v>0</v>
      </c>
      <c r="Q64" s="145">
        <v>0</v>
      </c>
      <c r="R64" s="145">
        <v>0</v>
      </c>
      <c r="S64" s="98">
        <f t="shared" si="10"/>
        <v>10500</v>
      </c>
      <c r="T64" s="63"/>
      <c r="U64" s="63"/>
    </row>
    <row r="65" spans="1:25" s="102" customFormat="1">
      <c r="B65" s="143" t="s">
        <v>180</v>
      </c>
      <c r="C65" s="93" t="s">
        <v>186</v>
      </c>
      <c r="D65" s="147"/>
      <c r="E65" s="147"/>
      <c r="F65" s="147"/>
      <c r="G65" s="147"/>
      <c r="H65" s="81"/>
      <c r="I65" s="145">
        <f t="shared" si="12"/>
        <v>2100</v>
      </c>
      <c r="J65" s="145">
        <f t="shared" si="12"/>
        <v>2100</v>
      </c>
      <c r="K65" s="145">
        <f t="shared" si="12"/>
        <v>2100</v>
      </c>
      <c r="L65" s="145">
        <f t="shared" si="12"/>
        <v>2100</v>
      </c>
      <c r="M65" s="141">
        <f t="shared" si="8"/>
        <v>8400</v>
      </c>
      <c r="N65" s="75"/>
      <c r="O65" s="145">
        <v>5250</v>
      </c>
      <c r="P65" s="145">
        <v>5250</v>
      </c>
      <c r="Q65" s="145">
        <v>5250</v>
      </c>
      <c r="R65" s="145">
        <v>5250</v>
      </c>
      <c r="S65" s="98">
        <f t="shared" si="10"/>
        <v>21000</v>
      </c>
      <c r="T65" s="63"/>
      <c r="U65" s="63"/>
    </row>
    <row r="66" spans="1:25" s="102" customFormat="1">
      <c r="B66" s="143" t="s">
        <v>180</v>
      </c>
      <c r="C66" s="93" t="s">
        <v>187</v>
      </c>
      <c r="D66" s="147"/>
      <c r="E66" s="147"/>
      <c r="F66" s="147"/>
      <c r="G66" s="147"/>
      <c r="H66" s="81"/>
      <c r="I66" s="145">
        <f t="shared" si="12"/>
        <v>18500</v>
      </c>
      <c r="J66" s="145">
        <f t="shared" si="12"/>
        <v>22000</v>
      </c>
      <c r="K66" s="145">
        <f t="shared" si="12"/>
        <v>8008</v>
      </c>
      <c r="L66" s="145">
        <f t="shared" si="12"/>
        <v>8000</v>
      </c>
      <c r="M66" s="141">
        <f t="shared" si="8"/>
        <v>56508</v>
      </c>
      <c r="N66" s="75"/>
      <c r="O66" s="145">
        <v>46250</v>
      </c>
      <c r="P66" s="145">
        <v>55000</v>
      </c>
      <c r="Q66" s="145">
        <v>20020</v>
      </c>
      <c r="R66" s="145">
        <v>20000</v>
      </c>
      <c r="S66" s="98">
        <f t="shared" si="10"/>
        <v>141270</v>
      </c>
      <c r="T66" s="63"/>
      <c r="U66" s="63"/>
    </row>
    <row r="67" spans="1:25" s="139" customFormat="1" ht="39" hidden="1">
      <c r="B67" s="143" t="s">
        <v>188</v>
      </c>
      <c r="C67" s="93" t="s">
        <v>189</v>
      </c>
      <c r="D67" s="144">
        <v>89259</v>
      </c>
      <c r="E67" s="144">
        <v>103641</v>
      </c>
      <c r="F67" s="144">
        <v>56998</v>
      </c>
      <c r="G67" s="144">
        <v>249899</v>
      </c>
      <c r="H67" s="81"/>
      <c r="I67" s="145">
        <f t="shared" si="12"/>
        <v>0</v>
      </c>
      <c r="J67" s="145">
        <f t="shared" si="12"/>
        <v>0</v>
      </c>
      <c r="K67" s="145">
        <f t="shared" si="12"/>
        <v>0</v>
      </c>
      <c r="L67" s="145">
        <f t="shared" si="12"/>
        <v>0</v>
      </c>
      <c r="M67" s="141">
        <f t="shared" si="8"/>
        <v>0</v>
      </c>
      <c r="N67" s="75"/>
      <c r="O67" s="145">
        <v>0</v>
      </c>
      <c r="P67" s="145">
        <v>0</v>
      </c>
      <c r="Q67" s="145">
        <v>0</v>
      </c>
      <c r="R67" s="145">
        <v>0</v>
      </c>
      <c r="S67" s="98">
        <f t="shared" si="10"/>
        <v>0</v>
      </c>
      <c r="T67" s="63"/>
      <c r="U67" s="63"/>
    </row>
    <row r="68" spans="1:25" s="139" customFormat="1" ht="39">
      <c r="B68" s="143" t="s">
        <v>190</v>
      </c>
      <c r="C68" s="93" t="s">
        <v>191</v>
      </c>
      <c r="D68" s="144">
        <v>265949</v>
      </c>
      <c r="E68" s="144">
        <v>293937</v>
      </c>
      <c r="F68" s="144">
        <v>190810</v>
      </c>
      <c r="G68" s="144">
        <v>750696</v>
      </c>
      <c r="H68" s="81"/>
      <c r="I68" s="145">
        <f t="shared" si="12"/>
        <v>265949</v>
      </c>
      <c r="J68" s="145">
        <f t="shared" si="12"/>
        <v>293937</v>
      </c>
      <c r="K68" s="145">
        <f t="shared" si="12"/>
        <v>190810</v>
      </c>
      <c r="L68" s="145">
        <f t="shared" si="12"/>
        <v>265949</v>
      </c>
      <c r="M68" s="141">
        <f t="shared" si="8"/>
        <v>1016645</v>
      </c>
      <c r="N68" s="75"/>
      <c r="O68" s="97">
        <v>664872.5</v>
      </c>
      <c r="P68" s="97">
        <v>734842.5</v>
      </c>
      <c r="Q68" s="97">
        <v>477025</v>
      </c>
      <c r="R68" s="97">
        <v>664872.5</v>
      </c>
      <c r="S68" s="98">
        <f t="shared" si="10"/>
        <v>2541612.5</v>
      </c>
      <c r="T68" s="63"/>
      <c r="U68" s="63"/>
    </row>
    <row r="69" spans="1:25" s="139" customFormat="1" hidden="1">
      <c r="B69" s="143" t="s">
        <v>192</v>
      </c>
      <c r="C69" s="93" t="s">
        <v>193</v>
      </c>
      <c r="D69" s="144">
        <v>22710</v>
      </c>
      <c r="E69" s="146">
        <v>0</v>
      </c>
      <c r="F69" s="144">
        <v>24799</v>
      </c>
      <c r="G69" s="144">
        <v>47509</v>
      </c>
      <c r="H69" s="81"/>
      <c r="I69" s="145">
        <f t="shared" si="12"/>
        <v>0</v>
      </c>
      <c r="J69" s="145">
        <f t="shared" si="12"/>
        <v>0</v>
      </c>
      <c r="K69" s="145">
        <f t="shared" si="12"/>
        <v>0</v>
      </c>
      <c r="L69" s="145">
        <f t="shared" si="12"/>
        <v>0</v>
      </c>
      <c r="M69" s="141">
        <f t="shared" si="8"/>
        <v>0</v>
      </c>
      <c r="N69" s="75"/>
      <c r="O69" s="97"/>
      <c r="P69" s="97"/>
      <c r="Q69" s="97"/>
      <c r="R69" s="97"/>
      <c r="S69" s="98">
        <f t="shared" si="10"/>
        <v>0</v>
      </c>
      <c r="T69" s="63"/>
      <c r="U69" s="63"/>
    </row>
    <row r="70" spans="1:25" s="139" customFormat="1" ht="51.75" hidden="1">
      <c r="B70" s="143" t="s">
        <v>194</v>
      </c>
      <c r="C70" s="93" t="s">
        <v>195</v>
      </c>
      <c r="D70" s="144">
        <v>57229</v>
      </c>
      <c r="E70" s="144">
        <v>14307</v>
      </c>
      <c r="F70" s="144">
        <v>24799</v>
      </c>
      <c r="G70" s="144">
        <v>96335</v>
      </c>
      <c r="H70" s="81"/>
      <c r="I70" s="145">
        <f t="shared" si="12"/>
        <v>0</v>
      </c>
      <c r="J70" s="145">
        <f t="shared" si="12"/>
        <v>0</v>
      </c>
      <c r="K70" s="145">
        <f t="shared" si="12"/>
        <v>0</v>
      </c>
      <c r="L70" s="145">
        <f t="shared" si="12"/>
        <v>0</v>
      </c>
      <c r="M70" s="141">
        <f t="shared" si="8"/>
        <v>0</v>
      </c>
      <c r="N70" s="75"/>
      <c r="O70" s="97"/>
      <c r="P70" s="97"/>
      <c r="Q70" s="97"/>
      <c r="R70" s="97"/>
      <c r="S70" s="98">
        <f t="shared" si="10"/>
        <v>0</v>
      </c>
      <c r="T70" s="63"/>
      <c r="U70" s="63"/>
    </row>
    <row r="71" spans="1:25" s="139" customFormat="1" ht="26.25" hidden="1">
      <c r="B71" s="143" t="s">
        <v>196</v>
      </c>
      <c r="C71" s="93" t="s">
        <v>197</v>
      </c>
      <c r="D71" s="146">
        <v>0</v>
      </c>
      <c r="E71" s="144">
        <v>36336</v>
      </c>
      <c r="F71" s="146">
        <v>0</v>
      </c>
      <c r="G71" s="144">
        <v>36336</v>
      </c>
      <c r="H71" s="81"/>
      <c r="I71" s="145">
        <f t="shared" si="12"/>
        <v>0</v>
      </c>
      <c r="J71" s="145">
        <f t="shared" si="12"/>
        <v>0</v>
      </c>
      <c r="K71" s="145">
        <f t="shared" si="12"/>
        <v>0</v>
      </c>
      <c r="L71" s="145">
        <f t="shared" si="12"/>
        <v>0</v>
      </c>
      <c r="M71" s="141">
        <f t="shared" si="8"/>
        <v>0</v>
      </c>
      <c r="N71" s="75"/>
      <c r="O71" s="97"/>
      <c r="P71" s="97"/>
      <c r="Q71" s="97"/>
      <c r="R71" s="97"/>
      <c r="S71" s="98">
        <f t="shared" si="10"/>
        <v>0</v>
      </c>
      <c r="T71" s="63"/>
      <c r="U71" s="63"/>
    </row>
    <row r="72" spans="1:25" s="102" customFormat="1">
      <c r="B72" s="143"/>
      <c r="C72" s="93" t="s">
        <v>198</v>
      </c>
      <c r="D72" s="150"/>
      <c r="E72" s="150"/>
      <c r="F72" s="150"/>
      <c r="G72" s="150"/>
      <c r="H72" s="81"/>
      <c r="I72" s="145">
        <f t="shared" si="12"/>
        <v>0</v>
      </c>
      <c r="J72" s="145">
        <f t="shared" si="12"/>
        <v>64000</v>
      </c>
      <c r="K72" s="145">
        <f t="shared" si="12"/>
        <v>0</v>
      </c>
      <c r="L72" s="145">
        <f t="shared" si="12"/>
        <v>64000</v>
      </c>
      <c r="M72" s="141">
        <f t="shared" si="8"/>
        <v>128000</v>
      </c>
      <c r="N72" s="75"/>
      <c r="O72" s="97"/>
      <c r="P72" s="151">
        <v>160000</v>
      </c>
      <c r="Q72" s="97"/>
      <c r="R72" s="151">
        <v>160000</v>
      </c>
      <c r="S72" s="98">
        <f t="shared" si="10"/>
        <v>320000</v>
      </c>
      <c r="T72" s="63"/>
      <c r="U72" s="63"/>
    </row>
    <row r="73" spans="1:25" s="102" customFormat="1">
      <c r="B73" s="143"/>
      <c r="C73" s="93" t="s">
        <v>199</v>
      </c>
      <c r="D73" s="150"/>
      <c r="E73" s="150"/>
      <c r="F73" s="150"/>
      <c r="G73" s="150"/>
      <c r="H73" s="81"/>
      <c r="I73" s="145">
        <f t="shared" si="12"/>
        <v>20000</v>
      </c>
      <c r="J73" s="145">
        <f t="shared" si="12"/>
        <v>20000</v>
      </c>
      <c r="K73" s="145">
        <f t="shared" si="12"/>
        <v>20000</v>
      </c>
      <c r="L73" s="145">
        <f t="shared" si="12"/>
        <v>20000</v>
      </c>
      <c r="M73" s="141">
        <f t="shared" si="8"/>
        <v>80000</v>
      </c>
      <c r="N73" s="75"/>
      <c r="O73" s="151">
        <v>50000</v>
      </c>
      <c r="P73" s="151">
        <v>50000</v>
      </c>
      <c r="Q73" s="151">
        <v>50000</v>
      </c>
      <c r="R73" s="151">
        <v>50000</v>
      </c>
      <c r="S73" s="98">
        <f t="shared" si="10"/>
        <v>200000</v>
      </c>
      <c r="T73" s="63"/>
      <c r="U73" s="63"/>
    </row>
    <row r="74" spans="1:25" s="102" customFormat="1">
      <c r="B74" s="143"/>
      <c r="C74" s="93" t="s">
        <v>200</v>
      </c>
      <c r="D74" s="150"/>
      <c r="E74" s="150"/>
      <c r="F74" s="150"/>
      <c r="G74" s="150"/>
      <c r="H74" s="81"/>
      <c r="I74" s="145">
        <f t="shared" si="12"/>
        <v>0</v>
      </c>
      <c r="J74" s="145">
        <f t="shared" si="12"/>
        <v>10000</v>
      </c>
      <c r="K74" s="145">
        <f t="shared" si="12"/>
        <v>0</v>
      </c>
      <c r="L74" s="145">
        <f t="shared" si="12"/>
        <v>10000</v>
      </c>
      <c r="M74" s="141">
        <f t="shared" si="8"/>
        <v>20000</v>
      </c>
      <c r="N74" s="75"/>
      <c r="O74" s="97"/>
      <c r="P74" s="151">
        <v>25000</v>
      </c>
      <c r="Q74" s="97"/>
      <c r="R74" s="151">
        <v>25000</v>
      </c>
      <c r="S74" s="98">
        <f t="shared" si="10"/>
        <v>50000</v>
      </c>
      <c r="T74" s="63"/>
      <c r="U74" s="63"/>
    </row>
    <row r="75" spans="1:25" s="102" customFormat="1">
      <c r="B75" s="143"/>
      <c r="C75" s="93" t="s">
        <v>201</v>
      </c>
      <c r="D75" s="150"/>
      <c r="E75" s="150"/>
      <c r="F75" s="150"/>
      <c r="G75" s="150"/>
      <c r="H75" s="81"/>
      <c r="I75" s="145">
        <f t="shared" si="12"/>
        <v>0</v>
      </c>
      <c r="J75" s="145">
        <f t="shared" si="12"/>
        <v>0</v>
      </c>
      <c r="K75" s="145">
        <f t="shared" si="12"/>
        <v>10000</v>
      </c>
      <c r="L75" s="145">
        <f t="shared" si="12"/>
        <v>0</v>
      </c>
      <c r="M75" s="141">
        <f t="shared" si="8"/>
        <v>10000</v>
      </c>
      <c r="N75" s="75"/>
      <c r="O75" s="97"/>
      <c r="P75" s="97"/>
      <c r="Q75" s="151">
        <v>25000</v>
      </c>
      <c r="R75" s="97"/>
      <c r="S75" s="98">
        <f t="shared" si="10"/>
        <v>25000</v>
      </c>
      <c r="T75" s="63"/>
      <c r="U75" s="63"/>
    </row>
    <row r="76" spans="1:25" s="139" customFormat="1">
      <c r="B76" s="143"/>
      <c r="C76" s="93" t="s">
        <v>202</v>
      </c>
      <c r="D76" s="152"/>
      <c r="E76" s="152"/>
      <c r="F76" s="152"/>
      <c r="G76" s="152"/>
      <c r="H76" s="81"/>
      <c r="I76" s="145">
        <f t="shared" si="12"/>
        <v>0</v>
      </c>
      <c r="J76" s="145">
        <f t="shared" si="12"/>
        <v>6000</v>
      </c>
      <c r="K76" s="145">
        <f t="shared" si="12"/>
        <v>4000</v>
      </c>
      <c r="L76" s="145">
        <f t="shared" si="12"/>
        <v>2000</v>
      </c>
      <c r="M76" s="141">
        <f t="shared" si="8"/>
        <v>12000</v>
      </c>
      <c r="N76" s="75"/>
      <c r="O76" s="97"/>
      <c r="P76" s="153">
        <v>15000</v>
      </c>
      <c r="Q76" s="97">
        <v>10000</v>
      </c>
      <c r="R76" s="153">
        <v>5000</v>
      </c>
      <c r="S76" s="98">
        <f t="shared" si="10"/>
        <v>30000</v>
      </c>
      <c r="T76" s="63"/>
      <c r="U76" s="63"/>
    </row>
    <row r="77" spans="1:25">
      <c r="A77" s="85"/>
      <c r="B77" s="78">
        <v>4</v>
      </c>
      <c r="C77" s="79" t="s">
        <v>203</v>
      </c>
      <c r="D77" s="138">
        <v>316713.46319964732</v>
      </c>
      <c r="E77" s="138">
        <v>335930.40562842006</v>
      </c>
      <c r="F77" s="138">
        <v>369206.94506676961</v>
      </c>
      <c r="G77" s="138">
        <v>1021850.8138948369</v>
      </c>
      <c r="H77" s="81"/>
      <c r="I77" s="80">
        <f>923017.362666924/2.5</f>
        <v>369206.94506676961</v>
      </c>
      <c r="J77" s="80">
        <f>923017.362666924/2.5</f>
        <v>369206.94506676961</v>
      </c>
      <c r="K77" s="80">
        <f>923017.362666924/2.5</f>
        <v>369206.94506676961</v>
      </c>
      <c r="L77" s="80">
        <f>923017.362666924/2.5</f>
        <v>369206.94506676961</v>
      </c>
      <c r="M77" s="82">
        <f>SUM(I77:L77)</f>
        <v>1476827.7802670784</v>
      </c>
      <c r="N77" s="75"/>
      <c r="O77" s="80">
        <v>923017.36266692402</v>
      </c>
      <c r="P77" s="80">
        <v>923017.36266692402</v>
      </c>
      <c r="Q77" s="80">
        <v>923017.36266692402</v>
      </c>
      <c r="R77" s="80">
        <v>923017.36266692402</v>
      </c>
      <c r="S77" s="83">
        <f>SUM(O77:R77)</f>
        <v>3692069.4506676961</v>
      </c>
      <c r="V77" s="59"/>
      <c r="W77" s="59"/>
      <c r="X77" s="59"/>
      <c r="Y77" s="59"/>
    </row>
    <row r="78" spans="1:25" ht="16.5" thickBot="1">
      <c r="A78" s="103"/>
      <c r="B78" s="154"/>
      <c r="C78" s="155" t="s">
        <v>18</v>
      </c>
      <c r="D78" s="156">
        <v>20084857.152778342</v>
      </c>
      <c r="E78" s="156">
        <v>18156356.630651411</v>
      </c>
      <c r="F78" s="156">
        <v>19987975.109137338</v>
      </c>
      <c r="G78" s="156">
        <v>58229188.892567091</v>
      </c>
      <c r="H78" s="81"/>
      <c r="I78" s="157">
        <f>I77+I44+I30+I8</f>
        <v>24286189.565638423</v>
      </c>
      <c r="J78" s="157">
        <f>J77+J44+J30+J8</f>
        <v>26880487.010152899</v>
      </c>
      <c r="K78" s="157">
        <f>K77+K44+K30+K8</f>
        <v>28285586.669152401</v>
      </c>
      <c r="L78" s="157">
        <f>L77+L44+L30+L8</f>
        <v>30049881.503061738</v>
      </c>
      <c r="M78" s="158">
        <f>SUM(I78:L78)</f>
        <v>109502144.74800546</v>
      </c>
      <c r="N78" s="75"/>
      <c r="O78" s="157">
        <f>O77+O44+O30+O8</f>
        <v>60615473.914096065</v>
      </c>
      <c r="P78" s="157">
        <f>P77+P44+P30+P8</f>
        <v>67101217.525382265</v>
      </c>
      <c r="Q78" s="157">
        <f>Q77+Q44+Q30+Q8</f>
        <v>70713966.672881007</v>
      </c>
      <c r="R78" s="157">
        <f>R77+R44+R30+R8</f>
        <v>75124703.757654339</v>
      </c>
      <c r="S78" s="159">
        <f>SUM(O78:R78)</f>
        <v>273555361.87001371</v>
      </c>
      <c r="V78" s="59"/>
      <c r="W78" s="59"/>
      <c r="X78" s="59"/>
      <c r="Y78" s="59"/>
    </row>
    <row r="79" spans="1:25">
      <c r="C79" s="61"/>
      <c r="V79" s="59"/>
      <c r="W79" s="59"/>
      <c r="X79" s="59"/>
      <c r="Y79" s="59"/>
    </row>
    <row r="80" spans="1:25" hidden="1">
      <c r="C80" s="61"/>
      <c r="I80" s="59">
        <v>428200</v>
      </c>
      <c r="J80" s="59">
        <v>587100</v>
      </c>
      <c r="K80" s="59">
        <v>479500</v>
      </c>
      <c r="L80" s="59">
        <f>K80</f>
        <v>479500</v>
      </c>
      <c r="O80" s="59">
        <v>1070500</v>
      </c>
      <c r="P80" s="59">
        <v>1467750</v>
      </c>
      <c r="Q80" s="59">
        <v>1198750</v>
      </c>
      <c r="R80" s="59">
        <f>(Q80)*2.5</f>
        <v>2996875</v>
      </c>
      <c r="V80" s="59"/>
      <c r="W80" s="59"/>
      <c r="X80" s="59"/>
      <c r="Y80" s="59"/>
    </row>
    <row r="81" spans="1:25" hidden="1">
      <c r="C81" s="61"/>
      <c r="V81" s="59"/>
      <c r="W81" s="59"/>
      <c r="X81" s="59"/>
      <c r="Y81" s="59"/>
    </row>
    <row r="82" spans="1:25" hidden="1">
      <c r="C82" s="61"/>
      <c r="M82" s="59"/>
      <c r="P82" s="59">
        <v>2.5</v>
      </c>
      <c r="S82" s="59"/>
      <c r="V82" s="59"/>
      <c r="W82" s="59"/>
      <c r="X82" s="59"/>
      <c r="Y82" s="59"/>
    </row>
    <row r="83" spans="1:25" s="163" customFormat="1" ht="16.5" hidden="1" thickBot="1">
      <c r="A83" s="160">
        <v>2016</v>
      </c>
      <c r="B83" s="161" t="s">
        <v>204</v>
      </c>
      <c r="C83" s="160">
        <v>2017</v>
      </c>
      <c r="D83" s="162" t="s">
        <v>204</v>
      </c>
      <c r="E83" s="160">
        <v>2018</v>
      </c>
      <c r="F83" s="162" t="s">
        <v>204</v>
      </c>
      <c r="G83" s="160">
        <v>2019</v>
      </c>
      <c r="H83" s="162"/>
      <c r="I83" s="160">
        <v>2020</v>
      </c>
      <c r="J83" s="162" t="s">
        <v>204</v>
      </c>
      <c r="K83" s="160">
        <v>2021</v>
      </c>
      <c r="L83" s="162" t="s">
        <v>204</v>
      </c>
      <c r="T83" s="63"/>
      <c r="U83" s="63"/>
    </row>
    <row r="84" spans="1:25" s="163" customFormat="1" ht="16.5" hidden="1" thickBot="1">
      <c r="A84" s="164">
        <v>18617598.343685303</v>
      </c>
      <c r="B84" s="165">
        <v>0.99999999999999989</v>
      </c>
      <c r="C84" s="164">
        <v>20177613.808498766</v>
      </c>
      <c r="D84" s="166">
        <v>0.99999999999999989</v>
      </c>
      <c r="E84" s="164">
        <v>21745579.229491469</v>
      </c>
      <c r="F84" s="166">
        <v>1</v>
      </c>
      <c r="G84" s="164">
        <v>22167977.427432112</v>
      </c>
      <c r="H84" s="166"/>
      <c r="I84" s="164">
        <v>21081977.410180453</v>
      </c>
      <c r="J84" s="166">
        <v>0.99999999999999989</v>
      </c>
      <c r="K84" s="164">
        <v>21705976.641249217</v>
      </c>
      <c r="L84" s="166">
        <v>1</v>
      </c>
      <c r="M84" s="139"/>
      <c r="N84" s="139"/>
      <c r="T84" s="63"/>
      <c r="U84" s="63"/>
    </row>
    <row r="85" spans="1:25" hidden="1">
      <c r="C85" s="61"/>
      <c r="M85" s="59"/>
      <c r="S85" s="59"/>
      <c r="V85" s="59"/>
      <c r="W85" s="59"/>
      <c r="X85" s="59"/>
      <c r="Y85" s="59"/>
    </row>
    <row r="86" spans="1:25">
      <c r="C86" s="61"/>
      <c r="M86" s="59"/>
      <c r="S86" s="59"/>
      <c r="V86" s="59"/>
      <c r="W86" s="59"/>
      <c r="X86" s="59"/>
      <c r="Y86" s="59"/>
    </row>
    <row r="87" spans="1:25">
      <c r="C87" s="61"/>
      <c r="M87" s="59"/>
      <c r="S87" s="59"/>
      <c r="V87" s="59"/>
      <c r="W87" s="59"/>
      <c r="X87" s="59"/>
      <c r="Y87" s="59"/>
    </row>
    <row r="88" spans="1:25">
      <c r="C88" s="61"/>
      <c r="M88" s="59"/>
      <c r="O88" s="91"/>
      <c r="S88" s="59"/>
      <c r="V88" s="59"/>
      <c r="W88" s="59"/>
      <c r="X88" s="59"/>
      <c r="Y88" s="59"/>
    </row>
    <row r="89" spans="1:25">
      <c r="C89" s="61"/>
      <c r="M89" s="59"/>
      <c r="O89" s="91"/>
      <c r="S89" s="59"/>
      <c r="V89" s="59"/>
      <c r="W89" s="59"/>
      <c r="X89" s="59"/>
      <c r="Y89" s="59"/>
    </row>
    <row r="90" spans="1:25">
      <c r="C90" s="61"/>
      <c r="M90" s="59"/>
      <c r="O90" s="91"/>
      <c r="S90" s="59"/>
      <c r="V90" s="59"/>
      <c r="W90" s="59"/>
      <c r="X90" s="59"/>
      <c r="Y90" s="59"/>
    </row>
    <row r="91" spans="1:25">
      <c r="C91" s="61"/>
      <c r="D91" s="167" t="s">
        <v>205</v>
      </c>
      <c r="M91" s="59"/>
      <c r="O91" s="91"/>
      <c r="S91" s="59"/>
      <c r="V91" s="59"/>
      <c r="W91" s="59"/>
      <c r="X91" s="59"/>
      <c r="Y91" s="59"/>
    </row>
    <row r="92" spans="1:25">
      <c r="C92" s="61"/>
      <c r="M92" s="59"/>
      <c r="S92" s="59"/>
      <c r="V92" s="59"/>
      <c r="W92" s="59"/>
      <c r="X92" s="59"/>
      <c r="Y92" s="59"/>
    </row>
    <row r="93" spans="1:25" ht="26.25">
      <c r="C93" s="61"/>
      <c r="D93" s="168" t="s">
        <v>206</v>
      </c>
      <c r="E93" s="168" t="s">
        <v>207</v>
      </c>
      <c r="F93" s="168" t="s">
        <v>208</v>
      </c>
      <c r="G93" s="168" t="s">
        <v>205</v>
      </c>
      <c r="M93" s="59"/>
      <c r="S93" s="59"/>
      <c r="V93" s="59"/>
      <c r="W93" s="59"/>
      <c r="X93" s="59"/>
      <c r="Y93" s="59"/>
    </row>
    <row r="94" spans="1:25">
      <c r="C94" s="61"/>
      <c r="D94" s="99">
        <v>2019</v>
      </c>
      <c r="E94" s="169">
        <v>22167977.427432101</v>
      </c>
      <c r="F94" s="170">
        <f>I78</f>
        <v>24286189.565638423</v>
      </c>
      <c r="G94" s="171">
        <f>E94-F94</f>
        <v>-2118212.1382063217</v>
      </c>
      <c r="M94" s="59"/>
      <c r="S94" s="59"/>
      <c r="V94" s="59"/>
      <c r="W94" s="59"/>
      <c r="X94" s="59"/>
      <c r="Y94" s="59"/>
    </row>
    <row r="95" spans="1:25">
      <c r="C95" s="61"/>
      <c r="D95" s="99">
        <v>2020</v>
      </c>
      <c r="E95" s="169">
        <v>21081977.410180453</v>
      </c>
      <c r="F95" s="170">
        <f>J78</f>
        <v>26880487.010152899</v>
      </c>
      <c r="G95" s="171">
        <f>E95-F95</f>
        <v>-5798509.5999724455</v>
      </c>
      <c r="M95" s="59"/>
      <c r="S95" s="59"/>
      <c r="V95" s="59"/>
      <c r="W95" s="59"/>
      <c r="X95" s="59"/>
      <c r="Y95" s="59"/>
    </row>
    <row r="96" spans="1:25">
      <c r="C96" s="61"/>
      <c r="D96" s="99">
        <v>2021</v>
      </c>
      <c r="E96" s="169">
        <v>21705976.641249217</v>
      </c>
      <c r="F96" s="170">
        <f>K78</f>
        <v>28285586.669152401</v>
      </c>
      <c r="G96" s="171">
        <f>E96-F96</f>
        <v>-6579610.0279031843</v>
      </c>
      <c r="M96" s="59"/>
      <c r="S96" s="59"/>
      <c r="V96" s="59"/>
      <c r="W96" s="59"/>
      <c r="X96" s="59"/>
      <c r="Y96" s="59"/>
    </row>
    <row r="97" spans="3:25">
      <c r="C97" s="61"/>
      <c r="D97" s="99">
        <v>2022</v>
      </c>
      <c r="E97" s="169">
        <v>21705976.641249217</v>
      </c>
      <c r="F97" s="170">
        <f>L78</f>
        <v>30049881.503061738</v>
      </c>
      <c r="G97" s="171">
        <f>E97-F97</f>
        <v>-8343904.8618125208</v>
      </c>
      <c r="M97" s="59"/>
      <c r="S97" s="59"/>
      <c r="V97" s="59"/>
      <c r="W97" s="59"/>
      <c r="X97" s="59"/>
      <c r="Y97" s="59"/>
    </row>
    <row r="98" spans="3:25">
      <c r="C98" s="61"/>
      <c r="M98" s="59"/>
      <c r="S98" s="59"/>
      <c r="V98" s="59"/>
      <c r="W98" s="59"/>
      <c r="X98" s="59"/>
      <c r="Y98" s="59"/>
    </row>
    <row r="99" spans="3:25">
      <c r="C99" s="61"/>
      <c r="M99" s="59"/>
      <c r="S99" s="59"/>
      <c r="V99" s="59"/>
      <c r="W99" s="59"/>
      <c r="X99" s="59"/>
      <c r="Y99" s="59"/>
    </row>
    <row r="100" spans="3:25">
      <c r="C100" s="61"/>
      <c r="G100" s="172">
        <f>SUM(G94:G99)</f>
        <v>-22840236.627894472</v>
      </c>
      <c r="M100" s="59"/>
      <c r="S100" s="59"/>
      <c r="V100" s="59"/>
      <c r="W100" s="59"/>
      <c r="X100" s="59"/>
      <c r="Y100" s="59"/>
    </row>
    <row r="101" spans="3:25">
      <c r="C101" s="61"/>
      <c r="M101" s="59"/>
      <c r="S101" s="59"/>
      <c r="V101" s="59"/>
      <c r="W101" s="59"/>
      <c r="X101" s="59"/>
      <c r="Y101" s="59"/>
    </row>
    <row r="102" spans="3:25">
      <c r="C102" s="61"/>
      <c r="M102" s="59"/>
      <c r="S102" s="59"/>
      <c r="V102" s="59"/>
      <c r="W102" s="59"/>
      <c r="X102" s="59"/>
      <c r="Y102" s="59"/>
    </row>
    <row r="103" spans="3:25">
      <c r="C103" s="61"/>
      <c r="M103" s="59"/>
      <c r="S103" s="59"/>
      <c r="V103" s="59"/>
      <c r="W103" s="59"/>
      <c r="X103" s="59"/>
      <c r="Y103" s="59"/>
    </row>
    <row r="104" spans="3:25">
      <c r="C104" s="61"/>
      <c r="M104" s="59"/>
      <c r="S104" s="59"/>
      <c r="V104" s="59"/>
      <c r="W104" s="59"/>
      <c r="X104" s="59"/>
      <c r="Y104" s="59"/>
    </row>
    <row r="105" spans="3:25">
      <c r="C105" s="61"/>
      <c r="M105" s="59"/>
      <c r="S105" s="59"/>
      <c r="V105" s="59"/>
      <c r="W105" s="59"/>
      <c r="X105" s="59"/>
      <c r="Y105" s="59"/>
    </row>
    <row r="106" spans="3:25">
      <c r="C106" s="61"/>
      <c r="M106" s="59"/>
      <c r="S106" s="59"/>
      <c r="V106" s="59"/>
      <c r="W106" s="59"/>
      <c r="X106" s="59"/>
      <c r="Y106" s="59"/>
    </row>
    <row r="107" spans="3:25">
      <c r="C107" s="61"/>
      <c r="M107" s="59"/>
      <c r="S107" s="59"/>
      <c r="V107" s="59"/>
      <c r="W107" s="59"/>
      <c r="X107" s="59"/>
      <c r="Y107" s="59"/>
    </row>
    <row r="108" spans="3:25">
      <c r="C108" s="61"/>
      <c r="M108" s="59"/>
      <c r="S108" s="59"/>
      <c r="V108" s="59"/>
      <c r="W108" s="59"/>
      <c r="X108" s="59"/>
      <c r="Y108" s="59"/>
    </row>
    <row r="109" spans="3:25">
      <c r="C109" s="61"/>
      <c r="M109" s="59"/>
      <c r="S109" s="59"/>
      <c r="V109" s="59"/>
      <c r="W109" s="59"/>
      <c r="X109" s="59"/>
      <c r="Y109" s="59"/>
    </row>
    <row r="110" spans="3:25">
      <c r="C110" s="61"/>
      <c r="M110" s="59"/>
      <c r="S110" s="59"/>
      <c r="V110" s="59"/>
      <c r="W110" s="59"/>
      <c r="X110" s="59"/>
      <c r="Y110" s="59"/>
    </row>
    <row r="111" spans="3:25">
      <c r="C111" s="61"/>
      <c r="M111" s="59"/>
      <c r="S111" s="59"/>
      <c r="V111" s="59"/>
      <c r="W111" s="59"/>
      <c r="X111" s="59"/>
      <c r="Y111" s="59"/>
    </row>
    <row r="112" spans="3:25">
      <c r="C112" s="61"/>
      <c r="M112" s="59"/>
      <c r="S112" s="59"/>
      <c r="V112" s="59"/>
      <c r="W112" s="59"/>
      <c r="X112" s="59"/>
      <c r="Y112" s="59"/>
    </row>
    <row r="113" spans="3:25">
      <c r="C113" s="61"/>
      <c r="M113" s="59"/>
      <c r="S113" s="59"/>
      <c r="V113" s="59"/>
      <c r="W113" s="59"/>
      <c r="X113" s="59"/>
      <c r="Y113" s="59"/>
    </row>
    <row r="114" spans="3:25">
      <c r="C114" s="61"/>
      <c r="M114" s="59"/>
      <c r="S114" s="59"/>
      <c r="V114" s="59"/>
      <c r="W114" s="59"/>
      <c r="X114" s="59"/>
      <c r="Y114" s="59"/>
    </row>
    <row r="115" spans="3:25">
      <c r="C115" s="61"/>
      <c r="M115" s="59"/>
      <c r="S115" s="59"/>
      <c r="V115" s="59"/>
      <c r="W115" s="59"/>
      <c r="X115" s="59"/>
      <c r="Y115" s="59"/>
    </row>
    <row r="116" spans="3:25">
      <c r="C116" s="61"/>
      <c r="M116" s="59"/>
      <c r="S116" s="59"/>
      <c r="V116" s="59"/>
      <c r="W116" s="59"/>
      <c r="X116" s="59"/>
      <c r="Y116" s="59"/>
    </row>
    <row r="117" spans="3:25">
      <c r="C117" s="61"/>
      <c r="M117" s="59"/>
      <c r="S117" s="59"/>
      <c r="V117" s="59"/>
      <c r="W117" s="59"/>
      <c r="X117" s="59"/>
      <c r="Y117" s="59"/>
    </row>
    <row r="118" spans="3:25">
      <c r="C118" s="61"/>
      <c r="M118" s="59"/>
      <c r="S118" s="59"/>
      <c r="V118" s="59"/>
      <c r="W118" s="59"/>
      <c r="X118" s="59"/>
      <c r="Y118" s="59"/>
    </row>
    <row r="119" spans="3:25">
      <c r="C119" s="61"/>
      <c r="M119" s="59"/>
      <c r="S119" s="59"/>
      <c r="V119" s="59"/>
      <c r="W119" s="59"/>
      <c r="X119" s="59"/>
      <c r="Y119" s="59"/>
    </row>
    <row r="120" spans="3:25">
      <c r="C120" s="61"/>
      <c r="M120" s="59"/>
      <c r="S120" s="59"/>
      <c r="V120" s="59"/>
      <c r="W120" s="59"/>
      <c r="X120" s="59"/>
      <c r="Y120" s="59"/>
    </row>
    <row r="121" spans="3:25">
      <c r="C121" s="61"/>
      <c r="M121" s="59"/>
      <c r="S121" s="59"/>
      <c r="V121" s="59"/>
      <c r="W121" s="59"/>
      <c r="X121" s="59"/>
      <c r="Y121" s="59"/>
    </row>
    <row r="122" spans="3:25">
      <c r="C122" s="61"/>
      <c r="M122" s="59"/>
      <c r="S122" s="59"/>
      <c r="V122" s="59"/>
      <c r="W122" s="59"/>
      <c r="X122" s="59"/>
      <c r="Y122" s="59"/>
    </row>
    <row r="123" spans="3:25">
      <c r="C123" s="61"/>
      <c r="M123" s="59"/>
      <c r="S123" s="59"/>
      <c r="V123" s="59"/>
      <c r="W123" s="59"/>
      <c r="X123" s="59"/>
      <c r="Y123" s="59"/>
    </row>
    <row r="124" spans="3:25">
      <c r="C124" s="61"/>
      <c r="M124" s="59"/>
      <c r="S124" s="59"/>
      <c r="V124" s="59"/>
      <c r="W124" s="59"/>
      <c r="X124" s="59"/>
      <c r="Y124" s="59"/>
    </row>
    <row r="125" spans="3:25">
      <c r="C125" s="61"/>
      <c r="M125" s="59"/>
      <c r="S125" s="59"/>
      <c r="V125" s="59"/>
      <c r="W125" s="59"/>
      <c r="X125" s="59"/>
      <c r="Y125" s="59"/>
    </row>
    <row r="126" spans="3:25">
      <c r="C126" s="61"/>
      <c r="M126" s="59"/>
      <c r="S126" s="59"/>
      <c r="V126" s="59"/>
      <c r="W126" s="59"/>
      <c r="X126" s="59"/>
      <c r="Y126" s="59"/>
    </row>
    <row r="127" spans="3:25">
      <c r="C127" s="61"/>
      <c r="M127" s="59"/>
      <c r="S127" s="59"/>
      <c r="V127" s="59"/>
      <c r="W127" s="59"/>
      <c r="X127" s="59"/>
      <c r="Y127" s="59"/>
    </row>
    <row r="128" spans="3:25">
      <c r="C128" s="61"/>
      <c r="M128" s="59"/>
      <c r="S128" s="59"/>
      <c r="V128" s="59"/>
      <c r="W128" s="59"/>
      <c r="X128" s="59"/>
      <c r="Y128" s="59"/>
    </row>
    <row r="129" spans="3:25">
      <c r="C129" s="61"/>
      <c r="M129" s="59"/>
      <c r="S129" s="59"/>
      <c r="V129" s="59"/>
      <c r="W129" s="59"/>
      <c r="X129" s="59"/>
      <c r="Y129" s="59"/>
    </row>
    <row r="130" spans="3:25">
      <c r="C130" s="61"/>
      <c r="M130" s="59"/>
      <c r="S130" s="59"/>
      <c r="V130" s="59"/>
      <c r="W130" s="59"/>
      <c r="X130" s="59"/>
      <c r="Y130" s="59"/>
    </row>
    <row r="131" spans="3:25">
      <c r="C131" s="61"/>
      <c r="M131" s="59"/>
      <c r="S131" s="59"/>
      <c r="V131" s="59"/>
      <c r="W131" s="59"/>
      <c r="X131" s="59"/>
      <c r="Y131" s="59"/>
    </row>
    <row r="132" spans="3:25">
      <c r="C132" s="61"/>
      <c r="M132" s="59"/>
      <c r="S132" s="59"/>
      <c r="V132" s="59"/>
      <c r="W132" s="59"/>
      <c r="X132" s="59"/>
      <c r="Y132" s="59"/>
    </row>
    <row r="133" spans="3:25">
      <c r="C133" s="61"/>
      <c r="M133" s="59"/>
      <c r="S133" s="59"/>
      <c r="V133" s="59"/>
      <c r="W133" s="59"/>
      <c r="X133" s="59"/>
      <c r="Y133" s="59"/>
    </row>
    <row r="134" spans="3:25">
      <c r="C134" s="61"/>
      <c r="M134" s="59"/>
      <c r="S134" s="59"/>
      <c r="V134" s="59"/>
      <c r="W134" s="59"/>
      <c r="X134" s="59"/>
      <c r="Y134" s="59"/>
    </row>
    <row r="135" spans="3:25">
      <c r="C135" s="61"/>
      <c r="M135" s="59"/>
      <c r="S135" s="59"/>
      <c r="V135" s="59"/>
      <c r="W135" s="59"/>
      <c r="X135" s="59"/>
      <c r="Y135" s="59"/>
    </row>
    <row r="136" spans="3:25">
      <c r="C136" s="61"/>
      <c r="M136" s="59"/>
      <c r="S136" s="59"/>
      <c r="V136" s="59"/>
      <c r="W136" s="59"/>
      <c r="X136" s="59"/>
      <c r="Y136" s="59"/>
    </row>
    <row r="137" spans="3:25">
      <c r="C137" s="61"/>
      <c r="M137" s="59"/>
      <c r="S137" s="59"/>
      <c r="V137" s="59"/>
      <c r="W137" s="59"/>
      <c r="X137" s="59"/>
      <c r="Y137" s="59"/>
    </row>
    <row r="138" spans="3:25">
      <c r="C138" s="61"/>
      <c r="M138" s="59"/>
      <c r="S138" s="59"/>
      <c r="V138" s="59"/>
      <c r="W138" s="59"/>
      <c r="X138" s="59"/>
      <c r="Y138" s="59"/>
    </row>
    <row r="139" spans="3:25">
      <c r="C139" s="61"/>
      <c r="M139" s="59"/>
      <c r="S139" s="59"/>
      <c r="V139" s="59"/>
      <c r="W139" s="59"/>
      <c r="X139" s="59"/>
      <c r="Y139" s="59"/>
    </row>
    <row r="140" spans="3:25">
      <c r="C140" s="61"/>
      <c r="M140" s="59"/>
      <c r="S140" s="59"/>
      <c r="V140" s="59"/>
      <c r="W140" s="59"/>
      <c r="X140" s="59"/>
      <c r="Y140" s="59"/>
    </row>
    <row r="141" spans="3:25">
      <c r="C141" s="61"/>
      <c r="M141" s="59"/>
      <c r="S141" s="59"/>
      <c r="V141" s="59"/>
      <c r="W141" s="59"/>
      <c r="X141" s="59"/>
      <c r="Y141" s="59"/>
    </row>
    <row r="142" spans="3:25">
      <c r="C142" s="61"/>
      <c r="M142" s="59"/>
      <c r="S142" s="59"/>
      <c r="V142" s="59"/>
      <c r="W142" s="59"/>
      <c r="X142" s="59"/>
      <c r="Y142" s="59"/>
    </row>
    <row r="143" spans="3:25">
      <c r="C143" s="61"/>
      <c r="M143" s="59"/>
      <c r="S143" s="59"/>
      <c r="V143" s="59"/>
      <c r="W143" s="59"/>
      <c r="X143" s="59"/>
      <c r="Y143" s="59"/>
    </row>
    <row r="144" spans="3:25">
      <c r="C144" s="61"/>
      <c r="M144" s="59"/>
      <c r="S144" s="59"/>
      <c r="V144" s="59"/>
      <c r="W144" s="59"/>
      <c r="X144" s="59"/>
      <c r="Y144" s="59"/>
    </row>
    <row r="145" spans="3:25">
      <c r="C145" s="61"/>
      <c r="M145" s="59"/>
      <c r="S145" s="59"/>
      <c r="V145" s="59"/>
      <c r="W145" s="59"/>
      <c r="X145" s="59"/>
      <c r="Y145" s="59"/>
    </row>
    <row r="146" spans="3:25">
      <c r="C146" s="61"/>
      <c r="M146" s="59"/>
      <c r="S146" s="59"/>
      <c r="V146" s="59"/>
      <c r="W146" s="59"/>
      <c r="X146" s="59"/>
      <c r="Y146" s="59"/>
    </row>
    <row r="147" spans="3:25">
      <c r="C147" s="61"/>
      <c r="M147" s="59"/>
      <c r="S147" s="59"/>
      <c r="V147" s="59"/>
      <c r="W147" s="59"/>
      <c r="X147" s="59"/>
      <c r="Y147" s="59"/>
    </row>
    <row r="148" spans="3:25">
      <c r="C148" s="61"/>
      <c r="M148" s="59"/>
      <c r="S148" s="59"/>
      <c r="V148" s="59"/>
      <c r="W148" s="59"/>
      <c r="X148" s="59"/>
      <c r="Y148" s="59"/>
    </row>
    <row r="149" spans="3:25">
      <c r="C149" s="61"/>
      <c r="M149" s="59"/>
      <c r="S149" s="59"/>
      <c r="V149" s="59"/>
      <c r="W149" s="59"/>
      <c r="X149" s="59"/>
      <c r="Y149" s="59"/>
    </row>
    <row r="150" spans="3:25">
      <c r="C150" s="61"/>
      <c r="M150" s="59"/>
      <c r="S150" s="59"/>
      <c r="V150" s="59"/>
      <c r="W150" s="59"/>
      <c r="X150" s="59"/>
      <c r="Y150" s="59"/>
    </row>
    <row r="151" spans="3:25">
      <c r="C151" s="61"/>
      <c r="M151" s="59"/>
      <c r="S151" s="59"/>
      <c r="V151" s="59"/>
      <c r="W151" s="59"/>
      <c r="X151" s="59"/>
      <c r="Y151" s="59"/>
    </row>
    <row r="152" spans="3:25">
      <c r="C152" s="61"/>
      <c r="M152" s="59"/>
      <c r="S152" s="59"/>
      <c r="V152" s="59"/>
      <c r="W152" s="59"/>
      <c r="X152" s="59"/>
      <c r="Y152" s="59"/>
    </row>
    <row r="153" spans="3:25">
      <c r="C153" s="61"/>
      <c r="M153" s="59"/>
      <c r="S153" s="59"/>
      <c r="V153" s="59"/>
      <c r="W153" s="59"/>
      <c r="X153" s="59"/>
      <c r="Y153" s="59"/>
    </row>
    <row r="154" spans="3:25">
      <c r="C154" s="61"/>
      <c r="M154" s="59"/>
      <c r="S154" s="59"/>
      <c r="V154" s="59"/>
      <c r="W154" s="59"/>
      <c r="X154" s="59"/>
      <c r="Y154" s="59"/>
    </row>
    <row r="155" spans="3:25">
      <c r="C155" s="61"/>
      <c r="M155" s="59"/>
      <c r="S155" s="59"/>
      <c r="V155" s="59"/>
      <c r="W155" s="59"/>
      <c r="X155" s="59"/>
      <c r="Y155" s="59"/>
    </row>
    <row r="156" spans="3:25">
      <c r="C156" s="61"/>
      <c r="M156" s="59"/>
      <c r="S156" s="59"/>
      <c r="V156" s="59"/>
      <c r="W156" s="59"/>
      <c r="X156" s="59"/>
      <c r="Y156" s="59"/>
    </row>
    <row r="157" spans="3:25">
      <c r="C157" s="61"/>
      <c r="M157" s="59"/>
      <c r="S157" s="59"/>
      <c r="V157" s="59"/>
      <c r="W157" s="59"/>
      <c r="X157" s="59"/>
      <c r="Y157" s="59"/>
    </row>
    <row r="158" spans="3:25">
      <c r="C158" s="61"/>
      <c r="M158" s="59"/>
      <c r="S158" s="59"/>
      <c r="V158" s="59"/>
      <c r="W158" s="59"/>
      <c r="X158" s="59"/>
      <c r="Y158" s="59"/>
    </row>
    <row r="159" spans="3:25">
      <c r="C159" s="61"/>
      <c r="M159" s="59"/>
      <c r="S159" s="59"/>
      <c r="V159" s="59"/>
      <c r="W159" s="59"/>
      <c r="X159" s="59"/>
      <c r="Y159" s="59"/>
    </row>
    <row r="160" spans="3:25">
      <c r="C160" s="61"/>
      <c r="M160" s="59"/>
      <c r="S160" s="59"/>
      <c r="V160" s="59"/>
      <c r="W160" s="59"/>
      <c r="X160" s="59"/>
      <c r="Y160" s="59"/>
    </row>
    <row r="161" spans="3:25">
      <c r="C161" s="61"/>
      <c r="M161" s="59"/>
      <c r="S161" s="59"/>
      <c r="V161" s="59"/>
      <c r="W161" s="59"/>
      <c r="X161" s="59"/>
      <c r="Y161" s="59"/>
    </row>
    <row r="162" spans="3:25">
      <c r="C162" s="61"/>
      <c r="M162" s="59"/>
      <c r="S162" s="59"/>
      <c r="V162" s="59"/>
      <c r="W162" s="59"/>
      <c r="X162" s="59"/>
      <c r="Y162" s="59"/>
    </row>
    <row r="163" spans="3:25">
      <c r="C163" s="61"/>
      <c r="M163" s="59"/>
      <c r="S163" s="59"/>
      <c r="V163" s="59"/>
      <c r="W163" s="59"/>
      <c r="X163" s="59"/>
      <c r="Y163" s="59"/>
    </row>
    <row r="164" spans="3:25">
      <c r="C164" s="61"/>
      <c r="M164" s="59"/>
      <c r="S164" s="59"/>
      <c r="V164" s="59"/>
      <c r="W164" s="59"/>
      <c r="X164" s="59"/>
      <c r="Y164" s="59"/>
    </row>
    <row r="165" spans="3:25">
      <c r="C165" s="61"/>
      <c r="M165" s="59"/>
      <c r="S165" s="59"/>
      <c r="V165" s="59"/>
      <c r="W165" s="59"/>
      <c r="X165" s="59"/>
      <c r="Y165" s="59"/>
    </row>
    <row r="166" spans="3:25">
      <c r="C166" s="61"/>
      <c r="M166" s="59"/>
      <c r="S166" s="59"/>
      <c r="V166" s="59"/>
      <c r="W166" s="59"/>
      <c r="X166" s="59"/>
      <c r="Y166" s="59"/>
    </row>
    <row r="167" spans="3:25">
      <c r="C167" s="61"/>
      <c r="M167" s="59"/>
      <c r="S167" s="59"/>
      <c r="V167" s="59"/>
      <c r="W167" s="59"/>
      <c r="X167" s="59"/>
      <c r="Y167" s="59"/>
    </row>
    <row r="168" spans="3:25">
      <c r="C168" s="61"/>
      <c r="M168" s="59"/>
      <c r="S168" s="59"/>
      <c r="V168" s="59"/>
      <c r="W168" s="59"/>
      <c r="X168" s="59"/>
      <c r="Y168" s="59"/>
    </row>
    <row r="169" spans="3:25">
      <c r="C169" s="61"/>
      <c r="M169" s="59"/>
      <c r="S169" s="59"/>
      <c r="V169" s="59"/>
      <c r="W169" s="59"/>
      <c r="X169" s="59"/>
      <c r="Y169" s="59"/>
    </row>
    <row r="170" spans="3:25">
      <c r="C170" s="61"/>
      <c r="M170" s="59"/>
      <c r="S170" s="59"/>
      <c r="V170" s="59"/>
      <c r="W170" s="59"/>
      <c r="X170" s="59"/>
      <c r="Y170" s="59"/>
    </row>
    <row r="171" spans="3:25">
      <c r="C171" s="61"/>
      <c r="M171" s="59"/>
      <c r="S171" s="59"/>
      <c r="V171" s="59"/>
      <c r="W171" s="59"/>
      <c r="X171" s="59"/>
      <c r="Y171" s="59"/>
    </row>
    <row r="172" spans="3:25">
      <c r="C172" s="61"/>
      <c r="M172" s="59"/>
      <c r="S172" s="59"/>
      <c r="V172" s="59"/>
      <c r="W172" s="59"/>
      <c r="X172" s="59"/>
      <c r="Y172" s="59"/>
    </row>
    <row r="173" spans="3:25">
      <c r="C173" s="61"/>
      <c r="M173" s="59"/>
      <c r="S173" s="59"/>
      <c r="V173" s="59"/>
      <c r="W173" s="59"/>
      <c r="X173" s="59"/>
      <c r="Y173" s="59"/>
    </row>
    <row r="174" spans="3:25">
      <c r="C174" s="61"/>
      <c r="M174" s="59"/>
      <c r="S174" s="59"/>
      <c r="V174" s="59"/>
      <c r="W174" s="59"/>
      <c r="X174" s="59"/>
      <c r="Y174" s="59"/>
    </row>
    <row r="175" spans="3:25">
      <c r="C175" s="61"/>
      <c r="M175" s="59"/>
      <c r="S175" s="59"/>
      <c r="V175" s="59"/>
      <c r="W175" s="59"/>
      <c r="X175" s="59"/>
      <c r="Y175" s="59"/>
    </row>
    <row r="176" spans="3:25">
      <c r="C176" s="61"/>
      <c r="M176" s="59"/>
      <c r="S176" s="59"/>
      <c r="V176" s="59"/>
      <c r="W176" s="59"/>
      <c r="X176" s="59"/>
      <c r="Y176" s="59"/>
    </row>
    <row r="177" spans="3:25">
      <c r="C177" s="61"/>
      <c r="M177" s="59"/>
      <c r="S177" s="59"/>
      <c r="V177" s="59"/>
      <c r="W177" s="59"/>
      <c r="X177" s="59"/>
      <c r="Y177" s="59"/>
    </row>
    <row r="178" spans="3:25">
      <c r="C178" s="61"/>
      <c r="M178" s="59"/>
      <c r="S178" s="59"/>
      <c r="V178" s="59"/>
      <c r="W178" s="59"/>
      <c r="X178" s="59"/>
      <c r="Y178" s="59"/>
    </row>
    <row r="179" spans="3:25">
      <c r="C179" s="61"/>
      <c r="M179" s="59"/>
      <c r="S179" s="59"/>
      <c r="V179" s="59"/>
      <c r="W179" s="59"/>
      <c r="X179" s="59"/>
      <c r="Y179" s="59"/>
    </row>
    <row r="180" spans="3:25">
      <c r="C180" s="61"/>
      <c r="M180" s="59"/>
      <c r="S180" s="59"/>
      <c r="V180" s="59"/>
      <c r="W180" s="59"/>
      <c r="X180" s="59"/>
      <c r="Y180" s="59"/>
    </row>
    <row r="181" spans="3:25">
      <c r="C181" s="61"/>
      <c r="M181" s="59"/>
      <c r="S181" s="59"/>
      <c r="V181" s="59"/>
      <c r="W181" s="59"/>
      <c r="X181" s="59"/>
      <c r="Y181" s="59"/>
    </row>
    <row r="182" spans="3:25">
      <c r="C182" s="61"/>
      <c r="M182" s="59"/>
      <c r="S182" s="59"/>
      <c r="V182" s="59"/>
      <c r="W182" s="59"/>
      <c r="X182" s="59"/>
      <c r="Y182" s="59"/>
    </row>
    <row r="183" spans="3:25">
      <c r="C183" s="61"/>
      <c r="M183" s="59"/>
      <c r="S183" s="59"/>
      <c r="V183" s="59"/>
      <c r="W183" s="59"/>
      <c r="X183" s="59"/>
      <c r="Y183" s="59"/>
    </row>
    <row r="184" spans="3:25">
      <c r="C184" s="61"/>
      <c r="M184" s="59"/>
      <c r="S184" s="59"/>
      <c r="V184" s="59"/>
      <c r="W184" s="59"/>
      <c r="X184" s="59"/>
      <c r="Y184" s="59"/>
    </row>
    <row r="185" spans="3:25">
      <c r="C185" s="61"/>
      <c r="M185" s="59"/>
      <c r="S185" s="59"/>
      <c r="V185" s="59"/>
      <c r="W185" s="59"/>
      <c r="X185" s="59"/>
      <c r="Y185" s="59"/>
    </row>
    <row r="186" spans="3:25">
      <c r="C186" s="61"/>
      <c r="M186" s="59"/>
      <c r="S186" s="59"/>
      <c r="V186" s="59"/>
      <c r="W186" s="59"/>
      <c r="X186" s="59"/>
      <c r="Y186" s="59"/>
    </row>
    <row r="187" spans="3:25">
      <c r="C187" s="61"/>
      <c r="M187" s="59"/>
      <c r="S187" s="59"/>
      <c r="V187" s="59"/>
      <c r="W187" s="59"/>
      <c r="X187" s="59"/>
      <c r="Y187" s="59"/>
    </row>
    <row r="188" spans="3:25">
      <c r="C188" s="61"/>
      <c r="M188" s="59"/>
      <c r="S188" s="59"/>
      <c r="V188" s="59"/>
      <c r="W188" s="59"/>
      <c r="X188" s="59"/>
      <c r="Y188" s="59"/>
    </row>
    <row r="189" spans="3:25">
      <c r="C189" s="61"/>
      <c r="M189" s="59"/>
      <c r="S189" s="59"/>
      <c r="V189" s="59"/>
      <c r="W189" s="59"/>
      <c r="X189" s="59"/>
      <c r="Y189" s="59"/>
    </row>
    <row r="190" spans="3:25">
      <c r="C190" s="61"/>
      <c r="M190" s="59"/>
      <c r="S190" s="59"/>
      <c r="V190" s="59"/>
      <c r="W190" s="59"/>
      <c r="X190" s="59"/>
      <c r="Y190" s="59"/>
    </row>
    <row r="191" spans="3:25">
      <c r="C191" s="61"/>
      <c r="M191" s="59"/>
      <c r="S191" s="59"/>
      <c r="V191" s="59"/>
      <c r="W191" s="59"/>
      <c r="X191" s="59"/>
      <c r="Y191" s="59"/>
    </row>
    <row r="192" spans="3:25">
      <c r="C192" s="61"/>
      <c r="M192" s="59"/>
      <c r="S192" s="59"/>
      <c r="V192" s="59"/>
      <c r="W192" s="59"/>
      <c r="X192" s="59"/>
      <c r="Y192" s="59"/>
    </row>
    <row r="193" spans="3:25">
      <c r="C193" s="61"/>
      <c r="M193" s="59"/>
      <c r="S193" s="59"/>
      <c r="V193" s="59"/>
      <c r="W193" s="59"/>
      <c r="X193" s="59"/>
      <c r="Y193" s="59"/>
    </row>
    <row r="194" spans="3:25">
      <c r="C194" s="61"/>
      <c r="M194" s="59"/>
      <c r="S194" s="59"/>
      <c r="V194" s="59"/>
      <c r="W194" s="59"/>
      <c r="X194" s="59"/>
      <c r="Y194" s="59"/>
    </row>
    <row r="195" spans="3:25">
      <c r="C195" s="61"/>
      <c r="M195" s="59"/>
      <c r="S195" s="59"/>
      <c r="V195" s="59"/>
      <c r="W195" s="59"/>
      <c r="X195" s="59"/>
      <c r="Y195" s="59"/>
    </row>
    <row r="196" spans="3:25">
      <c r="C196" s="61"/>
      <c r="M196" s="59"/>
      <c r="S196" s="59"/>
      <c r="V196" s="59"/>
      <c r="W196" s="59"/>
      <c r="X196" s="59"/>
      <c r="Y196" s="59"/>
    </row>
    <row r="197" spans="3:25">
      <c r="C197" s="61"/>
      <c r="M197" s="59"/>
      <c r="S197" s="59"/>
      <c r="V197" s="59"/>
      <c r="W197" s="59"/>
      <c r="X197" s="59"/>
      <c r="Y197" s="59"/>
    </row>
    <row r="198" spans="3:25">
      <c r="C198" s="61"/>
      <c r="M198" s="59"/>
      <c r="S198" s="59"/>
      <c r="V198" s="59"/>
      <c r="W198" s="59"/>
      <c r="X198" s="59"/>
      <c r="Y198" s="59"/>
    </row>
    <row r="199" spans="3:25">
      <c r="C199" s="61"/>
      <c r="M199" s="59"/>
      <c r="S199" s="59"/>
      <c r="V199" s="59"/>
      <c r="W199" s="59"/>
      <c r="X199" s="59"/>
      <c r="Y199" s="59"/>
    </row>
    <row r="200" spans="3:25">
      <c r="C200" s="61"/>
      <c r="M200" s="59"/>
      <c r="S200" s="59"/>
      <c r="V200" s="59"/>
      <c r="W200" s="59"/>
      <c r="X200" s="59"/>
      <c r="Y200" s="59"/>
    </row>
    <row r="201" spans="3:25">
      <c r="C201" s="61"/>
      <c r="M201" s="59"/>
      <c r="S201" s="59"/>
      <c r="V201" s="59"/>
      <c r="W201" s="59"/>
      <c r="X201" s="59"/>
      <c r="Y201" s="59"/>
    </row>
    <row r="202" spans="3:25">
      <c r="C202" s="61"/>
      <c r="M202" s="59"/>
      <c r="S202" s="59"/>
      <c r="V202" s="59"/>
      <c r="W202" s="59"/>
      <c r="X202" s="59"/>
      <c r="Y202" s="59"/>
    </row>
    <row r="203" spans="3:25">
      <c r="C203" s="61"/>
      <c r="M203" s="59"/>
      <c r="S203" s="59"/>
      <c r="V203" s="59"/>
      <c r="W203" s="59"/>
      <c r="X203" s="59"/>
      <c r="Y203" s="59"/>
    </row>
    <row r="204" spans="3:25">
      <c r="C204" s="61"/>
      <c r="M204" s="59"/>
      <c r="S204" s="59"/>
      <c r="V204" s="59"/>
      <c r="W204" s="59"/>
      <c r="X204" s="59"/>
      <c r="Y204" s="59"/>
    </row>
    <row r="205" spans="3:25">
      <c r="C205" s="61"/>
      <c r="M205" s="59"/>
      <c r="S205" s="59"/>
      <c r="V205" s="59"/>
      <c r="W205" s="59"/>
      <c r="X205" s="59"/>
      <c r="Y205" s="59"/>
    </row>
    <row r="206" spans="3:25">
      <c r="C206" s="61"/>
      <c r="M206" s="59"/>
      <c r="S206" s="59"/>
      <c r="V206" s="59"/>
      <c r="W206" s="59"/>
      <c r="X206" s="59"/>
      <c r="Y206" s="59"/>
    </row>
    <row r="207" spans="3:25">
      <c r="C207" s="61"/>
      <c r="M207" s="59"/>
      <c r="S207" s="59"/>
      <c r="V207" s="59"/>
      <c r="W207" s="59"/>
      <c r="X207" s="59"/>
      <c r="Y207" s="59"/>
    </row>
    <row r="208" spans="3:25">
      <c r="C208" s="61"/>
      <c r="M208" s="59"/>
      <c r="S208" s="59"/>
      <c r="V208" s="59"/>
      <c r="W208" s="59"/>
      <c r="X208" s="59"/>
      <c r="Y208" s="59"/>
    </row>
    <row r="209" spans="3:25">
      <c r="C209" s="61"/>
      <c r="M209" s="59"/>
      <c r="S209" s="59"/>
      <c r="V209" s="59"/>
      <c r="W209" s="59"/>
      <c r="X209" s="59"/>
      <c r="Y209" s="59"/>
    </row>
    <row r="210" spans="3:25">
      <c r="C210" s="61"/>
      <c r="M210" s="59"/>
      <c r="S210" s="59"/>
      <c r="V210" s="59"/>
      <c r="W210" s="59"/>
      <c r="X210" s="59"/>
      <c r="Y210" s="59"/>
    </row>
    <row r="211" spans="3:25">
      <c r="C211" s="61"/>
      <c r="M211" s="59"/>
      <c r="S211" s="59"/>
      <c r="V211" s="59"/>
      <c r="W211" s="59"/>
      <c r="X211" s="59"/>
      <c r="Y211" s="59"/>
    </row>
    <row r="212" spans="3:25">
      <c r="C212" s="61"/>
      <c r="M212" s="59"/>
      <c r="S212" s="59"/>
      <c r="V212" s="59"/>
      <c r="W212" s="59"/>
      <c r="X212" s="59"/>
      <c r="Y212" s="59"/>
    </row>
    <row r="213" spans="3:25">
      <c r="C213" s="61"/>
      <c r="M213" s="59"/>
      <c r="S213" s="59"/>
      <c r="V213" s="59"/>
      <c r="W213" s="59"/>
      <c r="X213" s="59"/>
      <c r="Y213" s="59"/>
    </row>
    <row r="214" spans="3:25">
      <c r="C214" s="61"/>
      <c r="M214" s="59"/>
      <c r="S214" s="59"/>
      <c r="V214" s="59"/>
      <c r="W214" s="59"/>
      <c r="X214" s="59"/>
      <c r="Y214" s="59"/>
    </row>
    <row r="215" spans="3:25">
      <c r="C215" s="61"/>
      <c r="M215" s="59"/>
      <c r="S215" s="59"/>
      <c r="V215" s="59"/>
      <c r="W215" s="59"/>
      <c r="X215" s="59"/>
      <c r="Y215" s="59"/>
    </row>
    <row r="216" spans="3:25">
      <c r="C216" s="61"/>
      <c r="M216" s="59"/>
      <c r="S216" s="59"/>
      <c r="V216" s="59"/>
      <c r="W216" s="59"/>
      <c r="X216" s="59"/>
      <c r="Y216" s="59"/>
    </row>
    <row r="217" spans="3:25">
      <c r="C217" s="61"/>
      <c r="M217" s="59"/>
      <c r="S217" s="59"/>
      <c r="V217" s="59"/>
      <c r="W217" s="59"/>
      <c r="X217" s="59"/>
      <c r="Y217" s="59"/>
    </row>
    <row r="218" spans="3:25">
      <c r="C218" s="61"/>
      <c r="M218" s="59"/>
      <c r="S218" s="59"/>
      <c r="V218" s="59"/>
      <c r="W218" s="59"/>
      <c r="X218" s="59"/>
      <c r="Y218" s="59"/>
    </row>
    <row r="219" spans="3:25">
      <c r="C219" s="61"/>
      <c r="M219" s="59"/>
      <c r="S219" s="59"/>
      <c r="V219" s="59"/>
      <c r="W219" s="59"/>
      <c r="X219" s="59"/>
      <c r="Y219" s="59"/>
    </row>
    <row r="220" spans="3:25">
      <c r="C220" s="61"/>
      <c r="M220" s="59"/>
      <c r="S220" s="59"/>
      <c r="V220" s="59"/>
      <c r="W220" s="59"/>
      <c r="X220" s="59"/>
      <c r="Y220" s="59"/>
    </row>
    <row r="221" spans="3:25">
      <c r="C221" s="61"/>
      <c r="M221" s="59"/>
      <c r="S221" s="59"/>
      <c r="V221" s="59"/>
      <c r="W221" s="59"/>
      <c r="X221" s="59"/>
      <c r="Y221" s="59"/>
    </row>
    <row r="222" spans="3:25">
      <c r="C222" s="61"/>
      <c r="M222" s="59"/>
      <c r="S222" s="59"/>
      <c r="V222" s="59"/>
      <c r="W222" s="59"/>
      <c r="X222" s="59"/>
      <c r="Y222" s="59"/>
    </row>
    <row r="223" spans="3:25">
      <c r="C223" s="61"/>
      <c r="M223" s="59"/>
      <c r="S223" s="59"/>
      <c r="V223" s="59"/>
      <c r="W223" s="59"/>
      <c r="X223" s="59"/>
      <c r="Y223" s="59"/>
    </row>
    <row r="224" spans="3:25">
      <c r="C224" s="61"/>
      <c r="M224" s="59"/>
      <c r="S224" s="59"/>
      <c r="V224" s="59"/>
      <c r="W224" s="59"/>
      <c r="X224" s="59"/>
      <c r="Y224" s="59"/>
    </row>
    <row r="225" spans="3:25">
      <c r="C225" s="61"/>
      <c r="M225" s="59"/>
      <c r="S225" s="59"/>
      <c r="V225" s="59"/>
      <c r="W225" s="59"/>
      <c r="X225" s="59"/>
      <c r="Y225" s="59"/>
    </row>
    <row r="226" spans="3:25">
      <c r="C226" s="61"/>
      <c r="M226" s="59"/>
      <c r="S226" s="59"/>
      <c r="V226" s="59"/>
      <c r="W226" s="59"/>
      <c r="X226" s="59"/>
      <c r="Y226" s="59"/>
    </row>
    <row r="227" spans="3:25">
      <c r="C227" s="61"/>
      <c r="M227" s="59"/>
      <c r="S227" s="59"/>
      <c r="V227" s="59"/>
      <c r="W227" s="59"/>
      <c r="X227" s="59"/>
      <c r="Y227" s="59"/>
    </row>
    <row r="228" spans="3:25">
      <c r="C228" s="61"/>
      <c r="M228" s="59"/>
      <c r="S228" s="59"/>
      <c r="V228" s="59"/>
      <c r="W228" s="59"/>
      <c r="X228" s="59"/>
      <c r="Y228" s="59"/>
    </row>
    <row r="229" spans="3:25">
      <c r="C229" s="61"/>
      <c r="M229" s="59"/>
      <c r="S229" s="59"/>
      <c r="V229" s="59"/>
      <c r="W229" s="59"/>
      <c r="X229" s="59"/>
      <c r="Y229" s="59"/>
    </row>
    <row r="230" spans="3:25">
      <c r="C230" s="61"/>
      <c r="M230" s="59"/>
      <c r="S230" s="59"/>
      <c r="V230" s="59"/>
      <c r="W230" s="59"/>
      <c r="X230" s="59"/>
      <c r="Y230" s="59"/>
    </row>
    <row r="231" spans="3:25">
      <c r="C231" s="61"/>
      <c r="M231" s="59"/>
      <c r="S231" s="59"/>
      <c r="V231" s="59"/>
      <c r="W231" s="59"/>
      <c r="X231" s="59"/>
      <c r="Y231" s="59"/>
    </row>
    <row r="232" spans="3:25">
      <c r="C232" s="61"/>
      <c r="M232" s="59"/>
      <c r="S232" s="59"/>
      <c r="V232" s="59"/>
      <c r="W232" s="59"/>
      <c r="X232" s="59"/>
      <c r="Y232" s="59"/>
    </row>
    <row r="233" spans="3:25">
      <c r="C233" s="61"/>
      <c r="M233" s="59"/>
      <c r="S233" s="59"/>
      <c r="V233" s="59"/>
      <c r="W233" s="59"/>
      <c r="X233" s="59"/>
      <c r="Y233" s="59"/>
    </row>
    <row r="234" spans="3:25">
      <c r="C234" s="61"/>
      <c r="M234" s="59"/>
      <c r="S234" s="59"/>
      <c r="V234" s="59"/>
      <c r="W234" s="59"/>
      <c r="X234" s="59"/>
      <c r="Y234" s="59"/>
    </row>
    <row r="235" spans="3:25">
      <c r="C235" s="61"/>
      <c r="M235" s="59"/>
      <c r="S235" s="59"/>
      <c r="V235" s="59"/>
      <c r="W235" s="59"/>
      <c r="X235" s="59"/>
      <c r="Y235" s="59"/>
    </row>
    <row r="236" spans="3:25">
      <c r="C236" s="61"/>
      <c r="M236" s="59"/>
      <c r="S236" s="59"/>
      <c r="V236" s="59"/>
      <c r="W236" s="59"/>
      <c r="X236" s="59"/>
      <c r="Y236" s="59"/>
    </row>
    <row r="237" spans="3:25">
      <c r="C237" s="61"/>
      <c r="M237" s="59"/>
      <c r="S237" s="59"/>
      <c r="V237" s="59"/>
      <c r="W237" s="59"/>
      <c r="X237" s="59"/>
      <c r="Y237" s="59"/>
    </row>
    <row r="238" spans="3:25">
      <c r="C238" s="61"/>
      <c r="M238" s="59"/>
      <c r="S238" s="59"/>
      <c r="V238" s="59"/>
      <c r="W238" s="59"/>
      <c r="X238" s="59"/>
      <c r="Y238" s="59"/>
    </row>
    <row r="239" spans="3:25">
      <c r="C239" s="61"/>
      <c r="M239" s="59"/>
      <c r="S239" s="59"/>
      <c r="V239" s="59"/>
      <c r="W239" s="59"/>
      <c r="X239" s="59"/>
      <c r="Y239" s="59"/>
    </row>
    <row r="240" spans="3:25">
      <c r="C240" s="61"/>
      <c r="M240" s="59"/>
      <c r="S240" s="59"/>
      <c r="V240" s="59"/>
      <c r="W240" s="59"/>
      <c r="X240" s="59"/>
      <c r="Y240" s="59"/>
    </row>
    <row r="241" spans="3:25">
      <c r="C241" s="61"/>
      <c r="M241" s="59"/>
      <c r="S241" s="59"/>
      <c r="V241" s="59"/>
      <c r="W241" s="59"/>
      <c r="X241" s="59"/>
      <c r="Y241" s="59"/>
    </row>
    <row r="242" spans="3:25">
      <c r="C242" s="61"/>
      <c r="M242" s="59"/>
      <c r="S242" s="59"/>
      <c r="V242" s="59"/>
      <c r="W242" s="59"/>
      <c r="X242" s="59"/>
      <c r="Y242" s="59"/>
    </row>
    <row r="243" spans="3:25">
      <c r="C243" s="61"/>
      <c r="M243" s="59"/>
      <c r="S243" s="59"/>
      <c r="V243" s="59"/>
      <c r="W243" s="59"/>
      <c r="X243" s="59"/>
      <c r="Y243" s="59"/>
    </row>
    <row r="244" spans="3:25">
      <c r="C244" s="61"/>
      <c r="M244" s="59"/>
      <c r="S244" s="59"/>
      <c r="V244" s="59"/>
      <c r="W244" s="59"/>
      <c r="X244" s="59"/>
      <c r="Y244" s="59"/>
    </row>
    <row r="245" spans="3:25">
      <c r="C245" s="61"/>
      <c r="M245" s="59"/>
      <c r="S245" s="59"/>
      <c r="V245" s="59"/>
      <c r="W245" s="59"/>
      <c r="X245" s="59"/>
      <c r="Y245" s="59"/>
    </row>
    <row r="246" spans="3:25">
      <c r="C246" s="61"/>
      <c r="M246" s="59"/>
      <c r="S246" s="59"/>
      <c r="V246" s="59"/>
      <c r="W246" s="59"/>
      <c r="X246" s="59"/>
      <c r="Y246" s="59"/>
    </row>
    <row r="247" spans="3:25">
      <c r="C247" s="61"/>
      <c r="M247" s="59"/>
      <c r="S247" s="59"/>
      <c r="V247" s="59"/>
      <c r="W247" s="59"/>
      <c r="X247" s="59"/>
      <c r="Y247" s="59"/>
    </row>
    <row r="248" spans="3:25">
      <c r="C248" s="61"/>
      <c r="M248" s="59"/>
      <c r="S248" s="59"/>
      <c r="V248" s="59"/>
      <c r="W248" s="59"/>
      <c r="X248" s="59"/>
      <c r="Y248" s="59"/>
    </row>
    <row r="249" spans="3:25">
      <c r="C249" s="61"/>
      <c r="M249" s="59"/>
      <c r="S249" s="59"/>
      <c r="V249" s="59"/>
      <c r="W249" s="59"/>
      <c r="X249" s="59"/>
      <c r="Y249" s="59"/>
    </row>
    <row r="250" spans="3:25">
      <c r="C250" s="61"/>
      <c r="M250" s="59"/>
      <c r="S250" s="59"/>
      <c r="V250" s="59"/>
      <c r="W250" s="59"/>
      <c r="X250" s="59"/>
      <c r="Y250" s="59"/>
    </row>
    <row r="251" spans="3:25">
      <c r="C251" s="61"/>
      <c r="M251" s="59"/>
      <c r="S251" s="59"/>
      <c r="V251" s="59"/>
      <c r="W251" s="59"/>
      <c r="X251" s="59"/>
      <c r="Y251" s="59"/>
    </row>
    <row r="252" spans="3:25">
      <c r="C252" s="61"/>
      <c r="M252" s="59"/>
      <c r="S252" s="59"/>
      <c r="V252" s="59"/>
      <c r="W252" s="59"/>
      <c r="X252" s="59"/>
      <c r="Y252" s="59"/>
    </row>
    <row r="253" spans="3:25">
      <c r="C253" s="61"/>
      <c r="M253" s="59"/>
      <c r="S253" s="59"/>
      <c r="V253" s="59"/>
      <c r="W253" s="59"/>
      <c r="X253" s="59"/>
      <c r="Y253" s="59"/>
    </row>
    <row r="254" spans="3:25">
      <c r="C254" s="61"/>
      <c r="M254" s="59"/>
      <c r="S254" s="59"/>
      <c r="V254" s="59"/>
      <c r="W254" s="59"/>
      <c r="X254" s="59"/>
      <c r="Y254" s="59"/>
    </row>
    <row r="255" spans="3:25">
      <c r="C255" s="61"/>
      <c r="M255" s="59"/>
      <c r="S255" s="59"/>
      <c r="V255" s="59"/>
      <c r="W255" s="59"/>
      <c r="X255" s="59"/>
      <c r="Y255" s="59"/>
    </row>
    <row r="256" spans="3:25">
      <c r="C256" s="61"/>
      <c r="M256" s="59"/>
      <c r="S256" s="59"/>
      <c r="V256" s="59"/>
      <c r="W256" s="59"/>
      <c r="X256" s="59"/>
      <c r="Y256" s="59"/>
    </row>
    <row r="257" spans="3:25">
      <c r="C257" s="61"/>
      <c r="M257" s="59"/>
      <c r="S257" s="59"/>
      <c r="V257" s="59"/>
      <c r="W257" s="59"/>
      <c r="X257" s="59"/>
      <c r="Y257" s="59"/>
    </row>
    <row r="258" spans="3:25">
      <c r="C258" s="61"/>
      <c r="M258" s="59"/>
      <c r="S258" s="59"/>
      <c r="V258" s="59"/>
      <c r="W258" s="59"/>
      <c r="X258" s="59"/>
      <c r="Y258" s="59"/>
    </row>
    <row r="259" spans="3:25">
      <c r="C259" s="61"/>
      <c r="M259" s="59"/>
      <c r="S259" s="59"/>
      <c r="V259" s="59"/>
      <c r="W259" s="59"/>
      <c r="X259" s="59"/>
      <c r="Y259" s="59"/>
    </row>
    <row r="260" spans="3:25">
      <c r="C260" s="61"/>
      <c r="M260" s="59"/>
      <c r="S260" s="59"/>
      <c r="V260" s="59"/>
      <c r="W260" s="59"/>
      <c r="X260" s="59"/>
      <c r="Y260" s="59"/>
    </row>
    <row r="261" spans="3:25">
      <c r="C261" s="61"/>
      <c r="M261" s="59"/>
      <c r="S261" s="59"/>
      <c r="V261" s="59"/>
      <c r="W261" s="59"/>
      <c r="X261" s="59"/>
      <c r="Y261" s="59"/>
    </row>
    <row r="262" spans="3:25">
      <c r="C262" s="61"/>
      <c r="M262" s="59"/>
      <c r="S262" s="59"/>
      <c r="V262" s="59"/>
      <c r="W262" s="59"/>
      <c r="X262" s="59"/>
      <c r="Y262" s="59"/>
    </row>
    <row r="263" spans="3:25">
      <c r="C263" s="61"/>
      <c r="M263" s="59"/>
      <c r="S263" s="59"/>
      <c r="V263" s="59"/>
      <c r="W263" s="59"/>
      <c r="X263" s="59"/>
      <c r="Y263" s="59"/>
    </row>
    <row r="264" spans="3:25">
      <c r="C264" s="61"/>
      <c r="M264" s="59"/>
      <c r="S264" s="59"/>
      <c r="V264" s="59"/>
      <c r="W264" s="59"/>
      <c r="X264" s="59"/>
      <c r="Y264" s="59"/>
    </row>
    <row r="265" spans="3:25">
      <c r="C265" s="61"/>
      <c r="M265" s="59"/>
      <c r="S265" s="59"/>
      <c r="V265" s="59"/>
      <c r="W265" s="59"/>
      <c r="X265" s="59"/>
      <c r="Y265" s="59"/>
    </row>
    <row r="266" spans="3:25">
      <c r="C266" s="61"/>
      <c r="M266" s="59"/>
      <c r="S266" s="59"/>
      <c r="V266" s="59"/>
      <c r="W266" s="59"/>
      <c r="X266" s="59"/>
      <c r="Y266" s="59"/>
    </row>
    <row r="267" spans="3:25">
      <c r="C267" s="61"/>
      <c r="M267" s="59"/>
      <c r="S267" s="59"/>
      <c r="V267" s="59"/>
      <c r="W267" s="59"/>
      <c r="X267" s="59"/>
      <c r="Y267" s="59"/>
    </row>
    <row r="268" spans="3:25">
      <c r="C268" s="61"/>
      <c r="M268" s="59"/>
      <c r="S268" s="59"/>
      <c r="V268" s="59"/>
      <c r="W268" s="59"/>
      <c r="X268" s="59"/>
      <c r="Y268" s="59"/>
    </row>
    <row r="269" spans="3:25">
      <c r="C269" s="61"/>
      <c r="M269" s="59"/>
      <c r="S269" s="59"/>
      <c r="V269" s="59"/>
      <c r="W269" s="59"/>
      <c r="X269" s="59"/>
      <c r="Y269" s="59"/>
    </row>
    <row r="270" spans="3:25">
      <c r="C270" s="61"/>
      <c r="M270" s="59"/>
      <c r="S270" s="59"/>
      <c r="V270" s="59"/>
      <c r="W270" s="59"/>
      <c r="X270" s="59"/>
      <c r="Y270" s="59"/>
    </row>
    <row r="271" spans="3:25">
      <c r="C271" s="61"/>
      <c r="M271" s="59"/>
      <c r="S271" s="59"/>
      <c r="V271" s="59"/>
      <c r="W271" s="59"/>
      <c r="X271" s="59"/>
      <c r="Y271" s="59"/>
    </row>
    <row r="272" spans="3:25">
      <c r="C272" s="61"/>
      <c r="M272" s="59"/>
      <c r="S272" s="59"/>
      <c r="V272" s="59"/>
      <c r="W272" s="59"/>
      <c r="X272" s="59"/>
      <c r="Y272" s="59"/>
    </row>
    <row r="273" spans="3:25">
      <c r="C273" s="61"/>
      <c r="M273" s="59"/>
      <c r="S273" s="59"/>
      <c r="V273" s="59"/>
      <c r="W273" s="59"/>
      <c r="X273" s="59"/>
      <c r="Y273" s="59"/>
    </row>
    <row r="274" spans="3:25">
      <c r="C274" s="61"/>
      <c r="M274" s="59"/>
      <c r="S274" s="59"/>
      <c r="V274" s="59"/>
      <c r="W274" s="59"/>
      <c r="X274" s="59"/>
      <c r="Y274" s="59"/>
    </row>
    <row r="275" spans="3:25">
      <c r="C275" s="61"/>
      <c r="M275" s="59"/>
      <c r="S275" s="59"/>
      <c r="V275" s="59"/>
      <c r="W275" s="59"/>
      <c r="X275" s="59"/>
      <c r="Y275" s="59"/>
    </row>
    <row r="276" spans="3:25">
      <c r="C276" s="61"/>
      <c r="M276" s="59"/>
      <c r="S276" s="59"/>
      <c r="V276" s="59"/>
      <c r="W276" s="59"/>
      <c r="X276" s="59"/>
      <c r="Y276" s="59"/>
    </row>
    <row r="277" spans="3:25">
      <c r="C277" s="61"/>
      <c r="M277" s="59"/>
      <c r="S277" s="59"/>
      <c r="V277" s="59"/>
      <c r="W277" s="59"/>
      <c r="X277" s="59"/>
      <c r="Y277" s="59"/>
    </row>
    <row r="278" spans="3:25">
      <c r="C278" s="61"/>
      <c r="M278" s="59"/>
      <c r="S278" s="59"/>
      <c r="V278" s="59"/>
      <c r="W278" s="59"/>
      <c r="X278" s="59"/>
      <c r="Y278" s="59"/>
    </row>
    <row r="279" spans="3:25">
      <c r="C279" s="61"/>
      <c r="M279" s="59"/>
      <c r="S279" s="59"/>
      <c r="V279" s="59"/>
      <c r="W279" s="59"/>
      <c r="X279" s="59"/>
      <c r="Y279" s="59"/>
    </row>
    <row r="280" spans="3:25">
      <c r="C280" s="61"/>
      <c r="M280" s="59"/>
      <c r="S280" s="59"/>
      <c r="V280" s="59"/>
      <c r="W280" s="59"/>
      <c r="X280" s="59"/>
      <c r="Y280" s="59"/>
    </row>
    <row r="281" spans="3:25">
      <c r="C281" s="61"/>
      <c r="M281" s="59"/>
      <c r="S281" s="59"/>
      <c r="V281" s="59"/>
      <c r="W281" s="59"/>
      <c r="X281" s="59"/>
      <c r="Y281" s="59"/>
    </row>
    <row r="282" spans="3:25">
      <c r="C282" s="61"/>
      <c r="M282" s="59"/>
      <c r="S282" s="59"/>
      <c r="V282" s="59"/>
      <c r="W282" s="59"/>
      <c r="X282" s="59"/>
      <c r="Y282" s="59"/>
    </row>
    <row r="283" spans="3:25">
      <c r="C283" s="61"/>
      <c r="M283" s="59"/>
      <c r="S283" s="59"/>
      <c r="V283" s="59"/>
      <c r="W283" s="59"/>
      <c r="X283" s="59"/>
      <c r="Y283" s="59"/>
    </row>
    <row r="284" spans="3:25">
      <c r="C284" s="61"/>
      <c r="M284" s="59"/>
      <c r="S284" s="59"/>
      <c r="V284" s="59"/>
      <c r="W284" s="59"/>
      <c r="X284" s="59"/>
      <c r="Y284" s="59"/>
    </row>
    <row r="285" spans="3:25">
      <c r="C285" s="61"/>
      <c r="M285" s="59"/>
      <c r="S285" s="59"/>
      <c r="V285" s="59"/>
      <c r="W285" s="59"/>
      <c r="X285" s="59"/>
      <c r="Y285" s="59"/>
    </row>
    <row r="286" spans="3:25">
      <c r="C286" s="61"/>
      <c r="M286" s="59"/>
      <c r="S286" s="59"/>
      <c r="V286" s="59"/>
      <c r="W286" s="59"/>
      <c r="X286" s="59"/>
      <c r="Y286" s="59"/>
    </row>
    <row r="287" spans="3:25">
      <c r="C287" s="61"/>
      <c r="M287" s="59"/>
      <c r="S287" s="59"/>
      <c r="V287" s="59"/>
      <c r="W287" s="59"/>
      <c r="X287" s="59"/>
      <c r="Y287" s="59"/>
    </row>
    <row r="288" spans="3:25">
      <c r="C288" s="61"/>
      <c r="M288" s="59"/>
      <c r="S288" s="59"/>
      <c r="V288" s="59"/>
      <c r="W288" s="59"/>
      <c r="X288" s="59"/>
      <c r="Y288" s="59"/>
    </row>
    <row r="289" spans="3:25">
      <c r="C289" s="61"/>
      <c r="M289" s="59"/>
      <c r="S289" s="59"/>
      <c r="V289" s="59"/>
      <c r="W289" s="59"/>
      <c r="X289" s="59"/>
      <c r="Y289" s="59"/>
    </row>
    <row r="290" spans="3:25">
      <c r="C290" s="61"/>
      <c r="M290" s="59"/>
      <c r="S290" s="59"/>
      <c r="V290" s="59"/>
      <c r="W290" s="59"/>
      <c r="X290" s="59"/>
      <c r="Y290" s="59"/>
    </row>
    <row r="291" spans="3:25">
      <c r="C291" s="61"/>
      <c r="M291" s="59"/>
      <c r="S291" s="59"/>
      <c r="V291" s="59"/>
      <c r="W291" s="59"/>
      <c r="X291" s="59"/>
      <c r="Y291" s="59"/>
    </row>
    <row r="292" spans="3:25">
      <c r="C292" s="61"/>
      <c r="M292" s="59"/>
      <c r="S292" s="59"/>
      <c r="V292" s="59"/>
      <c r="W292" s="59"/>
      <c r="X292" s="59"/>
      <c r="Y292" s="59"/>
    </row>
    <row r="293" spans="3:25">
      <c r="C293" s="61"/>
      <c r="M293" s="59"/>
      <c r="S293" s="59"/>
      <c r="V293" s="59"/>
      <c r="W293" s="59"/>
      <c r="X293" s="59"/>
      <c r="Y293" s="59"/>
    </row>
    <row r="294" spans="3:25">
      <c r="C294" s="61"/>
      <c r="M294" s="59"/>
      <c r="S294" s="59"/>
      <c r="V294" s="59"/>
      <c r="W294" s="59"/>
      <c r="X294" s="59"/>
      <c r="Y294" s="59"/>
    </row>
    <row r="295" spans="3:25">
      <c r="C295" s="61"/>
      <c r="M295" s="59"/>
      <c r="S295" s="59"/>
      <c r="V295" s="59"/>
      <c r="W295" s="59"/>
      <c r="X295" s="59"/>
      <c r="Y295" s="59"/>
    </row>
    <row r="296" spans="3:25">
      <c r="C296" s="61"/>
      <c r="M296" s="59"/>
      <c r="S296" s="59"/>
      <c r="V296" s="59"/>
      <c r="W296" s="59"/>
      <c r="X296" s="59"/>
      <c r="Y296" s="59"/>
    </row>
    <row r="297" spans="3:25">
      <c r="C297" s="61"/>
      <c r="M297" s="59"/>
      <c r="S297" s="59"/>
      <c r="V297" s="59"/>
      <c r="W297" s="59"/>
      <c r="X297" s="59"/>
      <c r="Y297" s="59"/>
    </row>
    <row r="298" spans="3:25">
      <c r="C298" s="61"/>
      <c r="M298" s="59"/>
      <c r="S298" s="59"/>
      <c r="V298" s="59"/>
      <c r="W298" s="59"/>
      <c r="X298" s="59"/>
      <c r="Y298" s="59"/>
    </row>
    <row r="299" spans="3:25">
      <c r="C299" s="61"/>
      <c r="M299" s="59"/>
      <c r="S299" s="59"/>
      <c r="V299" s="59"/>
      <c r="W299" s="59"/>
      <c r="X299" s="59"/>
      <c r="Y299" s="59"/>
    </row>
    <row r="300" spans="3:25">
      <c r="C300" s="61"/>
      <c r="M300" s="59"/>
      <c r="S300" s="59"/>
      <c r="V300" s="59"/>
      <c r="W300" s="59"/>
      <c r="X300" s="59"/>
      <c r="Y300" s="59"/>
    </row>
    <row r="301" spans="3:25">
      <c r="C301" s="61"/>
      <c r="M301" s="59"/>
      <c r="S301" s="59"/>
      <c r="V301" s="59"/>
      <c r="W301" s="59"/>
      <c r="X301" s="59"/>
      <c r="Y301" s="59"/>
    </row>
    <row r="302" spans="3:25">
      <c r="C302" s="61"/>
      <c r="M302" s="59"/>
      <c r="S302" s="59"/>
      <c r="V302" s="59"/>
      <c r="W302" s="59"/>
      <c r="X302" s="59"/>
      <c r="Y302" s="59"/>
    </row>
    <row r="303" spans="3:25">
      <c r="C303" s="61"/>
      <c r="M303" s="59"/>
      <c r="S303" s="59"/>
      <c r="V303" s="59"/>
      <c r="W303" s="59"/>
      <c r="X303" s="59"/>
      <c r="Y303" s="59"/>
    </row>
    <row r="304" spans="3:25">
      <c r="C304" s="61"/>
      <c r="M304" s="59"/>
      <c r="S304" s="59"/>
      <c r="V304" s="59"/>
      <c r="W304" s="59"/>
      <c r="X304" s="59"/>
      <c r="Y304" s="59"/>
    </row>
    <row r="305" spans="3:25">
      <c r="C305" s="61"/>
      <c r="M305" s="59"/>
      <c r="S305" s="59"/>
      <c r="V305" s="59"/>
      <c r="W305" s="59"/>
      <c r="X305" s="59"/>
      <c r="Y305" s="59"/>
    </row>
    <row r="306" spans="3:25">
      <c r="C306" s="61"/>
      <c r="M306" s="59"/>
      <c r="S306" s="59"/>
      <c r="V306" s="59"/>
      <c r="W306" s="59"/>
      <c r="X306" s="59"/>
      <c r="Y306" s="59"/>
    </row>
    <row r="307" spans="3:25">
      <c r="C307" s="61"/>
      <c r="M307" s="59"/>
      <c r="S307" s="59"/>
      <c r="V307" s="59"/>
      <c r="W307" s="59"/>
      <c r="X307" s="59"/>
      <c r="Y307" s="59"/>
    </row>
    <row r="308" spans="3:25">
      <c r="C308" s="61"/>
      <c r="M308" s="59"/>
      <c r="S308" s="59"/>
      <c r="V308" s="59"/>
      <c r="W308" s="59"/>
      <c r="X308" s="59"/>
      <c r="Y308" s="59"/>
    </row>
    <row r="309" spans="3:25">
      <c r="C309" s="61"/>
      <c r="M309" s="59"/>
      <c r="S309" s="59"/>
      <c r="V309" s="59"/>
      <c r="W309" s="59"/>
      <c r="X309" s="59"/>
      <c r="Y309" s="59"/>
    </row>
    <row r="310" spans="3:25">
      <c r="C310" s="61"/>
      <c r="M310" s="59"/>
      <c r="S310" s="59"/>
      <c r="V310" s="59"/>
      <c r="W310" s="59"/>
      <c r="X310" s="59"/>
      <c r="Y310" s="59"/>
    </row>
    <row r="311" spans="3:25">
      <c r="C311" s="61"/>
      <c r="M311" s="59"/>
      <c r="S311" s="59"/>
      <c r="V311" s="59"/>
      <c r="W311" s="59"/>
      <c r="X311" s="59"/>
      <c r="Y311" s="59"/>
    </row>
    <row r="312" spans="3:25">
      <c r="C312" s="61"/>
      <c r="M312" s="59"/>
      <c r="S312" s="59"/>
      <c r="V312" s="59"/>
      <c r="W312" s="59"/>
      <c r="X312" s="59"/>
      <c r="Y312" s="59"/>
    </row>
    <row r="313" spans="3:25">
      <c r="C313" s="61"/>
      <c r="M313" s="59"/>
      <c r="S313" s="59"/>
      <c r="V313" s="59"/>
      <c r="W313" s="59"/>
      <c r="X313" s="59"/>
      <c r="Y313" s="59"/>
    </row>
    <row r="314" spans="3:25">
      <c r="C314" s="61"/>
      <c r="M314" s="59"/>
      <c r="S314" s="59"/>
      <c r="V314" s="59"/>
      <c r="W314" s="59"/>
      <c r="X314" s="59"/>
      <c r="Y314" s="59"/>
    </row>
    <row r="315" spans="3:25">
      <c r="C315" s="61"/>
      <c r="M315" s="59"/>
      <c r="S315" s="59"/>
      <c r="V315" s="59"/>
      <c r="W315" s="59"/>
      <c r="X315" s="59"/>
      <c r="Y315" s="59"/>
    </row>
    <row r="316" spans="3:25">
      <c r="C316" s="61"/>
      <c r="M316" s="59"/>
      <c r="S316" s="59"/>
      <c r="V316" s="59"/>
      <c r="W316" s="59"/>
      <c r="X316" s="59"/>
      <c r="Y316" s="59"/>
    </row>
    <row r="317" spans="3:25">
      <c r="C317" s="61"/>
      <c r="M317" s="59"/>
      <c r="S317" s="59"/>
      <c r="V317" s="59"/>
      <c r="W317" s="59"/>
      <c r="X317" s="59"/>
      <c r="Y317" s="59"/>
    </row>
    <row r="318" spans="3:25">
      <c r="C318" s="61"/>
      <c r="M318" s="59"/>
      <c r="S318" s="59"/>
      <c r="V318" s="59"/>
      <c r="W318" s="59"/>
      <c r="X318" s="59"/>
      <c r="Y318" s="59"/>
    </row>
    <row r="319" spans="3:25">
      <c r="C319" s="61"/>
      <c r="M319" s="59"/>
      <c r="S319" s="59"/>
      <c r="V319" s="59"/>
      <c r="W319" s="59"/>
      <c r="X319" s="59"/>
      <c r="Y319" s="59"/>
    </row>
    <row r="320" spans="3:25">
      <c r="C320" s="61"/>
      <c r="M320" s="59"/>
      <c r="S320" s="59"/>
      <c r="V320" s="59"/>
      <c r="W320" s="59"/>
      <c r="X320" s="59"/>
      <c r="Y320" s="59"/>
    </row>
    <row r="321" spans="3:25">
      <c r="C321" s="61"/>
      <c r="M321" s="59"/>
      <c r="S321" s="59"/>
      <c r="V321" s="59"/>
      <c r="W321" s="59"/>
      <c r="X321" s="59"/>
      <c r="Y321" s="59"/>
    </row>
    <row r="322" spans="3:25">
      <c r="C322" s="61"/>
      <c r="M322" s="59"/>
      <c r="S322" s="59"/>
      <c r="V322" s="59"/>
      <c r="W322" s="59"/>
      <c r="X322" s="59"/>
      <c r="Y322" s="59"/>
    </row>
    <row r="323" spans="3:25">
      <c r="C323" s="61"/>
      <c r="M323" s="59"/>
      <c r="S323" s="59"/>
      <c r="V323" s="59"/>
      <c r="W323" s="59"/>
      <c r="X323" s="59"/>
      <c r="Y323" s="59"/>
    </row>
    <row r="324" spans="3:25">
      <c r="C324" s="61"/>
      <c r="M324" s="59"/>
      <c r="S324" s="59"/>
      <c r="V324" s="59"/>
      <c r="W324" s="59"/>
      <c r="X324" s="59"/>
      <c r="Y324" s="59"/>
    </row>
    <row r="325" spans="3:25">
      <c r="C325" s="61"/>
      <c r="M325" s="59"/>
      <c r="S325" s="59"/>
      <c r="V325" s="59"/>
      <c r="W325" s="59"/>
      <c r="X325" s="59"/>
      <c r="Y325" s="59"/>
    </row>
    <row r="326" spans="3:25">
      <c r="C326" s="61"/>
      <c r="M326" s="59"/>
      <c r="S326" s="59"/>
      <c r="V326" s="59"/>
      <c r="W326" s="59"/>
      <c r="X326" s="59"/>
      <c r="Y326" s="59"/>
    </row>
    <row r="327" spans="3:25">
      <c r="C327" s="61"/>
      <c r="M327" s="59"/>
      <c r="S327" s="59"/>
      <c r="V327" s="59"/>
      <c r="W327" s="59"/>
      <c r="X327" s="59"/>
      <c r="Y327" s="59"/>
    </row>
    <row r="328" spans="3:25">
      <c r="C328" s="61"/>
      <c r="M328" s="59"/>
      <c r="S328" s="59"/>
      <c r="V328" s="59"/>
      <c r="W328" s="59"/>
      <c r="X328" s="59"/>
      <c r="Y328" s="59"/>
    </row>
    <row r="329" spans="3:25">
      <c r="C329" s="61"/>
      <c r="M329" s="59"/>
      <c r="S329" s="59"/>
      <c r="V329" s="59"/>
      <c r="W329" s="59"/>
      <c r="X329" s="59"/>
      <c r="Y329" s="59"/>
    </row>
    <row r="330" spans="3:25">
      <c r="C330" s="61"/>
      <c r="M330" s="59"/>
      <c r="S330" s="59"/>
      <c r="V330" s="59"/>
      <c r="W330" s="59"/>
      <c r="X330" s="59"/>
      <c r="Y330" s="59"/>
    </row>
    <row r="331" spans="3:25">
      <c r="C331" s="61"/>
      <c r="M331" s="59"/>
      <c r="S331" s="59"/>
      <c r="V331" s="59"/>
      <c r="W331" s="59"/>
      <c r="X331" s="59"/>
      <c r="Y331" s="59"/>
    </row>
    <row r="332" spans="3:25">
      <c r="C332" s="61"/>
      <c r="M332" s="59"/>
      <c r="S332" s="59"/>
      <c r="V332" s="59"/>
      <c r="W332" s="59"/>
      <c r="X332" s="59"/>
      <c r="Y332" s="59"/>
    </row>
    <row r="333" spans="3:25">
      <c r="C333" s="61"/>
      <c r="M333" s="59"/>
      <c r="S333" s="59"/>
      <c r="V333" s="59"/>
      <c r="W333" s="59"/>
      <c r="X333" s="59"/>
      <c r="Y333" s="59"/>
    </row>
    <row r="334" spans="3:25">
      <c r="C334" s="61"/>
      <c r="M334" s="59"/>
      <c r="S334" s="59"/>
      <c r="V334" s="59"/>
      <c r="W334" s="59"/>
      <c r="X334" s="59"/>
      <c r="Y334" s="59"/>
    </row>
    <row r="335" spans="3:25">
      <c r="C335" s="61"/>
      <c r="M335" s="59"/>
      <c r="S335" s="59"/>
      <c r="V335" s="59"/>
      <c r="W335" s="59"/>
      <c r="X335" s="59"/>
      <c r="Y335" s="59"/>
    </row>
    <row r="336" spans="3:25">
      <c r="C336" s="61"/>
      <c r="M336" s="59"/>
      <c r="S336" s="59"/>
      <c r="V336" s="59"/>
      <c r="W336" s="59"/>
      <c r="X336" s="59"/>
      <c r="Y336" s="59"/>
    </row>
    <row r="337" spans="3:25">
      <c r="C337" s="61"/>
      <c r="M337" s="59"/>
      <c r="S337" s="59"/>
      <c r="V337" s="59"/>
      <c r="W337" s="59"/>
      <c r="X337" s="59"/>
      <c r="Y337" s="59"/>
    </row>
    <row r="338" spans="3:25">
      <c r="C338" s="61"/>
      <c r="M338" s="59"/>
      <c r="S338" s="59"/>
      <c r="V338" s="59"/>
      <c r="W338" s="59"/>
      <c r="X338" s="59"/>
      <c r="Y338" s="59"/>
    </row>
    <row r="339" spans="3:25">
      <c r="C339" s="61"/>
      <c r="M339" s="59"/>
      <c r="S339" s="59"/>
      <c r="V339" s="59"/>
      <c r="W339" s="59"/>
      <c r="X339" s="59"/>
      <c r="Y339" s="59"/>
    </row>
    <row r="340" spans="3:25">
      <c r="C340" s="61"/>
      <c r="M340" s="59"/>
      <c r="S340" s="59"/>
      <c r="V340" s="59"/>
      <c r="W340" s="59"/>
      <c r="X340" s="59"/>
      <c r="Y340" s="59"/>
    </row>
    <row r="341" spans="3:25">
      <c r="C341" s="61"/>
      <c r="M341" s="59"/>
      <c r="S341" s="59"/>
      <c r="V341" s="59"/>
      <c r="W341" s="59"/>
      <c r="X341" s="59"/>
      <c r="Y341" s="59"/>
    </row>
    <row r="342" spans="3:25">
      <c r="C342" s="61"/>
      <c r="M342" s="59"/>
      <c r="S342" s="59"/>
      <c r="V342" s="59"/>
      <c r="W342" s="59"/>
      <c r="X342" s="59"/>
      <c r="Y342" s="59"/>
    </row>
    <row r="343" spans="3:25">
      <c r="C343" s="61"/>
      <c r="M343" s="59"/>
      <c r="S343" s="59"/>
      <c r="V343" s="59"/>
      <c r="W343" s="59"/>
      <c r="X343" s="59"/>
      <c r="Y343" s="59"/>
    </row>
    <row r="344" spans="3:25">
      <c r="C344" s="61"/>
      <c r="M344" s="59"/>
      <c r="S344" s="59"/>
      <c r="V344" s="59"/>
      <c r="W344" s="59"/>
      <c r="X344" s="59"/>
      <c r="Y344" s="59"/>
    </row>
    <row r="345" spans="3:25">
      <c r="C345" s="61"/>
      <c r="M345" s="59"/>
      <c r="S345" s="59"/>
      <c r="V345" s="59"/>
      <c r="W345" s="59"/>
      <c r="X345" s="59"/>
      <c r="Y345" s="59"/>
    </row>
    <row r="346" spans="3:25">
      <c r="C346" s="61"/>
      <c r="M346" s="59"/>
      <c r="S346" s="59"/>
      <c r="V346" s="59"/>
      <c r="W346" s="59"/>
      <c r="X346" s="59"/>
      <c r="Y346" s="59"/>
    </row>
    <row r="347" spans="3:25">
      <c r="C347" s="61"/>
      <c r="M347" s="59"/>
      <c r="S347" s="59"/>
      <c r="V347" s="59"/>
      <c r="W347" s="59"/>
      <c r="X347" s="59"/>
      <c r="Y347" s="59"/>
    </row>
    <row r="348" spans="3:25">
      <c r="C348" s="61"/>
      <c r="M348" s="59"/>
      <c r="S348" s="59"/>
      <c r="V348" s="59"/>
      <c r="W348" s="59"/>
      <c r="X348" s="59"/>
      <c r="Y348" s="59"/>
    </row>
    <row r="349" spans="3:25">
      <c r="C349" s="61"/>
      <c r="M349" s="59"/>
      <c r="S349" s="59"/>
      <c r="V349" s="59"/>
      <c r="W349" s="59"/>
      <c r="X349" s="59"/>
      <c r="Y349" s="59"/>
    </row>
    <row r="350" spans="3:25">
      <c r="C350" s="61"/>
      <c r="M350" s="59"/>
      <c r="S350" s="59"/>
      <c r="V350" s="59"/>
      <c r="W350" s="59"/>
      <c r="X350" s="59"/>
      <c r="Y350" s="59"/>
    </row>
    <row r="351" spans="3:25">
      <c r="C351" s="61"/>
      <c r="M351" s="59"/>
      <c r="S351" s="59"/>
      <c r="V351" s="59"/>
      <c r="W351" s="59"/>
      <c r="X351" s="59"/>
      <c r="Y351" s="59"/>
    </row>
    <row r="352" spans="3:25">
      <c r="C352" s="61"/>
      <c r="M352" s="59"/>
      <c r="S352" s="59"/>
      <c r="V352" s="59"/>
      <c r="W352" s="59"/>
      <c r="X352" s="59"/>
      <c r="Y352" s="59"/>
    </row>
    <row r="353" spans="3:25">
      <c r="C353" s="61"/>
      <c r="M353" s="59"/>
      <c r="S353" s="59"/>
      <c r="V353" s="59"/>
      <c r="W353" s="59"/>
      <c r="X353" s="59"/>
      <c r="Y353" s="59"/>
    </row>
    <row r="354" spans="3:25">
      <c r="C354" s="61"/>
      <c r="M354" s="59"/>
      <c r="S354" s="59"/>
      <c r="V354" s="59"/>
      <c r="W354" s="59"/>
      <c r="X354" s="59"/>
      <c r="Y354" s="59"/>
    </row>
    <row r="355" spans="3:25">
      <c r="C355" s="61"/>
      <c r="M355" s="59"/>
      <c r="S355" s="59"/>
      <c r="V355" s="59"/>
      <c r="W355" s="59"/>
      <c r="X355" s="59"/>
      <c r="Y355" s="59"/>
    </row>
    <row r="356" spans="3:25">
      <c r="C356" s="61"/>
      <c r="M356" s="59"/>
      <c r="S356" s="59"/>
      <c r="V356" s="59"/>
      <c r="W356" s="59"/>
      <c r="X356" s="59"/>
      <c r="Y356" s="59"/>
    </row>
    <row r="357" spans="3:25">
      <c r="C357" s="61"/>
      <c r="M357" s="59"/>
      <c r="S357" s="59"/>
      <c r="V357" s="59"/>
      <c r="W357" s="59"/>
      <c r="X357" s="59"/>
      <c r="Y357" s="59"/>
    </row>
    <row r="358" spans="3:25">
      <c r="C358" s="61"/>
      <c r="M358" s="59"/>
      <c r="S358" s="59"/>
      <c r="V358" s="59"/>
      <c r="W358" s="59"/>
      <c r="X358" s="59"/>
      <c r="Y358" s="59"/>
    </row>
    <row r="359" spans="3:25">
      <c r="C359" s="61"/>
      <c r="M359" s="59"/>
      <c r="S359" s="59"/>
      <c r="V359" s="59"/>
      <c r="W359" s="59"/>
      <c r="X359" s="59"/>
      <c r="Y359" s="59"/>
    </row>
    <row r="360" spans="3:25">
      <c r="C360" s="61"/>
      <c r="M360" s="59"/>
      <c r="S360" s="59"/>
      <c r="V360" s="59"/>
      <c r="W360" s="59"/>
      <c r="X360" s="59"/>
      <c r="Y360" s="59"/>
    </row>
    <row r="361" spans="3:25">
      <c r="C361" s="61"/>
      <c r="M361" s="59"/>
      <c r="S361" s="59"/>
      <c r="V361" s="59"/>
      <c r="W361" s="59"/>
      <c r="X361" s="59"/>
      <c r="Y361" s="59"/>
    </row>
    <row r="362" spans="3:25">
      <c r="C362" s="61"/>
      <c r="M362" s="59"/>
      <c r="S362" s="59"/>
      <c r="V362" s="59"/>
      <c r="W362" s="59"/>
      <c r="X362" s="59"/>
      <c r="Y362" s="59"/>
    </row>
    <row r="363" spans="3:25">
      <c r="C363" s="61"/>
      <c r="M363" s="59"/>
      <c r="S363" s="59"/>
      <c r="V363" s="59"/>
      <c r="W363" s="59"/>
      <c r="X363" s="59"/>
      <c r="Y363" s="59"/>
    </row>
    <row r="364" spans="3:25">
      <c r="C364" s="61"/>
      <c r="M364" s="59"/>
      <c r="S364" s="59"/>
      <c r="V364" s="59"/>
      <c r="W364" s="59"/>
      <c r="X364" s="59"/>
      <c r="Y364" s="59"/>
    </row>
    <row r="365" spans="3:25">
      <c r="C365" s="61"/>
      <c r="M365" s="59"/>
      <c r="S365" s="59"/>
      <c r="V365" s="59"/>
      <c r="W365" s="59"/>
      <c r="X365" s="59"/>
      <c r="Y365" s="59"/>
    </row>
    <row r="366" spans="3:25">
      <c r="C366" s="61"/>
      <c r="M366" s="59"/>
      <c r="S366" s="59"/>
      <c r="V366" s="59"/>
      <c r="W366" s="59"/>
      <c r="X366" s="59"/>
      <c r="Y366" s="59"/>
    </row>
    <row r="367" spans="3:25">
      <c r="C367" s="61"/>
      <c r="M367" s="59"/>
      <c r="S367" s="59"/>
      <c r="V367" s="59"/>
      <c r="W367" s="59"/>
      <c r="X367" s="59"/>
      <c r="Y367" s="59"/>
    </row>
    <row r="368" spans="3:25">
      <c r="C368" s="61"/>
      <c r="M368" s="59"/>
      <c r="S368" s="59"/>
      <c r="V368" s="59"/>
      <c r="W368" s="59"/>
      <c r="X368" s="59"/>
      <c r="Y368" s="59"/>
    </row>
    <row r="369" spans="3:25">
      <c r="C369" s="61"/>
      <c r="M369" s="59"/>
      <c r="S369" s="59"/>
      <c r="V369" s="59"/>
      <c r="W369" s="59"/>
      <c r="X369" s="59"/>
      <c r="Y369" s="59"/>
    </row>
    <row r="370" spans="3:25">
      <c r="C370" s="61"/>
      <c r="M370" s="59"/>
      <c r="S370" s="59"/>
      <c r="V370" s="59"/>
      <c r="W370" s="59"/>
      <c r="X370" s="59"/>
      <c r="Y370" s="59"/>
    </row>
    <row r="371" spans="3:25">
      <c r="C371" s="61"/>
      <c r="M371" s="59"/>
      <c r="S371" s="59"/>
      <c r="V371" s="59"/>
      <c r="W371" s="59"/>
      <c r="X371" s="59"/>
      <c r="Y371" s="59"/>
    </row>
    <row r="372" spans="3:25">
      <c r="C372" s="61"/>
      <c r="M372" s="59"/>
      <c r="S372" s="59"/>
      <c r="V372" s="59"/>
      <c r="W372" s="59"/>
      <c r="X372" s="59"/>
      <c r="Y372" s="59"/>
    </row>
    <row r="373" spans="3:25">
      <c r="C373" s="61"/>
      <c r="M373" s="59"/>
      <c r="S373" s="59"/>
      <c r="V373" s="59"/>
      <c r="W373" s="59"/>
      <c r="X373" s="59"/>
      <c r="Y373" s="59"/>
    </row>
    <row r="374" spans="3:25">
      <c r="C374" s="61"/>
      <c r="M374" s="59"/>
      <c r="S374" s="59"/>
      <c r="V374" s="59"/>
      <c r="W374" s="59"/>
      <c r="X374" s="59"/>
      <c r="Y374" s="59"/>
    </row>
    <row r="375" spans="3:25">
      <c r="C375" s="61"/>
      <c r="M375" s="59"/>
      <c r="S375" s="59"/>
      <c r="V375" s="59"/>
      <c r="W375" s="59"/>
      <c r="X375" s="59"/>
      <c r="Y375" s="59"/>
    </row>
    <row r="376" spans="3:25">
      <c r="C376" s="61"/>
      <c r="M376" s="59"/>
      <c r="S376" s="59"/>
      <c r="V376" s="59"/>
      <c r="W376" s="59"/>
      <c r="X376" s="59"/>
      <c r="Y376" s="59"/>
    </row>
    <row r="377" spans="3:25">
      <c r="C377" s="61"/>
      <c r="M377" s="59"/>
      <c r="S377" s="59"/>
      <c r="V377" s="59"/>
      <c r="W377" s="59"/>
      <c r="X377" s="59"/>
      <c r="Y377" s="59"/>
    </row>
    <row r="378" spans="3:25">
      <c r="C378" s="61"/>
      <c r="M378" s="59"/>
      <c r="S378" s="59"/>
      <c r="V378" s="59"/>
      <c r="W378" s="59"/>
      <c r="X378" s="59"/>
      <c r="Y378" s="59"/>
    </row>
    <row r="379" spans="3:25">
      <c r="C379" s="61"/>
      <c r="M379" s="59"/>
      <c r="S379" s="59"/>
      <c r="V379" s="59"/>
      <c r="W379" s="59"/>
      <c r="X379" s="59"/>
      <c r="Y379" s="59"/>
    </row>
    <row r="380" spans="3:25">
      <c r="C380" s="61"/>
      <c r="M380" s="59"/>
      <c r="S380" s="59"/>
      <c r="V380" s="59"/>
      <c r="W380" s="59"/>
      <c r="X380" s="59"/>
      <c r="Y380" s="59"/>
    </row>
    <row r="381" spans="3:25">
      <c r="C381" s="61"/>
      <c r="M381" s="59"/>
      <c r="S381" s="59"/>
      <c r="V381" s="59"/>
      <c r="W381" s="59"/>
      <c r="X381" s="59"/>
      <c r="Y381" s="59"/>
    </row>
    <row r="382" spans="3:25">
      <c r="C382" s="61"/>
      <c r="M382" s="59"/>
      <c r="S382" s="59"/>
      <c r="V382" s="59"/>
      <c r="W382" s="59"/>
      <c r="X382" s="59"/>
      <c r="Y382" s="59"/>
    </row>
    <row r="383" spans="3:25">
      <c r="C383" s="61"/>
      <c r="M383" s="59"/>
      <c r="S383" s="59"/>
      <c r="V383" s="59"/>
      <c r="W383" s="59"/>
      <c r="X383" s="59"/>
      <c r="Y383" s="59"/>
    </row>
    <row r="384" spans="3:25">
      <c r="C384" s="61"/>
      <c r="M384" s="59"/>
      <c r="S384" s="59"/>
      <c r="V384" s="59"/>
      <c r="W384" s="59"/>
      <c r="X384" s="59"/>
      <c r="Y384" s="59"/>
    </row>
    <row r="385" spans="3:25">
      <c r="C385" s="61"/>
      <c r="M385" s="59"/>
      <c r="S385" s="59"/>
      <c r="V385" s="59"/>
      <c r="W385" s="59"/>
      <c r="X385" s="59"/>
      <c r="Y385" s="59"/>
    </row>
    <row r="386" spans="3:25">
      <c r="C386" s="61"/>
      <c r="M386" s="59"/>
      <c r="S386" s="59"/>
      <c r="V386" s="59"/>
      <c r="W386" s="59"/>
      <c r="X386" s="59"/>
      <c r="Y386" s="59"/>
    </row>
    <row r="387" spans="3:25">
      <c r="C387" s="61"/>
      <c r="M387" s="59"/>
      <c r="S387" s="59"/>
      <c r="V387" s="59"/>
      <c r="W387" s="59"/>
      <c r="X387" s="59"/>
      <c r="Y387" s="59"/>
    </row>
    <row r="388" spans="3:25">
      <c r="C388" s="61"/>
      <c r="M388" s="59"/>
      <c r="S388" s="59"/>
      <c r="V388" s="59"/>
      <c r="W388" s="59"/>
      <c r="X388" s="59"/>
      <c r="Y388" s="59"/>
    </row>
    <row r="389" spans="3:25">
      <c r="C389" s="61"/>
      <c r="M389" s="59"/>
      <c r="S389" s="59"/>
      <c r="V389" s="59"/>
      <c r="W389" s="59"/>
      <c r="X389" s="59"/>
      <c r="Y389" s="59"/>
    </row>
    <row r="390" spans="3:25">
      <c r="C390" s="61"/>
      <c r="M390" s="59"/>
      <c r="S390" s="59"/>
      <c r="V390" s="59"/>
      <c r="W390" s="59"/>
      <c r="X390" s="59"/>
      <c r="Y390" s="59"/>
    </row>
    <row r="391" spans="3:25">
      <c r="C391" s="61"/>
      <c r="M391" s="59"/>
      <c r="S391" s="59"/>
      <c r="V391" s="59"/>
      <c r="W391" s="59"/>
      <c r="X391" s="59"/>
      <c r="Y391" s="59"/>
    </row>
    <row r="392" spans="3:25">
      <c r="C392" s="61"/>
      <c r="M392" s="59"/>
      <c r="S392" s="59"/>
      <c r="V392" s="59"/>
      <c r="W392" s="59"/>
      <c r="X392" s="59"/>
      <c r="Y392" s="59"/>
    </row>
    <row r="393" spans="3:25">
      <c r="C393" s="61"/>
      <c r="M393" s="59"/>
      <c r="S393" s="59"/>
      <c r="V393" s="59"/>
      <c r="W393" s="59"/>
      <c r="X393" s="59"/>
      <c r="Y393" s="59"/>
    </row>
    <row r="394" spans="3:25">
      <c r="C394" s="61"/>
      <c r="M394" s="59"/>
      <c r="S394" s="59"/>
      <c r="V394" s="59"/>
      <c r="W394" s="59"/>
      <c r="X394" s="59"/>
      <c r="Y394" s="59"/>
    </row>
    <row r="395" spans="3:25">
      <c r="C395" s="61"/>
      <c r="M395" s="59"/>
      <c r="S395" s="59"/>
      <c r="V395" s="59"/>
      <c r="W395" s="59"/>
      <c r="X395" s="59"/>
      <c r="Y395" s="59"/>
    </row>
    <row r="396" spans="3:25">
      <c r="C396" s="61"/>
      <c r="M396" s="59"/>
      <c r="S396" s="59"/>
      <c r="V396" s="59"/>
      <c r="W396" s="59"/>
      <c r="X396" s="59"/>
      <c r="Y396" s="59"/>
    </row>
    <row r="397" spans="3:25">
      <c r="C397" s="61"/>
      <c r="M397" s="59"/>
      <c r="S397" s="59"/>
      <c r="V397" s="59"/>
      <c r="W397" s="59"/>
      <c r="X397" s="59"/>
      <c r="Y397" s="59"/>
    </row>
    <row r="398" spans="3:25">
      <c r="C398" s="61"/>
      <c r="M398" s="59"/>
      <c r="S398" s="59"/>
      <c r="V398" s="59"/>
      <c r="W398" s="59"/>
      <c r="X398" s="59"/>
      <c r="Y398" s="59"/>
    </row>
    <row r="399" spans="3:25">
      <c r="C399" s="61"/>
      <c r="M399" s="59"/>
      <c r="S399" s="59"/>
      <c r="V399" s="59"/>
      <c r="W399" s="59"/>
      <c r="X399" s="59"/>
      <c r="Y399" s="59"/>
    </row>
    <row r="400" spans="3:25">
      <c r="C400" s="61"/>
      <c r="M400" s="59"/>
      <c r="S400" s="59"/>
      <c r="V400" s="59"/>
      <c r="W400" s="59"/>
      <c r="X400" s="59"/>
      <c r="Y400" s="59"/>
    </row>
    <row r="401" spans="3:25">
      <c r="C401" s="61"/>
      <c r="M401" s="59"/>
      <c r="S401" s="59"/>
      <c r="V401" s="59"/>
      <c r="W401" s="59"/>
      <c r="X401" s="59"/>
      <c r="Y401" s="59"/>
    </row>
    <row r="402" spans="3:25">
      <c r="C402" s="61"/>
      <c r="M402" s="59"/>
      <c r="S402" s="59"/>
      <c r="V402" s="59"/>
      <c r="W402" s="59"/>
      <c r="X402" s="59"/>
      <c r="Y402" s="59"/>
    </row>
    <row r="403" spans="3:25">
      <c r="C403" s="61"/>
      <c r="M403" s="59"/>
      <c r="S403" s="59"/>
      <c r="V403" s="59"/>
      <c r="W403" s="59"/>
      <c r="X403" s="59"/>
      <c r="Y403" s="59"/>
    </row>
    <row r="404" spans="3:25">
      <c r="C404" s="61"/>
      <c r="M404" s="59"/>
      <c r="S404" s="59"/>
      <c r="V404" s="59"/>
      <c r="W404" s="59"/>
      <c r="X404" s="59"/>
      <c r="Y404" s="59"/>
    </row>
    <row r="405" spans="3:25">
      <c r="C405" s="61"/>
      <c r="M405" s="59"/>
      <c r="S405" s="59"/>
      <c r="V405" s="59"/>
      <c r="W405" s="59"/>
      <c r="X405" s="59"/>
      <c r="Y405" s="59"/>
    </row>
    <row r="406" spans="3:25">
      <c r="C406" s="61"/>
      <c r="M406" s="59"/>
      <c r="S406" s="59"/>
      <c r="V406" s="59"/>
      <c r="W406" s="59"/>
      <c r="X406" s="59"/>
      <c r="Y406" s="59"/>
    </row>
    <row r="407" spans="3:25">
      <c r="C407" s="61"/>
      <c r="M407" s="59"/>
      <c r="S407" s="59"/>
      <c r="V407" s="59"/>
      <c r="W407" s="59"/>
      <c r="X407" s="59"/>
      <c r="Y407" s="59"/>
    </row>
    <row r="408" spans="3:25">
      <c r="C408" s="61"/>
      <c r="M408" s="59"/>
      <c r="S408" s="59"/>
      <c r="V408" s="59"/>
      <c r="W408" s="59"/>
      <c r="X408" s="59"/>
      <c r="Y408" s="59"/>
    </row>
    <row r="409" spans="3:25">
      <c r="C409" s="61"/>
      <c r="M409" s="59"/>
      <c r="S409" s="59"/>
      <c r="V409" s="59"/>
      <c r="W409" s="59"/>
      <c r="X409" s="59"/>
      <c r="Y409" s="59"/>
    </row>
    <row r="410" spans="3:25">
      <c r="C410" s="61"/>
      <c r="M410" s="59"/>
      <c r="S410" s="59"/>
      <c r="V410" s="59"/>
      <c r="W410" s="59"/>
      <c r="X410" s="59"/>
      <c r="Y410" s="59"/>
    </row>
    <row r="411" spans="3:25">
      <c r="C411" s="61"/>
      <c r="M411" s="59"/>
      <c r="S411" s="59"/>
      <c r="V411" s="59"/>
      <c r="W411" s="59"/>
      <c r="X411" s="59"/>
      <c r="Y411" s="59"/>
    </row>
    <row r="412" spans="3:25">
      <c r="C412" s="61"/>
      <c r="M412" s="59"/>
      <c r="S412" s="59"/>
      <c r="V412" s="59"/>
      <c r="W412" s="59"/>
      <c r="X412" s="59"/>
      <c r="Y412" s="59"/>
    </row>
    <row r="413" spans="3:25">
      <c r="C413" s="61"/>
      <c r="M413" s="59"/>
      <c r="S413" s="59"/>
      <c r="V413" s="59"/>
      <c r="W413" s="59"/>
      <c r="X413" s="59"/>
      <c r="Y413" s="59"/>
    </row>
    <row r="414" spans="3:25">
      <c r="C414" s="61"/>
      <c r="M414" s="59"/>
      <c r="S414" s="59"/>
      <c r="V414" s="59"/>
      <c r="W414" s="59"/>
      <c r="X414" s="59"/>
      <c r="Y414" s="59"/>
    </row>
    <row r="415" spans="3:25">
      <c r="C415" s="61"/>
      <c r="M415" s="59"/>
      <c r="S415" s="59"/>
      <c r="V415" s="59"/>
      <c r="W415" s="59"/>
      <c r="X415" s="59"/>
      <c r="Y415" s="59"/>
    </row>
    <row r="416" spans="3:25">
      <c r="C416" s="61"/>
      <c r="M416" s="59"/>
      <c r="S416" s="59"/>
      <c r="V416" s="59"/>
      <c r="W416" s="59"/>
      <c r="X416" s="59"/>
      <c r="Y416" s="59"/>
    </row>
    <row r="417" spans="3:25">
      <c r="C417" s="61"/>
      <c r="M417" s="59"/>
      <c r="S417" s="59"/>
      <c r="V417" s="59"/>
      <c r="W417" s="59"/>
      <c r="X417" s="59"/>
      <c r="Y417" s="59"/>
    </row>
    <row r="418" spans="3:25">
      <c r="C418" s="61"/>
      <c r="M418" s="59"/>
      <c r="S418" s="59"/>
      <c r="V418" s="59"/>
      <c r="W418" s="59"/>
      <c r="X418" s="59"/>
      <c r="Y418" s="59"/>
    </row>
    <row r="419" spans="3:25">
      <c r="C419" s="61"/>
      <c r="M419" s="59"/>
      <c r="S419" s="59"/>
      <c r="V419" s="59"/>
      <c r="W419" s="59"/>
      <c r="X419" s="59"/>
      <c r="Y419" s="59"/>
    </row>
    <row r="420" spans="3:25">
      <c r="C420" s="61"/>
      <c r="M420" s="59"/>
      <c r="S420" s="59"/>
      <c r="V420" s="59"/>
      <c r="W420" s="59"/>
      <c r="X420" s="59"/>
      <c r="Y420" s="59"/>
    </row>
    <row r="421" spans="3:25">
      <c r="C421" s="61"/>
      <c r="M421" s="59"/>
      <c r="S421" s="59"/>
      <c r="V421" s="59"/>
      <c r="W421" s="59"/>
      <c r="X421" s="59"/>
      <c r="Y421" s="59"/>
    </row>
    <row r="422" spans="3:25">
      <c r="C422" s="61"/>
      <c r="M422" s="59"/>
      <c r="S422" s="59"/>
      <c r="V422" s="59"/>
      <c r="W422" s="59"/>
      <c r="X422" s="59"/>
      <c r="Y422" s="59"/>
    </row>
    <row r="423" spans="3:25">
      <c r="C423" s="61"/>
      <c r="M423" s="59"/>
      <c r="S423" s="59"/>
      <c r="V423" s="59"/>
      <c r="W423" s="59"/>
      <c r="X423" s="59"/>
      <c r="Y423" s="59"/>
    </row>
    <row r="424" spans="3:25">
      <c r="C424" s="61"/>
      <c r="M424" s="59"/>
      <c r="S424" s="59"/>
      <c r="V424" s="59"/>
      <c r="W424" s="59"/>
      <c r="X424" s="59"/>
      <c r="Y424" s="59"/>
    </row>
    <row r="425" spans="3:25">
      <c r="C425" s="61"/>
      <c r="M425" s="59"/>
      <c r="S425" s="59"/>
      <c r="V425" s="59"/>
      <c r="W425" s="59"/>
      <c r="X425" s="59"/>
      <c r="Y425" s="59"/>
    </row>
    <row r="426" spans="3:25">
      <c r="C426" s="61"/>
      <c r="M426" s="59"/>
      <c r="S426" s="59"/>
      <c r="V426" s="59"/>
      <c r="W426" s="59"/>
      <c r="X426" s="59"/>
      <c r="Y426" s="59"/>
    </row>
    <row r="427" spans="3:25">
      <c r="C427" s="61"/>
      <c r="M427" s="59"/>
      <c r="S427" s="59"/>
      <c r="V427" s="59"/>
      <c r="W427" s="59"/>
      <c r="X427" s="59"/>
      <c r="Y427" s="59"/>
    </row>
    <row r="428" spans="3:25">
      <c r="C428" s="61"/>
      <c r="M428" s="59"/>
      <c r="S428" s="59"/>
      <c r="V428" s="59"/>
      <c r="W428" s="59"/>
      <c r="X428" s="59"/>
      <c r="Y428" s="59"/>
    </row>
    <row r="429" spans="3:25">
      <c r="C429" s="61"/>
      <c r="M429" s="59"/>
      <c r="S429" s="59"/>
      <c r="V429" s="59"/>
      <c r="W429" s="59"/>
      <c r="X429" s="59"/>
      <c r="Y429" s="59"/>
    </row>
    <row r="430" spans="3:25">
      <c r="C430" s="61"/>
      <c r="M430" s="59"/>
      <c r="S430" s="59"/>
      <c r="V430" s="59"/>
      <c r="W430" s="59"/>
      <c r="X430" s="59"/>
      <c r="Y430" s="59"/>
    </row>
    <row r="431" spans="3:25">
      <c r="C431" s="61"/>
      <c r="M431" s="59"/>
      <c r="S431" s="59"/>
      <c r="V431" s="59"/>
      <c r="W431" s="59"/>
      <c r="X431" s="59"/>
      <c r="Y431" s="59"/>
    </row>
    <row r="432" spans="3:25">
      <c r="C432" s="61"/>
      <c r="M432" s="59"/>
      <c r="S432" s="59"/>
      <c r="V432" s="59"/>
      <c r="W432" s="59"/>
      <c r="X432" s="59"/>
      <c r="Y432" s="59"/>
    </row>
    <row r="433" spans="3:25">
      <c r="C433" s="61"/>
      <c r="M433" s="59"/>
      <c r="S433" s="59"/>
      <c r="V433" s="59"/>
      <c r="W433" s="59"/>
      <c r="X433" s="59"/>
      <c r="Y433" s="59"/>
    </row>
    <row r="434" spans="3:25">
      <c r="C434" s="61"/>
      <c r="M434" s="59"/>
      <c r="S434" s="59"/>
      <c r="V434" s="59"/>
      <c r="W434" s="59"/>
      <c r="X434" s="59"/>
      <c r="Y434" s="59"/>
    </row>
    <row r="435" spans="3:25">
      <c r="C435" s="61"/>
      <c r="M435" s="59"/>
      <c r="S435" s="59"/>
      <c r="V435" s="59"/>
      <c r="W435" s="59"/>
      <c r="X435" s="59"/>
      <c r="Y435" s="59"/>
    </row>
    <row r="436" spans="3:25">
      <c r="C436" s="61"/>
      <c r="M436" s="59"/>
      <c r="S436" s="59"/>
      <c r="V436" s="59"/>
      <c r="W436" s="59"/>
      <c r="X436" s="59"/>
      <c r="Y436" s="59"/>
    </row>
    <row r="437" spans="3:25">
      <c r="C437" s="61"/>
      <c r="M437" s="59"/>
      <c r="S437" s="59"/>
      <c r="V437" s="59"/>
      <c r="W437" s="59"/>
      <c r="X437" s="59"/>
      <c r="Y437" s="59"/>
    </row>
    <row r="438" spans="3:25">
      <c r="C438" s="61"/>
      <c r="M438" s="59"/>
      <c r="S438" s="59"/>
      <c r="V438" s="59"/>
      <c r="W438" s="59"/>
      <c r="X438" s="59"/>
      <c r="Y438" s="59"/>
    </row>
    <row r="439" spans="3:25">
      <c r="C439" s="61"/>
      <c r="M439" s="59"/>
      <c r="S439" s="59"/>
      <c r="V439" s="59"/>
      <c r="W439" s="59"/>
      <c r="X439" s="59"/>
      <c r="Y439" s="59"/>
    </row>
    <row r="440" spans="3:25">
      <c r="C440" s="61"/>
      <c r="M440" s="59"/>
      <c r="S440" s="59"/>
      <c r="V440" s="59"/>
      <c r="W440" s="59"/>
      <c r="X440" s="59"/>
      <c r="Y440" s="59"/>
    </row>
    <row r="441" spans="3:25">
      <c r="C441" s="61"/>
      <c r="M441" s="59"/>
      <c r="S441" s="59"/>
      <c r="V441" s="59"/>
      <c r="W441" s="59"/>
      <c r="X441" s="59"/>
      <c r="Y441" s="59"/>
    </row>
    <row r="442" spans="3:25">
      <c r="C442" s="61"/>
      <c r="M442" s="59"/>
      <c r="S442" s="59"/>
      <c r="V442" s="59"/>
      <c r="W442" s="59"/>
      <c r="X442" s="59"/>
      <c r="Y442" s="59"/>
    </row>
    <row r="443" spans="3:25">
      <c r="C443" s="61"/>
      <c r="M443" s="59"/>
      <c r="S443" s="59"/>
      <c r="V443" s="59"/>
      <c r="W443" s="59"/>
      <c r="X443" s="59"/>
      <c r="Y443" s="59"/>
    </row>
    <row r="444" spans="3:25">
      <c r="C444" s="61"/>
      <c r="M444" s="59"/>
      <c r="S444" s="59"/>
      <c r="V444" s="59"/>
      <c r="W444" s="59"/>
      <c r="X444" s="59"/>
      <c r="Y444" s="59"/>
    </row>
    <row r="445" spans="3:25">
      <c r="C445" s="61"/>
      <c r="M445" s="59"/>
      <c r="S445" s="59"/>
      <c r="V445" s="59"/>
      <c r="W445" s="59"/>
      <c r="X445" s="59"/>
      <c r="Y445" s="59"/>
    </row>
    <row r="446" spans="3:25">
      <c r="C446" s="61"/>
      <c r="M446" s="59"/>
      <c r="S446" s="59"/>
      <c r="V446" s="59"/>
      <c r="W446" s="59"/>
      <c r="X446" s="59"/>
      <c r="Y446" s="59"/>
    </row>
    <row r="447" spans="3:25">
      <c r="C447" s="61"/>
      <c r="M447" s="59"/>
      <c r="S447" s="59"/>
      <c r="V447" s="59"/>
      <c r="W447" s="59"/>
      <c r="X447" s="59"/>
      <c r="Y447" s="59"/>
    </row>
    <row r="448" spans="3:25">
      <c r="C448" s="61"/>
      <c r="M448" s="59"/>
      <c r="S448" s="59"/>
      <c r="V448" s="59"/>
      <c r="W448" s="59"/>
      <c r="X448" s="59"/>
      <c r="Y448" s="59"/>
    </row>
    <row r="449" spans="3:25">
      <c r="C449" s="61"/>
      <c r="M449" s="59"/>
      <c r="S449" s="59"/>
      <c r="V449" s="59"/>
      <c r="W449" s="59"/>
      <c r="X449" s="59"/>
      <c r="Y449" s="59"/>
    </row>
    <row r="450" spans="3:25">
      <c r="C450" s="61"/>
      <c r="M450" s="59"/>
      <c r="S450" s="59"/>
      <c r="V450" s="59"/>
      <c r="W450" s="59"/>
      <c r="X450" s="59"/>
      <c r="Y450" s="59"/>
    </row>
    <row r="451" spans="3:25">
      <c r="C451" s="61"/>
      <c r="M451" s="59"/>
      <c r="S451" s="59"/>
      <c r="V451" s="59"/>
      <c r="W451" s="59"/>
      <c r="X451" s="59"/>
      <c r="Y451" s="59"/>
    </row>
    <row r="452" spans="3:25">
      <c r="C452" s="61"/>
      <c r="M452" s="59"/>
      <c r="S452" s="59"/>
      <c r="V452" s="59"/>
      <c r="W452" s="59"/>
      <c r="X452" s="59"/>
      <c r="Y452" s="59"/>
    </row>
    <row r="453" spans="3:25">
      <c r="C453" s="61"/>
      <c r="M453" s="59"/>
      <c r="S453" s="59"/>
      <c r="V453" s="59"/>
      <c r="W453" s="59"/>
      <c r="X453" s="59"/>
      <c r="Y453" s="59"/>
    </row>
    <row r="454" spans="3:25">
      <c r="C454" s="61"/>
      <c r="M454" s="59"/>
      <c r="S454" s="59"/>
      <c r="V454" s="59"/>
      <c r="W454" s="59"/>
      <c r="X454" s="59"/>
      <c r="Y454" s="59"/>
    </row>
    <row r="455" spans="3:25">
      <c r="C455" s="61"/>
      <c r="M455" s="59"/>
      <c r="S455" s="59"/>
      <c r="V455" s="59"/>
      <c r="W455" s="59"/>
      <c r="X455" s="59"/>
      <c r="Y455" s="59"/>
    </row>
    <row r="456" spans="3:25">
      <c r="C456" s="61"/>
      <c r="M456" s="59"/>
      <c r="S456" s="59"/>
      <c r="V456" s="59"/>
      <c r="W456" s="59"/>
      <c r="X456" s="59"/>
      <c r="Y456" s="59"/>
    </row>
    <row r="457" spans="3:25">
      <c r="C457" s="61"/>
      <c r="M457" s="59"/>
      <c r="S457" s="59"/>
      <c r="V457" s="59"/>
      <c r="W457" s="59"/>
      <c r="X457" s="59"/>
      <c r="Y457" s="59"/>
    </row>
    <row r="458" spans="3:25">
      <c r="C458" s="61"/>
      <c r="M458" s="59"/>
      <c r="S458" s="59"/>
      <c r="V458" s="59"/>
      <c r="W458" s="59"/>
      <c r="X458" s="59"/>
      <c r="Y458" s="59"/>
    </row>
    <row r="459" spans="3:25">
      <c r="C459" s="61"/>
      <c r="M459" s="59"/>
      <c r="S459" s="59"/>
      <c r="V459" s="59"/>
      <c r="W459" s="59"/>
      <c r="X459" s="59"/>
      <c r="Y459" s="59"/>
    </row>
    <row r="460" spans="3:25">
      <c r="C460" s="61"/>
      <c r="M460" s="59"/>
      <c r="S460" s="59"/>
      <c r="V460" s="59"/>
      <c r="W460" s="59"/>
      <c r="X460" s="59"/>
      <c r="Y460" s="59"/>
    </row>
    <row r="461" spans="3:25">
      <c r="C461" s="61"/>
      <c r="M461" s="59"/>
      <c r="S461" s="59"/>
      <c r="V461" s="59"/>
      <c r="W461" s="59"/>
      <c r="X461" s="59"/>
      <c r="Y461" s="59"/>
    </row>
    <row r="462" spans="3:25">
      <c r="C462" s="61"/>
      <c r="M462" s="59"/>
      <c r="S462" s="59"/>
      <c r="V462" s="59"/>
      <c r="W462" s="59"/>
      <c r="X462" s="59"/>
      <c r="Y462" s="59"/>
    </row>
    <row r="463" spans="3:25">
      <c r="C463" s="61"/>
      <c r="M463" s="59"/>
      <c r="S463" s="59"/>
      <c r="V463" s="59"/>
      <c r="W463" s="59"/>
      <c r="X463" s="59"/>
      <c r="Y463" s="59"/>
    </row>
    <row r="464" spans="3:25">
      <c r="C464" s="61"/>
      <c r="M464" s="59"/>
      <c r="S464" s="59"/>
      <c r="V464" s="59"/>
      <c r="W464" s="59"/>
      <c r="X464" s="59"/>
      <c r="Y464" s="59"/>
    </row>
    <row r="465" spans="3:25">
      <c r="C465" s="61"/>
      <c r="M465" s="59"/>
      <c r="S465" s="59"/>
      <c r="V465" s="59"/>
      <c r="W465" s="59"/>
      <c r="X465" s="59"/>
      <c r="Y465" s="59"/>
    </row>
    <row r="466" spans="3:25">
      <c r="C466" s="61"/>
      <c r="M466" s="59"/>
      <c r="S466" s="59"/>
      <c r="V466" s="59"/>
      <c r="W466" s="59"/>
      <c r="X466" s="59"/>
      <c r="Y466" s="59"/>
    </row>
    <row r="467" spans="3:25">
      <c r="C467" s="61"/>
      <c r="M467" s="59"/>
      <c r="S467" s="59"/>
      <c r="V467" s="59"/>
      <c r="W467" s="59"/>
      <c r="X467" s="59"/>
      <c r="Y467" s="59"/>
    </row>
    <row r="468" spans="3:25">
      <c r="C468" s="61"/>
      <c r="M468" s="59"/>
      <c r="S468" s="59"/>
      <c r="V468" s="59"/>
      <c r="W468" s="59"/>
      <c r="X468" s="59"/>
      <c r="Y468" s="59"/>
    </row>
    <row r="469" spans="3:25">
      <c r="C469" s="61"/>
      <c r="M469" s="59"/>
      <c r="S469" s="59"/>
      <c r="V469" s="59"/>
      <c r="W469" s="59"/>
      <c r="X469" s="59"/>
      <c r="Y469" s="59"/>
    </row>
    <row r="470" spans="3:25">
      <c r="C470" s="61"/>
      <c r="M470" s="59"/>
      <c r="S470" s="59"/>
      <c r="V470" s="59"/>
      <c r="W470" s="59"/>
      <c r="X470" s="59"/>
      <c r="Y470" s="59"/>
    </row>
    <row r="471" spans="3:25">
      <c r="C471" s="61"/>
      <c r="M471" s="59"/>
      <c r="S471" s="59"/>
      <c r="V471" s="59"/>
      <c r="W471" s="59"/>
      <c r="X471" s="59"/>
      <c r="Y471" s="59"/>
    </row>
    <row r="472" spans="3:25">
      <c r="C472" s="61"/>
      <c r="M472" s="59"/>
      <c r="S472" s="59"/>
      <c r="V472" s="59"/>
      <c r="W472" s="59"/>
      <c r="X472" s="59"/>
      <c r="Y472" s="59"/>
    </row>
    <row r="473" spans="3:25">
      <c r="C473" s="61"/>
      <c r="M473" s="59"/>
      <c r="S473" s="59"/>
      <c r="V473" s="59"/>
      <c r="W473" s="59"/>
      <c r="X473" s="59"/>
      <c r="Y473" s="59"/>
    </row>
    <row r="474" spans="3:25">
      <c r="C474" s="61"/>
      <c r="M474" s="59"/>
      <c r="S474" s="59"/>
      <c r="V474" s="59"/>
      <c r="W474" s="59"/>
      <c r="X474" s="59"/>
      <c r="Y474" s="59"/>
    </row>
    <row r="475" spans="3:25">
      <c r="C475" s="61"/>
      <c r="M475" s="59"/>
      <c r="S475" s="59"/>
      <c r="V475" s="59"/>
      <c r="W475" s="59"/>
      <c r="X475" s="59"/>
      <c r="Y475" s="59"/>
    </row>
    <row r="476" spans="3:25">
      <c r="C476" s="61"/>
      <c r="M476" s="59"/>
      <c r="S476" s="59"/>
      <c r="V476" s="59"/>
      <c r="W476" s="59"/>
      <c r="X476" s="59"/>
      <c r="Y476" s="59"/>
    </row>
    <row r="477" spans="3:25">
      <c r="C477" s="61"/>
      <c r="M477" s="59"/>
      <c r="S477" s="59"/>
      <c r="V477" s="59"/>
      <c r="W477" s="59"/>
      <c r="X477" s="59"/>
      <c r="Y477" s="59"/>
    </row>
    <row r="478" spans="3:25">
      <c r="C478" s="61"/>
      <c r="M478" s="59"/>
      <c r="S478" s="59"/>
      <c r="V478" s="59"/>
      <c r="W478" s="59"/>
      <c r="X478" s="59"/>
      <c r="Y478" s="59"/>
    </row>
    <row r="479" spans="3:25">
      <c r="C479" s="61"/>
      <c r="M479" s="59"/>
      <c r="S479" s="59"/>
      <c r="V479" s="59"/>
      <c r="W479" s="59"/>
      <c r="X479" s="59"/>
      <c r="Y479" s="59"/>
    </row>
    <row r="480" spans="3:25">
      <c r="C480" s="61"/>
      <c r="M480" s="59"/>
      <c r="S480" s="59"/>
      <c r="V480" s="59"/>
      <c r="W480" s="59"/>
      <c r="X480" s="59"/>
      <c r="Y480" s="59"/>
    </row>
    <row r="481" spans="3:25">
      <c r="C481" s="61"/>
      <c r="M481" s="59"/>
      <c r="S481" s="59"/>
      <c r="V481" s="59"/>
      <c r="W481" s="59"/>
      <c r="X481" s="59"/>
      <c r="Y481" s="59"/>
    </row>
    <row r="482" spans="3:25">
      <c r="C482" s="61"/>
      <c r="M482" s="59"/>
      <c r="S482" s="59"/>
      <c r="V482" s="59"/>
      <c r="W482" s="59"/>
      <c r="X482" s="59"/>
      <c r="Y482" s="59"/>
    </row>
    <row r="483" spans="3:25">
      <c r="C483" s="61"/>
      <c r="M483" s="59"/>
      <c r="S483" s="59"/>
      <c r="V483" s="59"/>
      <c r="W483" s="59"/>
      <c r="X483" s="59"/>
      <c r="Y483" s="59"/>
    </row>
    <row r="484" spans="3:25">
      <c r="C484" s="61"/>
      <c r="M484" s="59"/>
      <c r="S484" s="59"/>
      <c r="V484" s="59"/>
      <c r="W484" s="59"/>
      <c r="X484" s="59"/>
      <c r="Y484" s="59"/>
    </row>
    <row r="485" spans="3:25">
      <c r="C485" s="61"/>
      <c r="M485" s="59"/>
      <c r="S485" s="59"/>
      <c r="V485" s="59"/>
      <c r="W485" s="59"/>
      <c r="X485" s="59"/>
      <c r="Y485" s="59"/>
    </row>
    <row r="486" spans="3:25">
      <c r="C486" s="61"/>
      <c r="M486" s="59"/>
      <c r="S486" s="59"/>
      <c r="V486" s="59"/>
      <c r="W486" s="59"/>
      <c r="X486" s="59"/>
      <c r="Y486" s="59"/>
    </row>
    <row r="487" spans="3:25">
      <c r="C487" s="61"/>
      <c r="M487" s="59"/>
      <c r="S487" s="59"/>
      <c r="V487" s="59"/>
      <c r="W487" s="59"/>
      <c r="X487" s="59"/>
      <c r="Y487" s="59"/>
    </row>
    <row r="488" spans="3:25">
      <c r="C488" s="61"/>
      <c r="M488" s="59"/>
      <c r="S488" s="59"/>
      <c r="V488" s="59"/>
      <c r="W488" s="59"/>
      <c r="X488" s="59"/>
      <c r="Y488" s="59"/>
    </row>
    <row r="489" spans="3:25">
      <c r="C489" s="61"/>
      <c r="M489" s="59"/>
      <c r="S489" s="59"/>
      <c r="V489" s="59"/>
      <c r="W489" s="59"/>
      <c r="X489" s="59"/>
      <c r="Y489" s="59"/>
    </row>
    <row r="490" spans="3:25">
      <c r="C490" s="61"/>
      <c r="M490" s="59"/>
      <c r="S490" s="59"/>
      <c r="V490" s="59"/>
      <c r="W490" s="59"/>
      <c r="X490" s="59"/>
      <c r="Y490" s="59"/>
    </row>
    <row r="491" spans="3:25">
      <c r="C491" s="61"/>
      <c r="M491" s="59"/>
      <c r="S491" s="59"/>
      <c r="V491" s="59"/>
      <c r="W491" s="59"/>
      <c r="X491" s="59"/>
      <c r="Y491" s="59"/>
    </row>
    <row r="492" spans="3:25">
      <c r="C492" s="61"/>
      <c r="M492" s="59"/>
      <c r="S492" s="59"/>
      <c r="V492" s="59"/>
      <c r="W492" s="59"/>
      <c r="X492" s="59"/>
      <c r="Y492" s="59"/>
    </row>
    <row r="493" spans="3:25">
      <c r="C493" s="61"/>
      <c r="M493" s="59"/>
      <c r="S493" s="59"/>
      <c r="V493" s="59"/>
      <c r="W493" s="59"/>
      <c r="X493" s="59"/>
      <c r="Y493" s="59"/>
    </row>
    <row r="494" spans="3:25">
      <c r="C494" s="61"/>
      <c r="M494" s="59"/>
      <c r="S494" s="59"/>
      <c r="V494" s="59"/>
      <c r="W494" s="59"/>
      <c r="X494" s="59"/>
      <c r="Y494" s="59"/>
    </row>
    <row r="495" spans="3:25">
      <c r="C495" s="61"/>
      <c r="M495" s="59"/>
      <c r="S495" s="59"/>
      <c r="V495" s="59"/>
      <c r="W495" s="59"/>
      <c r="X495" s="59"/>
      <c r="Y495" s="59"/>
    </row>
    <row r="496" spans="3:25">
      <c r="C496" s="61"/>
      <c r="M496" s="59"/>
      <c r="S496" s="59"/>
      <c r="V496" s="59"/>
      <c r="W496" s="59"/>
      <c r="X496" s="59"/>
      <c r="Y496" s="59"/>
    </row>
    <row r="497" spans="3:25">
      <c r="C497" s="61"/>
      <c r="M497" s="59"/>
      <c r="S497" s="59"/>
      <c r="V497" s="59"/>
      <c r="W497" s="59"/>
      <c r="X497" s="59"/>
      <c r="Y497" s="59"/>
    </row>
    <row r="498" spans="3:25">
      <c r="C498" s="61"/>
      <c r="M498" s="59"/>
      <c r="S498" s="59"/>
      <c r="V498" s="59"/>
      <c r="W498" s="59"/>
      <c r="X498" s="59"/>
      <c r="Y498" s="59"/>
    </row>
    <row r="499" spans="3:25">
      <c r="C499" s="61"/>
      <c r="M499" s="59"/>
      <c r="S499" s="59"/>
      <c r="V499" s="59"/>
      <c r="W499" s="59"/>
      <c r="X499" s="59"/>
      <c r="Y499" s="59"/>
    </row>
    <row r="500" spans="3:25">
      <c r="C500" s="61"/>
      <c r="M500" s="59"/>
      <c r="S500" s="59"/>
      <c r="V500" s="59"/>
      <c r="W500" s="59"/>
      <c r="X500" s="59"/>
      <c r="Y500" s="59"/>
    </row>
    <row r="501" spans="3:25">
      <c r="C501" s="61"/>
      <c r="M501" s="59"/>
      <c r="S501" s="59"/>
      <c r="V501" s="59"/>
      <c r="W501" s="59"/>
      <c r="X501" s="59"/>
      <c r="Y501" s="59"/>
    </row>
    <row r="502" spans="3:25">
      <c r="C502" s="61"/>
      <c r="M502" s="59"/>
      <c r="S502" s="59"/>
      <c r="V502" s="59"/>
      <c r="W502" s="59"/>
      <c r="X502" s="59"/>
      <c r="Y502" s="59"/>
    </row>
    <row r="503" spans="3:25">
      <c r="C503" s="61"/>
      <c r="M503" s="59"/>
      <c r="S503" s="59"/>
      <c r="V503" s="59"/>
      <c r="W503" s="59"/>
      <c r="X503" s="59"/>
      <c r="Y503" s="59"/>
    </row>
    <row r="504" spans="3:25">
      <c r="C504" s="61"/>
      <c r="M504" s="59"/>
      <c r="S504" s="59"/>
      <c r="V504" s="59"/>
      <c r="W504" s="59"/>
      <c r="X504" s="59"/>
      <c r="Y504" s="59"/>
    </row>
    <row r="505" spans="3:25">
      <c r="C505" s="61"/>
      <c r="M505" s="59"/>
      <c r="S505" s="59"/>
      <c r="V505" s="59"/>
      <c r="W505" s="59"/>
      <c r="X505" s="59"/>
      <c r="Y505" s="59"/>
    </row>
    <row r="506" spans="3:25">
      <c r="C506" s="61"/>
      <c r="M506" s="59"/>
      <c r="S506" s="59"/>
      <c r="V506" s="59"/>
      <c r="W506" s="59"/>
      <c r="X506" s="59"/>
      <c r="Y506" s="59"/>
    </row>
    <row r="507" spans="3:25">
      <c r="C507" s="61"/>
      <c r="M507" s="59"/>
      <c r="S507" s="59"/>
      <c r="V507" s="59"/>
      <c r="W507" s="59"/>
      <c r="X507" s="59"/>
      <c r="Y507" s="59"/>
    </row>
    <row r="508" spans="3:25">
      <c r="C508" s="61"/>
      <c r="M508" s="59"/>
      <c r="S508" s="59"/>
      <c r="V508" s="59"/>
      <c r="W508" s="59"/>
      <c r="X508" s="59"/>
      <c r="Y508" s="59"/>
    </row>
    <row r="509" spans="3:25">
      <c r="C509" s="61"/>
      <c r="M509" s="59"/>
      <c r="S509" s="59"/>
      <c r="V509" s="59"/>
      <c r="W509" s="59"/>
      <c r="X509" s="59"/>
      <c r="Y509" s="59"/>
    </row>
    <row r="510" spans="3:25">
      <c r="C510" s="61"/>
      <c r="M510" s="59"/>
      <c r="S510" s="59"/>
      <c r="V510" s="59"/>
      <c r="W510" s="59"/>
      <c r="X510" s="59"/>
      <c r="Y510" s="59"/>
    </row>
    <row r="511" spans="3:25">
      <c r="C511" s="61"/>
      <c r="M511" s="59"/>
      <c r="S511" s="59"/>
      <c r="V511" s="59"/>
      <c r="W511" s="59"/>
      <c r="X511" s="59"/>
      <c r="Y511" s="59"/>
    </row>
    <row r="512" spans="3:25">
      <c r="C512" s="61"/>
      <c r="M512" s="59"/>
      <c r="S512" s="59"/>
      <c r="V512" s="59"/>
      <c r="W512" s="59"/>
      <c r="X512" s="59"/>
      <c r="Y512" s="59"/>
    </row>
    <row r="513" spans="3:25">
      <c r="C513" s="61"/>
      <c r="M513" s="59"/>
      <c r="S513" s="59"/>
      <c r="V513" s="59"/>
      <c r="W513" s="59"/>
      <c r="X513" s="59"/>
      <c r="Y513" s="59"/>
    </row>
    <row r="514" spans="3:25">
      <c r="C514" s="61"/>
      <c r="M514" s="59"/>
      <c r="S514" s="59"/>
      <c r="V514" s="59"/>
      <c r="W514" s="59"/>
      <c r="X514" s="59"/>
      <c r="Y514" s="59"/>
    </row>
    <row r="515" spans="3:25">
      <c r="C515" s="61"/>
      <c r="M515" s="59"/>
      <c r="S515" s="59"/>
      <c r="V515" s="59"/>
      <c r="W515" s="59"/>
      <c r="X515" s="59"/>
      <c r="Y515" s="59"/>
    </row>
    <row r="516" spans="3:25">
      <c r="C516" s="61"/>
      <c r="M516" s="59"/>
      <c r="S516" s="59"/>
      <c r="V516" s="59"/>
      <c r="W516" s="59"/>
      <c r="X516" s="59"/>
      <c r="Y516" s="59"/>
    </row>
    <row r="517" spans="3:25">
      <c r="C517" s="61"/>
      <c r="M517" s="59"/>
      <c r="S517" s="59"/>
      <c r="V517" s="59"/>
      <c r="W517" s="59"/>
      <c r="X517" s="59"/>
      <c r="Y517" s="59"/>
    </row>
    <row r="518" spans="3:25">
      <c r="C518" s="61"/>
      <c r="M518" s="59"/>
      <c r="S518" s="59"/>
      <c r="V518" s="59"/>
      <c r="W518" s="59"/>
      <c r="X518" s="59"/>
      <c r="Y518" s="59"/>
    </row>
    <row r="519" spans="3:25">
      <c r="C519" s="61"/>
      <c r="M519" s="59"/>
      <c r="S519" s="59"/>
      <c r="V519" s="59"/>
      <c r="W519" s="59"/>
      <c r="X519" s="59"/>
      <c r="Y519" s="59"/>
    </row>
    <row r="520" spans="3:25">
      <c r="C520" s="61"/>
      <c r="M520" s="59"/>
      <c r="S520" s="59"/>
      <c r="V520" s="59"/>
      <c r="W520" s="59"/>
      <c r="X520" s="59"/>
      <c r="Y520" s="59"/>
    </row>
    <row r="521" spans="3:25">
      <c r="C521" s="61"/>
      <c r="M521" s="59"/>
      <c r="S521" s="59"/>
      <c r="V521" s="59"/>
      <c r="W521" s="59"/>
      <c r="X521" s="59"/>
      <c r="Y521" s="59"/>
    </row>
    <row r="522" spans="3:25">
      <c r="C522" s="61"/>
      <c r="M522" s="59"/>
      <c r="S522" s="59"/>
      <c r="V522" s="59"/>
      <c r="W522" s="59"/>
      <c r="X522" s="59"/>
      <c r="Y522" s="59"/>
    </row>
    <row r="523" spans="3:25">
      <c r="C523" s="61"/>
      <c r="M523" s="59"/>
      <c r="S523" s="59"/>
      <c r="V523" s="59"/>
      <c r="W523" s="59"/>
      <c r="X523" s="59"/>
      <c r="Y523" s="59"/>
    </row>
    <row r="524" spans="3:25">
      <c r="C524" s="61"/>
      <c r="M524" s="59"/>
      <c r="S524" s="59"/>
      <c r="V524" s="59"/>
      <c r="W524" s="59"/>
      <c r="X524" s="59"/>
      <c r="Y524" s="59"/>
    </row>
    <row r="525" spans="3:25">
      <c r="C525" s="61"/>
      <c r="M525" s="59"/>
      <c r="S525" s="59"/>
      <c r="V525" s="59"/>
      <c r="W525" s="59"/>
      <c r="X525" s="59"/>
      <c r="Y525" s="59"/>
    </row>
    <row r="526" spans="3:25">
      <c r="C526" s="61"/>
      <c r="M526" s="59"/>
      <c r="S526" s="59"/>
      <c r="V526" s="59"/>
      <c r="W526" s="59"/>
      <c r="X526" s="59"/>
      <c r="Y526" s="59"/>
    </row>
    <row r="527" spans="3:25">
      <c r="C527" s="61"/>
      <c r="M527" s="59"/>
      <c r="S527" s="59"/>
      <c r="V527" s="59"/>
      <c r="W527" s="59"/>
      <c r="X527" s="59"/>
      <c r="Y527" s="59"/>
    </row>
    <row r="528" spans="3:25">
      <c r="C528" s="61"/>
      <c r="M528" s="59"/>
      <c r="S528" s="59"/>
      <c r="V528" s="59"/>
      <c r="W528" s="59"/>
      <c r="X528" s="59"/>
      <c r="Y528" s="59"/>
    </row>
    <row r="529" spans="3:25">
      <c r="C529" s="61"/>
      <c r="M529" s="59"/>
      <c r="S529" s="59"/>
      <c r="V529" s="59"/>
      <c r="W529" s="59"/>
      <c r="X529" s="59"/>
      <c r="Y529" s="59"/>
    </row>
    <row r="530" spans="3:25">
      <c r="C530" s="61"/>
      <c r="M530" s="59"/>
      <c r="S530" s="59"/>
      <c r="V530" s="59"/>
      <c r="W530" s="59"/>
      <c r="X530" s="59"/>
      <c r="Y530" s="59"/>
    </row>
    <row r="531" spans="3:25">
      <c r="C531" s="61"/>
      <c r="M531" s="59"/>
      <c r="S531" s="59"/>
      <c r="V531" s="59"/>
      <c r="W531" s="59"/>
      <c r="X531" s="59"/>
      <c r="Y531" s="59"/>
    </row>
    <row r="532" spans="3:25">
      <c r="C532" s="61"/>
      <c r="M532" s="59"/>
      <c r="S532" s="59"/>
      <c r="V532" s="59"/>
      <c r="W532" s="59"/>
      <c r="X532" s="59"/>
      <c r="Y532" s="59"/>
    </row>
    <row r="533" spans="3:25">
      <c r="C533" s="61"/>
      <c r="M533" s="59"/>
      <c r="S533" s="59"/>
      <c r="V533" s="59"/>
      <c r="W533" s="59"/>
      <c r="X533" s="59"/>
      <c r="Y533" s="59"/>
    </row>
    <row r="534" spans="3:25">
      <c r="C534" s="61"/>
      <c r="M534" s="59"/>
      <c r="S534" s="59"/>
      <c r="V534" s="59"/>
      <c r="W534" s="59"/>
      <c r="X534" s="59"/>
      <c r="Y534" s="59"/>
    </row>
    <row r="535" spans="3:25">
      <c r="C535" s="61"/>
      <c r="M535" s="59"/>
      <c r="S535" s="59"/>
      <c r="V535" s="59"/>
      <c r="W535" s="59"/>
      <c r="X535" s="59"/>
      <c r="Y535" s="59"/>
    </row>
    <row r="536" spans="3:25">
      <c r="C536" s="61"/>
      <c r="M536" s="59"/>
      <c r="S536" s="59"/>
      <c r="V536" s="59"/>
      <c r="W536" s="59"/>
      <c r="X536" s="59"/>
      <c r="Y536" s="59"/>
    </row>
    <row r="537" spans="3:25">
      <c r="C537" s="61"/>
      <c r="M537" s="59"/>
      <c r="S537" s="59"/>
      <c r="V537" s="59"/>
      <c r="W537" s="59"/>
      <c r="X537" s="59"/>
      <c r="Y537" s="59"/>
    </row>
    <row r="538" spans="3:25">
      <c r="C538" s="61"/>
      <c r="M538" s="59"/>
      <c r="S538" s="59"/>
      <c r="V538" s="59"/>
      <c r="W538" s="59"/>
      <c r="X538" s="59"/>
      <c r="Y538" s="59"/>
    </row>
    <row r="539" spans="3:25">
      <c r="C539" s="61"/>
      <c r="M539" s="59"/>
      <c r="S539" s="59"/>
      <c r="V539" s="59"/>
      <c r="W539" s="59"/>
      <c r="X539" s="59"/>
      <c r="Y539" s="59"/>
    </row>
    <row r="540" spans="3:25">
      <c r="C540" s="61"/>
      <c r="M540" s="59"/>
      <c r="S540" s="59"/>
      <c r="V540" s="59"/>
      <c r="W540" s="59"/>
      <c r="X540" s="59"/>
      <c r="Y540" s="59"/>
    </row>
    <row r="541" spans="3:25">
      <c r="C541" s="61"/>
      <c r="M541" s="59"/>
      <c r="S541" s="59"/>
      <c r="V541" s="59"/>
      <c r="W541" s="59"/>
      <c r="X541" s="59"/>
      <c r="Y541" s="59"/>
    </row>
    <row r="542" spans="3:25">
      <c r="C542" s="61"/>
      <c r="M542" s="59"/>
      <c r="S542" s="59"/>
      <c r="V542" s="59"/>
      <c r="W542" s="59"/>
      <c r="X542" s="59"/>
      <c r="Y542" s="59"/>
    </row>
    <row r="543" spans="3:25">
      <c r="C543" s="61"/>
      <c r="M543" s="59"/>
      <c r="S543" s="59"/>
      <c r="V543" s="59"/>
      <c r="W543" s="59"/>
      <c r="X543" s="59"/>
      <c r="Y543" s="59"/>
    </row>
    <row r="544" spans="3:25">
      <c r="C544" s="61"/>
      <c r="M544" s="59"/>
      <c r="S544" s="59"/>
      <c r="V544" s="59"/>
      <c r="W544" s="59"/>
      <c r="X544" s="59"/>
      <c r="Y544" s="59"/>
    </row>
    <row r="545" spans="3:25">
      <c r="C545" s="61"/>
      <c r="M545" s="59"/>
      <c r="S545" s="59"/>
      <c r="V545" s="59"/>
      <c r="W545" s="59"/>
      <c r="X545" s="59"/>
      <c r="Y545" s="59"/>
    </row>
    <row r="546" spans="3:25">
      <c r="C546" s="61"/>
      <c r="M546" s="59"/>
      <c r="S546" s="59"/>
      <c r="V546" s="59"/>
      <c r="W546" s="59"/>
      <c r="X546" s="59"/>
      <c r="Y546" s="59"/>
    </row>
    <row r="547" spans="3:25">
      <c r="C547" s="61"/>
      <c r="M547" s="59"/>
      <c r="S547" s="59"/>
      <c r="V547" s="59"/>
      <c r="W547" s="59"/>
      <c r="X547" s="59"/>
      <c r="Y547" s="59"/>
    </row>
    <row r="548" spans="3:25">
      <c r="C548" s="61"/>
      <c r="M548" s="59"/>
      <c r="S548" s="59"/>
      <c r="V548" s="59"/>
      <c r="W548" s="59"/>
      <c r="X548" s="59"/>
      <c r="Y548" s="59"/>
    </row>
    <row r="549" spans="3:25">
      <c r="C549" s="61"/>
      <c r="M549" s="59"/>
      <c r="S549" s="59"/>
      <c r="V549" s="59"/>
      <c r="W549" s="59"/>
      <c r="X549" s="59"/>
      <c r="Y549" s="59"/>
    </row>
    <row r="550" spans="3:25">
      <c r="C550" s="61"/>
      <c r="M550" s="59"/>
      <c r="S550" s="59"/>
      <c r="V550" s="59"/>
      <c r="W550" s="59"/>
      <c r="X550" s="59"/>
      <c r="Y550" s="59"/>
    </row>
    <row r="551" spans="3:25">
      <c r="C551" s="61"/>
      <c r="M551" s="59"/>
      <c r="S551" s="59"/>
      <c r="V551" s="59"/>
      <c r="W551" s="59"/>
      <c r="X551" s="59"/>
      <c r="Y551" s="59"/>
    </row>
    <row r="552" spans="3:25">
      <c r="C552" s="61"/>
      <c r="M552" s="59"/>
      <c r="S552" s="59"/>
      <c r="V552" s="59"/>
      <c r="W552" s="59"/>
      <c r="X552" s="59"/>
      <c r="Y552" s="59"/>
    </row>
    <row r="553" spans="3:25">
      <c r="C553" s="61"/>
      <c r="M553" s="59"/>
      <c r="S553" s="59"/>
      <c r="V553" s="59"/>
      <c r="W553" s="59"/>
      <c r="X553" s="59"/>
      <c r="Y553" s="59"/>
    </row>
    <row r="554" spans="3:25">
      <c r="C554" s="61"/>
      <c r="M554" s="59"/>
      <c r="S554" s="59"/>
      <c r="V554" s="59"/>
      <c r="W554" s="59"/>
      <c r="X554" s="59"/>
      <c r="Y554" s="59"/>
    </row>
    <row r="555" spans="3:25">
      <c r="C555" s="61"/>
      <c r="M555" s="59"/>
      <c r="S555" s="59"/>
      <c r="V555" s="59"/>
      <c r="W555" s="59"/>
      <c r="X555" s="59"/>
      <c r="Y555" s="59"/>
    </row>
    <row r="556" spans="3:25">
      <c r="C556" s="61"/>
      <c r="M556" s="59"/>
      <c r="S556" s="59"/>
      <c r="V556" s="59"/>
      <c r="W556" s="59"/>
      <c r="X556" s="59"/>
      <c r="Y556" s="59"/>
    </row>
    <row r="557" spans="3:25">
      <c r="C557" s="61"/>
      <c r="M557" s="59"/>
      <c r="S557" s="59"/>
      <c r="V557" s="59"/>
      <c r="W557" s="59"/>
      <c r="X557" s="59"/>
      <c r="Y557" s="59"/>
    </row>
    <row r="558" spans="3:25">
      <c r="C558" s="61"/>
      <c r="M558" s="59"/>
      <c r="S558" s="59"/>
      <c r="V558" s="59"/>
      <c r="W558" s="59"/>
      <c r="X558" s="59"/>
      <c r="Y558" s="59"/>
    </row>
    <row r="559" spans="3:25">
      <c r="C559" s="61"/>
      <c r="M559" s="59"/>
      <c r="S559" s="59"/>
      <c r="V559" s="59"/>
      <c r="W559" s="59"/>
      <c r="X559" s="59"/>
      <c r="Y559" s="59"/>
    </row>
    <row r="560" spans="3:25">
      <c r="C560" s="61"/>
      <c r="M560" s="59"/>
      <c r="S560" s="59"/>
      <c r="V560" s="59"/>
      <c r="W560" s="59"/>
      <c r="X560" s="59"/>
      <c r="Y560" s="59"/>
    </row>
    <row r="561" spans="3:25">
      <c r="C561" s="61"/>
      <c r="M561" s="59"/>
      <c r="S561" s="59"/>
      <c r="V561" s="59"/>
      <c r="W561" s="59"/>
      <c r="X561" s="59"/>
      <c r="Y561" s="59"/>
    </row>
    <row r="562" spans="3:25">
      <c r="C562" s="61"/>
      <c r="M562" s="59"/>
      <c r="S562" s="59"/>
      <c r="V562" s="59"/>
      <c r="W562" s="59"/>
      <c r="X562" s="59"/>
      <c r="Y562" s="59"/>
    </row>
    <row r="563" spans="3:25">
      <c r="C563" s="61"/>
      <c r="M563" s="59"/>
      <c r="S563" s="59"/>
      <c r="V563" s="59"/>
      <c r="W563" s="59"/>
      <c r="X563" s="59"/>
      <c r="Y563" s="59"/>
    </row>
    <row r="564" spans="3:25">
      <c r="C564" s="61"/>
      <c r="M564" s="59"/>
      <c r="S564" s="59"/>
      <c r="V564" s="59"/>
      <c r="W564" s="59"/>
      <c r="X564" s="59"/>
      <c r="Y564" s="59"/>
    </row>
    <row r="565" spans="3:25">
      <c r="C565" s="61"/>
      <c r="M565" s="59"/>
      <c r="S565" s="59"/>
      <c r="V565" s="59"/>
      <c r="W565" s="59"/>
      <c r="X565" s="59"/>
      <c r="Y565" s="59"/>
    </row>
    <row r="566" spans="3:25">
      <c r="C566" s="61"/>
      <c r="M566" s="59"/>
      <c r="S566" s="59"/>
      <c r="V566" s="59"/>
      <c r="W566" s="59"/>
      <c r="X566" s="59"/>
      <c r="Y566" s="59"/>
    </row>
    <row r="567" spans="3:25">
      <c r="C567" s="61"/>
      <c r="M567" s="59"/>
      <c r="S567" s="59"/>
      <c r="V567" s="59"/>
      <c r="W567" s="59"/>
      <c r="X567" s="59"/>
      <c r="Y567" s="59"/>
    </row>
    <row r="568" spans="3:25">
      <c r="C568" s="61"/>
      <c r="M568" s="59"/>
      <c r="S568" s="59"/>
      <c r="V568" s="59"/>
      <c r="W568" s="59"/>
      <c r="X568" s="59"/>
      <c r="Y568" s="59"/>
    </row>
    <row r="569" spans="3:25">
      <c r="C569" s="61"/>
      <c r="M569" s="59"/>
      <c r="S569" s="59"/>
      <c r="V569" s="59"/>
      <c r="W569" s="59"/>
      <c r="X569" s="59"/>
      <c r="Y569" s="59"/>
    </row>
    <row r="570" spans="3:25">
      <c r="C570" s="61"/>
      <c r="M570" s="59"/>
      <c r="S570" s="59"/>
      <c r="V570" s="59"/>
      <c r="W570" s="59"/>
      <c r="X570" s="59"/>
      <c r="Y570" s="59"/>
    </row>
    <row r="571" spans="3:25">
      <c r="C571" s="61"/>
      <c r="M571" s="59"/>
      <c r="S571" s="59"/>
      <c r="V571" s="59"/>
      <c r="W571" s="59"/>
      <c r="X571" s="59"/>
      <c r="Y571" s="59"/>
    </row>
    <row r="572" spans="3:25">
      <c r="C572" s="61"/>
      <c r="M572" s="59"/>
      <c r="S572" s="59"/>
      <c r="V572" s="59"/>
      <c r="W572" s="59"/>
      <c r="X572" s="59"/>
      <c r="Y572" s="59"/>
    </row>
    <row r="573" spans="3:25">
      <c r="C573" s="61"/>
      <c r="M573" s="59"/>
      <c r="S573" s="59"/>
      <c r="V573" s="59"/>
      <c r="W573" s="59"/>
      <c r="X573" s="59"/>
      <c r="Y573" s="59"/>
    </row>
    <row r="574" spans="3:25">
      <c r="C574" s="61"/>
      <c r="M574" s="59"/>
      <c r="S574" s="59"/>
      <c r="V574" s="59"/>
      <c r="W574" s="59"/>
      <c r="X574" s="59"/>
      <c r="Y574" s="59"/>
    </row>
    <row r="575" spans="3:25">
      <c r="C575" s="61"/>
      <c r="M575" s="59"/>
      <c r="S575" s="59"/>
      <c r="V575" s="59"/>
      <c r="W575" s="59"/>
      <c r="X575" s="59"/>
      <c r="Y575" s="59"/>
    </row>
    <row r="576" spans="3:25">
      <c r="C576" s="61"/>
      <c r="M576" s="59"/>
      <c r="S576" s="59"/>
      <c r="V576" s="59"/>
      <c r="W576" s="59"/>
      <c r="X576" s="59"/>
      <c r="Y576" s="59"/>
    </row>
    <row r="577" spans="3:25">
      <c r="C577" s="61"/>
      <c r="M577" s="59"/>
      <c r="S577" s="59"/>
      <c r="V577" s="59"/>
      <c r="W577" s="59"/>
      <c r="X577" s="59"/>
      <c r="Y577" s="59"/>
    </row>
    <row r="578" spans="3:25">
      <c r="C578" s="61"/>
      <c r="M578" s="59"/>
      <c r="S578" s="59"/>
      <c r="V578" s="59"/>
      <c r="W578" s="59"/>
      <c r="X578" s="59"/>
      <c r="Y578" s="59"/>
    </row>
    <row r="579" spans="3:25">
      <c r="C579" s="61"/>
      <c r="M579" s="59"/>
      <c r="S579" s="59"/>
      <c r="V579" s="59"/>
      <c r="W579" s="59"/>
      <c r="X579" s="59"/>
      <c r="Y579" s="59"/>
    </row>
    <row r="580" spans="3:25">
      <c r="C580" s="61"/>
      <c r="M580" s="59"/>
      <c r="S580" s="59"/>
      <c r="V580" s="59"/>
      <c r="W580" s="59"/>
      <c r="X580" s="59"/>
      <c r="Y580" s="59"/>
    </row>
    <row r="581" spans="3:25">
      <c r="C581" s="61"/>
      <c r="M581" s="59"/>
      <c r="S581" s="59"/>
      <c r="V581" s="59"/>
      <c r="W581" s="59"/>
      <c r="X581" s="59"/>
      <c r="Y581" s="59"/>
    </row>
    <row r="582" spans="3:25">
      <c r="C582" s="61"/>
      <c r="M582" s="59"/>
      <c r="S582" s="59"/>
      <c r="V582" s="59"/>
      <c r="W582" s="59"/>
      <c r="X582" s="59"/>
      <c r="Y582" s="59"/>
    </row>
    <row r="583" spans="3:25">
      <c r="C583" s="61"/>
      <c r="M583" s="59"/>
      <c r="S583" s="59"/>
      <c r="V583" s="59"/>
      <c r="W583" s="59"/>
      <c r="X583" s="59"/>
      <c r="Y583" s="59"/>
    </row>
    <row r="584" spans="3:25">
      <c r="C584" s="61"/>
      <c r="M584" s="59"/>
      <c r="S584" s="59"/>
      <c r="V584" s="59"/>
      <c r="W584" s="59"/>
      <c r="X584" s="59"/>
      <c r="Y584" s="59"/>
    </row>
    <row r="585" spans="3:25">
      <c r="C585" s="61"/>
      <c r="M585" s="59"/>
      <c r="S585" s="59"/>
      <c r="V585" s="59"/>
      <c r="W585" s="59"/>
      <c r="X585" s="59"/>
      <c r="Y585" s="59"/>
    </row>
    <row r="586" spans="3:25">
      <c r="C586" s="61"/>
      <c r="M586" s="59"/>
      <c r="S586" s="59"/>
      <c r="V586" s="59"/>
      <c r="W586" s="59"/>
      <c r="X586" s="59"/>
      <c r="Y586" s="59"/>
    </row>
    <row r="587" spans="3:25">
      <c r="C587" s="61"/>
      <c r="M587" s="59"/>
      <c r="S587" s="59"/>
      <c r="V587" s="59"/>
      <c r="W587" s="59"/>
      <c r="X587" s="59"/>
      <c r="Y587" s="59"/>
    </row>
    <row r="588" spans="3:25">
      <c r="C588" s="61"/>
      <c r="M588" s="59"/>
      <c r="S588" s="59"/>
      <c r="V588" s="59"/>
      <c r="W588" s="59"/>
      <c r="X588" s="59"/>
      <c r="Y588" s="59"/>
    </row>
    <row r="589" spans="3:25">
      <c r="C589" s="61"/>
      <c r="M589" s="59"/>
      <c r="S589" s="59"/>
      <c r="V589" s="59"/>
      <c r="W589" s="59"/>
      <c r="X589" s="59"/>
      <c r="Y589" s="59"/>
    </row>
    <row r="590" spans="3:25">
      <c r="C590" s="61"/>
      <c r="M590" s="59"/>
      <c r="S590" s="59"/>
      <c r="V590" s="59"/>
      <c r="W590" s="59"/>
      <c r="X590" s="59"/>
      <c r="Y590" s="59"/>
    </row>
    <row r="591" spans="3:25">
      <c r="C591" s="61"/>
      <c r="M591" s="59"/>
      <c r="S591" s="59"/>
      <c r="V591" s="59"/>
      <c r="W591" s="59"/>
      <c r="X591" s="59"/>
      <c r="Y591" s="59"/>
    </row>
    <row r="592" spans="3:25">
      <c r="C592" s="61"/>
      <c r="M592" s="59"/>
      <c r="S592" s="59"/>
      <c r="V592" s="59"/>
      <c r="W592" s="59"/>
      <c r="X592" s="59"/>
      <c r="Y592" s="59"/>
    </row>
    <row r="593" spans="3:25">
      <c r="C593" s="61"/>
      <c r="M593" s="59"/>
      <c r="S593" s="59"/>
      <c r="V593" s="59"/>
      <c r="W593" s="59"/>
      <c r="X593" s="59"/>
      <c r="Y593" s="59"/>
    </row>
    <row r="594" spans="3:25">
      <c r="C594" s="61"/>
      <c r="M594" s="59"/>
      <c r="S594" s="59"/>
      <c r="V594" s="59"/>
      <c r="W594" s="59"/>
      <c r="X594" s="59"/>
      <c r="Y594" s="59"/>
    </row>
    <row r="595" spans="3:25">
      <c r="C595" s="61"/>
      <c r="M595" s="59"/>
      <c r="S595" s="59"/>
      <c r="V595" s="59"/>
      <c r="W595" s="59"/>
      <c r="X595" s="59"/>
      <c r="Y595" s="59"/>
    </row>
    <row r="596" spans="3:25">
      <c r="C596" s="61"/>
      <c r="M596" s="59"/>
      <c r="S596" s="59"/>
      <c r="V596" s="59"/>
      <c r="W596" s="59"/>
      <c r="X596" s="59"/>
      <c r="Y596" s="59"/>
    </row>
    <row r="597" spans="3:25">
      <c r="C597" s="61"/>
      <c r="M597" s="59"/>
      <c r="S597" s="59"/>
      <c r="V597" s="59"/>
      <c r="W597" s="59"/>
      <c r="X597" s="59"/>
      <c r="Y597" s="59"/>
    </row>
    <row r="598" spans="3:25">
      <c r="C598" s="61"/>
      <c r="M598" s="59"/>
      <c r="S598" s="59"/>
      <c r="V598" s="59"/>
      <c r="W598" s="59"/>
      <c r="X598" s="59"/>
      <c r="Y598" s="59"/>
    </row>
    <row r="599" spans="3:25">
      <c r="C599" s="61"/>
      <c r="M599" s="59"/>
      <c r="S599" s="59"/>
      <c r="V599" s="59"/>
      <c r="W599" s="59"/>
      <c r="X599" s="59"/>
      <c r="Y599" s="59"/>
    </row>
    <row r="600" spans="3:25">
      <c r="C600" s="61"/>
      <c r="M600" s="59"/>
      <c r="S600" s="59"/>
      <c r="V600" s="59"/>
      <c r="W600" s="59"/>
      <c r="X600" s="59"/>
      <c r="Y600" s="59"/>
    </row>
    <row r="601" spans="3:25">
      <c r="C601" s="61"/>
      <c r="M601" s="59"/>
      <c r="S601" s="59"/>
      <c r="V601" s="59"/>
      <c r="W601" s="59"/>
      <c r="X601" s="59"/>
      <c r="Y601" s="59"/>
    </row>
    <row r="602" spans="3:25">
      <c r="C602" s="61"/>
      <c r="M602" s="59"/>
      <c r="S602" s="59"/>
      <c r="V602" s="59"/>
      <c r="W602" s="59"/>
      <c r="X602" s="59"/>
      <c r="Y602" s="59"/>
    </row>
    <row r="603" spans="3:25">
      <c r="C603" s="61"/>
      <c r="M603" s="59"/>
      <c r="S603" s="59"/>
      <c r="V603" s="59"/>
      <c r="W603" s="59"/>
      <c r="X603" s="59"/>
      <c r="Y603" s="59"/>
    </row>
    <row r="604" spans="3:25">
      <c r="C604" s="61"/>
      <c r="M604" s="59"/>
      <c r="S604" s="59"/>
      <c r="V604" s="59"/>
      <c r="W604" s="59"/>
      <c r="X604" s="59"/>
      <c r="Y604" s="59"/>
    </row>
    <row r="605" spans="3:25">
      <c r="C605" s="61"/>
      <c r="M605" s="59"/>
      <c r="S605" s="59"/>
      <c r="V605" s="59"/>
      <c r="W605" s="59"/>
      <c r="X605" s="59"/>
      <c r="Y605" s="59"/>
    </row>
    <row r="606" spans="3:25">
      <c r="C606" s="61"/>
      <c r="M606" s="59"/>
      <c r="S606" s="59"/>
      <c r="V606" s="59"/>
      <c r="W606" s="59"/>
      <c r="X606" s="59"/>
      <c r="Y606" s="59"/>
    </row>
    <row r="607" spans="3:25">
      <c r="C607" s="61"/>
      <c r="M607" s="59"/>
      <c r="S607" s="59"/>
      <c r="V607" s="59"/>
      <c r="W607" s="59"/>
      <c r="X607" s="59"/>
      <c r="Y607" s="59"/>
    </row>
    <row r="608" spans="3:25">
      <c r="C608" s="61"/>
      <c r="M608" s="59"/>
      <c r="S608" s="59"/>
      <c r="V608" s="59"/>
      <c r="W608" s="59"/>
      <c r="X608" s="59"/>
      <c r="Y608" s="59"/>
    </row>
    <row r="609" spans="3:25">
      <c r="C609" s="61"/>
      <c r="M609" s="59"/>
      <c r="S609" s="59"/>
      <c r="V609" s="59"/>
      <c r="W609" s="59"/>
      <c r="X609" s="59"/>
      <c r="Y609" s="59"/>
    </row>
    <row r="610" spans="3:25">
      <c r="C610" s="61"/>
      <c r="M610" s="59"/>
      <c r="S610" s="59"/>
      <c r="V610" s="59"/>
      <c r="W610" s="59"/>
      <c r="X610" s="59"/>
      <c r="Y610" s="59"/>
    </row>
    <row r="611" spans="3:25">
      <c r="C611" s="61"/>
      <c r="M611" s="59"/>
      <c r="S611" s="59"/>
      <c r="V611" s="59"/>
      <c r="W611" s="59"/>
      <c r="X611" s="59"/>
      <c r="Y611" s="59"/>
    </row>
    <row r="612" spans="3:25">
      <c r="C612" s="61"/>
      <c r="M612" s="59"/>
      <c r="S612" s="59"/>
      <c r="V612" s="59"/>
      <c r="W612" s="59"/>
      <c r="X612" s="59"/>
      <c r="Y612" s="59"/>
    </row>
    <row r="613" spans="3:25">
      <c r="C613" s="61"/>
      <c r="M613" s="59"/>
      <c r="S613" s="59"/>
      <c r="V613" s="59"/>
      <c r="W613" s="59"/>
      <c r="X613" s="59"/>
      <c r="Y613" s="59"/>
    </row>
    <row r="614" spans="3:25">
      <c r="C614" s="61"/>
      <c r="M614" s="59"/>
      <c r="S614" s="59"/>
      <c r="V614" s="59"/>
      <c r="W614" s="59"/>
      <c r="X614" s="59"/>
      <c r="Y614" s="59"/>
    </row>
    <row r="615" spans="3:25">
      <c r="C615" s="61"/>
      <c r="M615" s="59"/>
      <c r="S615" s="59"/>
      <c r="V615" s="59"/>
      <c r="W615" s="59"/>
      <c r="X615" s="59"/>
      <c r="Y615" s="59"/>
    </row>
    <row r="616" spans="3:25">
      <c r="C616" s="61"/>
      <c r="M616" s="59"/>
      <c r="S616" s="59"/>
      <c r="V616" s="59"/>
      <c r="W616" s="59"/>
      <c r="X616" s="59"/>
      <c r="Y616" s="59"/>
    </row>
    <row r="617" spans="3:25">
      <c r="C617" s="61"/>
      <c r="M617" s="59"/>
      <c r="S617" s="59"/>
      <c r="V617" s="59"/>
      <c r="W617" s="59"/>
      <c r="X617" s="59"/>
      <c r="Y617" s="59"/>
    </row>
    <row r="618" spans="3:25">
      <c r="C618" s="61"/>
      <c r="M618" s="59"/>
      <c r="S618" s="59"/>
      <c r="V618" s="59"/>
      <c r="W618" s="59"/>
      <c r="X618" s="59"/>
      <c r="Y618" s="59"/>
    </row>
    <row r="619" spans="3:25">
      <c r="C619" s="61"/>
      <c r="M619" s="59"/>
      <c r="S619" s="59"/>
      <c r="V619" s="59"/>
      <c r="W619" s="59"/>
      <c r="X619" s="59"/>
      <c r="Y619" s="59"/>
    </row>
    <row r="620" spans="3:25">
      <c r="C620" s="61"/>
      <c r="M620" s="59"/>
      <c r="S620" s="59"/>
      <c r="V620" s="59"/>
      <c r="W620" s="59"/>
      <c r="X620" s="59"/>
      <c r="Y620" s="59"/>
    </row>
    <row r="621" spans="3:25">
      <c r="C621" s="61"/>
      <c r="M621" s="59"/>
      <c r="S621" s="59"/>
      <c r="V621" s="59"/>
      <c r="W621" s="59"/>
      <c r="X621" s="59"/>
      <c r="Y621" s="59"/>
    </row>
    <row r="622" spans="3:25">
      <c r="C622" s="61"/>
      <c r="M622" s="59"/>
      <c r="S622" s="59"/>
      <c r="V622" s="59"/>
      <c r="W622" s="59"/>
      <c r="X622" s="59"/>
      <c r="Y622" s="59"/>
    </row>
    <row r="623" spans="3:25">
      <c r="C623" s="61"/>
      <c r="M623" s="59"/>
      <c r="S623" s="59"/>
      <c r="V623" s="59"/>
      <c r="W623" s="59"/>
      <c r="X623" s="59"/>
      <c r="Y623" s="59"/>
    </row>
    <row r="624" spans="3:25">
      <c r="C624" s="61"/>
      <c r="M624" s="59"/>
      <c r="S624" s="59"/>
      <c r="V624" s="59"/>
      <c r="W624" s="59"/>
      <c r="X624" s="59"/>
      <c r="Y624" s="59"/>
    </row>
    <row r="625" spans="3:25">
      <c r="C625" s="61"/>
      <c r="M625" s="59"/>
      <c r="S625" s="59"/>
      <c r="V625" s="59"/>
      <c r="W625" s="59"/>
      <c r="X625" s="59"/>
      <c r="Y625" s="59"/>
    </row>
    <row r="626" spans="3:25">
      <c r="C626" s="61"/>
      <c r="M626" s="59"/>
      <c r="S626" s="59"/>
      <c r="V626" s="59"/>
      <c r="W626" s="59"/>
      <c r="X626" s="59"/>
      <c r="Y626" s="59"/>
    </row>
    <row r="627" spans="3:25">
      <c r="C627" s="61"/>
      <c r="M627" s="59"/>
      <c r="S627" s="59"/>
      <c r="V627" s="59"/>
      <c r="W627" s="59"/>
      <c r="X627" s="59"/>
      <c r="Y627" s="59"/>
    </row>
    <row r="628" spans="3:25">
      <c r="C628" s="61"/>
      <c r="M628" s="59"/>
      <c r="S628" s="59"/>
      <c r="V628" s="59"/>
      <c r="W628" s="59"/>
      <c r="X628" s="59"/>
      <c r="Y628" s="59"/>
    </row>
    <row r="629" spans="3:25">
      <c r="C629" s="61"/>
      <c r="M629" s="59"/>
      <c r="S629" s="59"/>
      <c r="V629" s="59"/>
      <c r="W629" s="59"/>
      <c r="X629" s="59"/>
      <c r="Y629" s="59"/>
    </row>
    <row r="630" spans="3:25">
      <c r="C630" s="61"/>
      <c r="M630" s="59"/>
      <c r="S630" s="59"/>
      <c r="V630" s="59"/>
      <c r="W630" s="59"/>
      <c r="X630" s="59"/>
      <c r="Y630" s="59"/>
    </row>
    <row r="631" spans="3:25">
      <c r="C631" s="61"/>
      <c r="M631" s="59"/>
      <c r="S631" s="59"/>
      <c r="V631" s="59"/>
      <c r="W631" s="59"/>
      <c r="X631" s="59"/>
      <c r="Y631" s="59"/>
    </row>
    <row r="632" spans="3:25">
      <c r="C632" s="61"/>
      <c r="M632" s="59"/>
      <c r="S632" s="59"/>
      <c r="V632" s="59"/>
      <c r="W632" s="59"/>
      <c r="X632" s="59"/>
      <c r="Y632" s="59"/>
    </row>
    <row r="633" spans="3:25">
      <c r="C633" s="61"/>
      <c r="M633" s="59"/>
      <c r="S633" s="59"/>
      <c r="V633" s="59"/>
      <c r="W633" s="59"/>
      <c r="X633" s="59"/>
      <c r="Y633" s="59"/>
    </row>
    <row r="634" spans="3:25">
      <c r="C634" s="61"/>
      <c r="M634" s="59"/>
      <c r="S634" s="59"/>
      <c r="V634" s="59"/>
      <c r="W634" s="59"/>
      <c r="X634" s="59"/>
      <c r="Y634" s="59"/>
    </row>
    <row r="635" spans="3:25">
      <c r="C635" s="61"/>
      <c r="M635" s="59"/>
      <c r="S635" s="59"/>
      <c r="V635" s="59"/>
      <c r="W635" s="59"/>
      <c r="X635" s="59"/>
      <c r="Y635" s="59"/>
    </row>
    <row r="636" spans="3:25">
      <c r="C636" s="61"/>
      <c r="M636" s="59"/>
      <c r="S636" s="59"/>
      <c r="V636" s="59"/>
      <c r="W636" s="59"/>
      <c r="X636" s="59"/>
      <c r="Y636" s="59"/>
    </row>
    <row r="637" spans="3:25">
      <c r="C637" s="61"/>
      <c r="M637" s="59"/>
      <c r="S637" s="59"/>
      <c r="V637" s="59"/>
      <c r="W637" s="59"/>
      <c r="X637" s="59"/>
      <c r="Y637" s="59"/>
    </row>
    <row r="638" spans="3:25">
      <c r="C638" s="61"/>
      <c r="M638" s="59"/>
      <c r="S638" s="59"/>
      <c r="V638" s="59"/>
      <c r="W638" s="59"/>
      <c r="X638" s="59"/>
      <c r="Y638" s="59"/>
    </row>
    <row r="639" spans="3:25">
      <c r="C639" s="61"/>
      <c r="M639" s="59"/>
      <c r="S639" s="59"/>
      <c r="V639" s="59"/>
      <c r="W639" s="59"/>
      <c r="X639" s="59"/>
      <c r="Y639" s="59"/>
    </row>
    <row r="640" spans="3:25">
      <c r="C640" s="61"/>
      <c r="M640" s="59"/>
      <c r="S640" s="59"/>
      <c r="V640" s="59"/>
      <c r="W640" s="59"/>
      <c r="X640" s="59"/>
      <c r="Y640" s="59"/>
    </row>
    <row r="641" spans="3:25">
      <c r="C641" s="61"/>
      <c r="M641" s="59"/>
      <c r="S641" s="59"/>
      <c r="V641" s="59"/>
      <c r="W641" s="59"/>
      <c r="X641" s="59"/>
      <c r="Y641" s="59"/>
    </row>
    <row r="642" spans="3:25">
      <c r="C642" s="61"/>
      <c r="M642" s="59"/>
      <c r="S642" s="59"/>
      <c r="V642" s="59"/>
      <c r="W642" s="59"/>
      <c r="X642" s="59"/>
      <c r="Y642" s="59"/>
    </row>
    <row r="643" spans="3:25">
      <c r="C643" s="61"/>
      <c r="M643" s="59"/>
      <c r="S643" s="59"/>
      <c r="V643" s="59"/>
      <c r="W643" s="59"/>
      <c r="X643" s="59"/>
      <c r="Y643" s="59"/>
    </row>
    <row r="644" spans="3:25">
      <c r="C644" s="61"/>
      <c r="M644" s="59"/>
      <c r="S644" s="59"/>
      <c r="V644" s="59"/>
      <c r="W644" s="59"/>
      <c r="X644" s="59"/>
      <c r="Y644" s="59"/>
    </row>
    <row r="645" spans="3:25">
      <c r="C645" s="61"/>
      <c r="M645" s="59"/>
      <c r="S645" s="59"/>
      <c r="V645" s="59"/>
      <c r="W645" s="59"/>
      <c r="X645" s="59"/>
      <c r="Y645" s="59"/>
    </row>
    <row r="646" spans="3:25">
      <c r="C646" s="61"/>
      <c r="M646" s="59"/>
      <c r="S646" s="59"/>
      <c r="V646" s="59"/>
      <c r="W646" s="59"/>
      <c r="X646" s="59"/>
      <c r="Y646" s="59"/>
    </row>
    <row r="647" spans="3:25">
      <c r="C647" s="61"/>
      <c r="M647" s="59"/>
      <c r="S647" s="59"/>
      <c r="V647" s="59"/>
      <c r="W647" s="59"/>
      <c r="X647" s="59"/>
      <c r="Y647" s="59"/>
    </row>
    <row r="648" spans="3:25">
      <c r="C648" s="61"/>
      <c r="M648" s="59"/>
      <c r="S648" s="59"/>
      <c r="V648" s="59"/>
      <c r="W648" s="59"/>
      <c r="X648" s="59"/>
      <c r="Y648" s="59"/>
    </row>
    <row r="649" spans="3:25">
      <c r="C649" s="61"/>
      <c r="M649" s="59"/>
      <c r="S649" s="59"/>
      <c r="V649" s="59"/>
      <c r="W649" s="59"/>
      <c r="X649" s="59"/>
      <c r="Y649" s="59"/>
    </row>
    <row r="650" spans="3:25">
      <c r="C650" s="61"/>
      <c r="M650" s="59"/>
      <c r="S650" s="59"/>
      <c r="V650" s="59"/>
      <c r="W650" s="59"/>
      <c r="X650" s="59"/>
      <c r="Y650" s="59"/>
    </row>
    <row r="651" spans="3:25">
      <c r="C651" s="61"/>
      <c r="M651" s="59"/>
      <c r="S651" s="59"/>
      <c r="V651" s="59"/>
      <c r="W651" s="59"/>
      <c r="X651" s="59"/>
      <c r="Y651" s="59"/>
    </row>
    <row r="652" spans="3:25">
      <c r="C652" s="61"/>
      <c r="M652" s="59"/>
      <c r="S652" s="59"/>
      <c r="V652" s="59"/>
      <c r="W652" s="59"/>
      <c r="X652" s="59"/>
      <c r="Y652" s="59"/>
    </row>
    <row r="653" spans="3:25">
      <c r="C653" s="61"/>
      <c r="M653" s="59"/>
      <c r="S653" s="59"/>
      <c r="V653" s="59"/>
      <c r="W653" s="59"/>
      <c r="X653" s="59"/>
      <c r="Y653" s="59"/>
    </row>
    <row r="654" spans="3:25">
      <c r="C654" s="61"/>
      <c r="M654" s="59"/>
      <c r="S654" s="59"/>
      <c r="V654" s="59"/>
      <c r="W654" s="59"/>
      <c r="X654" s="59"/>
      <c r="Y654" s="59"/>
    </row>
    <row r="655" spans="3:25">
      <c r="C655" s="61"/>
      <c r="M655" s="59"/>
      <c r="S655" s="59"/>
      <c r="V655" s="59"/>
      <c r="W655" s="59"/>
      <c r="X655" s="59"/>
      <c r="Y655" s="59"/>
    </row>
    <row r="656" spans="3:25">
      <c r="C656" s="61"/>
      <c r="M656" s="59"/>
      <c r="S656" s="59"/>
      <c r="V656" s="59"/>
      <c r="W656" s="59"/>
      <c r="X656" s="59"/>
      <c r="Y656" s="59"/>
    </row>
    <row r="657" spans="3:25">
      <c r="C657" s="61"/>
      <c r="M657" s="59"/>
      <c r="S657" s="59"/>
      <c r="V657" s="59"/>
      <c r="W657" s="59"/>
      <c r="X657" s="59"/>
      <c r="Y657" s="59"/>
    </row>
    <row r="658" spans="3:25">
      <c r="C658" s="61"/>
      <c r="M658" s="59"/>
      <c r="S658" s="59"/>
      <c r="V658" s="59"/>
      <c r="W658" s="59"/>
      <c r="X658" s="59"/>
      <c r="Y658" s="59"/>
    </row>
    <row r="659" spans="3:25">
      <c r="C659" s="61"/>
      <c r="M659" s="59"/>
      <c r="S659" s="59"/>
      <c r="V659" s="59"/>
      <c r="W659" s="59"/>
      <c r="X659" s="59"/>
      <c r="Y659" s="59"/>
    </row>
    <row r="660" spans="3:25">
      <c r="C660" s="61"/>
      <c r="M660" s="59"/>
      <c r="S660" s="59"/>
      <c r="V660" s="59"/>
      <c r="W660" s="59"/>
      <c r="X660" s="59"/>
      <c r="Y660" s="59"/>
    </row>
    <row r="661" spans="3:25">
      <c r="C661" s="61"/>
      <c r="M661" s="59"/>
      <c r="S661" s="59"/>
      <c r="V661" s="59"/>
      <c r="W661" s="59"/>
      <c r="X661" s="59"/>
      <c r="Y661" s="59"/>
    </row>
    <row r="662" spans="3:25">
      <c r="C662" s="61"/>
      <c r="M662" s="59"/>
      <c r="S662" s="59"/>
      <c r="V662" s="59"/>
      <c r="W662" s="59"/>
      <c r="X662" s="59"/>
      <c r="Y662" s="59"/>
    </row>
    <row r="663" spans="3:25">
      <c r="C663" s="61"/>
      <c r="M663" s="59"/>
      <c r="S663" s="59"/>
      <c r="V663" s="59"/>
      <c r="W663" s="59"/>
      <c r="X663" s="59"/>
      <c r="Y663" s="59"/>
    </row>
    <row r="664" spans="3:25">
      <c r="C664" s="61"/>
      <c r="M664" s="59"/>
      <c r="S664" s="59"/>
      <c r="V664" s="59"/>
      <c r="W664" s="59"/>
      <c r="X664" s="59"/>
      <c r="Y664" s="59"/>
    </row>
    <row r="665" spans="3:25">
      <c r="C665" s="61"/>
      <c r="M665" s="59"/>
      <c r="S665" s="59"/>
      <c r="V665" s="59"/>
      <c r="W665" s="59"/>
      <c r="X665" s="59"/>
      <c r="Y665" s="59"/>
    </row>
    <row r="666" spans="3:25">
      <c r="C666" s="61"/>
      <c r="M666" s="59"/>
      <c r="S666" s="59"/>
      <c r="V666" s="59"/>
      <c r="W666" s="59"/>
      <c r="X666" s="59"/>
      <c r="Y666" s="59"/>
    </row>
    <row r="667" spans="3:25">
      <c r="C667" s="61"/>
      <c r="M667" s="59"/>
      <c r="S667" s="59"/>
      <c r="V667" s="59"/>
      <c r="W667" s="59"/>
      <c r="X667" s="59"/>
      <c r="Y667" s="59"/>
    </row>
    <row r="668" spans="3:25">
      <c r="C668" s="61"/>
      <c r="M668" s="59"/>
      <c r="S668" s="59"/>
      <c r="V668" s="59"/>
      <c r="W668" s="59"/>
      <c r="X668" s="59"/>
      <c r="Y668" s="59"/>
    </row>
    <row r="669" spans="3:25">
      <c r="C669" s="61"/>
      <c r="M669" s="59"/>
      <c r="S669" s="59"/>
      <c r="V669" s="59"/>
      <c r="W669" s="59"/>
      <c r="X669" s="59"/>
      <c r="Y669" s="59"/>
    </row>
    <row r="670" spans="3:25">
      <c r="C670" s="61"/>
      <c r="M670" s="59"/>
      <c r="S670" s="59"/>
      <c r="V670" s="59"/>
      <c r="W670" s="59"/>
      <c r="X670" s="59"/>
      <c r="Y670" s="59"/>
    </row>
    <row r="671" spans="3:25">
      <c r="C671" s="61"/>
      <c r="M671" s="59"/>
      <c r="S671" s="59"/>
      <c r="V671" s="59"/>
      <c r="W671" s="59"/>
      <c r="X671" s="59"/>
      <c r="Y671" s="59"/>
    </row>
    <row r="672" spans="3:25">
      <c r="C672" s="61"/>
      <c r="M672" s="59"/>
      <c r="S672" s="59"/>
      <c r="V672" s="59"/>
      <c r="W672" s="59"/>
      <c r="X672" s="59"/>
      <c r="Y672" s="59"/>
    </row>
    <row r="673" spans="3:25">
      <c r="C673" s="61"/>
      <c r="M673" s="59"/>
      <c r="S673" s="59"/>
      <c r="V673" s="59"/>
      <c r="W673" s="59"/>
      <c r="X673" s="59"/>
      <c r="Y673" s="59"/>
    </row>
    <row r="674" spans="3:25">
      <c r="C674" s="61"/>
      <c r="M674" s="59"/>
      <c r="S674" s="59"/>
      <c r="V674" s="59"/>
      <c r="W674" s="59"/>
      <c r="X674" s="59"/>
      <c r="Y674" s="59"/>
    </row>
    <row r="675" spans="3:25">
      <c r="C675" s="61"/>
      <c r="M675" s="59"/>
      <c r="S675" s="59"/>
      <c r="V675" s="59"/>
      <c r="W675" s="59"/>
      <c r="X675" s="59"/>
      <c r="Y675" s="59"/>
    </row>
    <row r="676" spans="3:25">
      <c r="C676" s="61"/>
      <c r="M676" s="59"/>
      <c r="S676" s="59"/>
      <c r="V676" s="59"/>
      <c r="W676" s="59"/>
      <c r="X676" s="59"/>
      <c r="Y676" s="59"/>
    </row>
    <row r="677" spans="3:25">
      <c r="C677" s="61"/>
      <c r="M677" s="59"/>
      <c r="S677" s="59"/>
      <c r="V677" s="59"/>
      <c r="W677" s="59"/>
      <c r="X677" s="59"/>
      <c r="Y677" s="59"/>
    </row>
    <row r="678" spans="3:25">
      <c r="C678" s="61"/>
      <c r="M678" s="59"/>
      <c r="S678" s="59"/>
      <c r="V678" s="59"/>
      <c r="W678" s="59"/>
      <c r="X678" s="59"/>
      <c r="Y678" s="59"/>
    </row>
    <row r="679" spans="3:25">
      <c r="C679" s="61"/>
      <c r="M679" s="59"/>
      <c r="S679" s="59"/>
      <c r="V679" s="59"/>
      <c r="W679" s="59"/>
      <c r="X679" s="59"/>
      <c r="Y679" s="59"/>
    </row>
    <row r="680" spans="3:25">
      <c r="C680" s="61"/>
      <c r="M680" s="59"/>
      <c r="S680" s="59"/>
      <c r="V680" s="59"/>
      <c r="W680" s="59"/>
      <c r="X680" s="59"/>
      <c r="Y680" s="59"/>
    </row>
    <row r="681" spans="3:25">
      <c r="C681" s="61"/>
      <c r="M681" s="59"/>
      <c r="S681" s="59"/>
      <c r="V681" s="59"/>
      <c r="W681" s="59"/>
      <c r="X681" s="59"/>
      <c r="Y681" s="59"/>
    </row>
    <row r="682" spans="3:25">
      <c r="C682" s="61"/>
      <c r="M682" s="59"/>
      <c r="S682" s="59"/>
      <c r="V682" s="59"/>
      <c r="W682" s="59"/>
      <c r="X682" s="59"/>
      <c r="Y682" s="59"/>
    </row>
    <row r="683" spans="3:25">
      <c r="C683" s="61"/>
      <c r="M683" s="59"/>
      <c r="S683" s="59"/>
      <c r="V683" s="59"/>
      <c r="W683" s="59"/>
      <c r="X683" s="59"/>
      <c r="Y683" s="59"/>
    </row>
    <row r="684" spans="3:25">
      <c r="C684" s="61"/>
      <c r="M684" s="59"/>
      <c r="S684" s="59"/>
      <c r="V684" s="59"/>
      <c r="W684" s="59"/>
      <c r="X684" s="59"/>
      <c r="Y684" s="59"/>
    </row>
    <row r="685" spans="3:25">
      <c r="C685" s="61"/>
      <c r="M685" s="59"/>
      <c r="S685" s="59"/>
      <c r="V685" s="59"/>
      <c r="W685" s="59"/>
      <c r="X685" s="59"/>
      <c r="Y685" s="59"/>
    </row>
    <row r="686" spans="3:25">
      <c r="C686" s="61"/>
      <c r="M686" s="59"/>
      <c r="S686" s="59"/>
      <c r="V686" s="59"/>
      <c r="W686" s="59"/>
      <c r="X686" s="59"/>
      <c r="Y686" s="59"/>
    </row>
    <row r="687" spans="3:25">
      <c r="C687" s="61"/>
      <c r="M687" s="59"/>
      <c r="S687" s="59"/>
      <c r="V687" s="59"/>
      <c r="W687" s="59"/>
      <c r="X687" s="59"/>
      <c r="Y687" s="59"/>
    </row>
    <row r="688" spans="3:25">
      <c r="C688" s="61"/>
      <c r="M688" s="59"/>
      <c r="S688" s="59"/>
      <c r="V688" s="59"/>
      <c r="W688" s="59"/>
      <c r="X688" s="59"/>
      <c r="Y688" s="59"/>
    </row>
    <row r="689" spans="3:25">
      <c r="C689" s="61"/>
      <c r="M689" s="59"/>
      <c r="S689" s="59"/>
      <c r="V689" s="59"/>
      <c r="W689" s="59"/>
      <c r="X689" s="59"/>
      <c r="Y689" s="59"/>
    </row>
    <row r="690" spans="3:25">
      <c r="C690" s="61"/>
      <c r="M690" s="59"/>
      <c r="S690" s="59"/>
      <c r="V690" s="59"/>
      <c r="W690" s="59"/>
      <c r="X690" s="59"/>
      <c r="Y690" s="59"/>
    </row>
    <row r="691" spans="3:25">
      <c r="C691" s="61"/>
      <c r="M691" s="59"/>
      <c r="S691" s="59"/>
      <c r="V691" s="59"/>
      <c r="W691" s="59"/>
      <c r="X691" s="59"/>
      <c r="Y691" s="59"/>
    </row>
    <row r="692" spans="3:25">
      <c r="C692" s="61"/>
      <c r="M692" s="59"/>
      <c r="S692" s="59"/>
      <c r="V692" s="59"/>
      <c r="W692" s="59"/>
      <c r="X692" s="59"/>
      <c r="Y692" s="59"/>
    </row>
    <row r="693" spans="3:25">
      <c r="C693" s="61"/>
      <c r="M693" s="59"/>
      <c r="S693" s="59"/>
      <c r="V693" s="59"/>
      <c r="W693" s="59"/>
      <c r="X693" s="59"/>
      <c r="Y693" s="59"/>
    </row>
    <row r="694" spans="3:25">
      <c r="C694" s="61"/>
      <c r="M694" s="59"/>
      <c r="S694" s="59"/>
      <c r="V694" s="59"/>
      <c r="W694" s="59"/>
      <c r="X694" s="59"/>
      <c r="Y694" s="59"/>
    </row>
    <row r="695" spans="3:25">
      <c r="C695" s="61"/>
      <c r="M695" s="59"/>
      <c r="S695" s="59"/>
      <c r="V695" s="59"/>
      <c r="W695" s="59"/>
      <c r="X695" s="59"/>
      <c r="Y695" s="59"/>
    </row>
    <row r="696" spans="3:25">
      <c r="C696" s="61"/>
      <c r="M696" s="59"/>
      <c r="S696" s="59"/>
      <c r="V696" s="59"/>
      <c r="W696" s="59"/>
      <c r="X696" s="59"/>
      <c r="Y696" s="59"/>
    </row>
    <row r="697" spans="3:25">
      <c r="C697" s="61"/>
      <c r="M697" s="59"/>
      <c r="S697" s="59"/>
      <c r="V697" s="59"/>
      <c r="W697" s="59"/>
      <c r="X697" s="59"/>
      <c r="Y697" s="59"/>
    </row>
    <row r="698" spans="3:25">
      <c r="C698" s="61"/>
      <c r="M698" s="59"/>
      <c r="S698" s="59"/>
      <c r="V698" s="59"/>
      <c r="W698" s="59"/>
      <c r="X698" s="59"/>
      <c r="Y698" s="59"/>
    </row>
    <row r="699" spans="3:25">
      <c r="C699" s="61"/>
      <c r="M699" s="59"/>
      <c r="S699" s="59"/>
      <c r="V699" s="59"/>
      <c r="W699" s="59"/>
      <c r="X699" s="59"/>
      <c r="Y699" s="59"/>
    </row>
    <row r="700" spans="3:25">
      <c r="C700" s="61"/>
      <c r="M700" s="59"/>
      <c r="S700" s="59"/>
      <c r="V700" s="59"/>
      <c r="W700" s="59"/>
      <c r="X700" s="59"/>
      <c r="Y700" s="59"/>
    </row>
    <row r="701" spans="3:25">
      <c r="C701" s="61"/>
      <c r="M701" s="59"/>
      <c r="S701" s="59"/>
      <c r="V701" s="59"/>
      <c r="W701" s="59"/>
      <c r="X701" s="59"/>
      <c r="Y701" s="59"/>
    </row>
    <row r="702" spans="3:25">
      <c r="C702" s="61"/>
      <c r="M702" s="59"/>
      <c r="S702" s="59"/>
      <c r="V702" s="59"/>
      <c r="W702" s="59"/>
      <c r="X702" s="59"/>
      <c r="Y702" s="59"/>
    </row>
    <row r="703" spans="3:25">
      <c r="C703" s="61"/>
      <c r="M703" s="59"/>
      <c r="S703" s="59"/>
      <c r="V703" s="59"/>
      <c r="W703" s="59"/>
      <c r="X703" s="59"/>
      <c r="Y703" s="59"/>
    </row>
    <row r="704" spans="3:25">
      <c r="C704" s="61"/>
      <c r="M704" s="59"/>
      <c r="S704" s="59"/>
      <c r="V704" s="59"/>
      <c r="W704" s="59"/>
      <c r="X704" s="59"/>
      <c r="Y704" s="59"/>
    </row>
    <row r="705" spans="3:25">
      <c r="C705" s="61"/>
      <c r="M705" s="59"/>
      <c r="S705" s="59"/>
      <c r="V705" s="59"/>
      <c r="W705" s="59"/>
      <c r="X705" s="59"/>
      <c r="Y705" s="59"/>
    </row>
    <row r="706" spans="3:25">
      <c r="C706" s="61"/>
      <c r="M706" s="59"/>
      <c r="S706" s="59"/>
      <c r="V706" s="59"/>
      <c r="W706" s="59"/>
      <c r="X706" s="59"/>
      <c r="Y706" s="59"/>
    </row>
    <row r="707" spans="3:25">
      <c r="C707" s="61"/>
      <c r="M707" s="59"/>
      <c r="S707" s="59"/>
      <c r="V707" s="59"/>
      <c r="W707" s="59"/>
      <c r="X707" s="59"/>
      <c r="Y707" s="59"/>
    </row>
    <row r="708" spans="3:25">
      <c r="C708" s="61"/>
      <c r="M708" s="59"/>
      <c r="S708" s="59"/>
      <c r="V708" s="59"/>
      <c r="W708" s="59"/>
      <c r="X708" s="59"/>
      <c r="Y708" s="59"/>
    </row>
    <row r="709" spans="3:25">
      <c r="C709" s="61"/>
      <c r="M709" s="59"/>
      <c r="S709" s="59"/>
      <c r="V709" s="59"/>
      <c r="W709" s="59"/>
      <c r="X709" s="59"/>
      <c r="Y709" s="59"/>
    </row>
    <row r="710" spans="3:25">
      <c r="C710" s="61"/>
      <c r="M710" s="59"/>
      <c r="S710" s="59"/>
      <c r="V710" s="59"/>
      <c r="W710" s="59"/>
      <c r="X710" s="59"/>
      <c r="Y710" s="59"/>
    </row>
    <row r="711" spans="3:25">
      <c r="C711" s="61"/>
      <c r="M711" s="59"/>
      <c r="S711" s="59"/>
      <c r="V711" s="59"/>
      <c r="W711" s="59"/>
      <c r="X711" s="59"/>
      <c r="Y711" s="59"/>
    </row>
    <row r="712" spans="3:25">
      <c r="C712" s="61"/>
      <c r="M712" s="59"/>
      <c r="S712" s="59"/>
      <c r="V712" s="59"/>
      <c r="W712" s="59"/>
      <c r="X712" s="59"/>
      <c r="Y712" s="59"/>
    </row>
    <row r="713" spans="3:25">
      <c r="C713" s="61"/>
      <c r="M713" s="59"/>
      <c r="S713" s="59"/>
      <c r="V713" s="59"/>
      <c r="W713" s="59"/>
      <c r="X713" s="59"/>
      <c r="Y713" s="59"/>
    </row>
    <row r="714" spans="3:25">
      <c r="C714" s="61"/>
      <c r="M714" s="59"/>
      <c r="S714" s="59"/>
      <c r="V714" s="59"/>
      <c r="W714" s="59"/>
      <c r="X714" s="59"/>
      <c r="Y714" s="59"/>
    </row>
    <row r="715" spans="3:25">
      <c r="C715" s="61"/>
      <c r="M715" s="59"/>
      <c r="S715" s="59"/>
      <c r="V715" s="59"/>
      <c r="W715" s="59"/>
      <c r="X715" s="59"/>
      <c r="Y715" s="59"/>
    </row>
    <row r="716" spans="3:25">
      <c r="C716" s="61"/>
      <c r="M716" s="59"/>
      <c r="S716" s="59"/>
      <c r="V716" s="59"/>
      <c r="W716" s="59"/>
      <c r="X716" s="59"/>
      <c r="Y716" s="59"/>
    </row>
    <row r="717" spans="3:25">
      <c r="C717" s="61"/>
      <c r="M717" s="59"/>
      <c r="S717" s="59"/>
      <c r="V717" s="59"/>
      <c r="W717" s="59"/>
      <c r="X717" s="59"/>
      <c r="Y717" s="59"/>
    </row>
    <row r="718" spans="3:25">
      <c r="C718" s="61"/>
      <c r="M718" s="59"/>
      <c r="S718" s="59"/>
      <c r="V718" s="59"/>
      <c r="W718" s="59"/>
      <c r="X718" s="59"/>
      <c r="Y718" s="59"/>
    </row>
    <row r="719" spans="3:25">
      <c r="C719" s="61"/>
      <c r="M719" s="59"/>
      <c r="S719" s="59"/>
      <c r="V719" s="59"/>
      <c r="W719" s="59"/>
      <c r="X719" s="59"/>
      <c r="Y719" s="59"/>
    </row>
    <row r="720" spans="3:25">
      <c r="C720" s="61"/>
      <c r="M720" s="59"/>
      <c r="S720" s="59"/>
      <c r="V720" s="59"/>
      <c r="W720" s="59"/>
      <c r="X720" s="59"/>
      <c r="Y720" s="59"/>
    </row>
    <row r="721" spans="3:25">
      <c r="C721" s="61"/>
      <c r="M721" s="59"/>
      <c r="S721" s="59"/>
      <c r="V721" s="59"/>
      <c r="W721" s="59"/>
      <c r="X721" s="59"/>
      <c r="Y721" s="59"/>
    </row>
    <row r="722" spans="3:25">
      <c r="C722" s="61"/>
      <c r="M722" s="59"/>
      <c r="S722" s="59"/>
      <c r="V722" s="59"/>
      <c r="W722" s="59"/>
      <c r="X722" s="59"/>
      <c r="Y722" s="59"/>
    </row>
    <row r="723" spans="3:25">
      <c r="C723" s="61"/>
      <c r="M723" s="59"/>
      <c r="S723" s="59"/>
      <c r="V723" s="59"/>
      <c r="W723" s="59"/>
      <c r="X723" s="59"/>
      <c r="Y723" s="59"/>
    </row>
    <row r="724" spans="3:25">
      <c r="C724" s="61"/>
      <c r="M724" s="59"/>
      <c r="S724" s="59"/>
      <c r="V724" s="59"/>
      <c r="W724" s="59"/>
      <c r="X724" s="59"/>
      <c r="Y724" s="59"/>
    </row>
    <row r="725" spans="3:25">
      <c r="C725" s="61"/>
      <c r="M725" s="59"/>
      <c r="S725" s="59"/>
      <c r="V725" s="59"/>
      <c r="W725" s="59"/>
      <c r="X725" s="59"/>
      <c r="Y725" s="59"/>
    </row>
    <row r="726" spans="3:25">
      <c r="C726" s="61"/>
      <c r="M726" s="59"/>
      <c r="S726" s="59"/>
      <c r="V726" s="59"/>
      <c r="W726" s="59"/>
      <c r="X726" s="59"/>
      <c r="Y726" s="59"/>
    </row>
    <row r="727" spans="3:25">
      <c r="C727" s="61"/>
      <c r="M727" s="59"/>
      <c r="S727" s="59"/>
      <c r="V727" s="59"/>
      <c r="W727" s="59"/>
      <c r="X727" s="59"/>
      <c r="Y727" s="59"/>
    </row>
    <row r="728" spans="3:25">
      <c r="C728" s="61"/>
      <c r="M728" s="59"/>
      <c r="S728" s="59"/>
      <c r="V728" s="59"/>
      <c r="W728" s="59"/>
      <c r="X728" s="59"/>
      <c r="Y728" s="59"/>
    </row>
    <row r="729" spans="3:25">
      <c r="C729" s="61"/>
      <c r="M729" s="59"/>
      <c r="S729" s="59"/>
      <c r="V729" s="59"/>
      <c r="W729" s="59"/>
      <c r="X729" s="59"/>
      <c r="Y729" s="59"/>
    </row>
    <row r="730" spans="3:25">
      <c r="C730" s="61"/>
      <c r="M730" s="59"/>
      <c r="S730" s="59"/>
      <c r="V730" s="59"/>
      <c r="W730" s="59"/>
      <c r="X730" s="59"/>
      <c r="Y730" s="59"/>
    </row>
    <row r="731" spans="3:25">
      <c r="C731" s="61"/>
      <c r="M731" s="59"/>
      <c r="S731" s="59"/>
      <c r="V731" s="59"/>
      <c r="W731" s="59"/>
      <c r="X731" s="59"/>
      <c r="Y731" s="59"/>
    </row>
    <row r="732" spans="3:25">
      <c r="C732" s="61"/>
      <c r="M732" s="59"/>
      <c r="S732" s="59"/>
      <c r="V732" s="59"/>
      <c r="W732" s="59"/>
      <c r="X732" s="59"/>
      <c r="Y732" s="59"/>
    </row>
    <row r="733" spans="3:25">
      <c r="C733" s="61"/>
      <c r="M733" s="59"/>
      <c r="S733" s="59"/>
      <c r="V733" s="59"/>
      <c r="W733" s="59"/>
      <c r="X733" s="59"/>
      <c r="Y733" s="59"/>
    </row>
    <row r="734" spans="3:25">
      <c r="C734" s="61"/>
      <c r="M734" s="59"/>
      <c r="S734" s="59"/>
      <c r="V734" s="59"/>
      <c r="W734" s="59"/>
      <c r="X734" s="59"/>
      <c r="Y734" s="59"/>
    </row>
    <row r="735" spans="3:25">
      <c r="C735" s="61"/>
      <c r="M735" s="59"/>
      <c r="S735" s="59"/>
      <c r="V735" s="59"/>
      <c r="W735" s="59"/>
      <c r="X735" s="59"/>
      <c r="Y735" s="59"/>
    </row>
    <row r="736" spans="3:25">
      <c r="C736" s="61"/>
      <c r="M736" s="59"/>
      <c r="S736" s="59"/>
      <c r="V736" s="59"/>
      <c r="W736" s="59"/>
      <c r="X736" s="59"/>
      <c r="Y736" s="59"/>
    </row>
    <row r="737" spans="3:25">
      <c r="C737" s="61"/>
      <c r="M737" s="59"/>
      <c r="S737" s="59"/>
      <c r="V737" s="59"/>
      <c r="W737" s="59"/>
      <c r="X737" s="59"/>
      <c r="Y737" s="59"/>
    </row>
    <row r="738" spans="3:25">
      <c r="C738" s="61"/>
      <c r="M738" s="59"/>
      <c r="S738" s="59"/>
      <c r="V738" s="59"/>
      <c r="W738" s="59"/>
      <c r="X738" s="59"/>
      <c r="Y738" s="59"/>
    </row>
    <row r="739" spans="3:25">
      <c r="C739" s="61"/>
      <c r="M739" s="59"/>
      <c r="S739" s="59"/>
      <c r="V739" s="59"/>
      <c r="W739" s="59"/>
      <c r="X739" s="59"/>
      <c r="Y739" s="59"/>
    </row>
    <row r="740" spans="3:25">
      <c r="C740" s="61"/>
      <c r="M740" s="59"/>
      <c r="S740" s="59"/>
      <c r="V740" s="59"/>
      <c r="W740" s="59"/>
      <c r="X740" s="59"/>
      <c r="Y740" s="59"/>
    </row>
    <row r="741" spans="3:25">
      <c r="C741" s="61"/>
      <c r="M741" s="59"/>
      <c r="S741" s="59"/>
      <c r="V741" s="59"/>
      <c r="W741" s="59"/>
      <c r="X741" s="59"/>
      <c r="Y741" s="59"/>
    </row>
    <row r="742" spans="3:25">
      <c r="C742" s="61"/>
      <c r="M742" s="59"/>
      <c r="S742" s="59"/>
      <c r="V742" s="59"/>
      <c r="W742" s="59"/>
      <c r="X742" s="59"/>
      <c r="Y742" s="59"/>
    </row>
    <row r="743" spans="3:25">
      <c r="C743" s="61"/>
      <c r="M743" s="59"/>
      <c r="S743" s="59"/>
      <c r="V743" s="59"/>
      <c r="W743" s="59"/>
      <c r="X743" s="59"/>
      <c r="Y743" s="59"/>
    </row>
    <row r="744" spans="3:25">
      <c r="C744" s="61"/>
      <c r="M744" s="59"/>
      <c r="S744" s="59"/>
      <c r="V744" s="59"/>
      <c r="W744" s="59"/>
      <c r="X744" s="59"/>
      <c r="Y744" s="59"/>
    </row>
    <row r="745" spans="3:25">
      <c r="C745" s="61"/>
      <c r="M745" s="59"/>
      <c r="S745" s="59"/>
      <c r="V745" s="59"/>
      <c r="W745" s="59"/>
      <c r="X745" s="59"/>
      <c r="Y745" s="59"/>
    </row>
    <row r="746" spans="3:25">
      <c r="C746" s="61"/>
      <c r="M746" s="59"/>
      <c r="S746" s="59"/>
      <c r="V746" s="59"/>
      <c r="W746" s="59"/>
      <c r="X746" s="59"/>
      <c r="Y746" s="59"/>
    </row>
    <row r="747" spans="3:25">
      <c r="C747" s="61"/>
      <c r="M747" s="59"/>
      <c r="S747" s="59"/>
      <c r="V747" s="59"/>
      <c r="W747" s="59"/>
      <c r="X747" s="59"/>
      <c r="Y747" s="59"/>
    </row>
    <row r="748" spans="3:25">
      <c r="C748" s="61"/>
      <c r="M748" s="59"/>
      <c r="S748" s="59"/>
      <c r="V748" s="59"/>
      <c r="W748" s="59"/>
      <c r="X748" s="59"/>
      <c r="Y748" s="59"/>
    </row>
    <row r="749" spans="3:25">
      <c r="C749" s="61"/>
      <c r="M749" s="59"/>
      <c r="S749" s="59"/>
      <c r="V749" s="59"/>
      <c r="W749" s="59"/>
      <c r="X749" s="59"/>
      <c r="Y749" s="59"/>
    </row>
    <row r="750" spans="3:25">
      <c r="C750" s="61"/>
      <c r="M750" s="59"/>
      <c r="S750" s="59"/>
      <c r="V750" s="59"/>
      <c r="W750" s="59"/>
      <c r="X750" s="59"/>
      <c r="Y750" s="59"/>
    </row>
    <row r="751" spans="3:25">
      <c r="C751" s="61"/>
      <c r="M751" s="59"/>
      <c r="S751" s="59"/>
      <c r="V751" s="59"/>
      <c r="W751" s="59"/>
      <c r="X751" s="59"/>
      <c r="Y751" s="59"/>
    </row>
    <row r="752" spans="3:25">
      <c r="C752" s="61"/>
      <c r="M752" s="59"/>
      <c r="S752" s="59"/>
      <c r="V752" s="59"/>
      <c r="W752" s="59"/>
      <c r="X752" s="59"/>
      <c r="Y752" s="59"/>
    </row>
    <row r="753" spans="3:25">
      <c r="C753" s="61"/>
      <c r="M753" s="59"/>
      <c r="S753" s="59"/>
      <c r="V753" s="59"/>
      <c r="W753" s="59"/>
      <c r="X753" s="59"/>
      <c r="Y753" s="59"/>
    </row>
    <row r="754" spans="3:25">
      <c r="C754" s="61"/>
      <c r="M754" s="59"/>
      <c r="S754" s="59"/>
      <c r="V754" s="59"/>
      <c r="W754" s="59"/>
      <c r="X754" s="59"/>
      <c r="Y754" s="59"/>
    </row>
    <row r="755" spans="3:25">
      <c r="C755" s="61"/>
      <c r="M755" s="59"/>
      <c r="S755" s="59"/>
      <c r="V755" s="59"/>
      <c r="W755" s="59"/>
      <c r="X755" s="59"/>
      <c r="Y755" s="59"/>
    </row>
    <row r="756" spans="3:25">
      <c r="C756" s="61"/>
      <c r="M756" s="59"/>
      <c r="S756" s="59"/>
      <c r="V756" s="59"/>
      <c r="W756" s="59"/>
      <c r="X756" s="59"/>
      <c r="Y756" s="59"/>
    </row>
    <row r="757" spans="3:25">
      <c r="C757" s="61"/>
      <c r="M757" s="59"/>
      <c r="S757" s="59"/>
      <c r="V757" s="59"/>
      <c r="W757" s="59"/>
      <c r="X757" s="59"/>
      <c r="Y757" s="59"/>
    </row>
    <row r="758" spans="3:25">
      <c r="C758" s="61"/>
      <c r="M758" s="59"/>
      <c r="S758" s="59"/>
      <c r="V758" s="59"/>
      <c r="W758" s="59"/>
      <c r="X758" s="59"/>
      <c r="Y758" s="59"/>
    </row>
    <row r="759" spans="3:25">
      <c r="C759" s="61"/>
      <c r="M759" s="59"/>
      <c r="S759" s="59"/>
      <c r="V759" s="59"/>
      <c r="W759" s="59"/>
      <c r="X759" s="59"/>
      <c r="Y759" s="59"/>
    </row>
    <row r="760" spans="3:25">
      <c r="C760" s="61"/>
      <c r="M760" s="59"/>
      <c r="S760" s="59"/>
      <c r="V760" s="59"/>
      <c r="W760" s="59"/>
      <c r="X760" s="59"/>
      <c r="Y760" s="59"/>
    </row>
    <row r="761" spans="3:25">
      <c r="C761" s="61"/>
      <c r="M761" s="59"/>
      <c r="S761" s="59"/>
      <c r="V761" s="59"/>
      <c r="W761" s="59"/>
      <c r="X761" s="59"/>
      <c r="Y761" s="59"/>
    </row>
    <row r="762" spans="3:25">
      <c r="C762" s="61"/>
      <c r="M762" s="59"/>
      <c r="S762" s="59"/>
      <c r="V762" s="59"/>
      <c r="W762" s="59"/>
      <c r="X762" s="59"/>
      <c r="Y762" s="59"/>
    </row>
    <row r="763" spans="3:25">
      <c r="C763" s="61"/>
      <c r="M763" s="59"/>
      <c r="S763" s="59"/>
      <c r="V763" s="59"/>
      <c r="W763" s="59"/>
      <c r="X763" s="59"/>
      <c r="Y763" s="59"/>
    </row>
    <row r="764" spans="3:25">
      <c r="C764" s="61"/>
      <c r="M764" s="59"/>
      <c r="S764" s="59"/>
      <c r="V764" s="59"/>
      <c r="W764" s="59"/>
      <c r="X764" s="59"/>
      <c r="Y764" s="59"/>
    </row>
    <row r="765" spans="3:25">
      <c r="C765" s="61"/>
      <c r="M765" s="59"/>
      <c r="S765" s="59"/>
      <c r="V765" s="59"/>
      <c r="W765" s="59"/>
      <c r="X765" s="59"/>
      <c r="Y765" s="59"/>
    </row>
    <row r="766" spans="3:25">
      <c r="C766" s="61"/>
      <c r="M766" s="59"/>
      <c r="S766" s="59"/>
      <c r="V766" s="59"/>
      <c r="W766" s="59"/>
      <c r="X766" s="59"/>
      <c r="Y766" s="59"/>
    </row>
    <row r="767" spans="3:25">
      <c r="C767" s="61"/>
      <c r="M767" s="59"/>
      <c r="S767" s="59"/>
      <c r="V767" s="59"/>
      <c r="W767" s="59"/>
      <c r="X767" s="59"/>
      <c r="Y767" s="59"/>
    </row>
    <row r="768" spans="3:25">
      <c r="C768" s="61"/>
      <c r="M768" s="59"/>
      <c r="S768" s="59"/>
      <c r="V768" s="59"/>
      <c r="W768" s="59"/>
      <c r="X768" s="59"/>
      <c r="Y768" s="59"/>
    </row>
    <row r="769" spans="3:25">
      <c r="C769" s="61"/>
      <c r="M769" s="59"/>
      <c r="S769" s="59"/>
      <c r="V769" s="59"/>
      <c r="W769" s="59"/>
      <c r="X769" s="59"/>
      <c r="Y769" s="59"/>
    </row>
    <row r="770" spans="3:25">
      <c r="C770" s="61"/>
      <c r="M770" s="59"/>
      <c r="S770" s="59"/>
      <c r="V770" s="59"/>
      <c r="W770" s="59"/>
      <c r="X770" s="59"/>
      <c r="Y770" s="59"/>
    </row>
    <row r="771" spans="3:25">
      <c r="C771" s="61"/>
      <c r="M771" s="59"/>
      <c r="S771" s="59"/>
      <c r="V771" s="59"/>
      <c r="W771" s="59"/>
      <c r="X771" s="59"/>
      <c r="Y771" s="59"/>
    </row>
    <row r="772" spans="3:25">
      <c r="C772" s="61"/>
      <c r="M772" s="59"/>
      <c r="S772" s="59"/>
      <c r="V772" s="59"/>
      <c r="W772" s="59"/>
      <c r="X772" s="59"/>
      <c r="Y772" s="59"/>
    </row>
    <row r="773" spans="3:25">
      <c r="C773" s="61"/>
      <c r="M773" s="59"/>
      <c r="S773" s="59"/>
      <c r="V773" s="59"/>
      <c r="W773" s="59"/>
      <c r="X773" s="59"/>
      <c r="Y773" s="59"/>
    </row>
    <row r="774" spans="3:25">
      <c r="C774" s="61"/>
      <c r="M774" s="59"/>
      <c r="S774" s="59"/>
      <c r="V774" s="59"/>
      <c r="W774" s="59"/>
      <c r="X774" s="59"/>
      <c r="Y774" s="59"/>
    </row>
    <row r="775" spans="3:25">
      <c r="C775" s="61"/>
      <c r="M775" s="59"/>
      <c r="S775" s="59"/>
      <c r="V775" s="59"/>
      <c r="W775" s="59"/>
      <c r="X775" s="59"/>
      <c r="Y775" s="59"/>
    </row>
    <row r="776" spans="3:25">
      <c r="C776" s="61"/>
      <c r="M776" s="59"/>
      <c r="S776" s="59"/>
      <c r="V776" s="59"/>
      <c r="W776" s="59"/>
      <c r="X776" s="59"/>
      <c r="Y776" s="59"/>
    </row>
    <row r="777" spans="3:25">
      <c r="C777" s="61"/>
      <c r="M777" s="59"/>
      <c r="S777" s="59"/>
      <c r="V777" s="59"/>
      <c r="W777" s="59"/>
      <c r="X777" s="59"/>
      <c r="Y777" s="59"/>
    </row>
    <row r="778" spans="3:25">
      <c r="C778" s="61"/>
      <c r="M778" s="59"/>
      <c r="S778" s="59"/>
      <c r="V778" s="59"/>
      <c r="W778" s="59"/>
      <c r="X778" s="59"/>
      <c r="Y778" s="59"/>
    </row>
    <row r="779" spans="3:25">
      <c r="C779" s="61"/>
      <c r="M779" s="59"/>
      <c r="S779" s="59"/>
      <c r="V779" s="59"/>
      <c r="W779" s="59"/>
      <c r="X779" s="59"/>
      <c r="Y779" s="59"/>
    </row>
    <row r="780" spans="3:25">
      <c r="C780" s="61"/>
      <c r="M780" s="59"/>
      <c r="S780" s="59"/>
      <c r="V780" s="59"/>
      <c r="W780" s="59"/>
      <c r="X780" s="59"/>
      <c r="Y780" s="59"/>
    </row>
    <row r="781" spans="3:25">
      <c r="C781" s="61"/>
      <c r="M781" s="59"/>
      <c r="S781" s="59"/>
      <c r="V781" s="59"/>
      <c r="W781" s="59"/>
      <c r="X781" s="59"/>
      <c r="Y781" s="59"/>
    </row>
    <row r="782" spans="3:25">
      <c r="C782" s="61"/>
      <c r="M782" s="59"/>
      <c r="S782" s="59"/>
      <c r="V782" s="59"/>
      <c r="W782" s="59"/>
      <c r="X782" s="59"/>
      <c r="Y782" s="59"/>
    </row>
    <row r="783" spans="3:25">
      <c r="C783" s="61"/>
      <c r="M783" s="59"/>
      <c r="S783" s="59"/>
      <c r="V783" s="59"/>
      <c r="W783" s="59"/>
      <c r="X783" s="59"/>
      <c r="Y783" s="59"/>
    </row>
    <row r="784" spans="3:25">
      <c r="C784" s="61"/>
      <c r="M784" s="59"/>
      <c r="S784" s="59"/>
      <c r="V784" s="59"/>
      <c r="W784" s="59"/>
      <c r="X784" s="59"/>
      <c r="Y784" s="59"/>
    </row>
    <row r="785" spans="3:25">
      <c r="C785" s="61"/>
      <c r="M785" s="59"/>
      <c r="S785" s="59"/>
      <c r="V785" s="59"/>
      <c r="W785" s="59"/>
      <c r="X785" s="59"/>
      <c r="Y785" s="59"/>
    </row>
    <row r="786" spans="3:25">
      <c r="C786" s="61"/>
      <c r="M786" s="59"/>
      <c r="S786" s="59"/>
      <c r="V786" s="59"/>
      <c r="W786" s="59"/>
      <c r="X786" s="59"/>
      <c r="Y786" s="59"/>
    </row>
    <row r="787" spans="3:25">
      <c r="C787" s="61"/>
      <c r="M787" s="59"/>
      <c r="S787" s="59"/>
      <c r="V787" s="59"/>
      <c r="W787" s="59"/>
      <c r="X787" s="59"/>
      <c r="Y787" s="59"/>
    </row>
    <row r="788" spans="3:25">
      <c r="C788" s="61"/>
      <c r="M788" s="59"/>
      <c r="S788" s="59"/>
      <c r="V788" s="59"/>
      <c r="W788" s="59"/>
      <c r="X788" s="59"/>
      <c r="Y788" s="59"/>
    </row>
    <row r="789" spans="3:25">
      <c r="C789" s="61"/>
      <c r="M789" s="59"/>
      <c r="S789" s="59"/>
      <c r="V789" s="59"/>
      <c r="W789" s="59"/>
      <c r="X789" s="59"/>
      <c r="Y789" s="59"/>
    </row>
    <row r="790" spans="3:25">
      <c r="C790" s="61"/>
      <c r="M790" s="59"/>
      <c r="S790" s="59"/>
      <c r="V790" s="59"/>
      <c r="W790" s="59"/>
      <c r="X790" s="59"/>
      <c r="Y790" s="59"/>
    </row>
    <row r="791" spans="3:25">
      <c r="C791" s="61"/>
      <c r="M791" s="59"/>
      <c r="S791" s="59"/>
      <c r="V791" s="59"/>
      <c r="W791" s="59"/>
      <c r="X791" s="59"/>
      <c r="Y791" s="59"/>
    </row>
    <row r="792" spans="3:25">
      <c r="C792" s="61"/>
      <c r="M792" s="59"/>
      <c r="S792" s="59"/>
      <c r="V792" s="59"/>
      <c r="W792" s="59"/>
      <c r="X792" s="59"/>
      <c r="Y792" s="59"/>
    </row>
    <row r="793" spans="3:25">
      <c r="C793" s="61"/>
      <c r="M793" s="59"/>
      <c r="S793" s="59"/>
      <c r="V793" s="59"/>
      <c r="W793" s="59"/>
      <c r="X793" s="59"/>
      <c r="Y793" s="59"/>
    </row>
    <row r="794" spans="3:25">
      <c r="C794" s="61"/>
      <c r="M794" s="59"/>
      <c r="S794" s="59"/>
      <c r="V794" s="59"/>
      <c r="W794" s="59"/>
      <c r="X794" s="59"/>
      <c r="Y794" s="59"/>
    </row>
    <row r="795" spans="3:25">
      <c r="C795" s="61"/>
      <c r="M795" s="59"/>
      <c r="S795" s="59"/>
      <c r="V795" s="59"/>
      <c r="W795" s="59"/>
      <c r="X795" s="59"/>
      <c r="Y795" s="59"/>
    </row>
    <row r="796" spans="3:25">
      <c r="C796" s="61"/>
      <c r="M796" s="59"/>
      <c r="S796" s="59"/>
      <c r="V796" s="59"/>
      <c r="W796" s="59"/>
      <c r="X796" s="59"/>
      <c r="Y796" s="59"/>
    </row>
    <row r="797" spans="3:25">
      <c r="C797" s="61"/>
      <c r="M797" s="59"/>
      <c r="S797" s="59"/>
      <c r="V797" s="59"/>
      <c r="W797" s="59"/>
      <c r="X797" s="59"/>
      <c r="Y797" s="59"/>
    </row>
    <row r="798" spans="3:25">
      <c r="C798" s="61"/>
      <c r="M798" s="59"/>
      <c r="S798" s="59"/>
      <c r="V798" s="59"/>
      <c r="W798" s="59"/>
      <c r="X798" s="59"/>
      <c r="Y798" s="59"/>
    </row>
    <row r="799" spans="3:25">
      <c r="C799" s="61"/>
      <c r="M799" s="59"/>
      <c r="S799" s="59"/>
      <c r="V799" s="59"/>
      <c r="W799" s="59"/>
      <c r="X799" s="59"/>
      <c r="Y799" s="59"/>
    </row>
    <row r="800" spans="3:25">
      <c r="C800" s="61"/>
      <c r="M800" s="59"/>
      <c r="S800" s="59"/>
      <c r="V800" s="59"/>
      <c r="W800" s="59"/>
      <c r="X800" s="59"/>
      <c r="Y800" s="59"/>
    </row>
    <row r="801" spans="3:25">
      <c r="C801" s="61"/>
      <c r="M801" s="59"/>
      <c r="S801" s="59"/>
      <c r="V801" s="59"/>
      <c r="W801" s="59"/>
      <c r="X801" s="59"/>
      <c r="Y801" s="59"/>
    </row>
    <row r="802" spans="3:25">
      <c r="C802" s="61"/>
      <c r="M802" s="59"/>
      <c r="S802" s="59"/>
      <c r="V802" s="59"/>
      <c r="W802" s="59"/>
      <c r="X802" s="59"/>
      <c r="Y802" s="59"/>
    </row>
    <row r="803" spans="3:25">
      <c r="C803" s="61"/>
      <c r="M803" s="59"/>
      <c r="S803" s="59"/>
      <c r="V803" s="59"/>
      <c r="W803" s="59"/>
      <c r="X803" s="59"/>
      <c r="Y803" s="59"/>
    </row>
    <row r="804" spans="3:25">
      <c r="C804" s="61"/>
      <c r="M804" s="59"/>
      <c r="S804" s="59"/>
      <c r="V804" s="59"/>
      <c r="W804" s="59"/>
      <c r="X804" s="59"/>
      <c r="Y804" s="59"/>
    </row>
    <row r="805" spans="3:25">
      <c r="C805" s="61"/>
      <c r="M805" s="59"/>
      <c r="S805" s="59"/>
      <c r="V805" s="59"/>
      <c r="W805" s="59"/>
      <c r="X805" s="59"/>
      <c r="Y805" s="59"/>
    </row>
    <row r="806" spans="3:25">
      <c r="C806" s="61"/>
      <c r="M806" s="59"/>
      <c r="S806" s="59"/>
      <c r="V806" s="59"/>
      <c r="W806" s="59"/>
      <c r="X806" s="59"/>
      <c r="Y806" s="59"/>
    </row>
    <row r="807" spans="3:25">
      <c r="C807" s="61"/>
      <c r="M807" s="59"/>
      <c r="S807" s="59"/>
      <c r="V807" s="59"/>
      <c r="W807" s="59"/>
      <c r="X807" s="59"/>
      <c r="Y807" s="59"/>
    </row>
    <row r="808" spans="3:25">
      <c r="C808" s="61"/>
      <c r="M808" s="59"/>
      <c r="S808" s="59"/>
      <c r="V808" s="59"/>
      <c r="W808" s="59"/>
      <c r="X808" s="59"/>
      <c r="Y808" s="59"/>
    </row>
    <row r="809" spans="3:25">
      <c r="C809" s="61"/>
      <c r="M809" s="59"/>
      <c r="S809" s="59"/>
      <c r="V809" s="59"/>
      <c r="W809" s="59"/>
      <c r="X809" s="59"/>
      <c r="Y809" s="59"/>
    </row>
    <row r="810" spans="3:25">
      <c r="C810" s="61"/>
      <c r="M810" s="59"/>
      <c r="S810" s="59"/>
      <c r="V810" s="59"/>
      <c r="W810" s="59"/>
      <c r="X810" s="59"/>
      <c r="Y810" s="59"/>
    </row>
    <row r="811" spans="3:25">
      <c r="C811" s="61"/>
      <c r="M811" s="59"/>
      <c r="S811" s="59"/>
      <c r="V811" s="59"/>
      <c r="W811" s="59"/>
      <c r="X811" s="59"/>
      <c r="Y811" s="59"/>
    </row>
    <row r="812" spans="3:25">
      <c r="C812" s="61"/>
      <c r="M812" s="59"/>
      <c r="S812" s="59"/>
      <c r="V812" s="59"/>
      <c r="W812" s="59"/>
      <c r="X812" s="59"/>
      <c r="Y812" s="59"/>
    </row>
    <row r="813" spans="3:25">
      <c r="C813" s="61"/>
      <c r="M813" s="59"/>
      <c r="S813" s="59"/>
      <c r="V813" s="59"/>
      <c r="W813" s="59"/>
      <c r="X813" s="59"/>
      <c r="Y813" s="59"/>
    </row>
    <row r="814" spans="3:25">
      <c r="C814" s="61"/>
      <c r="M814" s="59"/>
      <c r="S814" s="59"/>
      <c r="V814" s="59"/>
      <c r="W814" s="59"/>
      <c r="X814" s="59"/>
      <c r="Y814" s="59"/>
    </row>
    <row r="815" spans="3:25">
      <c r="C815" s="61"/>
      <c r="M815" s="59"/>
      <c r="S815" s="59"/>
      <c r="V815" s="59"/>
      <c r="W815" s="59"/>
      <c r="X815" s="59"/>
      <c r="Y815" s="59"/>
    </row>
    <row r="816" spans="3:25">
      <c r="C816" s="61"/>
      <c r="M816" s="59"/>
      <c r="S816" s="59"/>
      <c r="V816" s="59"/>
      <c r="W816" s="59"/>
      <c r="X816" s="59"/>
      <c r="Y816" s="59"/>
    </row>
    <row r="817" spans="3:25">
      <c r="C817" s="61"/>
      <c r="M817" s="59"/>
      <c r="S817" s="59"/>
      <c r="V817" s="59"/>
      <c r="W817" s="59"/>
      <c r="X817" s="59"/>
      <c r="Y817" s="59"/>
    </row>
    <row r="818" spans="3:25">
      <c r="C818" s="61"/>
      <c r="M818" s="59"/>
      <c r="S818" s="59"/>
      <c r="V818" s="59"/>
      <c r="W818" s="59"/>
      <c r="X818" s="59"/>
      <c r="Y818" s="59"/>
    </row>
    <row r="819" spans="3:25">
      <c r="C819" s="61"/>
      <c r="M819" s="59"/>
      <c r="S819" s="59"/>
      <c r="V819" s="59"/>
      <c r="W819" s="59"/>
      <c r="X819" s="59"/>
      <c r="Y819" s="59"/>
    </row>
    <row r="820" spans="3:25">
      <c r="C820" s="61"/>
      <c r="M820" s="59"/>
      <c r="S820" s="59"/>
      <c r="V820" s="59"/>
      <c r="W820" s="59"/>
      <c r="X820" s="59"/>
      <c r="Y820" s="59"/>
    </row>
    <row r="821" spans="3:25">
      <c r="C821" s="61"/>
      <c r="M821" s="59"/>
      <c r="S821" s="59"/>
      <c r="V821" s="59"/>
      <c r="W821" s="59"/>
      <c r="X821" s="59"/>
      <c r="Y821" s="59"/>
    </row>
    <row r="822" spans="3:25">
      <c r="C822" s="61"/>
      <c r="M822" s="59"/>
      <c r="S822" s="59"/>
      <c r="V822" s="59"/>
      <c r="W822" s="59"/>
      <c r="X822" s="59"/>
      <c r="Y822" s="59"/>
    </row>
    <row r="823" spans="3:25">
      <c r="C823" s="61"/>
      <c r="M823" s="59"/>
      <c r="S823" s="59"/>
      <c r="V823" s="59"/>
      <c r="W823" s="59"/>
      <c r="X823" s="59"/>
      <c r="Y823" s="59"/>
    </row>
    <row r="824" spans="3:25">
      <c r="C824" s="61"/>
      <c r="M824" s="59"/>
      <c r="S824" s="59"/>
      <c r="V824" s="59"/>
      <c r="W824" s="59"/>
      <c r="X824" s="59"/>
      <c r="Y824" s="59"/>
    </row>
    <row r="825" spans="3:25">
      <c r="C825" s="61"/>
      <c r="M825" s="59"/>
      <c r="S825" s="59"/>
      <c r="V825" s="59"/>
      <c r="W825" s="59"/>
      <c r="X825" s="59"/>
      <c r="Y825" s="59"/>
    </row>
    <row r="826" spans="3:25">
      <c r="C826" s="61"/>
      <c r="M826" s="59"/>
      <c r="S826" s="59"/>
      <c r="V826" s="59"/>
      <c r="W826" s="59"/>
      <c r="X826" s="59"/>
      <c r="Y826" s="59"/>
    </row>
    <row r="827" spans="3:25">
      <c r="C827" s="61"/>
      <c r="M827" s="59"/>
      <c r="S827" s="59"/>
      <c r="V827" s="59"/>
      <c r="W827" s="59"/>
      <c r="X827" s="59"/>
      <c r="Y827" s="59"/>
    </row>
    <row r="828" spans="3:25">
      <c r="C828" s="61"/>
      <c r="M828" s="59"/>
      <c r="S828" s="59"/>
      <c r="V828" s="59"/>
      <c r="W828" s="59"/>
      <c r="X828" s="59"/>
      <c r="Y828" s="59"/>
    </row>
    <row r="829" spans="3:25">
      <c r="C829" s="61"/>
      <c r="M829" s="59"/>
      <c r="S829" s="59"/>
      <c r="V829" s="59"/>
      <c r="W829" s="59"/>
      <c r="X829" s="59"/>
      <c r="Y829" s="59"/>
    </row>
    <row r="830" spans="3:25">
      <c r="C830" s="61"/>
      <c r="M830" s="59"/>
      <c r="S830" s="59"/>
      <c r="V830" s="59"/>
      <c r="W830" s="59"/>
      <c r="X830" s="59"/>
      <c r="Y830" s="59"/>
    </row>
    <row r="831" spans="3:25">
      <c r="C831" s="61"/>
      <c r="M831" s="59"/>
      <c r="S831" s="59"/>
      <c r="V831" s="59"/>
      <c r="W831" s="59"/>
      <c r="X831" s="59"/>
      <c r="Y831" s="59"/>
    </row>
    <row r="832" spans="3:25">
      <c r="C832" s="61"/>
      <c r="M832" s="59"/>
      <c r="S832" s="59"/>
      <c r="V832" s="59"/>
      <c r="W832" s="59"/>
      <c r="X832" s="59"/>
      <c r="Y832" s="59"/>
    </row>
    <row r="833" spans="3:25">
      <c r="C833" s="61"/>
      <c r="M833" s="59"/>
      <c r="S833" s="59"/>
      <c r="V833" s="59"/>
      <c r="W833" s="59"/>
      <c r="X833" s="59"/>
      <c r="Y833" s="59"/>
    </row>
    <row r="834" spans="3:25">
      <c r="C834" s="61"/>
      <c r="M834" s="59"/>
      <c r="S834" s="59"/>
      <c r="V834" s="59"/>
      <c r="W834" s="59"/>
      <c r="X834" s="59"/>
      <c r="Y834" s="59"/>
    </row>
    <row r="835" spans="3:25">
      <c r="C835" s="61"/>
      <c r="M835" s="59"/>
      <c r="S835" s="59"/>
      <c r="V835" s="59"/>
      <c r="W835" s="59"/>
      <c r="X835" s="59"/>
      <c r="Y835" s="59"/>
    </row>
    <row r="836" spans="3:25">
      <c r="C836" s="61"/>
      <c r="M836" s="59"/>
      <c r="S836" s="59"/>
      <c r="V836" s="59"/>
      <c r="W836" s="59"/>
      <c r="X836" s="59"/>
      <c r="Y836" s="59"/>
    </row>
    <row r="837" spans="3:25">
      <c r="C837" s="61"/>
      <c r="M837" s="59"/>
      <c r="S837" s="59"/>
      <c r="V837" s="59"/>
      <c r="W837" s="59"/>
      <c r="X837" s="59"/>
      <c r="Y837" s="59"/>
    </row>
    <row r="838" spans="3:25">
      <c r="C838" s="61"/>
      <c r="M838" s="59"/>
      <c r="S838" s="59"/>
      <c r="V838" s="59"/>
      <c r="W838" s="59"/>
      <c r="X838" s="59"/>
      <c r="Y838" s="59"/>
    </row>
    <row r="839" spans="3:25">
      <c r="C839" s="61"/>
      <c r="M839" s="59"/>
      <c r="S839" s="59"/>
      <c r="V839" s="59"/>
      <c r="W839" s="59"/>
      <c r="X839" s="59"/>
      <c r="Y839" s="59"/>
    </row>
    <row r="840" spans="3:25">
      <c r="C840" s="61"/>
      <c r="M840" s="59"/>
      <c r="S840" s="59"/>
      <c r="V840" s="59"/>
      <c r="W840" s="59"/>
      <c r="X840" s="59"/>
      <c r="Y840" s="59"/>
    </row>
    <row r="841" spans="3:25">
      <c r="C841" s="61"/>
      <c r="M841" s="59"/>
      <c r="S841" s="59"/>
      <c r="V841" s="59"/>
      <c r="W841" s="59"/>
      <c r="X841" s="59"/>
      <c r="Y841" s="59"/>
    </row>
    <row r="842" spans="3:25">
      <c r="C842" s="61"/>
      <c r="M842" s="59"/>
      <c r="S842" s="59"/>
      <c r="V842" s="59"/>
      <c r="W842" s="59"/>
      <c r="X842" s="59"/>
      <c r="Y842" s="59"/>
    </row>
    <row r="843" spans="3:25">
      <c r="C843" s="61"/>
      <c r="M843" s="59"/>
      <c r="S843" s="59"/>
      <c r="V843" s="59"/>
      <c r="W843" s="59"/>
      <c r="X843" s="59"/>
      <c r="Y843" s="59"/>
    </row>
    <row r="844" spans="3:25">
      <c r="C844" s="61"/>
      <c r="M844" s="59"/>
      <c r="S844" s="59"/>
      <c r="V844" s="59"/>
      <c r="W844" s="59"/>
      <c r="X844" s="59"/>
      <c r="Y844" s="59"/>
    </row>
    <row r="845" spans="3:25">
      <c r="C845" s="61"/>
      <c r="M845" s="59"/>
      <c r="S845" s="59"/>
      <c r="V845" s="59"/>
      <c r="W845" s="59"/>
      <c r="X845" s="59"/>
      <c r="Y845" s="59"/>
    </row>
    <row r="846" spans="3:25">
      <c r="C846" s="61"/>
      <c r="M846" s="59"/>
      <c r="S846" s="59"/>
      <c r="V846" s="59"/>
      <c r="W846" s="59"/>
      <c r="X846" s="59"/>
      <c r="Y846" s="59"/>
    </row>
    <row r="847" spans="3:25">
      <c r="C847" s="61"/>
      <c r="M847" s="59"/>
      <c r="S847" s="59"/>
      <c r="V847" s="59"/>
      <c r="W847" s="59"/>
      <c r="X847" s="59"/>
      <c r="Y847" s="59"/>
    </row>
    <row r="848" spans="3:25">
      <c r="C848" s="61"/>
      <c r="M848" s="59"/>
      <c r="S848" s="59"/>
      <c r="V848" s="59"/>
      <c r="W848" s="59"/>
      <c r="X848" s="59"/>
      <c r="Y848" s="59"/>
    </row>
    <row r="849" spans="3:25">
      <c r="C849" s="61"/>
      <c r="M849" s="59"/>
      <c r="S849" s="59"/>
      <c r="V849" s="59"/>
      <c r="W849" s="59"/>
      <c r="X849" s="59"/>
      <c r="Y849" s="59"/>
    </row>
    <row r="850" spans="3:25">
      <c r="C850" s="61"/>
      <c r="M850" s="59"/>
      <c r="S850" s="59"/>
      <c r="V850" s="59"/>
      <c r="W850" s="59"/>
      <c r="X850" s="59"/>
      <c r="Y850" s="59"/>
    </row>
    <row r="851" spans="3:25">
      <c r="C851" s="61"/>
      <c r="M851" s="59"/>
      <c r="S851" s="59"/>
      <c r="V851" s="59"/>
      <c r="W851" s="59"/>
      <c r="X851" s="59"/>
      <c r="Y851" s="59"/>
    </row>
    <row r="852" spans="3:25">
      <c r="C852" s="61"/>
      <c r="M852" s="59"/>
      <c r="S852" s="59"/>
      <c r="V852" s="59"/>
      <c r="W852" s="59"/>
      <c r="X852" s="59"/>
      <c r="Y852" s="59"/>
    </row>
    <row r="853" spans="3:25">
      <c r="C853" s="61"/>
      <c r="M853" s="59"/>
      <c r="S853" s="59"/>
      <c r="V853" s="59"/>
      <c r="W853" s="59"/>
      <c r="X853" s="59"/>
      <c r="Y853" s="59"/>
    </row>
    <row r="854" spans="3:25">
      <c r="C854" s="61"/>
      <c r="M854" s="59"/>
      <c r="S854" s="59"/>
      <c r="V854" s="59"/>
      <c r="W854" s="59"/>
      <c r="X854" s="59"/>
      <c r="Y854" s="59"/>
    </row>
    <row r="855" spans="3:25">
      <c r="C855" s="61"/>
      <c r="M855" s="59"/>
      <c r="S855" s="59"/>
      <c r="V855" s="59"/>
      <c r="W855" s="59"/>
      <c r="X855" s="59"/>
      <c r="Y855" s="59"/>
    </row>
    <row r="856" spans="3:25">
      <c r="C856" s="61"/>
      <c r="M856" s="59"/>
      <c r="S856" s="59"/>
      <c r="V856" s="59"/>
      <c r="W856" s="59"/>
      <c r="X856" s="59"/>
      <c r="Y856" s="59"/>
    </row>
    <row r="857" spans="3:25">
      <c r="C857" s="61"/>
      <c r="M857" s="59"/>
      <c r="S857" s="59"/>
      <c r="V857" s="59"/>
      <c r="W857" s="59"/>
      <c r="X857" s="59"/>
      <c r="Y857" s="59"/>
    </row>
    <row r="858" spans="3:25">
      <c r="C858" s="61"/>
      <c r="M858" s="59"/>
      <c r="S858" s="59"/>
      <c r="V858" s="59"/>
      <c r="W858" s="59"/>
      <c r="X858" s="59"/>
      <c r="Y858" s="59"/>
    </row>
    <row r="859" spans="3:25">
      <c r="C859" s="61"/>
      <c r="M859" s="59"/>
      <c r="S859" s="59"/>
      <c r="V859" s="59"/>
      <c r="W859" s="59"/>
      <c r="X859" s="59"/>
      <c r="Y859" s="59"/>
    </row>
    <row r="860" spans="3:25">
      <c r="C860" s="61"/>
      <c r="M860" s="59"/>
      <c r="S860" s="59"/>
      <c r="V860" s="59"/>
      <c r="W860" s="59"/>
      <c r="X860" s="59"/>
      <c r="Y860" s="59"/>
    </row>
    <row r="861" spans="3:25">
      <c r="C861" s="61"/>
      <c r="M861" s="59"/>
      <c r="S861" s="59"/>
      <c r="V861" s="59"/>
      <c r="W861" s="59"/>
      <c r="X861" s="59"/>
      <c r="Y861" s="59"/>
    </row>
    <row r="862" spans="3:25">
      <c r="C862" s="61"/>
      <c r="M862" s="59"/>
      <c r="S862" s="59"/>
      <c r="V862" s="59"/>
      <c r="W862" s="59"/>
      <c r="X862" s="59"/>
      <c r="Y862" s="59"/>
    </row>
    <row r="863" spans="3:25">
      <c r="C863" s="61"/>
      <c r="M863" s="59"/>
      <c r="S863" s="59"/>
      <c r="V863" s="59"/>
      <c r="W863" s="59"/>
      <c r="X863" s="59"/>
      <c r="Y863" s="59"/>
    </row>
    <row r="864" spans="3:25">
      <c r="C864" s="61"/>
      <c r="M864" s="59"/>
      <c r="S864" s="59"/>
      <c r="V864" s="59"/>
      <c r="W864" s="59"/>
      <c r="X864" s="59"/>
      <c r="Y864" s="59"/>
    </row>
    <row r="865" spans="3:25">
      <c r="C865" s="61"/>
      <c r="M865" s="59"/>
      <c r="S865" s="59"/>
      <c r="V865" s="59"/>
      <c r="W865" s="59"/>
      <c r="X865" s="59"/>
      <c r="Y865" s="59"/>
    </row>
    <row r="866" spans="3:25">
      <c r="C866" s="61"/>
      <c r="M866" s="59"/>
      <c r="S866" s="59"/>
      <c r="V866" s="59"/>
      <c r="W866" s="59"/>
      <c r="X866" s="59"/>
      <c r="Y866" s="59"/>
    </row>
    <row r="867" spans="3:25">
      <c r="C867" s="61"/>
      <c r="M867" s="59"/>
      <c r="S867" s="59"/>
      <c r="V867" s="59"/>
      <c r="W867" s="59"/>
      <c r="X867" s="59"/>
      <c r="Y867" s="59"/>
    </row>
    <row r="868" spans="3:25">
      <c r="C868" s="61"/>
      <c r="M868" s="59"/>
      <c r="S868" s="59"/>
      <c r="V868" s="59"/>
      <c r="W868" s="59"/>
      <c r="X868" s="59"/>
      <c r="Y868" s="59"/>
    </row>
    <row r="869" spans="3:25">
      <c r="C869" s="61"/>
      <c r="M869" s="59"/>
      <c r="S869" s="59"/>
      <c r="V869" s="59"/>
      <c r="W869" s="59"/>
      <c r="X869" s="59"/>
      <c r="Y869" s="59"/>
    </row>
    <row r="870" spans="3:25">
      <c r="C870" s="61"/>
      <c r="M870" s="59"/>
      <c r="S870" s="59"/>
      <c r="V870" s="59"/>
      <c r="W870" s="59"/>
      <c r="X870" s="59"/>
      <c r="Y870" s="59"/>
    </row>
    <row r="871" spans="3:25">
      <c r="C871" s="61"/>
      <c r="M871" s="59"/>
      <c r="S871" s="59"/>
      <c r="V871" s="59"/>
      <c r="W871" s="59"/>
      <c r="X871" s="59"/>
      <c r="Y871" s="59"/>
    </row>
    <row r="872" spans="3:25">
      <c r="C872" s="61"/>
      <c r="M872" s="59"/>
      <c r="S872" s="59"/>
      <c r="V872" s="59"/>
      <c r="W872" s="59"/>
      <c r="X872" s="59"/>
      <c r="Y872" s="59"/>
    </row>
    <row r="873" spans="3:25">
      <c r="C873" s="61"/>
      <c r="M873" s="59"/>
      <c r="S873" s="59"/>
      <c r="V873" s="59"/>
      <c r="W873" s="59"/>
      <c r="X873" s="59"/>
      <c r="Y873" s="59"/>
    </row>
    <row r="874" spans="3:25">
      <c r="C874" s="61"/>
      <c r="M874" s="59"/>
      <c r="S874" s="59"/>
      <c r="V874" s="59"/>
      <c r="W874" s="59"/>
      <c r="X874" s="59"/>
      <c r="Y874" s="59"/>
    </row>
    <row r="875" spans="3:25">
      <c r="C875" s="61"/>
      <c r="M875" s="59"/>
      <c r="S875" s="59"/>
      <c r="V875" s="59"/>
      <c r="W875" s="59"/>
      <c r="X875" s="59"/>
      <c r="Y875" s="59"/>
    </row>
    <row r="876" spans="3:25">
      <c r="C876" s="61"/>
      <c r="M876" s="59"/>
      <c r="S876" s="59"/>
      <c r="V876" s="59"/>
      <c r="W876" s="59"/>
      <c r="X876" s="59"/>
      <c r="Y876" s="59"/>
    </row>
    <row r="877" spans="3:25">
      <c r="C877" s="61"/>
      <c r="M877" s="59"/>
      <c r="S877" s="59"/>
      <c r="V877" s="59"/>
      <c r="W877" s="59"/>
      <c r="X877" s="59"/>
      <c r="Y877" s="59"/>
    </row>
    <row r="878" spans="3:25">
      <c r="C878" s="61"/>
      <c r="M878" s="59"/>
      <c r="S878" s="59"/>
      <c r="V878" s="59"/>
      <c r="W878" s="59"/>
      <c r="X878" s="59"/>
      <c r="Y878" s="59"/>
    </row>
    <row r="879" spans="3:25">
      <c r="C879" s="61"/>
      <c r="M879" s="59"/>
      <c r="S879" s="59"/>
      <c r="V879" s="59"/>
      <c r="W879" s="59"/>
      <c r="X879" s="59"/>
      <c r="Y879" s="59"/>
    </row>
    <row r="880" spans="3:25">
      <c r="C880" s="61"/>
      <c r="M880" s="59"/>
      <c r="S880" s="59"/>
      <c r="V880" s="59"/>
      <c r="W880" s="59"/>
      <c r="X880" s="59"/>
      <c r="Y880" s="59"/>
    </row>
    <row r="881" spans="3:25">
      <c r="C881" s="61"/>
      <c r="M881" s="59"/>
      <c r="S881" s="59"/>
      <c r="V881" s="59"/>
      <c r="W881" s="59"/>
      <c r="X881" s="59"/>
      <c r="Y881" s="59"/>
    </row>
    <row r="882" spans="3:25">
      <c r="C882" s="61"/>
      <c r="M882" s="59"/>
      <c r="S882" s="59"/>
      <c r="V882" s="59"/>
      <c r="W882" s="59"/>
      <c r="X882" s="59"/>
      <c r="Y882" s="59"/>
    </row>
    <row r="883" spans="3:25">
      <c r="C883" s="61"/>
      <c r="M883" s="59"/>
      <c r="S883" s="59"/>
      <c r="V883" s="59"/>
      <c r="W883" s="59"/>
      <c r="X883" s="59"/>
      <c r="Y883" s="59"/>
    </row>
    <row r="884" spans="3:25">
      <c r="C884" s="61"/>
      <c r="M884" s="59"/>
      <c r="S884" s="59"/>
      <c r="V884" s="59"/>
      <c r="W884" s="59"/>
      <c r="X884" s="59"/>
      <c r="Y884" s="59"/>
    </row>
    <row r="885" spans="3:25">
      <c r="C885" s="61"/>
      <c r="M885" s="59"/>
      <c r="S885" s="59"/>
      <c r="V885" s="59"/>
      <c r="W885" s="59"/>
      <c r="X885" s="59"/>
      <c r="Y885" s="59"/>
    </row>
    <row r="886" spans="3:25">
      <c r="C886" s="61"/>
      <c r="M886" s="59"/>
      <c r="S886" s="59"/>
      <c r="V886" s="59"/>
      <c r="W886" s="59"/>
      <c r="X886" s="59"/>
      <c r="Y886" s="59"/>
    </row>
    <row r="887" spans="3:25">
      <c r="C887" s="61"/>
      <c r="M887" s="59"/>
      <c r="S887" s="59"/>
      <c r="V887" s="59"/>
      <c r="W887" s="59"/>
      <c r="X887" s="59"/>
      <c r="Y887" s="59"/>
    </row>
    <row r="888" spans="3:25">
      <c r="C888" s="61"/>
      <c r="M888" s="59"/>
      <c r="S888" s="59"/>
      <c r="V888" s="59"/>
      <c r="W888" s="59"/>
      <c r="X888" s="59"/>
      <c r="Y888" s="59"/>
    </row>
    <row r="889" spans="3:25">
      <c r="C889" s="61"/>
      <c r="M889" s="59"/>
      <c r="S889" s="59"/>
      <c r="V889" s="59"/>
      <c r="W889" s="59"/>
      <c r="X889" s="59"/>
      <c r="Y889" s="59"/>
    </row>
    <row r="890" spans="3:25">
      <c r="C890" s="61"/>
      <c r="M890" s="59"/>
      <c r="S890" s="59"/>
      <c r="V890" s="59"/>
      <c r="W890" s="59"/>
      <c r="X890" s="59"/>
      <c r="Y890" s="59"/>
    </row>
    <row r="891" spans="3:25">
      <c r="C891" s="61"/>
      <c r="M891" s="59"/>
      <c r="S891" s="59"/>
      <c r="V891" s="59"/>
      <c r="W891" s="59"/>
      <c r="X891" s="59"/>
      <c r="Y891" s="59"/>
    </row>
    <row r="892" spans="3:25">
      <c r="C892" s="61"/>
      <c r="M892" s="59"/>
      <c r="S892" s="59"/>
      <c r="V892" s="59"/>
      <c r="W892" s="59"/>
      <c r="X892" s="59"/>
      <c r="Y892" s="59"/>
    </row>
    <row r="893" spans="3:25">
      <c r="C893" s="61"/>
      <c r="M893" s="59"/>
      <c r="S893" s="59"/>
      <c r="V893" s="59"/>
      <c r="W893" s="59"/>
      <c r="X893" s="59"/>
      <c r="Y893" s="59"/>
    </row>
    <row r="894" spans="3:25">
      <c r="C894" s="61"/>
      <c r="M894" s="59"/>
      <c r="S894" s="59"/>
      <c r="V894" s="59"/>
      <c r="W894" s="59"/>
      <c r="X894" s="59"/>
      <c r="Y894" s="59"/>
    </row>
    <row r="895" spans="3:25">
      <c r="C895" s="61"/>
      <c r="M895" s="59"/>
      <c r="S895" s="59"/>
      <c r="V895" s="59"/>
      <c r="W895" s="59"/>
      <c r="X895" s="59"/>
      <c r="Y895" s="59"/>
    </row>
    <row r="896" spans="3:25">
      <c r="C896" s="61"/>
      <c r="M896" s="59"/>
      <c r="S896" s="59"/>
      <c r="V896" s="59"/>
      <c r="W896" s="59"/>
      <c r="X896" s="59"/>
      <c r="Y896" s="59"/>
    </row>
    <row r="897" spans="3:25">
      <c r="C897" s="61"/>
      <c r="M897" s="59"/>
      <c r="S897" s="59"/>
      <c r="V897" s="59"/>
      <c r="W897" s="59"/>
      <c r="X897" s="59"/>
      <c r="Y897" s="59"/>
    </row>
    <row r="898" spans="3:25">
      <c r="C898" s="61"/>
      <c r="M898" s="59"/>
      <c r="S898" s="59"/>
      <c r="V898" s="59"/>
      <c r="W898" s="59"/>
      <c r="X898" s="59"/>
      <c r="Y898" s="59"/>
    </row>
    <row r="899" spans="3:25">
      <c r="C899" s="61"/>
      <c r="M899" s="59"/>
      <c r="S899" s="59"/>
      <c r="V899" s="59"/>
      <c r="W899" s="59"/>
      <c r="X899" s="59"/>
      <c r="Y899" s="59"/>
    </row>
    <row r="900" spans="3:25">
      <c r="C900" s="61"/>
      <c r="M900" s="59"/>
      <c r="S900" s="59"/>
      <c r="V900" s="59"/>
      <c r="W900" s="59"/>
      <c r="X900" s="59"/>
      <c r="Y900" s="59"/>
    </row>
    <row r="901" spans="3:25">
      <c r="C901" s="61"/>
      <c r="M901" s="59"/>
      <c r="S901" s="59"/>
      <c r="V901" s="59"/>
      <c r="W901" s="59"/>
      <c r="X901" s="59"/>
      <c r="Y901" s="59"/>
    </row>
    <row r="902" spans="3:25">
      <c r="C902" s="61"/>
      <c r="M902" s="59"/>
      <c r="S902" s="59"/>
      <c r="V902" s="59"/>
      <c r="W902" s="59"/>
      <c r="X902" s="59"/>
      <c r="Y902" s="59"/>
    </row>
    <row r="903" spans="3:25">
      <c r="C903" s="61"/>
      <c r="M903" s="59"/>
      <c r="S903" s="59"/>
      <c r="V903" s="59"/>
      <c r="W903" s="59"/>
      <c r="X903" s="59"/>
      <c r="Y903" s="59"/>
    </row>
    <row r="904" spans="3:25">
      <c r="C904" s="61"/>
      <c r="M904" s="59"/>
      <c r="S904" s="59"/>
      <c r="V904" s="59"/>
      <c r="W904" s="59"/>
      <c r="X904" s="59"/>
      <c r="Y904" s="59"/>
    </row>
    <row r="905" spans="3:25">
      <c r="C905" s="61"/>
      <c r="M905" s="59"/>
      <c r="S905" s="59"/>
      <c r="V905" s="59"/>
      <c r="W905" s="59"/>
      <c r="X905" s="59"/>
      <c r="Y905" s="59"/>
    </row>
    <row r="906" spans="3:25">
      <c r="C906" s="61"/>
      <c r="M906" s="59"/>
      <c r="S906" s="59"/>
      <c r="V906" s="59"/>
      <c r="W906" s="59"/>
      <c r="X906" s="59"/>
      <c r="Y906" s="59"/>
    </row>
    <row r="907" spans="3:25">
      <c r="C907" s="61"/>
      <c r="M907" s="59"/>
      <c r="S907" s="59"/>
      <c r="V907" s="59"/>
      <c r="W907" s="59"/>
      <c r="X907" s="59"/>
      <c r="Y907" s="59"/>
    </row>
    <row r="908" spans="3:25">
      <c r="C908" s="61"/>
      <c r="M908" s="59"/>
      <c r="S908" s="59"/>
      <c r="V908" s="59"/>
      <c r="W908" s="59"/>
      <c r="X908" s="59"/>
      <c r="Y908" s="59"/>
    </row>
    <row r="909" spans="3:25">
      <c r="C909" s="61"/>
      <c r="M909" s="59"/>
      <c r="S909" s="59"/>
      <c r="V909" s="59"/>
      <c r="W909" s="59"/>
      <c r="X909" s="59"/>
      <c r="Y909" s="59"/>
    </row>
    <row r="910" spans="3:25">
      <c r="C910" s="61"/>
      <c r="M910" s="59"/>
      <c r="S910" s="59"/>
      <c r="V910" s="59"/>
      <c r="W910" s="59"/>
      <c r="X910" s="59"/>
      <c r="Y910" s="59"/>
    </row>
    <row r="911" spans="3:25">
      <c r="C911" s="61"/>
      <c r="M911" s="59"/>
      <c r="S911" s="59"/>
      <c r="V911" s="59"/>
      <c r="W911" s="59"/>
      <c r="X911" s="59"/>
      <c r="Y911" s="59"/>
    </row>
    <row r="912" spans="3:25">
      <c r="C912" s="61"/>
      <c r="M912" s="59"/>
      <c r="S912" s="59"/>
      <c r="V912" s="59"/>
      <c r="W912" s="59"/>
      <c r="X912" s="59"/>
      <c r="Y912" s="59"/>
    </row>
    <row r="913" spans="3:25">
      <c r="C913" s="61"/>
      <c r="M913" s="59"/>
      <c r="S913" s="59"/>
      <c r="V913" s="59"/>
      <c r="W913" s="59"/>
      <c r="X913" s="59"/>
      <c r="Y913" s="59"/>
    </row>
    <row r="914" spans="3:25">
      <c r="C914" s="61"/>
      <c r="M914" s="59"/>
      <c r="S914" s="59"/>
      <c r="V914" s="59"/>
      <c r="W914" s="59"/>
      <c r="X914" s="59"/>
      <c r="Y914" s="59"/>
    </row>
    <row r="915" spans="3:25">
      <c r="C915" s="61"/>
      <c r="M915" s="59"/>
      <c r="S915" s="59"/>
      <c r="V915" s="59"/>
      <c r="W915" s="59"/>
      <c r="X915" s="59"/>
      <c r="Y915" s="59"/>
    </row>
    <row r="916" spans="3:25">
      <c r="C916" s="61"/>
      <c r="M916" s="59"/>
      <c r="S916" s="59"/>
      <c r="V916" s="59"/>
      <c r="W916" s="59"/>
      <c r="X916" s="59"/>
      <c r="Y916" s="59"/>
    </row>
    <row r="917" spans="3:25">
      <c r="C917" s="61"/>
      <c r="M917" s="59"/>
      <c r="S917" s="59"/>
      <c r="V917" s="59"/>
      <c r="W917" s="59"/>
      <c r="X917" s="59"/>
      <c r="Y917" s="59"/>
    </row>
    <row r="918" spans="3:25">
      <c r="C918" s="61"/>
      <c r="M918" s="59"/>
      <c r="S918" s="59"/>
      <c r="V918" s="59"/>
      <c r="W918" s="59"/>
      <c r="X918" s="59"/>
      <c r="Y918" s="59"/>
    </row>
    <row r="919" spans="3:25">
      <c r="C919" s="61"/>
      <c r="M919" s="59"/>
      <c r="S919" s="59"/>
      <c r="V919" s="59"/>
      <c r="W919" s="59"/>
      <c r="X919" s="59"/>
      <c r="Y919" s="59"/>
    </row>
    <row r="920" spans="3:25">
      <c r="C920" s="61"/>
      <c r="M920" s="59"/>
      <c r="S920" s="59"/>
      <c r="V920" s="59"/>
      <c r="W920" s="59"/>
      <c r="X920" s="59"/>
      <c r="Y920" s="59"/>
    </row>
    <row r="921" spans="3:25">
      <c r="C921" s="61"/>
      <c r="M921" s="59"/>
      <c r="S921" s="59"/>
      <c r="V921" s="59"/>
      <c r="W921" s="59"/>
      <c r="X921" s="59"/>
      <c r="Y921" s="59"/>
    </row>
    <row r="922" spans="3:25">
      <c r="C922" s="61"/>
      <c r="M922" s="59"/>
      <c r="S922" s="59"/>
      <c r="V922" s="59"/>
      <c r="W922" s="59"/>
      <c r="X922" s="59"/>
      <c r="Y922" s="59"/>
    </row>
    <row r="923" spans="3:25">
      <c r="C923" s="61"/>
      <c r="M923" s="59"/>
      <c r="S923" s="59"/>
      <c r="V923" s="59"/>
      <c r="W923" s="59"/>
      <c r="X923" s="59"/>
      <c r="Y923" s="59"/>
    </row>
    <row r="924" spans="3:25">
      <c r="C924" s="61"/>
      <c r="M924" s="59"/>
      <c r="S924" s="59"/>
      <c r="V924" s="59"/>
      <c r="W924" s="59"/>
      <c r="X924" s="59"/>
      <c r="Y924" s="59"/>
    </row>
    <row r="925" spans="3:25">
      <c r="C925" s="61"/>
      <c r="M925" s="59"/>
      <c r="S925" s="59"/>
      <c r="V925" s="59"/>
      <c r="W925" s="59"/>
      <c r="X925" s="59"/>
      <c r="Y925" s="59"/>
    </row>
    <row r="926" spans="3:25">
      <c r="C926" s="61"/>
      <c r="M926" s="59"/>
      <c r="S926" s="59"/>
      <c r="V926" s="59"/>
      <c r="W926" s="59"/>
      <c r="X926" s="59"/>
      <c r="Y926" s="59"/>
    </row>
    <row r="927" spans="3:25">
      <c r="C927" s="61"/>
      <c r="M927" s="59"/>
      <c r="S927" s="59"/>
      <c r="V927" s="59"/>
      <c r="W927" s="59"/>
      <c r="X927" s="59"/>
      <c r="Y927" s="59"/>
    </row>
    <row r="928" spans="3:25">
      <c r="C928" s="61"/>
      <c r="M928" s="59"/>
      <c r="S928" s="59"/>
      <c r="V928" s="59"/>
      <c r="W928" s="59"/>
      <c r="X928" s="59"/>
      <c r="Y928" s="59"/>
    </row>
    <row r="929" spans="3:25">
      <c r="C929" s="61"/>
      <c r="M929" s="59"/>
      <c r="S929" s="59"/>
      <c r="V929" s="59"/>
      <c r="W929" s="59"/>
      <c r="X929" s="59"/>
      <c r="Y929" s="59"/>
    </row>
    <row r="930" spans="3:25">
      <c r="C930" s="61"/>
      <c r="M930" s="59"/>
      <c r="S930" s="59"/>
      <c r="V930" s="59"/>
      <c r="W930" s="59"/>
      <c r="X930" s="59"/>
      <c r="Y930" s="59"/>
    </row>
    <row r="931" spans="3:25">
      <c r="C931" s="61"/>
      <c r="M931" s="59"/>
      <c r="S931" s="59"/>
      <c r="V931" s="59"/>
      <c r="W931" s="59"/>
      <c r="X931" s="59"/>
      <c r="Y931" s="59"/>
    </row>
    <row r="932" spans="3:25">
      <c r="C932" s="61"/>
      <c r="M932" s="59"/>
      <c r="S932" s="59"/>
      <c r="V932" s="59"/>
      <c r="W932" s="59"/>
      <c r="X932" s="59"/>
      <c r="Y932" s="59"/>
    </row>
    <row r="933" spans="3:25">
      <c r="C933" s="61"/>
      <c r="M933" s="59"/>
      <c r="S933" s="59"/>
      <c r="V933" s="59"/>
      <c r="W933" s="59"/>
      <c r="X933" s="59"/>
      <c r="Y933" s="59"/>
    </row>
    <row r="934" spans="3:25">
      <c r="C934" s="61"/>
      <c r="M934" s="59"/>
      <c r="S934" s="59"/>
      <c r="V934" s="59"/>
      <c r="W934" s="59"/>
      <c r="X934" s="59"/>
      <c r="Y934" s="59"/>
    </row>
    <row r="935" spans="3:25">
      <c r="C935" s="61"/>
      <c r="M935" s="59"/>
      <c r="S935" s="59"/>
      <c r="V935" s="59"/>
      <c r="W935" s="59"/>
      <c r="X935" s="59"/>
      <c r="Y935" s="59"/>
    </row>
    <row r="936" spans="3:25">
      <c r="C936" s="61"/>
      <c r="M936" s="59"/>
      <c r="S936" s="59"/>
      <c r="V936" s="59"/>
      <c r="W936" s="59"/>
      <c r="X936" s="59"/>
      <c r="Y936" s="59"/>
    </row>
    <row r="937" spans="3:25">
      <c r="C937" s="61"/>
      <c r="M937" s="59"/>
      <c r="S937" s="59"/>
      <c r="V937" s="59"/>
      <c r="W937" s="59"/>
      <c r="X937" s="59"/>
      <c r="Y937" s="59"/>
    </row>
    <row r="938" spans="3:25">
      <c r="C938" s="61"/>
      <c r="M938" s="59"/>
      <c r="S938" s="59"/>
      <c r="V938" s="59"/>
      <c r="W938" s="59"/>
      <c r="X938" s="59"/>
      <c r="Y938" s="59"/>
    </row>
    <row r="939" spans="3:25">
      <c r="C939" s="61"/>
      <c r="M939" s="59"/>
      <c r="S939" s="59"/>
      <c r="V939" s="59"/>
      <c r="W939" s="59"/>
      <c r="X939" s="59"/>
      <c r="Y939" s="59"/>
    </row>
    <row r="940" spans="3:25">
      <c r="C940" s="61"/>
      <c r="M940" s="59"/>
      <c r="S940" s="59"/>
      <c r="V940" s="59"/>
      <c r="W940" s="59"/>
      <c r="X940" s="59"/>
      <c r="Y940" s="59"/>
    </row>
    <row r="941" spans="3:25">
      <c r="C941" s="61"/>
      <c r="M941" s="59"/>
      <c r="S941" s="59"/>
      <c r="V941" s="59"/>
      <c r="W941" s="59"/>
      <c r="X941" s="59"/>
      <c r="Y941" s="59"/>
    </row>
    <row r="942" spans="3:25">
      <c r="C942" s="61"/>
      <c r="M942" s="59"/>
      <c r="S942" s="59"/>
      <c r="V942" s="59"/>
      <c r="W942" s="59"/>
      <c r="X942" s="59"/>
      <c r="Y942" s="59"/>
    </row>
    <row r="943" spans="3:25">
      <c r="C943" s="61"/>
      <c r="M943" s="59"/>
      <c r="S943" s="59"/>
      <c r="V943" s="59"/>
      <c r="W943" s="59"/>
      <c r="X943" s="59"/>
      <c r="Y943" s="59"/>
    </row>
    <row r="944" spans="3:25">
      <c r="C944" s="61"/>
      <c r="M944" s="59"/>
      <c r="S944" s="59"/>
      <c r="V944" s="59"/>
      <c r="W944" s="59"/>
      <c r="X944" s="59"/>
      <c r="Y944" s="59"/>
    </row>
    <row r="945" spans="3:25">
      <c r="C945" s="61"/>
      <c r="M945" s="59"/>
      <c r="S945" s="59"/>
      <c r="V945" s="59"/>
      <c r="W945" s="59"/>
      <c r="X945" s="59"/>
      <c r="Y945" s="59"/>
    </row>
    <row r="946" spans="3:25">
      <c r="C946" s="61"/>
      <c r="M946" s="59"/>
      <c r="S946" s="59"/>
      <c r="V946" s="59"/>
      <c r="W946" s="59"/>
      <c r="X946" s="59"/>
      <c r="Y946" s="59"/>
    </row>
    <row r="947" spans="3:25">
      <c r="C947" s="61"/>
      <c r="M947" s="59"/>
      <c r="S947" s="59"/>
      <c r="V947" s="59"/>
      <c r="W947" s="59"/>
      <c r="X947" s="59"/>
      <c r="Y947" s="59"/>
    </row>
    <row r="948" spans="3:25">
      <c r="C948" s="61"/>
      <c r="M948" s="59"/>
      <c r="S948" s="59"/>
      <c r="V948" s="59"/>
      <c r="W948" s="59"/>
      <c r="X948" s="59"/>
      <c r="Y948" s="59"/>
    </row>
    <row r="949" spans="3:25">
      <c r="C949" s="61"/>
      <c r="M949" s="59"/>
      <c r="S949" s="59"/>
      <c r="V949" s="59"/>
      <c r="W949" s="59"/>
      <c r="X949" s="59"/>
      <c r="Y949" s="59"/>
    </row>
    <row r="950" spans="3:25">
      <c r="C950" s="61"/>
      <c r="M950" s="59"/>
      <c r="S950" s="59"/>
      <c r="V950" s="59"/>
      <c r="W950" s="59"/>
      <c r="X950" s="59"/>
      <c r="Y950" s="59"/>
    </row>
    <row r="951" spans="3:25">
      <c r="C951" s="61"/>
      <c r="M951" s="59"/>
      <c r="S951" s="59"/>
      <c r="V951" s="59"/>
      <c r="W951" s="59"/>
      <c r="X951" s="59"/>
      <c r="Y951" s="59"/>
    </row>
    <row r="952" spans="3:25">
      <c r="C952" s="61"/>
      <c r="M952" s="59"/>
      <c r="S952" s="59"/>
      <c r="V952" s="59"/>
      <c r="W952" s="59"/>
      <c r="X952" s="59"/>
      <c r="Y952" s="59"/>
    </row>
    <row r="953" spans="3:25">
      <c r="C953" s="61"/>
      <c r="M953" s="59"/>
      <c r="S953" s="59"/>
      <c r="V953" s="59"/>
      <c r="W953" s="59"/>
      <c r="X953" s="59"/>
      <c r="Y953" s="59"/>
    </row>
    <row r="954" spans="3:25">
      <c r="C954" s="61"/>
      <c r="M954" s="59"/>
      <c r="S954" s="59"/>
      <c r="V954" s="59"/>
      <c r="W954" s="59"/>
      <c r="X954" s="59"/>
      <c r="Y954" s="59"/>
    </row>
    <row r="955" spans="3:25">
      <c r="C955" s="61"/>
      <c r="M955" s="59"/>
      <c r="S955" s="59"/>
      <c r="V955" s="59"/>
      <c r="W955" s="59"/>
      <c r="X955" s="59"/>
      <c r="Y955" s="59"/>
    </row>
    <row r="956" spans="3:25">
      <c r="C956" s="61"/>
      <c r="M956" s="59"/>
      <c r="S956" s="59"/>
      <c r="V956" s="59"/>
      <c r="W956" s="59"/>
      <c r="X956" s="59"/>
      <c r="Y956" s="59"/>
    </row>
    <row r="957" spans="3:25">
      <c r="C957" s="61"/>
      <c r="M957" s="59"/>
      <c r="S957" s="59"/>
      <c r="V957" s="59"/>
      <c r="W957" s="59"/>
      <c r="X957" s="59"/>
      <c r="Y957" s="59"/>
    </row>
    <row r="958" spans="3:25">
      <c r="C958" s="61"/>
      <c r="M958" s="59"/>
      <c r="S958" s="59"/>
      <c r="V958" s="59"/>
      <c r="W958" s="59"/>
      <c r="X958" s="59"/>
      <c r="Y958" s="59"/>
    </row>
    <row r="959" spans="3:25">
      <c r="C959" s="61"/>
      <c r="M959" s="59"/>
      <c r="S959" s="59"/>
      <c r="V959" s="59"/>
      <c r="W959" s="59"/>
      <c r="X959" s="59"/>
      <c r="Y959" s="59"/>
    </row>
    <row r="960" spans="3:25">
      <c r="C960" s="61"/>
      <c r="M960" s="59"/>
      <c r="S960" s="59"/>
      <c r="V960" s="59"/>
      <c r="W960" s="59"/>
      <c r="X960" s="59"/>
      <c r="Y960" s="59"/>
    </row>
    <row r="961" spans="3:25">
      <c r="C961" s="61"/>
      <c r="M961" s="59"/>
      <c r="S961" s="59"/>
      <c r="V961" s="59"/>
      <c r="W961" s="59"/>
      <c r="X961" s="59"/>
      <c r="Y961" s="59"/>
    </row>
    <row r="962" spans="3:25">
      <c r="C962" s="61"/>
      <c r="M962" s="59"/>
      <c r="S962" s="59"/>
      <c r="V962" s="59"/>
      <c r="W962" s="59"/>
      <c r="X962" s="59"/>
      <c r="Y962" s="59"/>
    </row>
    <row r="963" spans="3:25">
      <c r="C963" s="61"/>
      <c r="M963" s="59"/>
      <c r="S963" s="59"/>
      <c r="V963" s="59"/>
      <c r="W963" s="59"/>
      <c r="X963" s="59"/>
      <c r="Y963" s="59"/>
    </row>
    <row r="964" spans="3:25">
      <c r="C964" s="61"/>
      <c r="M964" s="59"/>
      <c r="S964" s="59"/>
      <c r="V964" s="59"/>
      <c r="W964" s="59"/>
      <c r="X964" s="59"/>
      <c r="Y964" s="59"/>
    </row>
    <row r="965" spans="3:25">
      <c r="C965" s="61"/>
      <c r="M965" s="59"/>
      <c r="S965" s="59"/>
      <c r="V965" s="59"/>
      <c r="W965" s="59"/>
      <c r="X965" s="59"/>
      <c r="Y965" s="59"/>
    </row>
    <row r="966" spans="3:25">
      <c r="C966" s="61"/>
      <c r="M966" s="59"/>
      <c r="S966" s="59"/>
      <c r="V966" s="59"/>
      <c r="W966" s="59"/>
      <c r="X966" s="59"/>
      <c r="Y966" s="59"/>
    </row>
    <row r="967" spans="3:25">
      <c r="C967" s="61"/>
      <c r="M967" s="59"/>
      <c r="S967" s="59"/>
      <c r="V967" s="59"/>
      <c r="W967" s="59"/>
      <c r="X967" s="59"/>
      <c r="Y967" s="59"/>
    </row>
    <row r="968" spans="3:25">
      <c r="C968" s="61"/>
      <c r="M968" s="59"/>
      <c r="S968" s="59"/>
      <c r="V968" s="59"/>
      <c r="W968" s="59"/>
      <c r="X968" s="59"/>
      <c r="Y968" s="59"/>
    </row>
    <row r="969" spans="3:25">
      <c r="C969" s="61"/>
      <c r="M969" s="59"/>
      <c r="S969" s="59"/>
      <c r="V969" s="59"/>
      <c r="W969" s="59"/>
      <c r="X969" s="59"/>
      <c r="Y969" s="59"/>
    </row>
    <row r="970" spans="3:25">
      <c r="C970" s="61"/>
      <c r="M970" s="59"/>
      <c r="S970" s="59"/>
      <c r="V970" s="59"/>
      <c r="W970" s="59"/>
      <c r="X970" s="59"/>
      <c r="Y970" s="59"/>
    </row>
    <row r="971" spans="3:25">
      <c r="C971" s="61"/>
      <c r="M971" s="59"/>
      <c r="S971" s="59"/>
      <c r="V971" s="59"/>
      <c r="W971" s="59"/>
      <c r="X971" s="59"/>
      <c r="Y971" s="59"/>
    </row>
    <row r="972" spans="3:25">
      <c r="C972" s="61"/>
      <c r="M972" s="59"/>
      <c r="S972" s="59"/>
      <c r="V972" s="59"/>
      <c r="W972" s="59"/>
      <c r="X972" s="59"/>
      <c r="Y972" s="59"/>
    </row>
    <row r="973" spans="3:25">
      <c r="C973" s="61"/>
      <c r="M973" s="59"/>
      <c r="S973" s="59"/>
      <c r="V973" s="59"/>
      <c r="W973" s="59"/>
      <c r="X973" s="59"/>
      <c r="Y973" s="59"/>
    </row>
    <row r="974" spans="3:25">
      <c r="C974" s="61"/>
      <c r="M974" s="59"/>
      <c r="S974" s="59"/>
      <c r="V974" s="59"/>
      <c r="W974" s="59"/>
      <c r="X974" s="59"/>
      <c r="Y974" s="59"/>
    </row>
    <row r="975" spans="3:25">
      <c r="C975" s="61"/>
      <c r="M975" s="59"/>
      <c r="S975" s="59"/>
      <c r="V975" s="59"/>
      <c r="W975" s="59"/>
      <c r="X975" s="59"/>
      <c r="Y975" s="59"/>
    </row>
    <row r="976" spans="3:25">
      <c r="C976" s="61"/>
      <c r="M976" s="59"/>
      <c r="S976" s="59"/>
      <c r="V976" s="59"/>
      <c r="W976" s="59"/>
      <c r="X976" s="59"/>
      <c r="Y976" s="59"/>
    </row>
    <row r="977" spans="3:25">
      <c r="C977" s="61"/>
      <c r="M977" s="59"/>
      <c r="S977" s="59"/>
      <c r="V977" s="59"/>
      <c r="W977" s="59"/>
      <c r="X977" s="59"/>
      <c r="Y977" s="59"/>
    </row>
    <row r="978" spans="3:25">
      <c r="C978" s="61"/>
      <c r="M978" s="59"/>
      <c r="S978" s="59"/>
      <c r="V978" s="59"/>
      <c r="W978" s="59"/>
      <c r="X978" s="59"/>
      <c r="Y978" s="59"/>
    </row>
    <row r="979" spans="3:25">
      <c r="C979" s="61"/>
      <c r="M979" s="59"/>
      <c r="S979" s="59"/>
      <c r="V979" s="59"/>
      <c r="W979" s="59"/>
      <c r="X979" s="59"/>
      <c r="Y979" s="59"/>
    </row>
    <row r="980" spans="3:25">
      <c r="C980" s="61"/>
      <c r="M980" s="59"/>
      <c r="S980" s="59"/>
      <c r="V980" s="59"/>
      <c r="W980" s="59"/>
      <c r="X980" s="59"/>
      <c r="Y980" s="59"/>
    </row>
    <row r="981" spans="3:25">
      <c r="C981" s="61"/>
      <c r="M981" s="59"/>
      <c r="S981" s="59"/>
      <c r="V981" s="59"/>
      <c r="W981" s="59"/>
      <c r="X981" s="59"/>
      <c r="Y981" s="59"/>
    </row>
    <row r="982" spans="3:25">
      <c r="C982" s="61"/>
      <c r="M982" s="59"/>
      <c r="S982" s="59"/>
      <c r="V982" s="59"/>
      <c r="W982" s="59"/>
      <c r="X982" s="59"/>
      <c r="Y982" s="59"/>
    </row>
    <row r="983" spans="3:25">
      <c r="C983" s="61"/>
      <c r="M983" s="59"/>
      <c r="S983" s="59"/>
      <c r="V983" s="59"/>
      <c r="W983" s="59"/>
      <c r="X983" s="59"/>
      <c r="Y983" s="59"/>
    </row>
    <row r="984" spans="3:25">
      <c r="C984" s="61"/>
      <c r="M984" s="59"/>
      <c r="S984" s="59"/>
      <c r="V984" s="59"/>
      <c r="W984" s="59"/>
      <c r="X984" s="59"/>
      <c r="Y984" s="59"/>
    </row>
    <row r="985" spans="3:25">
      <c r="C985" s="61"/>
      <c r="M985" s="59"/>
      <c r="S985" s="59"/>
      <c r="V985" s="59"/>
      <c r="W985" s="59"/>
      <c r="X985" s="59"/>
      <c r="Y985" s="59"/>
    </row>
    <row r="986" spans="3:25">
      <c r="C986" s="61"/>
      <c r="M986" s="59"/>
      <c r="S986" s="59"/>
      <c r="V986" s="59"/>
      <c r="W986" s="59"/>
      <c r="X986" s="59"/>
      <c r="Y986" s="59"/>
    </row>
    <row r="987" spans="3:25">
      <c r="C987" s="61"/>
      <c r="M987" s="59"/>
      <c r="S987" s="59"/>
      <c r="V987" s="59"/>
      <c r="W987" s="59"/>
      <c r="X987" s="59"/>
      <c r="Y987" s="59"/>
    </row>
    <row r="988" spans="3:25">
      <c r="C988" s="61"/>
      <c r="M988" s="59"/>
      <c r="S988" s="59"/>
      <c r="V988" s="59"/>
      <c r="W988" s="59"/>
      <c r="X988" s="59"/>
      <c r="Y988" s="59"/>
    </row>
    <row r="989" spans="3:25">
      <c r="C989" s="61"/>
      <c r="M989" s="59"/>
      <c r="S989" s="59"/>
      <c r="V989" s="59"/>
      <c r="W989" s="59"/>
      <c r="X989" s="59"/>
      <c r="Y989" s="59"/>
    </row>
    <row r="990" spans="3:25">
      <c r="C990" s="61"/>
      <c r="M990" s="59"/>
      <c r="S990" s="59"/>
      <c r="V990" s="59"/>
      <c r="W990" s="59"/>
      <c r="X990" s="59"/>
      <c r="Y990" s="59"/>
    </row>
    <row r="991" spans="3:25">
      <c r="C991" s="61"/>
      <c r="M991" s="59"/>
      <c r="S991" s="59"/>
      <c r="V991" s="59"/>
      <c r="W991" s="59"/>
      <c r="X991" s="59"/>
      <c r="Y991" s="59"/>
    </row>
    <row r="992" spans="3:25">
      <c r="C992" s="61"/>
      <c r="M992" s="59"/>
      <c r="S992" s="59"/>
      <c r="V992" s="59"/>
      <c r="W992" s="59"/>
      <c r="X992" s="59"/>
      <c r="Y992" s="59"/>
    </row>
    <row r="993" spans="3:25">
      <c r="C993" s="61"/>
      <c r="M993" s="59"/>
      <c r="S993" s="59"/>
      <c r="V993" s="59"/>
      <c r="W993" s="59"/>
      <c r="X993" s="59"/>
      <c r="Y993" s="59"/>
    </row>
    <row r="994" spans="3:25">
      <c r="C994" s="61"/>
      <c r="M994" s="59"/>
      <c r="S994" s="59"/>
      <c r="V994" s="59"/>
      <c r="W994" s="59"/>
      <c r="X994" s="59"/>
      <c r="Y994" s="59"/>
    </row>
    <row r="995" spans="3:25">
      <c r="C995" s="61"/>
      <c r="M995" s="59"/>
      <c r="S995" s="59"/>
      <c r="V995" s="59"/>
      <c r="W995" s="59"/>
      <c r="X995" s="59"/>
      <c r="Y995" s="59"/>
    </row>
    <row r="996" spans="3:25">
      <c r="C996" s="61"/>
      <c r="M996" s="59"/>
      <c r="S996" s="59"/>
      <c r="V996" s="59"/>
      <c r="W996" s="59"/>
      <c r="X996" s="59"/>
      <c r="Y996" s="59"/>
    </row>
    <row r="997" spans="3:25">
      <c r="C997" s="61"/>
      <c r="M997" s="59"/>
      <c r="S997" s="59"/>
      <c r="V997" s="59"/>
      <c r="W997" s="59"/>
      <c r="X997" s="59"/>
      <c r="Y997" s="59"/>
    </row>
    <row r="998" spans="3:25">
      <c r="C998" s="61"/>
      <c r="M998" s="59"/>
      <c r="S998" s="59"/>
      <c r="V998" s="59"/>
      <c r="W998" s="59"/>
      <c r="X998" s="59"/>
      <c r="Y998" s="59"/>
    </row>
    <row r="999" spans="3:25">
      <c r="C999" s="61"/>
      <c r="M999" s="59"/>
      <c r="S999" s="59"/>
      <c r="V999" s="59"/>
      <c r="W999" s="59"/>
      <c r="X999" s="59"/>
      <c r="Y999" s="59"/>
    </row>
    <row r="1000" spans="3:25">
      <c r="C1000" s="61"/>
      <c r="M1000" s="59"/>
      <c r="S1000" s="59"/>
      <c r="V1000" s="59"/>
      <c r="W1000" s="59"/>
      <c r="X1000" s="59"/>
      <c r="Y1000" s="59"/>
    </row>
    <row r="1001" spans="3:25">
      <c r="C1001" s="61"/>
      <c r="M1001" s="59"/>
      <c r="S1001" s="59"/>
      <c r="V1001" s="59"/>
      <c r="W1001" s="59"/>
      <c r="X1001" s="59"/>
      <c r="Y1001" s="59"/>
    </row>
    <row r="1002" spans="3:25">
      <c r="C1002" s="61"/>
      <c r="M1002" s="59"/>
      <c r="S1002" s="59"/>
      <c r="V1002" s="59"/>
      <c r="W1002" s="59"/>
      <c r="X1002" s="59"/>
      <c r="Y1002" s="59"/>
    </row>
    <row r="1003" spans="3:25">
      <c r="C1003" s="61"/>
      <c r="M1003" s="59"/>
      <c r="S1003" s="59"/>
      <c r="V1003" s="59"/>
      <c r="W1003" s="59"/>
      <c r="X1003" s="59"/>
      <c r="Y1003" s="59"/>
    </row>
    <row r="1004" spans="3:25">
      <c r="C1004" s="61"/>
      <c r="M1004" s="59"/>
      <c r="S1004" s="59"/>
      <c r="V1004" s="59"/>
      <c r="W1004" s="59"/>
      <c r="X1004" s="59"/>
      <c r="Y1004" s="59"/>
    </row>
    <row r="1005" spans="3:25">
      <c r="C1005" s="61"/>
      <c r="M1005" s="59"/>
      <c r="S1005" s="59"/>
      <c r="V1005" s="59"/>
      <c r="W1005" s="59"/>
      <c r="X1005" s="59"/>
      <c r="Y1005" s="59"/>
    </row>
  </sheetData>
  <mergeCells count="5">
    <mergeCell ref="B6:B7"/>
    <mergeCell ref="C6:C7"/>
    <mergeCell ref="D6:G6"/>
    <mergeCell ref="I6:M6"/>
    <mergeCell ref="O6:S6"/>
  </mergeCells>
  <pageMargins left="0.75" right="0.75" top="1" bottom="1" header="0.5" footer="0.5"/>
  <pageSetup paperSize="9" scale="51" fitToHeight="0"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8"/>
  <sheetViews>
    <sheetView topLeftCell="A95" zoomScale="75" zoomScaleNormal="75" zoomScalePageLayoutView="75" workbookViewId="0">
      <selection activeCell="D140" sqref="D140"/>
    </sheetView>
  </sheetViews>
  <sheetFormatPr defaultColWidth="10.85546875" defaultRowHeight="15"/>
  <cols>
    <col min="1" max="5" width="15.140625" style="527" customWidth="1"/>
    <col min="6" max="6" width="15.28515625" style="527" customWidth="1"/>
    <col min="7" max="7" width="16.140625" style="527" customWidth="1"/>
    <col min="8" max="8" width="16.42578125" style="527" customWidth="1"/>
    <col min="9" max="10" width="15.28515625" style="527" customWidth="1"/>
    <col min="11" max="12" width="13.28515625" style="527" customWidth="1"/>
    <col min="13" max="14" width="14.85546875" style="527" bestFit="1" customWidth="1"/>
    <col min="15" max="15" width="15" style="527" bestFit="1" customWidth="1"/>
    <col min="16" max="18" width="13.42578125" style="527" bestFit="1" customWidth="1"/>
    <col min="19" max="16384" width="10.85546875" style="527"/>
  </cols>
  <sheetData>
    <row r="1" spans="1:19" ht="15" customHeight="1">
      <c r="A1" s="980" t="s">
        <v>997</v>
      </c>
      <c r="B1" s="980"/>
      <c r="C1" s="980"/>
      <c r="D1" s="980"/>
      <c r="E1" s="980"/>
      <c r="F1" s="978" t="s">
        <v>978</v>
      </c>
      <c r="G1" s="978"/>
      <c r="H1" s="978"/>
      <c r="I1" s="978"/>
      <c r="J1" s="978"/>
      <c r="M1"/>
      <c r="N1"/>
      <c r="O1"/>
      <c r="P1"/>
      <c r="Q1"/>
      <c r="R1"/>
      <c r="S1"/>
    </row>
    <row r="2" spans="1:19" ht="15.95" customHeight="1">
      <c r="A2" s="981"/>
      <c r="B2" s="981"/>
      <c r="C2" s="981"/>
      <c r="D2" s="981"/>
      <c r="E2" s="981"/>
      <c r="F2" s="990"/>
      <c r="G2" s="990"/>
      <c r="H2" s="990"/>
      <c r="I2" s="990"/>
      <c r="J2" s="990"/>
      <c r="M2"/>
      <c r="N2"/>
      <c r="O2"/>
      <c r="P2"/>
      <c r="Q2"/>
      <c r="R2"/>
      <c r="S2"/>
    </row>
    <row r="3" spans="1:19" ht="15.95" customHeight="1">
      <c r="A3" s="981"/>
      <c r="B3" s="981"/>
      <c r="C3" s="981"/>
      <c r="D3" s="981"/>
      <c r="E3" s="981"/>
      <c r="F3" s="991" t="s">
        <v>969</v>
      </c>
      <c r="G3" s="992"/>
      <c r="H3" s="992"/>
      <c r="I3" s="992"/>
      <c r="J3" s="992"/>
      <c r="M3"/>
      <c r="N3"/>
      <c r="O3"/>
      <c r="P3"/>
      <c r="Q3"/>
      <c r="R3"/>
      <c r="S3"/>
    </row>
    <row r="4" spans="1:19">
      <c r="A4" s="981"/>
      <c r="B4" s="981"/>
      <c r="C4" s="981"/>
      <c r="D4" s="981"/>
      <c r="E4" s="981"/>
      <c r="F4" s="993"/>
      <c r="G4" s="994"/>
      <c r="H4" s="994"/>
      <c r="I4" s="994"/>
      <c r="J4" s="994"/>
      <c r="M4"/>
      <c r="N4"/>
      <c r="O4"/>
      <c r="P4"/>
      <c r="Q4"/>
      <c r="R4"/>
      <c r="S4"/>
    </row>
    <row r="5" spans="1:19">
      <c r="A5" s="981"/>
      <c r="B5" s="981"/>
      <c r="C5" s="981"/>
      <c r="D5" s="981"/>
      <c r="E5" s="981"/>
      <c r="M5"/>
      <c r="N5"/>
      <c r="O5"/>
      <c r="P5"/>
      <c r="Q5"/>
      <c r="R5"/>
      <c r="S5"/>
    </row>
    <row r="6" spans="1:19" ht="15" customHeight="1">
      <c r="F6" s="991" t="s">
        <v>970</v>
      </c>
      <c r="G6" s="992"/>
      <c r="H6" s="992"/>
      <c r="I6" s="992"/>
      <c r="J6" s="992"/>
      <c r="M6"/>
      <c r="N6"/>
      <c r="O6"/>
      <c r="P6"/>
      <c r="Q6"/>
      <c r="R6"/>
      <c r="S6"/>
    </row>
    <row r="7" spans="1:19">
      <c r="A7" s="982" t="s">
        <v>982</v>
      </c>
      <c r="B7" s="982"/>
      <c r="C7" s="982"/>
      <c r="D7" s="982"/>
      <c r="E7" s="982"/>
      <c r="F7" s="995"/>
      <c r="G7" s="996"/>
      <c r="H7" s="996"/>
      <c r="I7" s="996"/>
      <c r="J7" s="996"/>
      <c r="M7"/>
      <c r="N7"/>
      <c r="O7"/>
      <c r="P7"/>
      <c r="Q7"/>
      <c r="R7"/>
      <c r="S7"/>
    </row>
    <row r="8" spans="1:19" ht="15" customHeight="1">
      <c r="A8" s="982"/>
      <c r="B8" s="982"/>
      <c r="C8" s="982"/>
      <c r="D8" s="982"/>
      <c r="E8" s="982"/>
      <c r="F8" s="995"/>
      <c r="G8" s="996"/>
      <c r="H8" s="996"/>
      <c r="I8" s="996"/>
      <c r="J8" s="996"/>
      <c r="M8"/>
      <c r="N8"/>
      <c r="O8"/>
      <c r="P8"/>
      <c r="Q8"/>
      <c r="R8"/>
      <c r="S8"/>
    </row>
    <row r="9" spans="1:19">
      <c r="F9" s="993"/>
      <c r="G9" s="994"/>
      <c r="H9" s="994"/>
      <c r="I9" s="994"/>
      <c r="J9" s="994"/>
      <c r="M9"/>
      <c r="N9"/>
      <c r="O9"/>
      <c r="P9"/>
      <c r="Q9"/>
      <c r="R9"/>
      <c r="S9"/>
    </row>
    <row r="10" spans="1:19">
      <c r="A10" s="590" t="s">
        <v>968</v>
      </c>
      <c r="B10" s="590"/>
      <c r="C10" s="591"/>
      <c r="D10" s="591"/>
      <c r="E10" s="591"/>
      <c r="M10"/>
      <c r="N10"/>
      <c r="O10"/>
      <c r="P10"/>
      <c r="Q10"/>
      <c r="R10"/>
      <c r="S10"/>
    </row>
    <row r="11" spans="1:19" ht="15.95" customHeight="1">
      <c r="A11" s="592" t="s">
        <v>890</v>
      </c>
      <c r="B11" s="525" t="s">
        <v>4</v>
      </c>
      <c r="C11" s="525" t="s">
        <v>521</v>
      </c>
      <c r="D11" s="525" t="s">
        <v>522</v>
      </c>
      <c r="E11" s="525" t="s">
        <v>845</v>
      </c>
      <c r="F11" s="991" t="s">
        <v>971</v>
      </c>
      <c r="G11" s="992"/>
      <c r="H11" s="992"/>
      <c r="I11" s="992"/>
      <c r="J11" s="992"/>
      <c r="M11"/>
      <c r="N11"/>
      <c r="O11"/>
      <c r="P11"/>
      <c r="Q11"/>
      <c r="R11"/>
      <c r="S11"/>
    </row>
    <row r="12" spans="1:19">
      <c r="A12" s="525" t="str">
        <f>'Detailed Budget'!AI79</f>
        <v>Prevention</v>
      </c>
      <c r="B12" s="595">
        <f>'Detailed Budget'!AE79</f>
        <v>89536863.288073838</v>
      </c>
      <c r="C12" s="542">
        <f>'Detailed Budget'!AF79</f>
        <v>68699906.540960953</v>
      </c>
      <c r="D12" s="542">
        <f>'Detailed Budget'!AG79</f>
        <v>20487132.665862888</v>
      </c>
      <c r="E12" s="542">
        <f>'Detailed Budget'!AH79</f>
        <v>619824.08125000005</v>
      </c>
      <c r="F12" s="995"/>
      <c r="G12" s="996"/>
      <c r="H12" s="996"/>
      <c r="I12" s="996"/>
      <c r="J12" s="996"/>
      <c r="M12"/>
      <c r="N12"/>
      <c r="O12"/>
      <c r="P12"/>
      <c r="Q12"/>
      <c r="R12"/>
      <c r="S12"/>
    </row>
    <row r="13" spans="1:19">
      <c r="A13" s="525" t="s">
        <v>999</v>
      </c>
      <c r="B13" s="595">
        <f>'Detailed Budget'!AE80</f>
        <v>78815982.450000003</v>
      </c>
      <c r="C13" s="542">
        <f>'Detailed Budget'!AF80</f>
        <v>74213084.618749991</v>
      </c>
      <c r="D13" s="542">
        <f>'Detailed Budget'!AG80</f>
        <v>4390022.8312499998</v>
      </c>
      <c r="E13" s="542">
        <f>'Detailed Budget'!AH80</f>
        <v>212875</v>
      </c>
      <c r="F13" s="993"/>
      <c r="G13" s="994"/>
      <c r="H13" s="994"/>
      <c r="I13" s="994"/>
      <c r="J13" s="994"/>
      <c r="M13"/>
      <c r="N13"/>
      <c r="O13"/>
      <c r="P13"/>
      <c r="Q13"/>
      <c r="R13"/>
      <c r="S13"/>
    </row>
    <row r="14" spans="1:19">
      <c r="A14" s="525" t="s">
        <v>998</v>
      </c>
      <c r="B14" s="595">
        <f>'Detailed Budget'!AE81</f>
        <v>3746317.5</v>
      </c>
      <c r="C14" s="542">
        <f>'Detailed Budget'!AF81</f>
        <v>0</v>
      </c>
      <c r="D14" s="542">
        <f>'Detailed Budget'!AG81</f>
        <v>971122.5</v>
      </c>
      <c r="E14" s="542">
        <f>'Detailed Budget'!AH81</f>
        <v>3210195</v>
      </c>
      <c r="M14"/>
      <c r="N14"/>
      <c r="O14"/>
      <c r="P14"/>
      <c r="Q14"/>
      <c r="R14"/>
      <c r="S14"/>
    </row>
    <row r="15" spans="1:19" ht="15.95" customHeight="1">
      <c r="A15" s="525" t="str">
        <f>'Detailed Budget'!AI82</f>
        <v>Management</v>
      </c>
      <c r="B15" s="595">
        <f>'Detailed Budget'!AE82</f>
        <v>2800000</v>
      </c>
      <c r="C15" s="542">
        <f>'Detailed Budget'!AF82</f>
        <v>0</v>
      </c>
      <c r="D15" s="542">
        <f>'Detailed Budget'!AG82</f>
        <v>2800000</v>
      </c>
      <c r="E15" s="542">
        <f>'Detailed Budget'!AH82</f>
        <v>0</v>
      </c>
      <c r="F15" s="991" t="s">
        <v>972</v>
      </c>
      <c r="G15" s="992"/>
      <c r="H15" s="992"/>
      <c r="I15" s="992"/>
      <c r="J15" s="992"/>
      <c r="M15"/>
      <c r="N15"/>
      <c r="O15"/>
      <c r="P15"/>
      <c r="Q15"/>
      <c r="R15"/>
      <c r="S15"/>
    </row>
    <row r="16" spans="1:19">
      <c r="A16" s="593" t="str">
        <f>'Detailed Budget'!AI83</f>
        <v>Total</v>
      </c>
      <c r="B16" s="594">
        <f>'Detailed Budget'!AE83</f>
        <v>174899163.23807383</v>
      </c>
      <c r="C16" s="594">
        <f>'Detailed Budget'!AF83</f>
        <v>142912991.15971094</v>
      </c>
      <c r="D16" s="594">
        <f>'Detailed Budget'!AG83</f>
        <v>28648277.997112889</v>
      </c>
      <c r="E16" s="594">
        <f>'Detailed Budget'!AH83</f>
        <v>4042894.0812499998</v>
      </c>
      <c r="F16" s="993"/>
      <c r="G16" s="994"/>
      <c r="H16" s="994"/>
      <c r="I16" s="994"/>
      <c r="J16" s="994"/>
      <c r="M16"/>
      <c r="N16"/>
      <c r="O16"/>
      <c r="P16"/>
      <c r="Q16"/>
      <c r="R16"/>
      <c r="S16"/>
    </row>
    <row r="17" spans="6:19">
      <c r="M17"/>
      <c r="N17"/>
      <c r="O17"/>
      <c r="P17"/>
      <c r="Q17"/>
      <c r="R17"/>
      <c r="S17"/>
    </row>
    <row r="18" spans="6:19" ht="15" customHeight="1">
      <c r="F18" s="991" t="s">
        <v>973</v>
      </c>
      <c r="G18" s="992"/>
      <c r="H18" s="992"/>
      <c r="I18" s="992"/>
      <c r="J18" s="992"/>
      <c r="M18"/>
      <c r="N18"/>
      <c r="O18"/>
      <c r="P18"/>
      <c r="Q18"/>
      <c r="R18"/>
      <c r="S18"/>
    </row>
    <row r="19" spans="6:19">
      <c r="F19" s="993"/>
      <c r="G19" s="994"/>
      <c r="H19" s="994"/>
      <c r="I19" s="994"/>
      <c r="J19" s="994"/>
      <c r="M19"/>
      <c r="N19"/>
      <c r="O19"/>
      <c r="P19"/>
      <c r="Q19"/>
      <c r="R19"/>
      <c r="S19"/>
    </row>
    <row r="20" spans="6:19">
      <c r="M20"/>
      <c r="N20"/>
      <c r="O20"/>
      <c r="P20"/>
      <c r="Q20"/>
      <c r="R20"/>
      <c r="S20"/>
    </row>
    <row r="21" spans="6:19">
      <c r="F21" s="598" t="s">
        <v>974</v>
      </c>
      <c r="G21" s="599"/>
      <c r="H21" s="599"/>
      <c r="I21" s="599"/>
      <c r="J21" s="599"/>
      <c r="M21"/>
      <c r="N21"/>
      <c r="O21"/>
      <c r="P21"/>
      <c r="Q21"/>
      <c r="R21"/>
      <c r="S21"/>
    </row>
    <row r="22" spans="6:19">
      <c r="M22"/>
      <c r="N22"/>
      <c r="O22"/>
      <c r="P22"/>
      <c r="Q22"/>
      <c r="R22"/>
      <c r="S22"/>
    </row>
    <row r="23" spans="6:19">
      <c r="F23" s="997" t="s">
        <v>975</v>
      </c>
      <c r="G23" s="997"/>
      <c r="H23" s="997"/>
      <c r="I23" s="997"/>
      <c r="J23" s="997"/>
      <c r="M23"/>
      <c r="N23"/>
      <c r="O23"/>
      <c r="P23"/>
      <c r="Q23"/>
      <c r="R23"/>
      <c r="S23"/>
    </row>
    <row r="24" spans="6:19">
      <c r="M24"/>
      <c r="N24"/>
      <c r="O24"/>
      <c r="P24"/>
      <c r="Q24"/>
      <c r="R24"/>
      <c r="S24"/>
    </row>
    <row r="25" spans="6:19" ht="17.100000000000001" customHeight="1">
      <c r="M25"/>
      <c r="N25"/>
      <c r="O25"/>
      <c r="P25"/>
      <c r="Q25"/>
      <c r="R25"/>
      <c r="S25"/>
    </row>
    <row r="26" spans="6:19">
      <c r="M26"/>
      <c r="N26"/>
      <c r="O26"/>
      <c r="P26"/>
      <c r="Q26"/>
      <c r="R26"/>
      <c r="S26"/>
    </row>
    <row r="27" spans="6:19">
      <c r="M27"/>
      <c r="N27"/>
      <c r="O27"/>
      <c r="P27"/>
      <c r="Q27"/>
      <c r="R27"/>
      <c r="S27"/>
    </row>
    <row r="28" spans="6:19">
      <c r="M28"/>
      <c r="N28"/>
      <c r="O28"/>
      <c r="P28"/>
      <c r="Q28"/>
      <c r="R28"/>
      <c r="S28"/>
    </row>
    <row r="29" spans="6:19">
      <c r="M29"/>
      <c r="N29"/>
      <c r="O29"/>
      <c r="P29"/>
      <c r="Q29"/>
      <c r="R29"/>
      <c r="S29"/>
    </row>
    <row r="30" spans="6:19">
      <c r="M30"/>
      <c r="N30"/>
      <c r="O30"/>
      <c r="P30"/>
      <c r="Q30"/>
      <c r="R30"/>
      <c r="S30"/>
    </row>
    <row r="39" spans="1:10">
      <c r="H39"/>
      <c r="I39"/>
      <c r="J39"/>
    </row>
    <row r="40" spans="1:10">
      <c r="H40"/>
      <c r="I40"/>
      <c r="J40"/>
    </row>
    <row r="41" spans="1:10">
      <c r="H41" s="511"/>
      <c r="I41" s="511"/>
      <c r="J41" s="511"/>
    </row>
    <row r="42" spans="1:10">
      <c r="H42" s="511"/>
      <c r="I42" s="511"/>
      <c r="J42" s="511"/>
    </row>
    <row r="43" spans="1:10">
      <c r="H43" s="511"/>
      <c r="I43" s="511"/>
      <c r="J43" s="511"/>
    </row>
    <row r="44" spans="1:10">
      <c r="H44" s="511"/>
      <c r="I44" s="511"/>
      <c r="J44" s="511"/>
    </row>
    <row r="45" spans="1:10">
      <c r="H45" s="511"/>
      <c r="I45" s="511"/>
      <c r="J45" s="511"/>
    </row>
    <row r="46" spans="1:10">
      <c r="H46" s="511"/>
      <c r="I46" s="511"/>
      <c r="J46" s="511"/>
    </row>
    <row r="47" spans="1:10">
      <c r="H47"/>
      <c r="I47"/>
      <c r="J47"/>
    </row>
    <row r="48" spans="1:10" ht="15.95" customHeight="1">
      <c r="A48" s="983" t="s">
        <v>1001</v>
      </c>
      <c r="B48" s="983"/>
      <c r="C48" s="983"/>
      <c r="D48" s="983"/>
      <c r="E48" s="983"/>
      <c r="F48" s="987" t="s">
        <v>979</v>
      </c>
      <c r="G48" s="987"/>
      <c r="H48" s="987"/>
      <c r="I48" s="987"/>
      <c r="J48" s="987"/>
    </row>
    <row r="49" spans="1:15" ht="15.95" customHeight="1">
      <c r="A49" s="983"/>
      <c r="B49" s="983"/>
      <c r="C49" s="983"/>
      <c r="D49" s="983"/>
      <c r="E49" s="983"/>
      <c r="F49" s="988"/>
      <c r="G49" s="988"/>
      <c r="H49" s="988"/>
      <c r="I49" s="988"/>
      <c r="J49" s="988"/>
    </row>
    <row r="50" spans="1:15">
      <c r="A50" s="573"/>
      <c r="B50" s="573"/>
      <c r="C50" s="573"/>
      <c r="D50" s="573"/>
      <c r="E50" s="573"/>
      <c r="F50" s="573"/>
      <c r="I50" s="511"/>
      <c r="J50" s="511"/>
    </row>
    <row r="51" spans="1:15" ht="15.95" customHeight="1">
      <c r="A51" s="984" t="s">
        <v>1002</v>
      </c>
      <c r="B51" s="984"/>
      <c r="C51" s="984"/>
      <c r="D51" s="984"/>
      <c r="E51" s="984"/>
      <c r="F51" s="989" t="s">
        <v>1004</v>
      </c>
      <c r="G51" s="989"/>
      <c r="H51" s="989"/>
      <c r="I51" s="989"/>
      <c r="J51" s="989"/>
    </row>
    <row r="52" spans="1:15">
      <c r="A52" s="984"/>
      <c r="B52" s="984"/>
      <c r="C52" s="984"/>
      <c r="D52" s="984"/>
      <c r="E52" s="984"/>
      <c r="F52" s="573"/>
      <c r="I52" s="511"/>
      <c r="J52" s="511"/>
    </row>
    <row r="53" spans="1:15" ht="18">
      <c r="A53" s="984"/>
      <c r="B53" s="984"/>
      <c r="C53" s="984"/>
      <c r="D53" s="984"/>
      <c r="E53" s="984"/>
      <c r="F53" s="597" t="str">
        <f>'Public Budget'!B18</f>
        <v>HIV/AIDS State Program (activities within the scope of the program)</v>
      </c>
      <c r="G53" s="597"/>
      <c r="H53" s="597"/>
      <c r="I53" s="597"/>
      <c r="J53" s="597"/>
    </row>
    <row r="54" spans="1:15">
      <c r="A54" s="573"/>
      <c r="B54" s="573"/>
      <c r="C54" s="573"/>
      <c r="D54" s="985" t="s">
        <v>1003</v>
      </c>
      <c r="E54" s="985"/>
      <c r="F54" s="527" t="s">
        <v>861</v>
      </c>
      <c r="G54" s="527" t="s">
        <v>55</v>
      </c>
      <c r="H54" s="527" t="s">
        <v>56</v>
      </c>
      <c r="I54" s="527" t="s">
        <v>57</v>
      </c>
      <c r="J54" s="527" t="s">
        <v>58</v>
      </c>
    </row>
    <row r="55" spans="1:15">
      <c r="A55" s="527" t="s">
        <v>206</v>
      </c>
      <c r="B55" s="528" t="s">
        <v>1000</v>
      </c>
      <c r="C55" s="580" t="s">
        <v>948</v>
      </c>
      <c r="D55" s="573"/>
      <c r="E55" s="573"/>
      <c r="F55" s="571" t="str">
        <f>'Public Budget'!B20</f>
        <v>Total budget</v>
      </c>
      <c r="G55" s="826">
        <f>'Public Budget'!C20</f>
        <v>22771626.916242927</v>
      </c>
      <c r="H55" s="826">
        <f>'Public Budget'!D20</f>
        <v>29722151.586391427</v>
      </c>
      <c r="I55" s="826">
        <f>'Public Budget'!E20</f>
        <v>32547893.569531139</v>
      </c>
      <c r="J55" s="826">
        <f>'Public Budget'!F20</f>
        <v>33060053.665908352</v>
      </c>
    </row>
    <row r="56" spans="1:15">
      <c r="A56" s="527">
        <v>2016</v>
      </c>
      <c r="B56" s="514">
        <v>50212142.881945856</v>
      </c>
      <c r="D56" s="573"/>
      <c r="E56" s="573"/>
      <c r="F56" s="572" t="str">
        <f>'Public Budget'!B21</f>
        <v>Public</v>
      </c>
      <c r="G56" s="827">
        <f>'Public Budget'!C21</f>
        <v>12635553.293749999</v>
      </c>
      <c r="H56" s="827">
        <f>'Public Budget'!D21</f>
        <v>22142338.829764951</v>
      </c>
      <c r="I56" s="827">
        <f>'Public Budget'!E21</f>
        <v>27113465.617442235</v>
      </c>
      <c r="J56" s="827">
        <f>'Public Budget'!F21</f>
        <v>30752803.418753766</v>
      </c>
    </row>
    <row r="57" spans="1:15">
      <c r="A57" s="527">
        <v>2017</v>
      </c>
      <c r="B57" s="514">
        <v>45390891.576628529</v>
      </c>
      <c r="C57" s="579">
        <f>(Table29[[#This Row],[NSP $ (esst.)]]-B56)/B56</f>
        <v>-9.6017636941976514E-2</v>
      </c>
      <c r="D57" s="527" t="s">
        <v>983</v>
      </c>
      <c r="E57" s="527" t="s">
        <v>984</v>
      </c>
      <c r="F57" s="572" t="str">
        <f>'Public Budget'!B22</f>
        <v>GF</v>
      </c>
      <c r="G57" s="827">
        <f>'Public Budget'!C22</f>
        <v>10106073.622492926</v>
      </c>
      <c r="H57" s="827">
        <f>'Public Budget'!D22</f>
        <v>7462088.7566264747</v>
      </c>
      <c r="I57" s="827">
        <f>'Public Budget'!E22</f>
        <v>5316703.9520889036</v>
      </c>
      <c r="J57" s="827">
        <f>'Public Budget'!F22</f>
        <v>1919999.1659045857</v>
      </c>
    </row>
    <row r="58" spans="1:15" ht="15.75">
      <c r="A58" s="527">
        <v>2018</v>
      </c>
      <c r="B58" s="514">
        <v>49969937.772843346</v>
      </c>
      <c r="C58" s="579">
        <f>(Table29[[#This Row],[NSP $ (esst.)]]-B57)/B57</f>
        <v>0.10088028758995644</v>
      </c>
      <c r="D58" s="578">
        <f>SUM(B56:B58)</f>
        <v>145572972.23141772</v>
      </c>
      <c r="E58" s="578">
        <f>SUM(B59:B61)</f>
        <v>98433307.740957186</v>
      </c>
      <c r="F58" s="572" t="str">
        <f>'Public Budget'!B23</f>
        <v>Undefined</v>
      </c>
      <c r="G58" s="827">
        <f>'Public Budget'!C23</f>
        <v>30000</v>
      </c>
      <c r="H58" s="827">
        <f>'Public Budget'!D23</f>
        <v>117724</v>
      </c>
      <c r="I58" s="827">
        <f>'Public Budget'!E23</f>
        <v>117724</v>
      </c>
      <c r="J58" s="827">
        <f>'Public Budget'!F23</f>
        <v>387251.08124999999</v>
      </c>
    </row>
    <row r="59" spans="1:15">
      <c r="A59" s="527">
        <v>2019</v>
      </c>
      <c r="B59" s="572">
        <f>'Detailed Budget'!$AE$93</f>
        <v>23968843.293749999</v>
      </c>
      <c r="C59" s="579">
        <f>(Table29[[#This Row],[NSP $ (esst.)]]-B58)/B58</f>
        <v>-0.52033473800369423</v>
      </c>
      <c r="D59" s="573"/>
      <c r="E59" s="573"/>
      <c r="F59" s="573"/>
      <c r="I59" s="511"/>
      <c r="J59" s="511"/>
    </row>
    <row r="60" spans="1:15" ht="15.95" customHeight="1">
      <c r="A60" s="527">
        <v>2020</v>
      </c>
      <c r="B60" s="572">
        <f>'Detailed Budget'!$AF$93</f>
        <v>34335418.829764947</v>
      </c>
      <c r="C60" s="579">
        <f>(Table29[[#This Row],[NSP $ (esst.)]]-B59)/B59</f>
        <v>0.43250211989654447</v>
      </c>
      <c r="D60" s="528"/>
      <c r="E60" s="528"/>
      <c r="F60" s="608" t="str">
        <f>'Public Budget'!B29</f>
        <v>Funding gap</v>
      </c>
      <c r="G60" s="608"/>
      <c r="H60" s="608"/>
      <c r="I60" s="608"/>
      <c r="J60" s="608"/>
    </row>
    <row r="61" spans="1:15">
      <c r="A61" s="527">
        <v>2021</v>
      </c>
      <c r="B61" s="514">
        <f>'Detailed Budget'!$AG$93</f>
        <v>40129045.617442235</v>
      </c>
      <c r="C61" s="579">
        <f>(Table29[[#This Row],[NSP $ (esst.)]]-B60)/B60</f>
        <v>0.16873616181593989</v>
      </c>
      <c r="D61" s="573"/>
      <c r="E61" s="573"/>
      <c r="F61"/>
      <c r="G61"/>
      <c r="H61"/>
      <c r="I61"/>
      <c r="J61"/>
    </row>
    <row r="62" spans="1:15">
      <c r="A62" s="576">
        <v>2022</v>
      </c>
      <c r="B62" s="577">
        <f>'Detailed Budget'!$AH$93</f>
        <v>44479683.418753758</v>
      </c>
      <c r="C62" s="579">
        <f>(Table29[[#This Row],[NSP $ (esst.)]]-B61)/B61</f>
        <v>0.10841617921310598</v>
      </c>
      <c r="D62" s="573"/>
      <c r="E62" s="573"/>
      <c r="F62" s="527" t="s">
        <v>953</v>
      </c>
      <c r="G62" s="527" t="s">
        <v>55</v>
      </c>
      <c r="H62" s="527" t="s">
        <v>56</v>
      </c>
      <c r="I62" s="527" t="s">
        <v>57</v>
      </c>
      <c r="J62" s="527" t="s">
        <v>58</v>
      </c>
      <c r="K62"/>
      <c r="L62"/>
      <c r="M62"/>
      <c r="N62"/>
      <c r="O62"/>
    </row>
    <row r="63" spans="1:15">
      <c r="A63" s="573"/>
      <c r="B63" s="573"/>
      <c r="C63" s="573"/>
      <c r="D63" s="573"/>
      <c r="E63" s="573"/>
      <c r="F63" s="574">
        <f>'Public Budget'!B32</f>
        <v>0</v>
      </c>
      <c r="G63" s="575"/>
      <c r="H63" s="575"/>
      <c r="I63" s="575"/>
      <c r="J63" s="575"/>
      <c r="K63"/>
      <c r="L63"/>
      <c r="M63"/>
      <c r="N63"/>
      <c r="O63"/>
    </row>
    <row r="64" spans="1:15">
      <c r="A64" s="573"/>
      <c r="B64" s="573"/>
      <c r="C64" s="573"/>
      <c r="D64" s="573"/>
      <c r="E64" s="573"/>
      <c r="F64" s="527" t="str">
        <f>'Public Budget'!B33</f>
        <v>Prevention</v>
      </c>
      <c r="G64" s="827">
        <f>'Public Budget'!C33</f>
        <v>2558000</v>
      </c>
      <c r="H64" s="827">
        <f>'Public Budget'!D33</f>
        <v>5020400</v>
      </c>
      <c r="I64" s="827">
        <f>'Public Budget'!E33</f>
        <v>5020400</v>
      </c>
      <c r="J64" s="827">
        <f>'Public Budget'!F33</f>
        <v>5020400</v>
      </c>
      <c r="K64"/>
      <c r="L64"/>
      <c r="M64"/>
      <c r="N64"/>
      <c r="O64"/>
    </row>
    <row r="65" spans="1:15">
      <c r="A65" s="573"/>
      <c r="B65" s="573"/>
      <c r="C65" s="573"/>
      <c r="D65" s="573"/>
      <c r="E65" s="573"/>
      <c r="F65" s="527" t="str">
        <f>'Public Budget'!B34</f>
        <v>Treatment</v>
      </c>
      <c r="G65" s="827">
        <f>'Public Budget'!C34</f>
        <v>10077000</v>
      </c>
      <c r="H65" s="827">
        <f>'Public Budget'!D34</f>
        <v>13256400</v>
      </c>
      <c r="I65" s="827">
        <f>'Public Budget'!E34</f>
        <v>13256400</v>
      </c>
      <c r="J65" s="827">
        <f>'Public Budget'!F34</f>
        <v>13256400</v>
      </c>
      <c r="K65"/>
      <c r="L65"/>
      <c r="M65"/>
      <c r="N65"/>
      <c r="O65"/>
    </row>
    <row r="66" spans="1:15">
      <c r="A66" s="573"/>
      <c r="B66" s="573"/>
      <c r="C66" s="573"/>
      <c r="D66" s="573"/>
      <c r="E66" s="573"/>
      <c r="F66" s="527" t="str">
        <f>'Public Budget'!B35</f>
        <v>Total</v>
      </c>
      <c r="G66" s="827">
        <f>'Public Budget'!C35</f>
        <v>12635000</v>
      </c>
      <c r="H66" s="827">
        <f>'Public Budget'!D35</f>
        <v>18276800</v>
      </c>
      <c r="I66" s="827">
        <f>'Public Budget'!E35</f>
        <v>18276800</v>
      </c>
      <c r="J66" s="827">
        <f>'Public Budget'!F35</f>
        <v>18276800</v>
      </c>
      <c r="K66"/>
      <c r="L66"/>
      <c r="M66"/>
      <c r="N66"/>
      <c r="O66"/>
    </row>
    <row r="67" spans="1:15">
      <c r="A67" s="573"/>
      <c r="B67" s="573"/>
      <c r="C67" s="573"/>
      <c r="D67" s="573"/>
      <c r="E67" s="573"/>
      <c r="G67" s="572"/>
      <c r="H67" s="572"/>
      <c r="I67" s="572"/>
      <c r="J67" s="572"/>
      <c r="K67"/>
      <c r="L67"/>
      <c r="M67"/>
      <c r="N67"/>
      <c r="O67"/>
    </row>
    <row r="68" spans="1:15">
      <c r="A68" s="573"/>
      <c r="B68" s="573"/>
      <c r="C68" s="573"/>
      <c r="D68" s="573"/>
      <c r="E68" s="573"/>
      <c r="F68" s="609" t="str">
        <f>'Public Budget'!B37</f>
        <v>Budget Gap</v>
      </c>
      <c r="G68" s="828">
        <f>'Public Budget'!C37</f>
        <v>-553.29374999925494</v>
      </c>
      <c r="H68" s="828">
        <f>'Public Budget'!D37</f>
        <v>-3865538.829764951</v>
      </c>
      <c r="I68" s="828">
        <f>'Public Budget'!E37</f>
        <v>-8836665.6174422354</v>
      </c>
      <c r="J68" s="828">
        <f>'Public Budget'!F37</f>
        <v>-12476003.418753766</v>
      </c>
      <c r="K68"/>
      <c r="L68"/>
      <c r="M68"/>
      <c r="N68"/>
      <c r="O68"/>
    </row>
    <row r="69" spans="1:15">
      <c r="A69" s="573"/>
      <c r="B69" s="573"/>
      <c r="C69" s="573"/>
      <c r="D69" s="573"/>
      <c r="E69" s="573"/>
      <c r="F69" s="609" t="str">
        <f>'Public Budget'!B38</f>
        <v>%</v>
      </c>
      <c r="G69" s="610">
        <f>'Public Budget'!C38</f>
        <v>-4.3790561931084678E-5</v>
      </c>
      <c r="H69" s="610">
        <f>'Public Budget'!D38</f>
        <v>-0.21149976088620279</v>
      </c>
      <c r="I69" s="610">
        <f>'Public Budget'!E38</f>
        <v>-0.48349085274458525</v>
      </c>
      <c r="J69" s="610">
        <f>'Public Budget'!F38</f>
        <v>-0.68261421139114975</v>
      </c>
    </row>
    <row r="70" spans="1:15">
      <c r="A70" s="573"/>
      <c r="B70" s="573"/>
      <c r="C70" s="573"/>
      <c r="D70" s="573"/>
      <c r="E70" s="573"/>
      <c r="F70" s="527">
        <f>'Public Budget'!B43</f>
        <v>0</v>
      </c>
      <c r="G70" s="572">
        <f>'Public Budget'!C43</f>
        <v>0</v>
      </c>
      <c r="H70" s="572">
        <f>'Public Budget'!D43</f>
        <v>0</v>
      </c>
      <c r="I70" s="572">
        <f>'Public Budget'!E43</f>
        <v>0</v>
      </c>
      <c r="J70" s="572">
        <f>'Public Budget'!F43</f>
        <v>0</v>
      </c>
    </row>
    <row r="71" spans="1:15">
      <c r="F71" s="527">
        <f>'Public Budget'!B44</f>
        <v>0</v>
      </c>
      <c r="G71" s="611">
        <f>'Public Budget'!C44</f>
        <v>0</v>
      </c>
      <c r="H71" s="611">
        <f>'Public Budget'!D44</f>
        <v>0</v>
      </c>
      <c r="I71" s="611">
        <f>'Public Budget'!E44</f>
        <v>0</v>
      </c>
      <c r="J71" s="611">
        <f>'Public Budget'!F44</f>
        <v>0</v>
      </c>
    </row>
    <row r="72" spans="1:15">
      <c r="F72" s="581" t="s">
        <v>1016</v>
      </c>
      <c r="G72" s="581"/>
      <c r="H72" s="581"/>
      <c r="I72" s="581"/>
      <c r="J72" s="582"/>
    </row>
    <row r="73" spans="1:15">
      <c r="G73" s="583">
        <f>'Public Budget'!C48</f>
        <v>2019</v>
      </c>
      <c r="H73" s="583">
        <f>'Public Budget'!D48</f>
        <v>2020</v>
      </c>
      <c r="I73" s="583">
        <f>'Public Budget'!E48</f>
        <v>2021</v>
      </c>
      <c r="J73" s="584">
        <f>'Public Budget'!F48</f>
        <v>2022</v>
      </c>
    </row>
    <row r="74" spans="1:15">
      <c r="F74" s="527" t="s">
        <v>1017</v>
      </c>
      <c r="G74" s="585">
        <f>'Public Budget'!C49</f>
        <v>2264488.2937499993</v>
      </c>
      <c r="H74" s="585">
        <f>'Public Budget'!D49</f>
        <v>6869637.8987499997</v>
      </c>
      <c r="I74" s="585">
        <f>'Public Budget'!E49</f>
        <v>2458013.7200000025</v>
      </c>
      <c r="J74" s="586">
        <f>'Public Budget'!F49</f>
        <v>443377.30749999732</v>
      </c>
    </row>
    <row r="75" spans="1:15">
      <c r="F75" s="527" t="s">
        <v>1018</v>
      </c>
      <c r="G75" s="587">
        <f>'Public Budget'!C50</f>
        <v>413355</v>
      </c>
      <c r="H75" s="587">
        <f>'Public Budget'!D50</f>
        <v>2479102.6372649521</v>
      </c>
      <c r="I75" s="587">
        <f>'Public Budget'!E50</f>
        <v>0</v>
      </c>
      <c r="J75" s="588">
        <f>'Public Budget'!F50</f>
        <v>123675</v>
      </c>
    </row>
    <row r="76" spans="1:15">
      <c r="F76" s="527" t="s">
        <v>1019</v>
      </c>
      <c r="G76" s="585">
        <f>'Public Budget'!C51</f>
        <v>0</v>
      </c>
      <c r="H76" s="585">
        <f>'Public Budget'!D51</f>
        <v>643690</v>
      </c>
      <c r="I76" s="585">
        <f>'Public Budget'!E51</f>
        <v>5419605.7049422376</v>
      </c>
      <c r="J76" s="586">
        <f>'Public Budget'!F51</f>
        <v>8708191.1987537649</v>
      </c>
    </row>
    <row r="77" spans="1:15">
      <c r="F77"/>
      <c r="G77"/>
      <c r="H77"/>
      <c r="I77"/>
      <c r="J77"/>
    </row>
    <row r="78" spans="1:15" ht="18">
      <c r="F78" s="604" t="s">
        <v>1005</v>
      </c>
      <c r="G78" s="605">
        <v>2019</v>
      </c>
      <c r="H78" s="605">
        <v>2020</v>
      </c>
      <c r="I78" s="605">
        <v>2021</v>
      </c>
      <c r="J78" s="605">
        <v>2022</v>
      </c>
    </row>
    <row r="79" spans="1:15" ht="18">
      <c r="F79" s="606" t="s">
        <v>1006</v>
      </c>
      <c r="G79" s="235"/>
      <c r="H79" s="607">
        <v>939987.25760311005</v>
      </c>
      <c r="I79" s="607">
        <v>1686020.8061976789</v>
      </c>
      <c r="J79" s="607">
        <v>2548499.4249999998</v>
      </c>
    </row>
    <row r="80" spans="1:15" ht="18">
      <c r="F80" s="606" t="s">
        <v>917</v>
      </c>
      <c r="G80" s="607">
        <v>0</v>
      </c>
      <c r="H80" s="607">
        <v>109973.03801333299</v>
      </c>
      <c r="I80" s="607">
        <v>233440.68362933403</v>
      </c>
      <c r="J80" s="607">
        <v>620711.87998066505</v>
      </c>
    </row>
    <row r="81" spans="1:10" ht="18">
      <c r="F81" s="606" t="s">
        <v>777</v>
      </c>
      <c r="G81" s="607">
        <v>0</v>
      </c>
      <c r="H81" s="607">
        <v>92217.098154683597</v>
      </c>
      <c r="I81" s="607">
        <v>202877.61594030401</v>
      </c>
      <c r="J81" s="607">
        <v>557913.44383583497</v>
      </c>
    </row>
    <row r="82" spans="1:10" ht="18">
      <c r="F82" s="606" t="s">
        <v>1023</v>
      </c>
      <c r="G82" s="607">
        <v>0</v>
      </c>
      <c r="H82" s="607">
        <v>224659.88438342451</v>
      </c>
      <c r="I82" s="607">
        <v>224659.88438342451</v>
      </c>
      <c r="J82" s="607">
        <v>224659.88438342451</v>
      </c>
    </row>
    <row r="83" spans="1:10" ht="18">
      <c r="F83" s="606" t="s">
        <v>110</v>
      </c>
      <c r="G83" s="607">
        <v>67705</v>
      </c>
      <c r="H83" s="607">
        <v>194630</v>
      </c>
      <c r="I83" s="607">
        <v>333270</v>
      </c>
      <c r="J83" s="607">
        <v>382320</v>
      </c>
    </row>
    <row r="84" spans="1:10" ht="18">
      <c r="F84" s="606" t="s">
        <v>568</v>
      </c>
      <c r="G84" s="607">
        <v>3360</v>
      </c>
      <c r="H84" s="607">
        <v>4480</v>
      </c>
      <c r="I84" s="607">
        <v>5600</v>
      </c>
      <c r="J84" s="607">
        <v>7280</v>
      </c>
    </row>
    <row r="85" spans="1:10" ht="18">
      <c r="F85" s="606"/>
      <c r="G85" s="607"/>
      <c r="H85" s="607"/>
      <c r="I85" s="607"/>
      <c r="J85" s="607"/>
    </row>
    <row r="86" spans="1:10" ht="18">
      <c r="F86" s="604" t="s">
        <v>1007</v>
      </c>
      <c r="G86" s="605">
        <v>2019</v>
      </c>
      <c r="H86" s="605">
        <v>2020</v>
      </c>
      <c r="I86" s="605">
        <v>2021</v>
      </c>
      <c r="J86" s="605">
        <v>2022</v>
      </c>
    </row>
    <row r="87" spans="1:10" ht="18">
      <c r="F87" s="606" t="s">
        <v>1008</v>
      </c>
      <c r="G87" s="607">
        <v>72290</v>
      </c>
      <c r="H87" s="607">
        <v>144580</v>
      </c>
      <c r="I87" s="607">
        <v>144580</v>
      </c>
      <c r="J87" s="607">
        <v>144580</v>
      </c>
    </row>
    <row r="88" spans="1:10" ht="18">
      <c r="F88" s="606" t="s">
        <v>1009</v>
      </c>
      <c r="G88" s="607">
        <v>0</v>
      </c>
      <c r="H88" s="607">
        <v>0</v>
      </c>
      <c r="I88" s="607">
        <v>0</v>
      </c>
      <c r="J88" s="607">
        <v>107875</v>
      </c>
    </row>
    <row r="89" spans="1:10" ht="18">
      <c r="F89" s="606" t="s">
        <v>1022</v>
      </c>
      <c r="G89" s="607" t="s">
        <v>1012</v>
      </c>
      <c r="H89" s="612" t="s">
        <v>1013</v>
      </c>
      <c r="I89" s="612" t="s">
        <v>1014</v>
      </c>
      <c r="J89" s="612" t="s">
        <v>1015</v>
      </c>
    </row>
    <row r="90" spans="1:10" ht="18">
      <c r="F90" s="606" t="s">
        <v>1010</v>
      </c>
      <c r="G90" s="607">
        <v>0</v>
      </c>
      <c r="H90" s="607">
        <v>82990</v>
      </c>
      <c r="I90" s="607">
        <v>165980</v>
      </c>
      <c r="J90" s="607">
        <v>165980</v>
      </c>
    </row>
    <row r="91" spans="1:10" ht="18">
      <c r="F91" s="606" t="s">
        <v>1011</v>
      </c>
      <c r="G91" s="607">
        <v>0</v>
      </c>
      <c r="H91" s="607">
        <v>666820</v>
      </c>
      <c r="I91" s="607">
        <v>666820</v>
      </c>
      <c r="J91" s="607">
        <v>725470</v>
      </c>
    </row>
    <row r="92" spans="1:10" ht="18" customHeight="1">
      <c r="F92" s="987" t="s">
        <v>1025</v>
      </c>
      <c r="G92" s="987"/>
      <c r="H92" s="987"/>
      <c r="I92" s="987"/>
      <c r="J92" s="987"/>
    </row>
    <row r="93" spans="1:10" ht="18" customHeight="1">
      <c r="A93" s="978" t="s">
        <v>981</v>
      </c>
      <c r="B93" s="978"/>
      <c r="C93" s="978"/>
      <c r="D93" s="978"/>
      <c r="E93" s="978"/>
      <c r="F93" s="988"/>
      <c r="G93" s="988"/>
      <c r="H93" s="988"/>
      <c r="I93" s="988"/>
      <c r="J93" s="988"/>
    </row>
    <row r="94" spans="1:10" ht="18" customHeight="1">
      <c r="A94" s="979"/>
      <c r="B94" s="979"/>
      <c r="C94" s="979"/>
      <c r="D94" s="979"/>
      <c r="E94" s="979"/>
    </row>
    <row r="95" spans="1:10">
      <c r="F95" s="984" t="s">
        <v>1026</v>
      </c>
      <c r="G95" s="984"/>
      <c r="H95" s="984"/>
      <c r="I95" s="984"/>
      <c r="J95" s="984"/>
    </row>
    <row r="96" spans="1:10">
      <c r="A96" s="977" t="str">
        <f>'Detailed Budget'!AE131</f>
        <v>Total by Years</v>
      </c>
      <c r="B96" s="977"/>
      <c r="C96" s="977"/>
      <c r="D96" s="977"/>
      <c r="E96" s="977"/>
      <c r="F96" s="984"/>
      <c r="G96" s="984"/>
      <c r="H96" s="984"/>
      <c r="I96" s="984"/>
      <c r="J96" s="984"/>
    </row>
    <row r="97" spans="1:10">
      <c r="A97" s="525" t="s">
        <v>890</v>
      </c>
      <c r="B97" s="525" t="s">
        <v>55</v>
      </c>
      <c r="C97" s="525" t="s">
        <v>56</v>
      </c>
      <c r="D97" s="525" t="s">
        <v>57</v>
      </c>
      <c r="E97" s="525" t="s">
        <v>58</v>
      </c>
    </row>
    <row r="98" spans="1:10">
      <c r="A98" s="525" t="str">
        <f>'Detailed Budget'!AJ133</f>
        <v>Prevention</v>
      </c>
      <c r="B98" s="514">
        <f>'Detailed Budget'!AE133</f>
        <v>20477397.541242927</v>
      </c>
      <c r="C98" s="514">
        <f>'Detailed Budget'!AF133</f>
        <v>22221508.161391426</v>
      </c>
      <c r="D98" s="514">
        <f>'Detailed Budget'!AG133</f>
        <v>23161238.419531144</v>
      </c>
      <c r="E98" s="514">
        <f>'Detailed Budget'!AH133</f>
        <v>23946719.165908348</v>
      </c>
      <c r="F98" s="986" t="s">
        <v>1028</v>
      </c>
      <c r="G98" s="986"/>
      <c r="H98" s="986"/>
      <c r="I98" s="986"/>
      <c r="J98" s="986"/>
    </row>
    <row r="99" spans="1:10">
      <c r="A99" s="525" t="str">
        <f>'Detailed Budget'!AJ134</f>
        <v>Care and Treatment</v>
      </c>
      <c r="B99" s="514">
        <f>'Detailed Budget'!AE134</f>
        <v>13744809.375</v>
      </c>
      <c r="C99" s="514">
        <f>'Detailed Budget'!AF134</f>
        <v>19738723.424999997</v>
      </c>
      <c r="D99" s="514">
        <f>'Detailed Budget'!AG134</f>
        <v>22447235.149999999</v>
      </c>
      <c r="E99" s="514">
        <f>'Detailed Budget'!AH134</f>
        <v>22885214.5</v>
      </c>
      <c r="F99" s="986"/>
      <c r="G99" s="986"/>
      <c r="H99" s="986"/>
      <c r="I99" s="986"/>
      <c r="J99" s="986"/>
    </row>
    <row r="100" spans="1:10">
      <c r="A100" s="525" t="s">
        <v>985</v>
      </c>
      <c r="B100" s="514">
        <f>'Detailed Budget'!AE135</f>
        <v>1094582.5</v>
      </c>
      <c r="C100" s="514">
        <f>'Detailed Budget'!AF135</f>
        <v>1134095</v>
      </c>
      <c r="D100" s="514">
        <f>'Detailed Budget'!AG135</f>
        <v>929070</v>
      </c>
      <c r="E100" s="514">
        <f>'Detailed Budget'!AH135</f>
        <v>1023570</v>
      </c>
    </row>
    <row r="101" spans="1:10">
      <c r="A101" s="596" t="s">
        <v>986</v>
      </c>
      <c r="B101" s="514">
        <f>'Detailed Budget'!AE136</f>
        <v>800000</v>
      </c>
      <c r="C101" s="514">
        <f>'Detailed Budget'!AF136</f>
        <v>800000</v>
      </c>
      <c r="D101" s="514">
        <f>'Detailed Budget'!AG136</f>
        <v>800000</v>
      </c>
      <c r="E101" s="514">
        <f>'Detailed Budget'!AH136</f>
        <v>400000</v>
      </c>
    </row>
    <row r="102" spans="1:10">
      <c r="A102" s="36" t="str">
        <f>'Detailed Budget'!AJ137</f>
        <v>Total</v>
      </c>
      <c r="B102" s="566">
        <f>'Detailed Budget'!AE137</f>
        <v>36116789.416242927</v>
      </c>
      <c r="C102" s="566">
        <f>'Detailed Budget'!AF137</f>
        <v>43894326.586391419</v>
      </c>
      <c r="D102" s="566">
        <f>'Detailed Budget'!AG137</f>
        <v>47337543.569531143</v>
      </c>
      <c r="E102" s="566">
        <f>'Detailed Budget'!AH137</f>
        <v>48255503.665908352</v>
      </c>
    </row>
    <row r="103" spans="1:10">
      <c r="E103"/>
    </row>
    <row r="106" spans="1:10">
      <c r="A106" s="977" t="str">
        <f>'Detailed Budget'!AE87</f>
        <v>Government (by years)</v>
      </c>
      <c r="B106" s="977"/>
      <c r="C106" s="977"/>
      <c r="D106" s="977"/>
      <c r="E106" s="977"/>
      <c r="F106"/>
      <c r="H106"/>
      <c r="I106"/>
      <c r="J106"/>
    </row>
    <row r="107" spans="1:10">
      <c r="A107" s="525" t="s">
        <v>890</v>
      </c>
      <c r="B107" s="525" t="s">
        <v>55</v>
      </c>
      <c r="C107" s="525" t="s">
        <v>56</v>
      </c>
      <c r="D107" s="525" t="s">
        <v>57</v>
      </c>
      <c r="E107" s="525" t="s">
        <v>58</v>
      </c>
    </row>
    <row r="108" spans="1:10">
      <c r="A108" s="525" t="str">
        <f>'Detailed Budget'!AJ89</f>
        <v>Prevention</v>
      </c>
      <c r="B108" s="514">
        <f>'Detailed Budget'!AE89</f>
        <v>12781018</v>
      </c>
      <c r="C108" s="514">
        <f>'Detailed Budget'!AF89</f>
        <v>15452502.637264952</v>
      </c>
      <c r="D108" s="514">
        <f>'Detailed Budget'!AG89</f>
        <v>18269335.204942241</v>
      </c>
      <c r="E108" s="514">
        <f>'Detailed Budget'!AH89</f>
        <v>22197050.698753763</v>
      </c>
    </row>
    <row r="109" spans="1:10">
      <c r="A109" s="525" t="str">
        <f>'Detailed Budget'!AJ90</f>
        <v>Care and Treatment</v>
      </c>
      <c r="B109" s="514">
        <f>'Detailed Budget'!AE90</f>
        <v>11187825.293749999</v>
      </c>
      <c r="C109" s="514">
        <f>'Detailed Budget'!AF90</f>
        <v>18882916.192499999</v>
      </c>
      <c r="D109" s="514">
        <f>'Detailed Budget'!AG90</f>
        <v>21859710.412499998</v>
      </c>
      <c r="E109" s="514">
        <f>'Detailed Budget'!AH90</f>
        <v>22282632.719999999</v>
      </c>
      <c r="G109"/>
      <c r="H109"/>
      <c r="I109"/>
      <c r="J109"/>
    </row>
    <row r="110" spans="1:10">
      <c r="A110" s="525" t="s">
        <v>985</v>
      </c>
      <c r="B110" s="514">
        <f>'Detailed Budget'!AE91</f>
        <v>0</v>
      </c>
      <c r="C110" s="514">
        <f>'Detailed Budget'!AF91</f>
        <v>0</v>
      </c>
      <c r="D110" s="514">
        <f>'Detailed Budget'!AG91</f>
        <v>0</v>
      </c>
      <c r="E110" s="514">
        <f>'Detailed Budget'!AH91</f>
        <v>0</v>
      </c>
      <c r="G110"/>
      <c r="H110"/>
      <c r="I110"/>
      <c r="J110"/>
    </row>
    <row r="111" spans="1:10">
      <c r="A111" s="596" t="s">
        <v>986</v>
      </c>
      <c r="B111" s="514">
        <f>'Detailed Budget'!AE92</f>
        <v>0</v>
      </c>
      <c r="C111" s="514">
        <f>'Detailed Budget'!AF92</f>
        <v>0</v>
      </c>
      <c r="D111" s="514">
        <f>'Detailed Budget'!AG92</f>
        <v>0</v>
      </c>
      <c r="E111" s="514">
        <f>'Detailed Budget'!AH92</f>
        <v>0</v>
      </c>
      <c r="G111"/>
      <c r="H111"/>
      <c r="I111"/>
      <c r="J111"/>
    </row>
    <row r="112" spans="1:10">
      <c r="A112" s="36" t="str">
        <f>'Detailed Budget'!AJ93</f>
        <v>Total</v>
      </c>
      <c r="B112" s="566">
        <f>'Detailed Budget'!AE93</f>
        <v>23968843.293749999</v>
      </c>
      <c r="C112" s="566">
        <f>'Detailed Budget'!AF93</f>
        <v>34335418.829764947</v>
      </c>
      <c r="D112" s="566">
        <f>'Detailed Budget'!AG93</f>
        <v>40129045.617442235</v>
      </c>
      <c r="E112" s="566">
        <f>'Detailed Budget'!AH93</f>
        <v>44479683.418753758</v>
      </c>
      <c r="F112"/>
      <c r="G112"/>
      <c r="H112"/>
      <c r="I112"/>
      <c r="J112"/>
    </row>
    <row r="113" spans="1:11">
      <c r="A113" s="525"/>
      <c r="B113" s="525"/>
      <c r="C113" s="525"/>
      <c r="D113" s="525"/>
      <c r="E113" s="525"/>
      <c r="F113"/>
      <c r="G113"/>
      <c r="H113"/>
      <c r="I113"/>
      <c r="J113"/>
    </row>
    <row r="114" spans="1:11">
      <c r="A114" s="525"/>
      <c r="B114" s="525"/>
      <c r="C114" s="525"/>
      <c r="D114" s="525"/>
      <c r="E114" s="525"/>
      <c r="F114"/>
      <c r="J114" s="511"/>
    </row>
    <row r="115" spans="1:11" ht="15.95" customHeight="1">
      <c r="A115" s="977" t="str">
        <f>'Detailed Budget'!AE98</f>
        <v>GF (by years)</v>
      </c>
      <c r="B115" s="977"/>
      <c r="C115" s="977"/>
      <c r="D115" s="977"/>
      <c r="E115" s="977"/>
      <c r="J115" s="511"/>
    </row>
    <row r="116" spans="1:11">
      <c r="A116" s="525" t="s">
        <v>890</v>
      </c>
      <c r="B116" s="525" t="s">
        <v>55</v>
      </c>
      <c r="C116" s="525" t="s">
        <v>56</v>
      </c>
      <c r="D116" s="525" t="s">
        <v>57</v>
      </c>
      <c r="E116" s="525" t="s">
        <v>58</v>
      </c>
      <c r="J116" s="511"/>
    </row>
    <row r="117" spans="1:11">
      <c r="A117" s="525" t="str">
        <f>'Detailed Budget'!AJ100</f>
        <v>Prevention</v>
      </c>
      <c r="B117" s="514">
        <f>'Detailed Budget'!AE100</f>
        <v>7651379.5412429264</v>
      </c>
      <c r="C117" s="514">
        <f>'Detailed Budget'!AF100</f>
        <v>6636281.5241264747</v>
      </c>
      <c r="D117" s="514">
        <f>'Detailed Budget'!AG100</f>
        <v>4759179.2145889038</v>
      </c>
      <c r="E117" s="514">
        <f>'Detailed Budget'!AH100</f>
        <v>1440292.3859045857</v>
      </c>
      <c r="J117" s="511"/>
    </row>
    <row r="118" spans="1:11">
      <c r="A118" s="525" t="str">
        <f>'Detailed Budget'!AJ101</f>
        <v>Care and Treatment</v>
      </c>
      <c r="B118" s="514">
        <f>'Detailed Budget'!AE101</f>
        <v>2526984.0812499998</v>
      </c>
      <c r="C118" s="514">
        <f>'Detailed Budget'!AF101</f>
        <v>825807.23249999993</v>
      </c>
      <c r="D118" s="514">
        <f>'Detailed Budget'!AG101</f>
        <v>557524.73750000005</v>
      </c>
      <c r="E118" s="514">
        <f>'Detailed Budget'!AH101</f>
        <v>479706.78</v>
      </c>
      <c r="J118" s="511"/>
    </row>
    <row r="119" spans="1:11">
      <c r="A119" s="525" t="s">
        <v>985</v>
      </c>
      <c r="B119" s="514">
        <f>'Detailed Budget'!AE102</f>
        <v>824622.5</v>
      </c>
      <c r="C119" s="514">
        <f>'Detailed Budget'!AF102</f>
        <v>101250</v>
      </c>
      <c r="D119" s="514">
        <f>'Detailed Budget'!AG102</f>
        <v>45250</v>
      </c>
      <c r="E119" s="514">
        <f>'Detailed Budget'!AH102</f>
        <v>0</v>
      </c>
      <c r="J119" s="511"/>
    </row>
    <row r="120" spans="1:11">
      <c r="A120" s="596" t="s">
        <v>986</v>
      </c>
      <c r="B120" s="514">
        <f>'Detailed Budget'!AE103</f>
        <v>800000</v>
      </c>
      <c r="C120" s="514">
        <f>'Detailed Budget'!AF103</f>
        <v>800000</v>
      </c>
      <c r="D120" s="514">
        <f>'Detailed Budget'!AG103</f>
        <v>800000</v>
      </c>
      <c r="E120" s="514">
        <f>'Detailed Budget'!AH103</f>
        <v>400000</v>
      </c>
      <c r="G120"/>
      <c r="H120"/>
      <c r="I120"/>
      <c r="J120" s="511"/>
      <c r="K120"/>
    </row>
    <row r="121" spans="1:11">
      <c r="A121" s="36" t="str">
        <f>'Detailed Budget'!AJ104</f>
        <v>Total</v>
      </c>
      <c r="B121" s="566">
        <f>'Detailed Budget'!AE104</f>
        <v>11802986.122492926</v>
      </c>
      <c r="C121" s="566">
        <f>'Detailed Budget'!AF104</f>
        <v>8363338.7566264747</v>
      </c>
      <c r="D121" s="566">
        <f>'Detailed Budget'!AG104</f>
        <v>6161953.9520889036</v>
      </c>
      <c r="E121" s="566">
        <f>'Detailed Budget'!AH104</f>
        <v>2319999.1659045857</v>
      </c>
      <c r="G121"/>
      <c r="H121"/>
      <c r="I121"/>
      <c r="J121" s="511"/>
      <c r="K121"/>
    </row>
    <row r="122" spans="1:11">
      <c r="A122" s="613" t="s">
        <v>1021</v>
      </c>
      <c r="B122" s="614">
        <f>B121/2.5</f>
        <v>4721194.4489971707</v>
      </c>
      <c r="C122" s="614">
        <f>C121/2.5</f>
        <v>3345335.5026505897</v>
      </c>
      <c r="D122" s="614">
        <f>D121/2.5</f>
        <v>2464781.5808355613</v>
      </c>
      <c r="E122" s="614">
        <f>E121/2.5</f>
        <v>927999.66636183427</v>
      </c>
      <c r="G122"/>
      <c r="H122"/>
      <c r="I122"/>
      <c r="J122" s="511"/>
      <c r="K122"/>
    </row>
    <row r="123" spans="1:11">
      <c r="A123" s="525"/>
      <c r="B123" s="525"/>
      <c r="C123" s="525"/>
      <c r="D123" s="525"/>
      <c r="E123" s="525"/>
      <c r="F123"/>
      <c r="G123"/>
      <c r="H123"/>
      <c r="I123"/>
      <c r="J123" s="511"/>
      <c r="K123"/>
    </row>
    <row r="124" spans="1:11">
      <c r="A124" s="977" t="str">
        <f>'Detailed Budget'!AE121</f>
        <v>Undefined (by years)</v>
      </c>
      <c r="B124" s="977"/>
      <c r="C124" s="977"/>
      <c r="D124" s="977"/>
      <c r="E124" s="977"/>
      <c r="G124"/>
      <c r="H124"/>
      <c r="I124"/>
      <c r="J124" s="511"/>
      <c r="K124"/>
    </row>
    <row r="125" spans="1:11" ht="15.95" customHeight="1">
      <c r="A125" s="525" t="s">
        <v>980</v>
      </c>
      <c r="B125" s="525" t="s">
        <v>55</v>
      </c>
      <c r="C125" s="525" t="s">
        <v>56</v>
      </c>
      <c r="D125" s="525" t="s">
        <v>57</v>
      </c>
      <c r="E125" s="525" t="s">
        <v>58</v>
      </c>
      <c r="G125"/>
      <c r="H125"/>
      <c r="I125"/>
      <c r="J125" s="511"/>
      <c r="K125"/>
    </row>
    <row r="126" spans="1:11">
      <c r="A126" s="525" t="str">
        <f>'Detailed Budget'!AJ123</f>
        <v>Prevention</v>
      </c>
      <c r="B126" s="514">
        <f>'Detailed Budget'!AE123</f>
        <v>45000</v>
      </c>
      <c r="C126" s="514">
        <f>'Detailed Budget'!AF123</f>
        <v>132724</v>
      </c>
      <c r="D126" s="514">
        <f>'Detailed Budget'!AG123</f>
        <v>132724</v>
      </c>
      <c r="E126" s="514">
        <f>'Detailed Budget'!AH123</f>
        <v>309376.08124999999</v>
      </c>
      <c r="G126"/>
      <c r="H126"/>
      <c r="I126"/>
      <c r="J126" s="511"/>
      <c r="K126"/>
    </row>
    <row r="127" spans="1:11">
      <c r="A127" s="525" t="str">
        <f>'Detailed Budget'!AJ124</f>
        <v>Care and Treatment</v>
      </c>
      <c r="B127" s="514">
        <f>'Detailed Budget'!AE124</f>
        <v>30000</v>
      </c>
      <c r="C127" s="514">
        <f>'Detailed Budget'!AF124</f>
        <v>30000</v>
      </c>
      <c r="D127" s="514">
        <f>'Detailed Budget'!AG124</f>
        <v>30000</v>
      </c>
      <c r="E127" s="514">
        <f>'Detailed Budget'!AH124</f>
        <v>122875</v>
      </c>
      <c r="G127"/>
      <c r="H127"/>
      <c r="I127"/>
      <c r="J127" s="511"/>
      <c r="K127"/>
    </row>
    <row r="128" spans="1:11">
      <c r="A128" s="525" t="str">
        <f>'Detailed Budget'!AJ125</f>
        <v>Governance</v>
      </c>
      <c r="B128" s="514">
        <f>'Detailed Budget'!AE125</f>
        <v>269960</v>
      </c>
      <c r="C128" s="514">
        <f>'Detailed Budget'!AF125</f>
        <v>1032845</v>
      </c>
      <c r="D128" s="514">
        <f>'Detailed Budget'!AG125</f>
        <v>883820</v>
      </c>
      <c r="E128" s="514">
        <f>'Detailed Budget'!AH125</f>
        <v>1023570</v>
      </c>
      <c r="G128"/>
      <c r="H128"/>
      <c r="I128"/>
      <c r="J128"/>
      <c r="K128"/>
    </row>
    <row r="129" spans="1:11">
      <c r="A129" s="525" t="str">
        <f>'Detailed Budget'!AJ126</f>
        <v>Management</v>
      </c>
      <c r="B129" s="514">
        <f>'Detailed Budget'!AE126</f>
        <v>0</v>
      </c>
      <c r="C129" s="514">
        <f>'Detailed Budget'!AF126</f>
        <v>0</v>
      </c>
      <c r="D129" s="514">
        <f>'Detailed Budget'!AG126</f>
        <v>0</v>
      </c>
      <c r="E129" s="514">
        <f>'Detailed Budget'!AH126</f>
        <v>0</v>
      </c>
      <c r="G129"/>
      <c r="H129"/>
      <c r="I129"/>
      <c r="J129"/>
      <c r="K129"/>
    </row>
    <row r="130" spans="1:11">
      <c r="A130" s="36" t="str">
        <f>'Detailed Budget'!AJ127</f>
        <v>Total</v>
      </c>
      <c r="B130" s="566">
        <f>'Detailed Budget'!AE127</f>
        <v>344960</v>
      </c>
      <c r="C130" s="566">
        <f>'Detailed Budget'!AF127</f>
        <v>1195569</v>
      </c>
      <c r="D130" s="566">
        <f>'Detailed Budget'!AG127</f>
        <v>1046544</v>
      </c>
      <c r="E130" s="566">
        <f>'Detailed Budget'!AH127</f>
        <v>1455821.08125</v>
      </c>
      <c r="G130"/>
      <c r="H130"/>
      <c r="I130"/>
      <c r="J130"/>
      <c r="K130"/>
    </row>
    <row r="131" spans="1:11">
      <c r="A131"/>
      <c r="B131"/>
      <c r="C131"/>
      <c r="D131"/>
      <c r="E131"/>
      <c r="G131"/>
      <c r="H131"/>
      <c r="I131"/>
      <c r="J131"/>
    </row>
    <row r="132" spans="1:11">
      <c r="A132"/>
      <c r="B132"/>
      <c r="C132"/>
      <c r="D132"/>
      <c r="E132"/>
      <c r="G132"/>
      <c r="H132"/>
      <c r="I132"/>
      <c r="J132"/>
    </row>
    <row r="133" spans="1:11">
      <c r="G133"/>
      <c r="H133"/>
      <c r="I133"/>
      <c r="J133"/>
    </row>
    <row r="134" spans="1:11">
      <c r="G134"/>
      <c r="H134"/>
      <c r="I134"/>
      <c r="J134"/>
    </row>
    <row r="135" spans="1:11">
      <c r="G135"/>
      <c r="H135"/>
      <c r="I135"/>
      <c r="J135"/>
    </row>
    <row r="136" spans="1:11">
      <c r="G136"/>
      <c r="H136"/>
      <c r="I136"/>
      <c r="J136"/>
    </row>
    <row r="137" spans="1:11">
      <c r="G137"/>
      <c r="H137"/>
      <c r="I137"/>
      <c r="J137"/>
    </row>
    <row r="138" spans="1:11">
      <c r="G138"/>
      <c r="H138"/>
      <c r="I138"/>
      <c r="J138"/>
    </row>
  </sheetData>
  <mergeCells count="22">
    <mergeCell ref="F98:J99"/>
    <mergeCell ref="F48:J49"/>
    <mergeCell ref="F51:J51"/>
    <mergeCell ref="F1:J2"/>
    <mergeCell ref="F3:J4"/>
    <mergeCell ref="F6:J9"/>
    <mergeCell ref="F11:J13"/>
    <mergeCell ref="F15:J16"/>
    <mergeCell ref="F18:J19"/>
    <mergeCell ref="F23:J23"/>
    <mergeCell ref="F92:J93"/>
    <mergeCell ref="F95:J96"/>
    <mergeCell ref="A124:E124"/>
    <mergeCell ref="A93:E94"/>
    <mergeCell ref="A1:E5"/>
    <mergeCell ref="A7:E8"/>
    <mergeCell ref="A48:E49"/>
    <mergeCell ref="A51:E53"/>
    <mergeCell ref="D54:E54"/>
    <mergeCell ref="A96:E96"/>
    <mergeCell ref="A106:E106"/>
    <mergeCell ref="A115:E115"/>
  </mergeCells>
  <phoneticPr fontId="156" type="noConversion"/>
  <pageMargins left="0.70000000000000007" right="0.70000000000000007" top="0.75000000000000011" bottom="0.75000000000000011" header="0.30000000000000004" footer="0.30000000000000004"/>
  <pageSetup paperSize="9" orientation="portrait" horizontalDpi="4294967292" verticalDpi="4294967292"/>
  <headerFooter>
    <oddHeader>&amp;C&amp;"Calibri,Regular"&amp;K000000შიდსის სტრატეგიის ბიუჯეტი</oddHeader>
    <oddFooter>&amp;C&amp;"Calibri,Regular"&amp;K000000Page &amp;P&amp;R&amp;"Calibri,Regular"&amp;K000000All figures are in GEL_x000D_Esstimated conversion rate 2.5</oddFooter>
  </headerFooter>
  <drawing r:id="rId1"/>
  <tableParts count="7">
    <tablePart r:id="rId2"/>
    <tablePart r:id="rId3"/>
    <tablePart r:id="rId4"/>
    <tablePart r:id="rId5"/>
    <tablePart r:id="rId6"/>
    <tablePart r:id="rId7"/>
    <tablePart r:id="rId8"/>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4"/>
  <sheetViews>
    <sheetView workbookViewId="0">
      <selection activeCell="D26" sqref="D26"/>
    </sheetView>
  </sheetViews>
  <sheetFormatPr defaultColWidth="8.85546875" defaultRowHeight="12"/>
  <cols>
    <col min="1" max="1" width="7.42578125" style="705" customWidth="1"/>
    <col min="2" max="2" width="57.42578125" style="706" customWidth="1"/>
    <col min="3" max="6" width="10.85546875" style="707" bestFit="1" customWidth="1"/>
    <col min="7" max="7" width="11.140625" style="707" bestFit="1" customWidth="1"/>
    <col min="8" max="16384" width="8.85546875" style="707"/>
  </cols>
  <sheetData>
    <row r="1" spans="1:9" ht="15">
      <c r="A1" s="942" t="s">
        <v>1142</v>
      </c>
      <c r="B1" s="942"/>
      <c r="C1" s="942"/>
      <c r="D1" s="942"/>
      <c r="E1" s="942"/>
      <c r="F1" s="942"/>
      <c r="G1" s="942"/>
      <c r="I1" s="707">
        <v>2.5</v>
      </c>
    </row>
    <row r="3" spans="1:9">
      <c r="A3" s="705" t="s">
        <v>81</v>
      </c>
      <c r="B3" s="706" t="s">
        <v>82</v>
      </c>
      <c r="C3" s="707" t="s">
        <v>55</v>
      </c>
      <c r="D3" s="707" t="s">
        <v>56</v>
      </c>
      <c r="E3" s="707" t="s">
        <v>57</v>
      </c>
      <c r="F3" s="707" t="s">
        <v>58</v>
      </c>
      <c r="G3" s="708" t="s">
        <v>4</v>
      </c>
    </row>
    <row r="4" spans="1:9">
      <c r="A4" s="713">
        <f>'Detailed Budget'!D10</f>
        <v>1</v>
      </c>
      <c r="B4" s="714" t="str">
        <f>'Detailed Budget'!E10</f>
        <v>[HIV Prevention and Detection]</v>
      </c>
      <c r="C4" s="930">
        <f>('Detailed Budget'!N10)/2.5</f>
        <v>8082959.0164971706</v>
      </c>
      <c r="D4" s="930">
        <f>('Detailed Budget'!S10)/2.5</f>
        <v>8888603.26455657</v>
      </c>
      <c r="E4" s="930">
        <f>('Detailed Budget'!W10)/2.5</f>
        <v>9264495.3678124584</v>
      </c>
      <c r="F4" s="930">
        <f>('Detailed Budget'!AA10)/2.5</f>
        <v>9578687.6663633399</v>
      </c>
      <c r="G4" s="930">
        <f>('Detailed Budget'!AE10)/2.5</f>
        <v>35814745.315229535</v>
      </c>
    </row>
    <row r="5" spans="1:9" ht="25.5" customHeight="1">
      <c r="A5" s="710" t="str">
        <f>'Detailed Budget'!D11</f>
        <v>1.1</v>
      </c>
      <c r="B5" s="711" t="str">
        <f>'Detailed Budget'!E11</f>
        <v>Prevent HIV transmission, detect HIV, and ensure timely progression to care and treatment among the key affected populations</v>
      </c>
      <c r="C5" s="931">
        <f>('Detailed Budget'!N11)/2.5</f>
        <v>6828033.8164971713</v>
      </c>
      <c r="D5" s="931">
        <f>('Detailed Budget'!S11)/2.5</f>
        <v>7345299.26455657</v>
      </c>
      <c r="E5" s="931">
        <f>('Detailed Budget'!W11)/2.5</f>
        <v>7759539.5678124577</v>
      </c>
      <c r="F5" s="931">
        <f>('Detailed Budget'!AA11)/2.5</f>
        <v>8051947.866363341</v>
      </c>
      <c r="G5" s="931">
        <f>('Detailed Budget'!AE11)/2.5</f>
        <v>29984820.515229534</v>
      </c>
    </row>
    <row r="6" spans="1:9">
      <c r="A6" s="705" t="str">
        <f>'Detailed Budget'!D12</f>
        <v>1.1.1</v>
      </c>
      <c r="B6" s="706" t="str">
        <f>'Detailed Budget'!E12</f>
        <v>Prevention and detection of HIV among PWID</v>
      </c>
      <c r="C6" s="709">
        <f>('Detailed Budget'!N12)/2.5</f>
        <v>1956031.7746305042</v>
      </c>
      <c r="D6" s="709">
        <f>('Detailed Budget'!S12)/2.5</f>
        <v>2002814.549503237</v>
      </c>
      <c r="E6" s="709">
        <f>('Detailed Budget'!W12)/2.5</f>
        <v>2049720.9556657902</v>
      </c>
      <c r="F6" s="709">
        <f>('Detailed Budget'!AA12)/2.5</f>
        <v>2091711.9682166732</v>
      </c>
      <c r="G6" s="709">
        <f>('Detailed Budget'!AE12)/2.5</f>
        <v>8100279.2480162056</v>
      </c>
    </row>
    <row r="7" spans="1:9" ht="24">
      <c r="A7" s="705" t="str">
        <f>'Detailed Budget'!D13</f>
        <v>1.1.2</v>
      </c>
      <c r="B7" s="706" t="str">
        <f>'Detailed Budget'!E13</f>
        <v>Opioid Substitution Treatment (OST) and other forms of treatment and rehabilitation</v>
      </c>
      <c r="C7" s="709">
        <f>('Detailed Budget'!N13)/2.5</f>
        <v>3722400</v>
      </c>
      <c r="D7" s="709">
        <f>('Detailed Budget'!S13)/2.5</f>
        <v>3974400</v>
      </c>
      <c r="E7" s="709">
        <f>('Detailed Budget'!W13)/2.5</f>
        <v>4234400</v>
      </c>
      <c r="F7" s="709">
        <f>('Detailed Budget'!AA13)/2.5</f>
        <v>4442400</v>
      </c>
      <c r="G7" s="709">
        <f>('Detailed Budget'!AE13)/2.5</f>
        <v>16373600</v>
      </c>
    </row>
    <row r="8" spans="1:9">
      <c r="A8" s="705" t="str">
        <f>'Detailed Budget'!D14</f>
        <v>1.1.3</v>
      </c>
      <c r="B8" s="706" t="str">
        <f>'Detailed Budget'!E14</f>
        <v>Prevention and detection of HIV among MSM</v>
      </c>
      <c r="C8" s="709">
        <f>('Detailed Budget'!N14)/2.5</f>
        <v>627240.22186666669</v>
      </c>
      <c r="D8" s="709">
        <f>('Detailed Budget'!S14)/2.5</f>
        <v>698661.44405333349</v>
      </c>
      <c r="E8" s="709">
        <f>('Detailed Budget'!W14)/2.5</f>
        <v>734372.05514666659</v>
      </c>
      <c r="F8" s="709">
        <f>('Detailed Budget'!AA14)/2.5</f>
        <v>741002.05514666671</v>
      </c>
      <c r="G8" s="709">
        <f>('Detailed Budget'!AE14)/2.5</f>
        <v>2801275.7762133335</v>
      </c>
    </row>
    <row r="9" spans="1:9">
      <c r="A9" s="705" t="str">
        <f>'Detailed Budget'!D15</f>
        <v>1.1.4</v>
      </c>
      <c r="B9" s="706" t="str">
        <f>'Detailed Budget'!E15</f>
        <v>HIV Prevention and detection among FSW</v>
      </c>
      <c r="C9" s="709">
        <f>('Detailed Budget'!N15)/2.5</f>
        <v>331782.72000000003</v>
      </c>
      <c r="D9" s="709">
        <f>('Detailed Budget'!S15)/2.5</f>
        <v>350160.00600000005</v>
      </c>
      <c r="E9" s="709">
        <f>('Detailed Budget'!W15)/2.5</f>
        <v>366327.29200000002</v>
      </c>
      <c r="F9" s="709">
        <f>('Detailed Budget'!AA15)/2.5</f>
        <v>382494.57799999998</v>
      </c>
      <c r="G9" s="709">
        <f>('Detailed Budget'!AE15)/2.5</f>
        <v>1430764.5960000001</v>
      </c>
    </row>
    <row r="10" spans="1:9">
      <c r="A10" s="705" t="str">
        <f>'Detailed Budget'!D16</f>
        <v>1.1.5</v>
      </c>
      <c r="B10" s="706" t="str">
        <f>'Detailed Budget'!E16</f>
        <v>HIV Prevention and Detection among Prisoners</v>
      </c>
      <c r="C10" s="709">
        <f>('Detailed Budget'!N16)/2.5</f>
        <v>80000</v>
      </c>
      <c r="D10" s="709">
        <f>('Detailed Budget'!S16)/2.5</f>
        <v>80000</v>
      </c>
      <c r="E10" s="709">
        <f>('Detailed Budget'!W16)/2.5</f>
        <v>80000</v>
      </c>
      <c r="F10" s="709">
        <f>('Detailed Budget'!AA16)/2.5</f>
        <v>80000</v>
      </c>
      <c r="G10" s="709">
        <f>('Detailed Budget'!AE16)/2.5</f>
        <v>320000</v>
      </c>
    </row>
    <row r="11" spans="1:9">
      <c r="A11" s="705" t="s">
        <v>103</v>
      </c>
      <c r="B11" s="706" t="str">
        <f>'Detailed Budget'!E17</f>
        <v>Hepatitis B Prevention and vaccination among KAPs</v>
      </c>
      <c r="C11" s="709">
        <f>('Detailed Budget'!N17)/2.5</f>
        <v>18000</v>
      </c>
      <c r="D11" s="709">
        <f>('Detailed Budget'!S17)/2.5</f>
        <v>18000</v>
      </c>
      <c r="E11" s="709">
        <f>('Detailed Budget'!W17)/2.5</f>
        <v>18000</v>
      </c>
      <c r="F11" s="709">
        <f>('Detailed Budget'!AA17)/2.5</f>
        <v>18000</v>
      </c>
      <c r="G11" s="709">
        <f>('Detailed Budget'!AE17)/2.5</f>
        <v>72000</v>
      </c>
    </row>
    <row r="12" spans="1:9" ht="14.25" customHeight="1">
      <c r="A12" s="705" t="s">
        <v>1113</v>
      </c>
      <c r="B12" s="706" t="str">
        <f>'Detailed Budget'!E18</f>
        <v>Special Programs for adolescents and young people who inject drugs</v>
      </c>
      <c r="C12" s="709">
        <f>('Detailed Budget'!N18)/2.5</f>
        <v>0</v>
      </c>
      <c r="D12" s="709">
        <f>('Detailed Budget'!S18)/2.5</f>
        <v>12000</v>
      </c>
      <c r="E12" s="709">
        <f>('Detailed Budget'!W18)/2.5</f>
        <v>12000</v>
      </c>
      <c r="F12" s="709">
        <f>('Detailed Budget'!AA18)/2.5</f>
        <v>12000</v>
      </c>
      <c r="G12" s="709">
        <f>('Detailed Budget'!AE18)/2.5</f>
        <v>36000</v>
      </c>
    </row>
    <row r="13" spans="1:9">
      <c r="A13" s="705" t="s">
        <v>1114</v>
      </c>
      <c r="B13" s="706" t="str">
        <f>'Detailed Budget'!E19</f>
        <v>PrEP</v>
      </c>
      <c r="C13" s="709">
        <f>('Detailed Budget'!N19)/2.5</f>
        <v>92579.1</v>
      </c>
      <c r="D13" s="709">
        <f>('Detailed Budget'!S19)/2.5</f>
        <v>153173.66499999998</v>
      </c>
      <c r="E13" s="709">
        <f>('Detailed Budget'!W19)/2.5</f>
        <v>208629.66499999998</v>
      </c>
      <c r="F13" s="709">
        <f>('Detailed Budget'!AA19)/2.5</f>
        <v>228249.66499999998</v>
      </c>
      <c r="G13" s="709">
        <f>('Detailed Budget'!AE19)/2.5</f>
        <v>682632.09499999997</v>
      </c>
    </row>
    <row r="14" spans="1:9">
      <c r="A14" s="705" t="s">
        <v>1115</v>
      </c>
      <c r="B14" s="706" t="str">
        <f>'Detailed Budget'!E20</f>
        <v>Mental health services for all KAPs</v>
      </c>
      <c r="C14" s="709">
        <f>('Detailed Budget'!N20)/2.5</f>
        <v>0</v>
      </c>
      <c r="D14" s="709">
        <f>('Detailed Budget'!S20)/2.5</f>
        <v>12000</v>
      </c>
      <c r="E14" s="709">
        <f>('Detailed Budget'!W20)/2.5</f>
        <v>12000</v>
      </c>
      <c r="F14" s="709">
        <f>('Detailed Budget'!AA20)/2.5</f>
        <v>12000</v>
      </c>
      <c r="G14" s="709">
        <f>('Detailed Budget'!AE20)/2.5</f>
        <v>36000</v>
      </c>
    </row>
    <row r="15" spans="1:9">
      <c r="A15" s="705" t="s">
        <v>1116</v>
      </c>
      <c r="B15" s="706" t="str">
        <f>'Detailed Budget'!E21</f>
        <v>Improve access to SRH services for all KAPs</v>
      </c>
      <c r="C15" s="709">
        <f>('Detailed Budget'!N21)/2.5</f>
        <v>0</v>
      </c>
      <c r="D15" s="709">
        <f>('Detailed Budget'!S21)/2.5</f>
        <v>30000</v>
      </c>
      <c r="E15" s="709">
        <f>('Detailed Budget'!W21)/2.5</f>
        <v>30000</v>
      </c>
      <c r="F15" s="709">
        <f>('Detailed Budget'!AA21)/2.5</f>
        <v>30000</v>
      </c>
      <c r="G15" s="709">
        <f>('Detailed Budget'!AE21)/2.5</f>
        <v>90000</v>
      </c>
    </row>
    <row r="16" spans="1:9" ht="24">
      <c r="A16" s="705" t="s">
        <v>1117</v>
      </c>
      <c r="B16" s="706" t="str">
        <f>'Detailed Budget'!E22</f>
        <v>Introduction and expansion of HIVST among KAPs and other vulnerable groups</v>
      </c>
      <c r="C16" s="709">
        <f>('Detailed Budget'!N22)/2.5</f>
        <v>0</v>
      </c>
      <c r="D16" s="709">
        <f>('Detailed Budget'!S22)/2.5</f>
        <v>14089.6</v>
      </c>
      <c r="E16" s="709">
        <f>('Detailed Budget'!W22)/2.5</f>
        <v>14089.6</v>
      </c>
      <c r="F16" s="709">
        <f>('Detailed Budget'!AA22)/2.5</f>
        <v>14089.6</v>
      </c>
      <c r="G16" s="709">
        <f>('Detailed Budget'!AE22)/2.5</f>
        <v>42268.800000000003</v>
      </c>
    </row>
    <row r="17" spans="1:7">
      <c r="A17" s="710" t="str">
        <f>'Detailed Budget'!D23</f>
        <v>1.2</v>
      </c>
      <c r="B17" s="711" t="str">
        <f>'Detailed Budget'!E23</f>
        <v>Prevention and detection of HIV in healthcare settings</v>
      </c>
      <c r="C17" s="931">
        <f>('Detailed Budget'!N23)/2.5</f>
        <v>1254925.2</v>
      </c>
      <c r="D17" s="931">
        <f>('Detailed Budget'!S23)/2.5</f>
        <v>1543304</v>
      </c>
      <c r="E17" s="931">
        <f>('Detailed Budget'!W23)/2.5</f>
        <v>1504955.8</v>
      </c>
      <c r="F17" s="931">
        <f>('Detailed Budget'!AA23)/2.5</f>
        <v>1526739.8</v>
      </c>
      <c r="G17" s="931">
        <f>('Detailed Budget'!AE23)/2.5</f>
        <v>5829924.7999999998</v>
      </c>
    </row>
    <row r="18" spans="1:7" ht="24">
      <c r="A18" s="705" t="str">
        <f>'Detailed Budget'!D24</f>
        <v>1.2.1</v>
      </c>
      <c r="B18" s="706" t="str">
        <f>'Detailed Budget'!E24</f>
        <v>Enhancing Provider Initiated Testing (PIT) for HIV, including HIV confirmation</v>
      </c>
      <c r="C18" s="709">
        <f>('Detailed Budget'!N24)/2.5</f>
        <v>471581.2</v>
      </c>
      <c r="D18" s="709">
        <f>('Detailed Budget'!S24)/2.5</f>
        <v>576512</v>
      </c>
      <c r="E18" s="709">
        <f>('Detailed Budget'!W24)/2.5</f>
        <v>488715.8</v>
      </c>
      <c r="F18" s="709">
        <f>('Detailed Budget'!AA24)/2.5</f>
        <v>483307.8</v>
      </c>
      <c r="G18" s="709">
        <f>('Detailed Budget'!AE24)/2.5</f>
        <v>2020116.8</v>
      </c>
    </row>
    <row r="19" spans="1:7">
      <c r="A19" s="705" t="s">
        <v>122</v>
      </c>
      <c r="B19" s="706" t="str">
        <f>'Detailed Budget'!E25</f>
        <v>Provider initiated testing at primary care setting</v>
      </c>
      <c r="C19" s="709">
        <f>('Detailed Budget'!N25)/2.5</f>
        <v>0</v>
      </c>
      <c r="D19" s="709">
        <f>('Detailed Budget'!S25)/2.5</f>
        <v>120000</v>
      </c>
      <c r="E19" s="709">
        <f>('Detailed Budget'!W25)/2.5</f>
        <v>100000</v>
      </c>
      <c r="F19" s="709">
        <f>('Detailed Budget'!AA25)/2.5</f>
        <v>50000</v>
      </c>
      <c r="G19" s="709">
        <f>('Detailed Budget'!AE25)/2.5</f>
        <v>270000</v>
      </c>
    </row>
    <row r="20" spans="1:7">
      <c r="A20" s="705" t="s">
        <v>124</v>
      </c>
      <c r="B20" s="706" t="str">
        <f>'Detailed Budget'!E26</f>
        <v>Provider initiated HIV testing in hospitalized persons</v>
      </c>
      <c r="C20" s="709">
        <f>('Detailed Budget'!N26)/2.5</f>
        <v>0</v>
      </c>
      <c r="D20" s="709">
        <f>('Detailed Budget'!S26)/2.5</f>
        <v>0</v>
      </c>
      <c r="E20" s="709">
        <f>('Detailed Budget'!W26)/2.5</f>
        <v>0</v>
      </c>
      <c r="F20" s="709">
        <f>('Detailed Budget'!AA26)/2.5</f>
        <v>0</v>
      </c>
      <c r="G20" s="709">
        <f>('Detailed Budget'!AE26)/2.5</f>
        <v>0</v>
      </c>
    </row>
    <row r="21" spans="1:7">
      <c r="A21" s="705" t="s">
        <v>126</v>
      </c>
      <c r="B21" s="706" t="str">
        <f>'Detailed Budget'!E27</f>
        <v>Ensuring safety of donor blood</v>
      </c>
      <c r="C21" s="709">
        <f>('Detailed Budget'!N27)/2.5</f>
        <v>630000</v>
      </c>
      <c r="D21" s="709">
        <f>('Detailed Budget'!S27)/2.5</f>
        <v>693000.00000000012</v>
      </c>
      <c r="E21" s="709">
        <f>('Detailed Budget'!W27)/2.5</f>
        <v>762000</v>
      </c>
      <c r="F21" s="709">
        <f>('Detailed Budget'!AA27)/2.5</f>
        <v>838520.00000000012</v>
      </c>
      <c r="G21" s="709">
        <f>('Detailed Budget'!AE27)/2.5</f>
        <v>2923520</v>
      </c>
    </row>
    <row r="22" spans="1:7">
      <c r="A22" s="705" t="s">
        <v>128</v>
      </c>
      <c r="B22" s="706" t="str">
        <f>'Detailed Budget'!E28</f>
        <v>Post-exposure prophylaxis of HIV infection (PEP)</v>
      </c>
      <c r="C22" s="709">
        <f>('Detailed Budget'!N28)/2.5</f>
        <v>1344</v>
      </c>
      <c r="D22" s="709">
        <f>('Detailed Budget'!S28)/2.5</f>
        <v>1792</v>
      </c>
      <c r="E22" s="709">
        <f>('Detailed Budget'!W28)/2.5</f>
        <v>2240</v>
      </c>
      <c r="F22" s="709">
        <f>('Detailed Budget'!AA28)/2.5</f>
        <v>2912</v>
      </c>
      <c r="G22" s="709">
        <f>('Detailed Budget'!AE28)/2.5</f>
        <v>8288</v>
      </c>
    </row>
    <row r="23" spans="1:7">
      <c r="A23" s="705" t="s">
        <v>1118</v>
      </c>
      <c r="B23" s="706" t="str">
        <f>'Detailed Budget'!E29</f>
        <v>Prevention of Mother to Child Transmission of HIV (PMTCT)</v>
      </c>
      <c r="C23" s="709">
        <f>('Detailed Budget'!N29)/2.5</f>
        <v>152000</v>
      </c>
      <c r="D23" s="709">
        <f>('Detailed Budget'!S29)/2.5</f>
        <v>152000</v>
      </c>
      <c r="E23" s="709">
        <f>('Detailed Budget'!W29)/2.5</f>
        <v>152000</v>
      </c>
      <c r="F23" s="709">
        <f>('Detailed Budget'!AA29)/2.5</f>
        <v>152000</v>
      </c>
      <c r="G23" s="709">
        <f>('Detailed Budget'!AE29)/2.5</f>
        <v>608000</v>
      </c>
    </row>
    <row r="24" spans="1:7">
      <c r="A24" s="713">
        <f>'Detailed Budget'!D30</f>
        <v>2</v>
      </c>
      <c r="B24" s="713" t="str">
        <f>'Detailed Budget'!E30</f>
        <v>[HIV Care and Treatment]</v>
      </c>
      <c r="C24" s="930">
        <f>('Detailed Budget'!N30)/2.5</f>
        <v>5497923.75</v>
      </c>
      <c r="D24" s="930">
        <f>('Detailed Budget'!S30)/2.5</f>
        <v>7895489.3700000001</v>
      </c>
      <c r="E24" s="930">
        <f>('Detailed Budget'!W30)/2.5</f>
        <v>8978894.0599999987</v>
      </c>
      <c r="F24" s="930">
        <f>('Detailed Budget'!AA30)/2.5</f>
        <v>9154085.8000000007</v>
      </c>
      <c r="G24" s="930">
        <f>('Detailed Budget'!AE30)/2.5</f>
        <v>31526392.98</v>
      </c>
    </row>
    <row r="25" spans="1:7">
      <c r="A25" s="710" t="str">
        <f>'Detailed Budget'!D31</f>
        <v>2.1</v>
      </c>
      <c r="B25" s="710" t="str">
        <f>'Detailed Budget'!E31</f>
        <v>Ensure uninterrupted delivery of high quality treatment and care</v>
      </c>
      <c r="C25" s="932">
        <f>('Detailed Budget'!N31)/2.5</f>
        <v>5266839.75</v>
      </c>
      <c r="D25" s="932">
        <f>('Detailed Budget'!S31)/2.5</f>
        <v>7664405.3700000001</v>
      </c>
      <c r="E25" s="932">
        <f>('Detailed Budget'!W31)/2.5</f>
        <v>8748022.0599999987</v>
      </c>
      <c r="F25" s="932">
        <f>('Detailed Budget'!AA31)/2.5</f>
        <v>8923013.8000000007</v>
      </c>
      <c r="G25" s="932">
        <f>('Detailed Budget'!AE31)/2.5</f>
        <v>30602280.98</v>
      </c>
    </row>
    <row r="26" spans="1:7" ht="24">
      <c r="A26" s="705" t="str">
        <f>'Detailed Budget'!D32</f>
        <v>2.1.1</v>
      </c>
      <c r="B26" s="706" t="str">
        <f>'Detailed Budget'!E32</f>
        <v>Delivery of essential clinical care services to all people living with HIV (PLHIV)</v>
      </c>
      <c r="C26" s="709">
        <f>('Detailed Budget'!N32)/2.5</f>
        <v>4862799.75</v>
      </c>
      <c r="D26" s="709">
        <f>('Detailed Budget'!S32)/2.5</f>
        <v>7272365.3700000001</v>
      </c>
      <c r="E26" s="709">
        <f>('Detailed Budget'!W32)/2.5</f>
        <v>8355982.0599999996</v>
      </c>
      <c r="F26" s="709">
        <f>('Detailed Budget'!AA32)/2.5</f>
        <v>8530973.8000000007</v>
      </c>
      <c r="G26" s="709">
        <f>('Detailed Budget'!AE32)/2.5</f>
        <v>29022120.98</v>
      </c>
    </row>
    <row r="27" spans="1:7" ht="24">
      <c r="A27" s="705" t="str">
        <f>'Detailed Budget'!D39</f>
        <v>2.1.2</v>
      </c>
      <c r="B27" s="706" t="str">
        <f>'Detailed Budget'!E39</f>
        <v>Provision of ART to all PLHIV in need in accordance with existing guidelines, including in the region of Abkhazia</v>
      </c>
      <c r="C27" s="709">
        <f>('Detailed Budget'!N39)/2.5</f>
        <v>66392</v>
      </c>
      <c r="D27" s="709">
        <f>('Detailed Budget'!S39)/2.5</f>
        <v>66392</v>
      </c>
      <c r="E27" s="709">
        <f>('Detailed Budget'!W39)/2.5</f>
        <v>66392</v>
      </c>
      <c r="F27" s="709">
        <f>('Detailed Budget'!AA39)/2.5</f>
        <v>66392</v>
      </c>
      <c r="G27" s="709">
        <f>('Detailed Budget'!AE39)/2.5</f>
        <v>265568</v>
      </c>
    </row>
    <row r="28" spans="1:7" ht="14.25" customHeight="1">
      <c r="A28" s="705" t="str">
        <f>'Detailed Budget'!D40</f>
        <v>2.1.3</v>
      </c>
      <c r="B28" s="706" t="str">
        <f>'Detailed Budget'!E40</f>
        <v>Effective programme administration and quality of service delivery</v>
      </c>
      <c r="C28" s="709">
        <f>('Detailed Budget'!N40)/2.5</f>
        <v>337648</v>
      </c>
      <c r="D28" s="709">
        <f>('Detailed Budget'!S40)/2.5</f>
        <v>325648</v>
      </c>
      <c r="E28" s="709">
        <f>('Detailed Budget'!W40)/2.5</f>
        <v>325648</v>
      </c>
      <c r="F28" s="709">
        <f>('Detailed Budget'!AA40)/2.5</f>
        <v>325648</v>
      </c>
      <c r="G28" s="709">
        <f>('Detailed Budget'!AE40)/2.5</f>
        <v>1314592</v>
      </c>
    </row>
    <row r="29" spans="1:7" ht="24">
      <c r="A29" s="710" t="str">
        <f>'Detailed Budget'!D41</f>
        <v>2.2</v>
      </c>
      <c r="B29" s="711" t="str">
        <f>'Detailed Budget'!E41</f>
        <v>Reduce morbidity and mortality due to TB and HCV co-infections and injecting drug use</v>
      </c>
      <c r="C29" s="931"/>
      <c r="D29" s="931"/>
      <c r="E29" s="931"/>
      <c r="F29" s="931"/>
      <c r="G29" s="931"/>
    </row>
    <row r="30" spans="1:7">
      <c r="A30" s="705" t="str">
        <f>'Detailed Budget'!D42</f>
        <v>2.2.1</v>
      </c>
      <c r="B30" s="706" t="str">
        <f>'Detailed Budget'!E42</f>
        <v>Intensify HIV/TB collaborative activities (funded from the TB program)</v>
      </c>
      <c r="C30" s="709">
        <f>('Detailed Budget'!N42)/2.5</f>
        <v>0</v>
      </c>
      <c r="D30" s="709">
        <f>('Detailed Budget'!S42)/2.5</f>
        <v>0</v>
      </c>
      <c r="E30" s="709">
        <f>('Detailed Budget'!W42)/2.5</f>
        <v>0</v>
      </c>
      <c r="F30" s="709">
        <f>('Detailed Budget'!AA42)/2.5</f>
        <v>0</v>
      </c>
      <c r="G30" s="709">
        <f>('Detailed Budget'!AE42)/2.5</f>
        <v>0</v>
      </c>
    </row>
    <row r="31" spans="1:7" ht="24">
      <c r="A31" s="705" t="str">
        <f>'Detailed Budget'!D43</f>
        <v>2.2.2</v>
      </c>
      <c r="B31" s="706" t="str">
        <f>'Detailed Budget'!E43</f>
        <v>Provide treatment and care for viral hepatitis  (funded from the HVC program)</v>
      </c>
      <c r="C31" s="709">
        <f>('Detailed Budget'!N43)/2.5</f>
        <v>0</v>
      </c>
      <c r="D31" s="709">
        <f>('Detailed Budget'!S43)/2.5</f>
        <v>0</v>
      </c>
      <c r="E31" s="709">
        <f>('Detailed Budget'!W43)/2.5</f>
        <v>0</v>
      </c>
      <c r="F31" s="709">
        <f>('Detailed Budget'!AA43)/2.5</f>
        <v>0</v>
      </c>
      <c r="G31" s="709">
        <f>('Detailed Budget'!AE43)/2.5</f>
        <v>0</v>
      </c>
    </row>
    <row r="32" spans="1:7">
      <c r="A32" s="711" t="str">
        <f>'Detailed Budget'!D44</f>
        <v>2.3</v>
      </c>
      <c r="B32" s="711" t="str">
        <f>'Detailed Budget'!E44</f>
        <v>Ensure provision of care and support services for PLHIV</v>
      </c>
      <c r="C32" s="931">
        <f>('Detailed Budget'!N44)/2.5</f>
        <v>231084</v>
      </c>
      <c r="D32" s="931">
        <f>('Detailed Budget'!S44)/2.5</f>
        <v>231084</v>
      </c>
      <c r="E32" s="931">
        <f>('Detailed Budget'!W44)/2.5</f>
        <v>230872</v>
      </c>
      <c r="F32" s="931">
        <f>('Detailed Budget'!AA44)/2.5</f>
        <v>231072</v>
      </c>
      <c r="G32" s="931">
        <f>('Detailed Budget'!AE44)/2.5</f>
        <v>924112</v>
      </c>
    </row>
    <row r="33" spans="1:7">
      <c r="A33" s="705" t="str">
        <f>'Detailed Budget'!D45</f>
        <v>2.3.1</v>
      </c>
      <c r="B33" s="706" t="str">
        <f>'Detailed Budget'!E45</f>
        <v>Ensure operation of peer-support services</v>
      </c>
      <c r="C33" s="709">
        <f>('Detailed Budget'!N45)/2.5</f>
        <v>148612</v>
      </c>
      <c r="D33" s="709">
        <f>('Detailed Budget'!S45)/2.5</f>
        <v>148612</v>
      </c>
      <c r="E33" s="709">
        <f>('Detailed Budget'!W45)/2.5</f>
        <v>148400</v>
      </c>
      <c r="F33" s="709">
        <f>('Detailed Budget'!AA45)/2.5</f>
        <v>148600</v>
      </c>
      <c r="G33" s="709">
        <f>('Detailed Budget'!AE45)/2.5</f>
        <v>594224</v>
      </c>
    </row>
    <row r="34" spans="1:7">
      <c r="A34" s="705" t="str">
        <f>'Detailed Budget'!D46</f>
        <v>2.3.2</v>
      </c>
      <c r="B34" s="706" t="str">
        <f>'Detailed Budget'!E46</f>
        <v>Provide palliative care for chronically ill patients</v>
      </c>
      <c r="C34" s="709">
        <f>('Detailed Budget'!N46)/2.5</f>
        <v>57832</v>
      </c>
      <c r="D34" s="709">
        <f>('Detailed Budget'!S46)/2.5</f>
        <v>57832</v>
      </c>
      <c r="E34" s="709">
        <f>('Detailed Budget'!W46)/2.5</f>
        <v>57832</v>
      </c>
      <c r="F34" s="709">
        <f>('Detailed Budget'!AA46)/2.5</f>
        <v>57832</v>
      </c>
      <c r="G34" s="709">
        <f>('Detailed Budget'!AE46)/2.5</f>
        <v>231328</v>
      </c>
    </row>
    <row r="35" spans="1:7" ht="24">
      <c r="A35" s="705" t="str">
        <f>'Detailed Budget'!D47</f>
        <v>2.3.3</v>
      </c>
      <c r="B35" s="706" t="str">
        <f>'Detailed Budget'!E47</f>
        <v>Support effective linkage of PLHIV to HIV and other medical care, as well as supportive services (case-manager)</v>
      </c>
      <c r="C35" s="709">
        <f>('Detailed Budget'!N47)/2.5</f>
        <v>24640</v>
      </c>
      <c r="D35" s="709">
        <f>('Detailed Budget'!S47)/2.5</f>
        <v>24640</v>
      </c>
      <c r="E35" s="709">
        <f>('Detailed Budget'!W47)/2.5</f>
        <v>24640</v>
      </c>
      <c r="F35" s="709">
        <f>('Detailed Budget'!AA47)/2.5</f>
        <v>24640</v>
      </c>
      <c r="G35" s="709">
        <f>('Detailed Budget'!AE47)/2.5</f>
        <v>98560</v>
      </c>
    </row>
    <row r="36" spans="1:7">
      <c r="A36" s="713">
        <f>'Detailed Budget'!D48</f>
        <v>3</v>
      </c>
      <c r="B36" s="714" t="s">
        <v>1126</v>
      </c>
      <c r="C36" s="930">
        <f>('Detailed Budget'!N48)/2.5</f>
        <v>437833</v>
      </c>
      <c r="D36" s="930">
        <f>('Detailed Budget'!S48)/2.5</f>
        <v>279638</v>
      </c>
      <c r="E36" s="930">
        <f>('Detailed Budget'!W48)/2.5</f>
        <v>371628</v>
      </c>
      <c r="F36" s="930">
        <f>('Detailed Budget'!AA48)/2.5</f>
        <v>409428</v>
      </c>
      <c r="G36" s="930">
        <f>('Detailed Budget'!AE48)/2.5</f>
        <v>1498527</v>
      </c>
    </row>
    <row r="37" spans="1:7" ht="24">
      <c r="A37" s="710">
        <f>'Detailed Budget'!D49</f>
        <v>3.1</v>
      </c>
      <c r="B37" s="711" t="str">
        <f>'Detailed Budget'!E49</f>
        <v>Ensure adequacy of state budget allocations for HIV prevention and treatment to sustain and scale-up the national response</v>
      </c>
      <c r="C37" s="931">
        <f>('Detailed Budget'!N49)/2.5</f>
        <v>88600</v>
      </c>
      <c r="D37" s="931">
        <f>('Detailed Budget'!S49)/2.5</f>
        <v>73600</v>
      </c>
      <c r="E37" s="931">
        <f>('Detailed Budget'!W49)/2.5</f>
        <v>73600</v>
      </c>
      <c r="F37" s="931">
        <f>('Detailed Budget'!AA49)/2.5</f>
        <v>73400</v>
      </c>
      <c r="G37" s="931">
        <f>('Detailed Budget'!AE49)/2.5</f>
        <v>309200</v>
      </c>
    </row>
    <row r="38" spans="1:7" ht="24">
      <c r="A38" s="705" t="str">
        <f>'Detailed Budget'!D50</f>
        <v>3.1.1</v>
      </c>
      <c r="B38" s="706" t="str">
        <f>'Detailed Budget'!E50</f>
        <v>Continuous monitoring of HIV related expenditures through the national health accounts analysis</v>
      </c>
      <c r="C38" s="709">
        <f>('Detailed Budget'!N50)/2.5</f>
        <v>25000</v>
      </c>
      <c r="D38" s="709">
        <f>('Detailed Budget'!S50)/2.5</f>
        <v>25000</v>
      </c>
      <c r="E38" s="709">
        <f>('Detailed Budget'!W50)/2.5</f>
        <v>25000</v>
      </c>
      <c r="F38" s="709">
        <f>('Detailed Budget'!AA50)/2.5</f>
        <v>25000</v>
      </c>
      <c r="G38" s="709">
        <f>('Detailed Budget'!AE50)/2.5</f>
        <v>100000</v>
      </c>
    </row>
    <row r="39" spans="1:7" ht="24">
      <c r="A39" s="705" t="s">
        <v>157</v>
      </c>
      <c r="B39" s="706" t="str">
        <f>'Detailed Budget'!E51</f>
        <v>Support implementation of transition plan through establishing a dedicated M&amp;E function (FIN.57-64)</v>
      </c>
      <c r="C39" s="709">
        <f>('Detailed Budget'!N51)/2.5</f>
        <v>36200</v>
      </c>
      <c r="D39" s="709">
        <f>('Detailed Budget'!S51)/2.5</f>
        <v>36200</v>
      </c>
      <c r="E39" s="709">
        <f>('Detailed Budget'!W51)/2.5</f>
        <v>36200</v>
      </c>
      <c r="F39" s="709">
        <f>('Detailed Budget'!AA51)/2.5</f>
        <v>36000</v>
      </c>
      <c r="G39" s="709">
        <f>('Detailed Budget'!AE51)/2.5</f>
        <v>144600</v>
      </c>
    </row>
    <row r="40" spans="1:7" ht="24">
      <c r="A40" s="705" t="s">
        <v>1119</v>
      </c>
      <c r="B40" s="706" t="str">
        <f>'Detailed Budget'!E52</f>
        <v>Ensure full budgetary commitment and allocative efficiency for national HIV response  (FIN.57-64)</v>
      </c>
      <c r="C40" s="709">
        <f>('Detailed Budget'!N52)/2.5</f>
        <v>27400</v>
      </c>
      <c r="D40" s="709">
        <f>('Detailed Budget'!S52)/2.5</f>
        <v>12400</v>
      </c>
      <c r="E40" s="709">
        <f>('Detailed Budget'!W52)/2.5</f>
        <v>12400</v>
      </c>
      <c r="F40" s="709">
        <f>('Detailed Budget'!AA52)/2.5</f>
        <v>12400</v>
      </c>
      <c r="G40" s="709">
        <f>('Detailed Budget'!AE52)/2.5</f>
        <v>64600</v>
      </c>
    </row>
    <row r="41" spans="1:7">
      <c r="A41" s="710">
        <f>'Detailed Budget'!D53</f>
        <v>3.2</v>
      </c>
      <c r="B41" s="711" t="str">
        <f>'Detailed Budget'!E53</f>
        <v>Improved policy environment and stakeholder coordination</v>
      </c>
      <c r="C41" s="931">
        <f>('Detailed Budget'!N53)/2.5</f>
        <v>13084</v>
      </c>
      <c r="D41" s="931">
        <f>('Detailed Budget'!S53)/2.5</f>
        <v>68538</v>
      </c>
      <c r="E41" s="931">
        <f>('Detailed Budget'!W53)/2.5</f>
        <v>68920</v>
      </c>
      <c r="F41" s="931">
        <f>('Detailed Budget'!AA53)/2.5</f>
        <v>68920</v>
      </c>
      <c r="G41" s="931">
        <f>('Detailed Budget'!AE53)/2.5</f>
        <v>219462</v>
      </c>
    </row>
    <row r="42" spans="1:7">
      <c r="A42" s="705" t="str">
        <f>'Detailed Budget'!D54</f>
        <v>3.2.1</v>
      </c>
      <c r="B42" s="706" t="str">
        <f>'Detailed Budget'!E54</f>
        <v>Regular reviews and analyses of HIV related legislation</v>
      </c>
      <c r="C42" s="709">
        <f>('Detailed Budget'!N54)/2.5</f>
        <v>9084</v>
      </c>
      <c r="D42" s="709">
        <f>('Detailed Budget'!S54)/2.5</f>
        <v>9538</v>
      </c>
      <c r="E42" s="709">
        <f>('Detailed Budget'!W54)/2.5</f>
        <v>9920</v>
      </c>
      <c r="F42" s="709">
        <f>('Detailed Budget'!AA54)/2.5</f>
        <v>9920</v>
      </c>
      <c r="G42" s="709">
        <f>('Detailed Budget'!AE54)/2.5</f>
        <v>38462</v>
      </c>
    </row>
    <row r="43" spans="1:7" ht="24">
      <c r="A43" s="705" t="s">
        <v>165</v>
      </c>
      <c r="B43" s="706" t="str">
        <f>'Detailed Budget'!E55</f>
        <v>Development and implementation of stigma reduction activities by PLHIV organisations and KAP networks</v>
      </c>
      <c r="C43" s="709">
        <f>('Detailed Budget'!N55)/2.5</f>
        <v>0</v>
      </c>
      <c r="D43" s="709">
        <f>('Detailed Budget'!S55)/2.5</f>
        <v>55000</v>
      </c>
      <c r="E43" s="709">
        <f>('Detailed Budget'!W55)/2.5</f>
        <v>55000</v>
      </c>
      <c r="F43" s="709">
        <f>('Detailed Budget'!AA55)/2.5</f>
        <v>55000</v>
      </c>
      <c r="G43" s="709">
        <f>('Detailed Budget'!AE55)/2.5</f>
        <v>165000</v>
      </c>
    </row>
    <row r="44" spans="1:7">
      <c r="A44" s="705" t="s">
        <v>167</v>
      </c>
      <c r="B44" s="706" t="str">
        <f>'Detailed Budget'!E56</f>
        <v>National AIDS Conference</v>
      </c>
      <c r="C44" s="709">
        <f>('Detailed Budget'!N56)/2.5</f>
        <v>4000</v>
      </c>
      <c r="D44" s="709">
        <f>('Detailed Budget'!S56)/2.5</f>
        <v>4000</v>
      </c>
      <c r="E44" s="709">
        <f>('Detailed Budget'!W56)/2.5</f>
        <v>4000</v>
      </c>
      <c r="F44" s="709">
        <f>('Detailed Budget'!AA56)/2.5</f>
        <v>4000</v>
      </c>
      <c r="G44" s="709">
        <f>('Detailed Budget'!AE56)/2.5</f>
        <v>16000</v>
      </c>
    </row>
    <row r="45" spans="1:7">
      <c r="A45" s="710">
        <f>'Detailed Budget'!D57</f>
        <v>3.3</v>
      </c>
      <c r="B45" s="711" t="str">
        <f>'Detailed Budget'!E57</f>
        <v>Generate evidence for informed decision making</v>
      </c>
      <c r="C45" s="931">
        <f>('Detailed Budget'!N57)/2.5</f>
        <v>336149</v>
      </c>
      <c r="D45" s="931">
        <f>('Detailed Budget'!S57)/2.5</f>
        <v>137500</v>
      </c>
      <c r="E45" s="931">
        <f>('Detailed Budget'!W57)/2.5</f>
        <v>229108</v>
      </c>
      <c r="F45" s="931">
        <f>('Detailed Budget'!AA57)/2.5</f>
        <v>267108</v>
      </c>
      <c r="G45" s="931">
        <f>('Detailed Budget'!AE57)/2.5</f>
        <v>969865</v>
      </c>
    </row>
    <row r="46" spans="1:7" ht="60">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709">
        <f>('Detailed Budget'!N58)/2.5</f>
        <v>12000</v>
      </c>
      <c r="D46" s="709">
        <f>('Detailed Budget'!S58)/2.5</f>
        <v>0</v>
      </c>
      <c r="E46" s="709">
        <f>('Detailed Budget'!W58)/2.5</f>
        <v>0</v>
      </c>
      <c r="F46" s="709">
        <f>('Detailed Budget'!AA58)/2.5</f>
        <v>0</v>
      </c>
      <c r="G46" s="709">
        <f>('Detailed Budget'!AE58)/2.5</f>
        <v>12000</v>
      </c>
    </row>
    <row r="47" spans="1:7" ht="24" customHeight="1">
      <c r="A47" s="705" t="s">
        <v>190</v>
      </c>
      <c r="B47" s="706" t="str">
        <f>'Detailed Budget'!E59</f>
        <v xml:space="preserve">Improve HIV  program's  accountability to disseminate programmatic and financial data to key actors and wider public. </v>
      </c>
      <c r="C47" s="709">
        <f>('Detailed Budget'!N59)/2.5</f>
        <v>5000</v>
      </c>
      <c r="D47" s="709">
        <f>('Detailed Budget'!S59)/2.5</f>
        <v>5000</v>
      </c>
      <c r="E47" s="709">
        <f>('Detailed Budget'!W59)/2.5</f>
        <v>5000</v>
      </c>
      <c r="F47" s="709">
        <f>('Detailed Budget'!AA59)/2.5</f>
        <v>5000</v>
      </c>
      <c r="G47" s="709">
        <f>('Detailed Budget'!AE59)/2.5</f>
        <v>20000</v>
      </c>
    </row>
    <row r="48" spans="1:7" ht="15.75" customHeight="1">
      <c r="A48" s="705" t="s">
        <v>192</v>
      </c>
      <c r="B48" s="706" t="str">
        <f>'Detailed Budget'!E60</f>
        <v>Develop costed HIV/AIDS National Strategy for 2023-2027 and Action Plan</v>
      </c>
      <c r="C48" s="709">
        <f>('Detailed Budget'!N60)/2.5</f>
        <v>0</v>
      </c>
      <c r="D48" s="709">
        <f>('Detailed Budget'!S60)/2.5</f>
        <v>0</v>
      </c>
      <c r="E48" s="709">
        <f>('Detailed Budget'!W60)/2.5</f>
        <v>0</v>
      </c>
      <c r="F48" s="709">
        <f>('Detailed Budget'!AA60)/2.5</f>
        <v>16000</v>
      </c>
      <c r="G48" s="709">
        <f>('Detailed Budget'!AE60)/2.5</f>
        <v>16000</v>
      </c>
    </row>
    <row r="49" spans="1:7" ht="24">
      <c r="A49" s="705" t="s">
        <v>194</v>
      </c>
      <c r="B49" s="706" t="str">
        <f>'Detailed Budget'!E61</f>
        <v>Sustainable development of Health Information System in HIV national response</v>
      </c>
      <c r="C49" s="709">
        <f>('Detailed Budget'!N61)/2.5</f>
        <v>8400</v>
      </c>
      <c r="D49" s="709">
        <f>('Detailed Budget'!S61)/2.5</f>
        <v>8400</v>
      </c>
      <c r="E49" s="709">
        <f>('Detailed Budget'!W61)/2.5</f>
        <v>0</v>
      </c>
      <c r="F49" s="709">
        <f>('Detailed Budget'!AA61)/2.5</f>
        <v>0</v>
      </c>
      <c r="G49" s="709">
        <f>('Detailed Budget'!AE61)/2.5</f>
        <v>16800</v>
      </c>
    </row>
    <row r="50" spans="1:7" ht="24" customHeight="1">
      <c r="A50" s="705" t="s">
        <v>196</v>
      </c>
      <c r="B50" s="706" t="str">
        <f>'Detailed Budget'!E62</f>
        <v>Develop policy for production and continuous professional development of human resources for HIV/AIDS programs, including CSO personnel</v>
      </c>
      <c r="C50" s="709">
        <f>('Detailed Budget'!N62)/2.5</f>
        <v>4200</v>
      </c>
      <c r="D50" s="709">
        <f>('Detailed Budget'!S62)/2.5</f>
        <v>0</v>
      </c>
      <c r="E50" s="709">
        <f>('Detailed Budget'!W62)/2.5</f>
        <v>0</v>
      </c>
      <c r="F50" s="709">
        <f>('Detailed Budget'!AA62)/2.5</f>
        <v>0</v>
      </c>
      <c r="G50" s="709">
        <f>('Detailed Budget'!AE62)/2.5</f>
        <v>4200</v>
      </c>
    </row>
    <row r="51" spans="1:7" ht="24">
      <c r="A51" s="705" t="s">
        <v>753</v>
      </c>
      <c r="B51" s="706" t="str">
        <f>'Detailed Budget'!E63</f>
        <v>Integrate HIV training modules in the undergraduate and postgraduate education system</v>
      </c>
      <c r="C51" s="709">
        <f>('Detailed Budget'!N63)/2.5</f>
        <v>2100</v>
      </c>
      <c r="D51" s="709">
        <f>('Detailed Budget'!S63)/2.5</f>
        <v>2100</v>
      </c>
      <c r="E51" s="709">
        <f>('Detailed Budget'!W63)/2.5</f>
        <v>2100</v>
      </c>
      <c r="F51" s="709">
        <f>('Detailed Budget'!AA63)/2.5</f>
        <v>2100</v>
      </c>
      <c r="G51" s="709">
        <f>('Detailed Budget'!AE63)/2.5</f>
        <v>8400</v>
      </c>
    </row>
    <row r="52" spans="1:7" ht="24">
      <c r="A52" s="705" t="s">
        <v>754</v>
      </c>
      <c r="B52" s="706" t="str">
        <f>'Detailed Budget'!E64</f>
        <v>Training of trainers, including that for academia staff on HIV related topics</v>
      </c>
      <c r="C52" s="709">
        <f>('Detailed Budget'!N64)/2.5</f>
        <v>18500</v>
      </c>
      <c r="D52" s="709">
        <f>('Detailed Budget'!S64)/2.5</f>
        <v>22000</v>
      </c>
      <c r="E52" s="709">
        <f>('Detailed Budget'!W64)/2.5</f>
        <v>8008</v>
      </c>
      <c r="F52" s="709">
        <f>('Detailed Budget'!AA64)/2.5</f>
        <v>8008</v>
      </c>
      <c r="G52" s="709">
        <f>('Detailed Budget'!AE64)/2.5</f>
        <v>56516</v>
      </c>
    </row>
    <row r="53" spans="1:7"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709">
        <f>('Detailed Budget'!N65)/2.5</f>
        <v>265949</v>
      </c>
      <c r="D53" s="709">
        <f>('Detailed Budget'!S65)/2.5</f>
        <v>0</v>
      </c>
      <c r="E53" s="709">
        <f>('Detailed Budget'!W65)/2.5</f>
        <v>180000</v>
      </c>
      <c r="F53" s="709">
        <f>('Detailed Budget'!AA65)/2.5</f>
        <v>140000</v>
      </c>
      <c r="G53" s="709">
        <f>('Detailed Budget'!AE65)/2.5</f>
        <v>585949</v>
      </c>
    </row>
    <row r="54" spans="1:7">
      <c r="A54" s="705" t="s">
        <v>1121</v>
      </c>
      <c r="B54" s="706" t="str">
        <f>'Detailed Budget'!E66</f>
        <v>Pre-treatment HIV drug resistance survey (2019, 2021)</v>
      </c>
      <c r="C54" s="709">
        <f>('Detailed Budget'!N66)/2.5</f>
        <v>0</v>
      </c>
      <c r="D54" s="709">
        <f>('Detailed Budget'!S66)/2.5</f>
        <v>64000</v>
      </c>
      <c r="E54" s="709">
        <f>('Detailed Budget'!W66)/2.5</f>
        <v>0</v>
      </c>
      <c r="F54" s="709">
        <f>('Detailed Budget'!AA66)/2.5</f>
        <v>64000</v>
      </c>
      <c r="G54" s="709">
        <f>('Detailed Budget'!AE66)/2.5</f>
        <v>128000</v>
      </c>
    </row>
    <row r="55" spans="1:7">
      <c r="A55" s="705" t="s">
        <v>1122</v>
      </c>
      <c r="B55" s="706" t="str">
        <f>'Detailed Budget'!E67</f>
        <v>Monitoring recent HIV infections (2019, 2020,2021,2022)</v>
      </c>
      <c r="C55" s="709">
        <f>('Detailed Budget'!N67)/2.5</f>
        <v>20000</v>
      </c>
      <c r="D55" s="709">
        <f>('Detailed Budget'!S67)/2.5</f>
        <v>20000</v>
      </c>
      <c r="E55" s="709">
        <f>('Detailed Budget'!W67)/2.5</f>
        <v>20000</v>
      </c>
      <c r="F55" s="709">
        <f>('Detailed Budget'!AA67)/2.5</f>
        <v>20000</v>
      </c>
      <c r="G55" s="709">
        <f>('Detailed Budget'!AE67)/2.5</f>
        <v>80000</v>
      </c>
    </row>
    <row r="56" spans="1:7">
      <c r="A56" s="705" t="s">
        <v>1123</v>
      </c>
      <c r="B56" s="706" t="str">
        <f>'Detailed Budget'!E68</f>
        <v>Assessing engagement in HIV care (2019, 2021)</v>
      </c>
      <c r="C56" s="709">
        <f>('Detailed Budget'!N68)/2.5</f>
        <v>0</v>
      </c>
      <c r="D56" s="709">
        <f>('Detailed Budget'!S68)/2.5</f>
        <v>10000</v>
      </c>
      <c r="E56" s="709">
        <f>('Detailed Budget'!W68)/2.5</f>
        <v>0</v>
      </c>
      <c r="F56" s="709">
        <f>('Detailed Budget'!AA68)/2.5</f>
        <v>10000</v>
      </c>
      <c r="G56" s="709">
        <f>('Detailed Budget'!AE68)/2.5</f>
        <v>20000</v>
      </c>
    </row>
    <row r="57" spans="1:7">
      <c r="A57" s="705" t="s">
        <v>1124</v>
      </c>
      <c r="B57" s="706" t="str">
        <f>'Detailed Budget'!E69</f>
        <v>Survey on health service accessibility (2020, 2022)</v>
      </c>
      <c r="C57" s="709">
        <f>('Detailed Budget'!N69)/2.5</f>
        <v>0</v>
      </c>
      <c r="D57" s="709">
        <f>('Detailed Budget'!S69)/2.5</f>
        <v>0</v>
      </c>
      <c r="E57" s="709">
        <f>('Detailed Budget'!W69)/2.5</f>
        <v>10000</v>
      </c>
      <c r="F57" s="709">
        <f>('Detailed Budget'!AA69)/2.5</f>
        <v>0</v>
      </c>
      <c r="G57" s="709">
        <f>('Detailed Budget'!AE69)/2.5</f>
        <v>10000</v>
      </c>
    </row>
    <row r="58" spans="1:7" ht="15.75" customHeight="1">
      <c r="A58" s="705" t="s">
        <v>1125</v>
      </c>
      <c r="B58" s="706" t="str">
        <f>'Detailed Budget'!E70</f>
        <v>Updating public heath and clinical guidelines and national standards</v>
      </c>
      <c r="C58" s="709">
        <f>('Detailed Budget'!N70)/2.5</f>
        <v>0</v>
      </c>
      <c r="D58" s="709">
        <f>('Detailed Budget'!S70)/2.5</f>
        <v>6000</v>
      </c>
      <c r="E58" s="709">
        <f>('Detailed Budget'!W70)/2.5</f>
        <v>4000</v>
      </c>
      <c r="F58" s="709">
        <f>('Detailed Budget'!AA70)/2.5</f>
        <v>2000</v>
      </c>
      <c r="G58" s="709">
        <f>('Detailed Budget'!AE70)/2.5</f>
        <v>12000</v>
      </c>
    </row>
    <row r="59" spans="1:7">
      <c r="A59" s="713">
        <f>'Detailed Budget'!D71</f>
        <v>4</v>
      </c>
      <c r="B59" s="714" t="str">
        <f>'Detailed Budget'!E71</f>
        <v>Management of contribution from international funding mechanism</v>
      </c>
      <c r="C59" s="930">
        <f>('Detailed Budget'!N71)/2.5</f>
        <v>320000</v>
      </c>
      <c r="D59" s="930">
        <f>('Detailed Budget'!S71)/2.5</f>
        <v>320000</v>
      </c>
      <c r="E59" s="930">
        <f>('Detailed Budget'!W71)/2.5</f>
        <v>320000</v>
      </c>
      <c r="F59" s="930">
        <f>('Detailed Budget'!AA71)/2.5</f>
        <v>160000</v>
      </c>
      <c r="G59" s="930">
        <f>('Detailed Budget'!AE71)/2.5</f>
        <v>1120000</v>
      </c>
    </row>
    <row r="60" spans="1:7">
      <c r="A60" s="716"/>
      <c r="B60" s="717" t="str">
        <f>'Detailed Budget'!E72</f>
        <v>TOTAL</v>
      </c>
      <c r="C60" s="818">
        <f>('Detailed Budget'!N72)/2.5</f>
        <v>14338715.766497171</v>
      </c>
      <c r="D60" s="818">
        <f>('Detailed Budget'!S72)/2.5</f>
        <v>17383730.634556569</v>
      </c>
      <c r="E60" s="818">
        <f>('Detailed Budget'!W72)/2.5</f>
        <v>18935017.427812457</v>
      </c>
      <c r="F60" s="818">
        <f>('Detailed Budget'!AA72)/2.5</f>
        <v>19302201.466363341</v>
      </c>
      <c r="G60" s="818">
        <f>('Detailed Budget'!AE72)/2.5</f>
        <v>69959665.295229524</v>
      </c>
    </row>
    <row r="61" spans="1:7" s="676" customFormat="1" ht="15"/>
    <row r="62" spans="1:7" s="676" customFormat="1" ht="15"/>
    <row r="63" spans="1:7" s="676" customFormat="1" ht="15"/>
    <row r="64" spans="1:7" s="676" customFormat="1" ht="15"/>
    <row r="65" s="676" customFormat="1" ht="15"/>
    <row r="66" s="676" customFormat="1" ht="15"/>
    <row r="67" s="676" customFormat="1" ht="15"/>
    <row r="68" s="676" customFormat="1" ht="15"/>
    <row r="69" s="676" customFormat="1" ht="15"/>
    <row r="70" s="676" customFormat="1" ht="15"/>
    <row r="71" s="676" customFormat="1" ht="15"/>
    <row r="72" s="676" customFormat="1" ht="15"/>
    <row r="73" s="676" customFormat="1" ht="15"/>
    <row r="74" s="676" customFormat="1" ht="15"/>
    <row r="75" s="676" customFormat="1" ht="15"/>
    <row r="76" s="676" customFormat="1" ht="15"/>
    <row r="77" s="676" customFormat="1" ht="15"/>
    <row r="78" s="676" customFormat="1" ht="15"/>
    <row r="79" s="676" customFormat="1" ht="15"/>
    <row r="80" s="676" customFormat="1" ht="15"/>
    <row r="81" s="676" customFormat="1" ht="15"/>
    <row r="82" s="676" customFormat="1" ht="15"/>
    <row r="83" s="676" customFormat="1" ht="15"/>
    <row r="84" s="676" customFormat="1" ht="15"/>
    <row r="85" s="676" customFormat="1" ht="15"/>
    <row r="86" s="676" customFormat="1" ht="15"/>
    <row r="87" s="676" customFormat="1" ht="15"/>
    <row r="88" s="676" customFormat="1" ht="15"/>
    <row r="89" s="676" customFormat="1" ht="15"/>
    <row r="90" s="676" customFormat="1" ht="15"/>
    <row r="91" s="676" customFormat="1" ht="15"/>
    <row r="92" s="676" customFormat="1" ht="15"/>
    <row r="93" s="676" customFormat="1" ht="15"/>
    <row r="94" s="676" customFormat="1" ht="15"/>
    <row r="95" s="676" customFormat="1" ht="15"/>
    <row r="96" s="676" customFormat="1" ht="15"/>
    <row r="97" s="676" customFormat="1" ht="15"/>
    <row r="98" s="676" customFormat="1" ht="15"/>
    <row r="99" s="676" customFormat="1" ht="15"/>
    <row r="100" s="676" customFormat="1" ht="15"/>
    <row r="101" s="676" customFormat="1" ht="15"/>
    <row r="102" s="676" customFormat="1" ht="15"/>
    <row r="103" s="676" customFormat="1" ht="15"/>
    <row r="104" s="676" customFormat="1" ht="15"/>
    <row r="105" s="676" customFormat="1" ht="15"/>
    <row r="106" s="676" customFormat="1" ht="15"/>
    <row r="107" s="676" customFormat="1" ht="15"/>
    <row r="108" s="676" customFormat="1" ht="15"/>
    <row r="109" s="676" customFormat="1" ht="15"/>
    <row r="110" s="676" customFormat="1" ht="15"/>
    <row r="111" s="676" customFormat="1" ht="15"/>
    <row r="112" s="676" customFormat="1" ht="15"/>
    <row r="113" s="676" customFormat="1" ht="15"/>
    <row r="114" s="676" customFormat="1" ht="15"/>
    <row r="115" s="676" customFormat="1" ht="15"/>
    <row r="116" s="676" customFormat="1" ht="15"/>
    <row r="117" s="676" customFormat="1" ht="15"/>
    <row r="118" s="676" customFormat="1" ht="15"/>
    <row r="119" s="676" customFormat="1" ht="15"/>
    <row r="120" s="676" customFormat="1" ht="15"/>
    <row r="121" s="676" customFormat="1" ht="15"/>
    <row r="122" s="676" customFormat="1" ht="15"/>
    <row r="123" s="676" customFormat="1" ht="15"/>
    <row r="124" s="676" customFormat="1" ht="15"/>
    <row r="125" s="676" customFormat="1" ht="15"/>
    <row r="126" s="676" customFormat="1" ht="15"/>
    <row r="127" s="676" customFormat="1" ht="15"/>
    <row r="128" s="676" customFormat="1" ht="15"/>
    <row r="129" s="676" customFormat="1" ht="15"/>
    <row r="130" s="676" customFormat="1" ht="15"/>
    <row r="131" s="676" customFormat="1" ht="15"/>
    <row r="132" s="676" customFormat="1" ht="15"/>
    <row r="133" s="676" customFormat="1" ht="15"/>
    <row r="134" s="676" customFormat="1" ht="15"/>
    <row r="135" s="676" customFormat="1" ht="15"/>
    <row r="136" s="676" customFormat="1" ht="15"/>
    <row r="137" s="676" customFormat="1" ht="15"/>
    <row r="138" s="676" customFormat="1" ht="15"/>
    <row r="139" s="676" customFormat="1" ht="15"/>
    <row r="140" s="676" customFormat="1" ht="15"/>
    <row r="141" s="676" customFormat="1" ht="15"/>
    <row r="142" s="676" customFormat="1" ht="15"/>
    <row r="143" s="676" customFormat="1" ht="15"/>
    <row r="144" s="676" customFormat="1" ht="15"/>
    <row r="145" s="676" customFormat="1" ht="15"/>
    <row r="146" s="676" customFormat="1" ht="15"/>
    <row r="147" s="676" customFormat="1" ht="15"/>
    <row r="148" s="676" customFormat="1" ht="15"/>
    <row r="149" s="676" customFormat="1" ht="15"/>
    <row r="150" s="676" customFormat="1" ht="15"/>
    <row r="151" s="676" customFormat="1" ht="15"/>
    <row r="152" s="676" customFormat="1" ht="15"/>
    <row r="153" s="676" customFormat="1" ht="15"/>
    <row r="154" s="676" customFormat="1" ht="15"/>
    <row r="155" s="676" customFormat="1" ht="15"/>
    <row r="156" s="676" customFormat="1" ht="15"/>
    <row r="157" s="676" customFormat="1" ht="15"/>
    <row r="158" s="676" customFormat="1" ht="15"/>
    <row r="159" s="676" customFormat="1" ht="15"/>
    <row r="160" s="676" customFormat="1" ht="15"/>
    <row r="161" s="676" customFormat="1" ht="15"/>
    <row r="162" s="676" customFormat="1" ht="15"/>
    <row r="163" s="676" customFormat="1" ht="15"/>
    <row r="164" s="676" customFormat="1" ht="15"/>
    <row r="165" s="676" customFormat="1" ht="15"/>
    <row r="166" s="676" customFormat="1" ht="15"/>
    <row r="167" s="676" customFormat="1" ht="15"/>
    <row r="168" s="676" customFormat="1" ht="15"/>
    <row r="169" s="676" customFormat="1" ht="15"/>
    <row r="170" s="676" customFormat="1" ht="15"/>
    <row r="171" s="676" customFormat="1" ht="15"/>
    <row r="172" s="676" customFormat="1" ht="15"/>
    <row r="173" s="676" customFormat="1" ht="15"/>
    <row r="174" s="676" customFormat="1" ht="15"/>
    <row r="175" s="676" customFormat="1" ht="15"/>
    <row r="176" s="676" customFormat="1" ht="15"/>
    <row r="177" s="676" customFormat="1" ht="15"/>
    <row r="178" s="676" customFormat="1" ht="15"/>
    <row r="179" s="676" customFormat="1" ht="15"/>
    <row r="180" s="676" customFormat="1" ht="15"/>
    <row r="181" s="676" customFormat="1" ht="15"/>
    <row r="182" s="676" customFormat="1" ht="15"/>
    <row r="183" s="676" customFormat="1" ht="15"/>
    <row r="184" s="676" customFormat="1" ht="15"/>
    <row r="185" s="676" customFormat="1" ht="15"/>
    <row r="186" s="676" customFormat="1" ht="15"/>
    <row r="187" s="676" customFormat="1" ht="15"/>
    <row r="188" s="676" customFormat="1" ht="15"/>
    <row r="189" s="676" customFormat="1" ht="15"/>
    <row r="190" s="676" customFormat="1" ht="15"/>
    <row r="191" s="676" customFormat="1" ht="15"/>
    <row r="192" s="676" customFormat="1" ht="15"/>
    <row r="193" s="676" customFormat="1" ht="15"/>
    <row r="194" s="676" customFormat="1" ht="15"/>
    <row r="195" s="676" customFormat="1" ht="15"/>
    <row r="196" s="676" customFormat="1" ht="15"/>
    <row r="197" s="676" customFormat="1" ht="15"/>
    <row r="198" s="676" customFormat="1" ht="15"/>
    <row r="199" s="676" customFormat="1" ht="15"/>
    <row r="200" s="676" customFormat="1" ht="15"/>
    <row r="201" s="676" customFormat="1" ht="15"/>
    <row r="202" s="676" customFormat="1" ht="15"/>
    <row r="203" s="676" customFormat="1" ht="15"/>
    <row r="204" s="676" customFormat="1" ht="15"/>
    <row r="205" s="676" customFormat="1" ht="15"/>
    <row r="206" s="676" customFormat="1" ht="15"/>
    <row r="207" s="676" customFormat="1" ht="15"/>
    <row r="208" s="676" customFormat="1" ht="15"/>
    <row r="209" s="676" customFormat="1" ht="15"/>
    <row r="210" s="676" customFormat="1" ht="15"/>
    <row r="211" s="676" customFormat="1" ht="15"/>
    <row r="212" s="676" customFormat="1" ht="15"/>
    <row r="213" s="676" customFormat="1" ht="15"/>
    <row r="214" s="676" customFormat="1" ht="15"/>
    <row r="215" s="676" customFormat="1" ht="15"/>
    <row r="216" s="676" customFormat="1" ht="15"/>
    <row r="217" s="676" customFormat="1" ht="15"/>
    <row r="218" s="676" customFormat="1" ht="15"/>
    <row r="219" s="676" customFormat="1" ht="15"/>
    <row r="220" s="676" customFormat="1" ht="15"/>
    <row r="221" s="676" customFormat="1" ht="15"/>
    <row r="222" s="676" customFormat="1" ht="15"/>
    <row r="223" s="676" customFormat="1" ht="15"/>
    <row r="224" s="676" customFormat="1" ht="15"/>
    <row r="225" s="676" customFormat="1" ht="15"/>
    <row r="226" s="676" customFormat="1" ht="15"/>
    <row r="227" s="676" customFormat="1" ht="15"/>
    <row r="228" s="676" customFormat="1" ht="15"/>
    <row r="229" s="676" customFormat="1" ht="15"/>
    <row r="230" s="676" customFormat="1" ht="15"/>
    <row r="231" s="676" customFormat="1" ht="15"/>
    <row r="232" s="676" customFormat="1" ht="15"/>
    <row r="233" s="676" customFormat="1" ht="15"/>
    <row r="234" s="676" customFormat="1" ht="15"/>
    <row r="235" s="676" customFormat="1" ht="15"/>
    <row r="236" s="676" customFormat="1" ht="15"/>
    <row r="237" s="676" customFormat="1" ht="15"/>
    <row r="238" s="676" customFormat="1" ht="15"/>
    <row r="239" s="676" customFormat="1" ht="15"/>
    <row r="240" s="676" customFormat="1" ht="15"/>
    <row r="241" s="676" customFormat="1" ht="15"/>
    <row r="242" s="676" customFormat="1" ht="15"/>
    <row r="243" s="676" customFormat="1" ht="15"/>
    <row r="244" s="676" customFormat="1" ht="15"/>
    <row r="245" s="676" customFormat="1" ht="15"/>
    <row r="246" s="676" customFormat="1" ht="15"/>
    <row r="247" s="676" customFormat="1" ht="15"/>
    <row r="248" s="676" customFormat="1" ht="15"/>
    <row r="249" s="676" customFormat="1" ht="15"/>
    <row r="250" s="676" customFormat="1" ht="15"/>
    <row r="251" s="676" customFormat="1" ht="15"/>
    <row r="252" s="676" customFormat="1" ht="15"/>
    <row r="253" s="676" customFormat="1" ht="15"/>
    <row r="254" s="676" customFormat="1" ht="15"/>
    <row r="255" s="676" customFormat="1" ht="15"/>
    <row r="256" s="676" customFormat="1" ht="15"/>
    <row r="257" s="676" customFormat="1" ht="15"/>
    <row r="258" s="676" customFormat="1" ht="15"/>
    <row r="259" s="676" customFormat="1" ht="15"/>
    <row r="260" s="676" customFormat="1" ht="15"/>
    <row r="261" s="676" customFormat="1" ht="15"/>
    <row r="262" s="676" customFormat="1" ht="15"/>
    <row r="263" s="676" customFormat="1" ht="15"/>
    <row r="264" s="676" customFormat="1" ht="15"/>
    <row r="265" s="676" customFormat="1" ht="15"/>
    <row r="266" s="676" customFormat="1" ht="15"/>
    <row r="267" s="676" customFormat="1" ht="15"/>
    <row r="268" s="676" customFormat="1" ht="15"/>
    <row r="269" s="676" customFormat="1" ht="15"/>
    <row r="270" s="676" customFormat="1" ht="15"/>
    <row r="271" s="676" customFormat="1" ht="15"/>
    <row r="272" s="676" customFormat="1" ht="15"/>
    <row r="273" s="676" customFormat="1" ht="15"/>
    <row r="274" s="676" customFormat="1" ht="15"/>
    <row r="275" s="676" customFormat="1" ht="15"/>
    <row r="276" s="676" customFormat="1" ht="15"/>
    <row r="277" s="676" customFormat="1" ht="15"/>
    <row r="278" s="676" customFormat="1" ht="15"/>
    <row r="279" s="676" customFormat="1" ht="15"/>
    <row r="280" s="676" customFormat="1" ht="15"/>
    <row r="281" s="676" customFormat="1" ht="15"/>
    <row r="282" s="676" customFormat="1" ht="15"/>
    <row r="283" s="676" customFormat="1" ht="15"/>
    <row r="284" s="676" customFormat="1" ht="15"/>
    <row r="285" s="676" customFormat="1" ht="15"/>
    <row r="286" s="676" customFormat="1" ht="15"/>
    <row r="287" s="676" customFormat="1" ht="15"/>
    <row r="288" s="676" customFormat="1" ht="15"/>
    <row r="289" s="676" customFormat="1" ht="15"/>
    <row r="290" s="676" customFormat="1" ht="15"/>
    <row r="291" s="676" customFormat="1" ht="15"/>
    <row r="292" s="676" customFormat="1" ht="15"/>
    <row r="293" s="676" customFormat="1" ht="15"/>
    <row r="294" s="676" customFormat="1" ht="15"/>
    <row r="295" s="676" customFormat="1" ht="15"/>
    <row r="296" s="676" customFormat="1" ht="15"/>
    <row r="297" s="676" customFormat="1" ht="15"/>
    <row r="298" s="676" customFormat="1" ht="15"/>
    <row r="299" s="676" customFormat="1" ht="15"/>
    <row r="300" s="676" customFormat="1" ht="15"/>
    <row r="301" s="676" customFormat="1" ht="15"/>
    <row r="302" s="676" customFormat="1" ht="15"/>
    <row r="303" s="676" customFormat="1" ht="15"/>
    <row r="304" s="676" customFormat="1" ht="15"/>
    <row r="305" s="676" customFormat="1" ht="15"/>
    <row r="306" s="676" customFormat="1" ht="15"/>
    <row r="307" s="676" customFormat="1" ht="15"/>
    <row r="308" s="676" customFormat="1" ht="15"/>
    <row r="309" s="676" customFormat="1" ht="15"/>
    <row r="310" s="676" customFormat="1" ht="15"/>
    <row r="311" s="676" customFormat="1" ht="15"/>
    <row r="312" s="676" customFormat="1" ht="15"/>
    <row r="313" s="676" customFormat="1" ht="15"/>
    <row r="314" s="676" customFormat="1" ht="15"/>
    <row r="315" s="676" customFormat="1" ht="15"/>
    <row r="316" s="676" customFormat="1" ht="15"/>
    <row r="317" s="676" customFormat="1" ht="15"/>
    <row r="318" s="676" customFormat="1" ht="15"/>
    <row r="319" s="676" customFormat="1" ht="15"/>
    <row r="320" s="676" customFormat="1" ht="15"/>
    <row r="321" s="676" customFormat="1" ht="15"/>
    <row r="322" s="676" customFormat="1" ht="15"/>
    <row r="323" s="676" customFormat="1" ht="15"/>
    <row r="324" s="676" customFormat="1" ht="15"/>
    <row r="325" s="676" customFormat="1" ht="15"/>
    <row r="326" s="676" customFormat="1" ht="15"/>
    <row r="327" s="676" customFormat="1" ht="15"/>
    <row r="328" s="676" customFormat="1" ht="15"/>
    <row r="329" s="676" customFormat="1" ht="15"/>
    <row r="330" s="676" customFormat="1" ht="15"/>
    <row r="331" s="676" customFormat="1" ht="15"/>
    <row r="332" s="676" customFormat="1" ht="15"/>
    <row r="333" s="676" customFormat="1" ht="15"/>
    <row r="334" s="676" customFormat="1" ht="15"/>
    <row r="335" s="676" customFormat="1" ht="15"/>
    <row r="336" s="676" customFormat="1" ht="15"/>
    <row r="337" s="676" customFormat="1" ht="15"/>
    <row r="338" s="676" customFormat="1" ht="15"/>
    <row r="339" s="676" customFormat="1" ht="15"/>
    <row r="340" s="676" customFormat="1" ht="15"/>
    <row r="341" s="676" customFormat="1" ht="15"/>
    <row r="342" s="676" customFormat="1" ht="15"/>
    <row r="343" s="676" customFormat="1" ht="15"/>
    <row r="344" s="676" customFormat="1" ht="15"/>
    <row r="345" s="676" customFormat="1" ht="15"/>
    <row r="346" s="676" customFormat="1" ht="15"/>
    <row r="347" s="676" customFormat="1" ht="15"/>
    <row r="348" s="676" customFormat="1" ht="15"/>
    <row r="349" s="676" customFormat="1" ht="15"/>
    <row r="350" s="676" customFormat="1" ht="15"/>
    <row r="351" s="676" customFormat="1" ht="15"/>
    <row r="352" s="676" customFormat="1" ht="15"/>
    <row r="353" s="676" customFormat="1" ht="15"/>
    <row r="354" s="676" customFormat="1" ht="15"/>
    <row r="355" s="676" customFormat="1" ht="15"/>
    <row r="356" s="676" customFormat="1" ht="15"/>
    <row r="357" s="676" customFormat="1" ht="15"/>
    <row r="358" s="676" customFormat="1" ht="15"/>
    <row r="359" s="676" customFormat="1" ht="15"/>
    <row r="360" s="676" customFormat="1" ht="15"/>
    <row r="361" s="676" customFormat="1" ht="15"/>
    <row r="362" s="676" customFormat="1" ht="15"/>
    <row r="363" s="676" customFormat="1" ht="15"/>
    <row r="364" s="676" customFormat="1" ht="15"/>
    <row r="365" s="676" customFormat="1" ht="15"/>
    <row r="366" s="676" customFormat="1" ht="15"/>
    <row r="367" s="676" customFormat="1" ht="15"/>
    <row r="368" s="676" customFormat="1" ht="15"/>
    <row r="369" s="676" customFormat="1" ht="15"/>
    <row r="370" s="676" customFormat="1" ht="15"/>
    <row r="371" s="676" customFormat="1" ht="15"/>
    <row r="372" s="676" customFormat="1" ht="15"/>
    <row r="373" s="676" customFormat="1" ht="15"/>
    <row r="374" s="676" customFormat="1" ht="15"/>
    <row r="375" s="676" customFormat="1" ht="15"/>
    <row r="376" s="676" customFormat="1" ht="15"/>
    <row r="377" s="676" customFormat="1" ht="15"/>
    <row r="378" s="676" customFormat="1" ht="15"/>
    <row r="379" s="676" customFormat="1" ht="15"/>
    <row r="380" s="676" customFormat="1" ht="15"/>
    <row r="381" s="676" customFormat="1" ht="15"/>
    <row r="382" s="676" customFormat="1" ht="15"/>
    <row r="383" s="676" customFormat="1" ht="15"/>
    <row r="384" s="676" customFormat="1" ht="15"/>
    <row r="385" s="676" customFormat="1" ht="15"/>
    <row r="386" s="676" customFormat="1" ht="15"/>
    <row r="387" s="676" customFormat="1" ht="15"/>
    <row r="388" s="676" customFormat="1" ht="15"/>
    <row r="389" s="676" customFormat="1" ht="15"/>
    <row r="390" s="676" customFormat="1" ht="15"/>
    <row r="391" s="676" customFormat="1" ht="15"/>
    <row r="392" s="676" customFormat="1" ht="15"/>
    <row r="393" s="676" customFormat="1" ht="15"/>
    <row r="394" s="676" customFormat="1" ht="15"/>
    <row r="395" s="676" customFormat="1" ht="15"/>
    <row r="396" s="676" customFormat="1" ht="15"/>
    <row r="397" s="676" customFormat="1" ht="15"/>
    <row r="398" s="676" customFormat="1" ht="15"/>
    <row r="399" s="676" customFormat="1" ht="15"/>
    <row r="400" s="676" customFormat="1" ht="15"/>
    <row r="401" s="676" customFormat="1" ht="15"/>
    <row r="402" s="676" customFormat="1" ht="15"/>
    <row r="403" s="676" customFormat="1" ht="15"/>
    <row r="404" s="676" customFormat="1" ht="15"/>
    <row r="405" s="676" customFormat="1" ht="15"/>
    <row r="406" s="676" customFormat="1" ht="15"/>
    <row r="407" s="676" customFormat="1" ht="15"/>
    <row r="408" s="676" customFormat="1" ht="15"/>
    <row r="409" s="676" customFormat="1" ht="15"/>
    <row r="410" s="676" customFormat="1" ht="15"/>
    <row r="411" s="676" customFormat="1" ht="15"/>
    <row r="412" s="676" customFormat="1" ht="15"/>
    <row r="413" s="676" customFormat="1" ht="15"/>
    <row r="414" s="676" customFormat="1" ht="15"/>
    <row r="415" s="676" customFormat="1" ht="15"/>
    <row r="416" s="676" customFormat="1" ht="15"/>
    <row r="417" s="676" customFormat="1" ht="15"/>
    <row r="418" s="676" customFormat="1" ht="15"/>
    <row r="419" s="676" customFormat="1" ht="15"/>
    <row r="420" s="676" customFormat="1" ht="15"/>
    <row r="421" s="676" customFormat="1" ht="15"/>
    <row r="422" s="676" customFormat="1" ht="15"/>
    <row r="423" s="676" customFormat="1" ht="15"/>
    <row r="424" s="676" customFormat="1" ht="15"/>
    <row r="425" s="676" customFormat="1" ht="15"/>
    <row r="426" s="676" customFormat="1" ht="15"/>
    <row r="427" s="676" customFormat="1" ht="15"/>
    <row r="428" s="676" customFormat="1" ht="15"/>
    <row r="429" s="676" customFormat="1" ht="15"/>
    <row r="430" s="676" customFormat="1" ht="15"/>
    <row r="431" s="676" customFormat="1" ht="15"/>
    <row r="432" s="676" customFormat="1" ht="15"/>
    <row r="433" s="676" customFormat="1" ht="15"/>
    <row r="434" s="676" customFormat="1" ht="15"/>
    <row r="435" s="676" customFormat="1" ht="15"/>
    <row r="436" s="676" customFormat="1" ht="15"/>
    <row r="437" s="676" customFormat="1" ht="15"/>
    <row r="438" s="676" customFormat="1" ht="15"/>
    <row r="439" s="676" customFormat="1" ht="15"/>
    <row r="440" s="676" customFormat="1" ht="15"/>
    <row r="441" s="676" customFormat="1" ht="15"/>
    <row r="442" s="676" customFormat="1" ht="15"/>
    <row r="443" s="676" customFormat="1" ht="15"/>
    <row r="444" s="676" customFormat="1" ht="15"/>
    <row r="445" s="676" customFormat="1" ht="15"/>
    <row r="446" s="676" customFormat="1" ht="15"/>
    <row r="447" s="676" customFormat="1" ht="15"/>
    <row r="448" s="676" customFormat="1" ht="15"/>
    <row r="449" s="676" customFormat="1" ht="15"/>
    <row r="450" s="676" customFormat="1" ht="15"/>
    <row r="451" s="676" customFormat="1" ht="15"/>
    <row r="452" s="676" customFormat="1" ht="15"/>
    <row r="453" s="676" customFormat="1" ht="15"/>
    <row r="454" s="676" customFormat="1" ht="15"/>
    <row r="455" s="676" customFormat="1" ht="15"/>
    <row r="456" s="676" customFormat="1" ht="15"/>
    <row r="457" s="676" customFormat="1" ht="15"/>
    <row r="458" s="676" customFormat="1" ht="15"/>
    <row r="459" s="676" customFormat="1" ht="15"/>
    <row r="460" s="676" customFormat="1" ht="15"/>
    <row r="461" s="676" customFormat="1" ht="15"/>
    <row r="462" s="676" customFormat="1" ht="15"/>
    <row r="463" s="676" customFormat="1" ht="15"/>
    <row r="464" s="676" customFormat="1" ht="15"/>
    <row r="465" s="676" customFormat="1" ht="15"/>
    <row r="466" s="676" customFormat="1" ht="15"/>
    <row r="467" s="676" customFormat="1" ht="15"/>
    <row r="468" s="676" customFormat="1" ht="15"/>
    <row r="469" s="676" customFormat="1" ht="15"/>
    <row r="470" s="676" customFormat="1" ht="15"/>
    <row r="471" s="676" customFormat="1" ht="15"/>
    <row r="472" s="676" customFormat="1" ht="15"/>
    <row r="473" s="676" customFormat="1" ht="15"/>
    <row r="474" s="676" customFormat="1" ht="15"/>
    <row r="475" s="676" customFormat="1" ht="15"/>
    <row r="476" s="676" customFormat="1" ht="15"/>
    <row r="477" s="676" customFormat="1" ht="15"/>
    <row r="478" s="676" customFormat="1" ht="15"/>
    <row r="479" s="676" customFormat="1" ht="15"/>
    <row r="480" s="676" customFormat="1" ht="15"/>
    <row r="481" s="676" customFormat="1" ht="15"/>
    <row r="482" s="676" customFormat="1" ht="15"/>
    <row r="483" s="676" customFormat="1" ht="15"/>
    <row r="484" s="676" customFormat="1" ht="15"/>
    <row r="485" s="676" customFormat="1" ht="15"/>
    <row r="486" s="676" customFormat="1" ht="15"/>
    <row r="487" s="676" customFormat="1" ht="15"/>
    <row r="488" s="676" customFormat="1" ht="15"/>
    <row r="489" s="676" customFormat="1" ht="15"/>
    <row r="490" s="676" customFormat="1" ht="15"/>
    <row r="491" s="676" customFormat="1" ht="15"/>
    <row r="492" s="676" customFormat="1" ht="15"/>
    <row r="493" s="676" customFormat="1" ht="15"/>
    <row r="494" s="676" customFormat="1" ht="15"/>
    <row r="495" s="676" customFormat="1" ht="15"/>
    <row r="496" s="676" customFormat="1" ht="15"/>
    <row r="497" s="676" customFormat="1" ht="15"/>
    <row r="498" s="676" customFormat="1" ht="15"/>
    <row r="499" s="676" customFormat="1" ht="15"/>
    <row r="500" s="676" customFormat="1" ht="15"/>
    <row r="501" s="676" customFormat="1" ht="15"/>
    <row r="502" s="676" customFormat="1" ht="15"/>
    <row r="503" s="676" customFormat="1" ht="15"/>
    <row r="504" s="676" customFormat="1" ht="15"/>
    <row r="505" s="676" customFormat="1" ht="15"/>
    <row r="506" s="676" customFormat="1" ht="15"/>
    <row r="507" s="676" customFormat="1" ht="15"/>
    <row r="508" s="676" customFormat="1" ht="15"/>
    <row r="509" s="676" customFormat="1" ht="15"/>
    <row r="510" s="676" customFormat="1" ht="15"/>
    <row r="511" s="676" customFormat="1" ht="15"/>
    <row r="512" s="676" customFormat="1" ht="15"/>
    <row r="513" s="676" customFormat="1" ht="15"/>
    <row r="514" s="676" customFormat="1" ht="15"/>
    <row r="515" s="676" customFormat="1" ht="15"/>
    <row r="516" s="676" customFormat="1" ht="15"/>
    <row r="517" s="676" customFormat="1" ht="15"/>
    <row r="518" s="676" customFormat="1" ht="15"/>
    <row r="519" s="676" customFormat="1" ht="15"/>
    <row r="520" s="676" customFormat="1" ht="15"/>
    <row r="521" s="676" customFormat="1" ht="15"/>
    <row r="522" s="676" customFormat="1" ht="15"/>
    <row r="523" s="676" customFormat="1" ht="15"/>
    <row r="524" s="676" customFormat="1" ht="15"/>
    <row r="525" s="676" customFormat="1" ht="15"/>
    <row r="526" s="676" customFormat="1" ht="15"/>
    <row r="527" s="676" customFormat="1" ht="15"/>
    <row r="528" s="676" customFormat="1" ht="15"/>
    <row r="529" s="676" customFormat="1" ht="15"/>
    <row r="530" s="676" customFormat="1" ht="15"/>
    <row r="531" s="676" customFormat="1" ht="15"/>
    <row r="532" s="676" customFormat="1" ht="15"/>
    <row r="533" s="676" customFormat="1" ht="15"/>
    <row r="534" s="676" customFormat="1" ht="15"/>
  </sheetData>
  <mergeCells count="1">
    <mergeCell ref="A1:G1"/>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4"/>
  <sheetViews>
    <sheetView topLeftCell="A50" workbookViewId="0">
      <selection activeCell="E21" sqref="E21"/>
    </sheetView>
  </sheetViews>
  <sheetFormatPr defaultColWidth="8.85546875" defaultRowHeight="12"/>
  <cols>
    <col min="1" max="1" width="7.42578125" style="705" customWidth="1"/>
    <col min="2" max="2" width="57.42578125" style="706" customWidth="1"/>
    <col min="3" max="3" width="57.42578125" style="819" customWidth="1"/>
    <col min="4" max="7" width="12.85546875" style="707" bestFit="1" customWidth="1"/>
    <col min="8" max="8" width="13.42578125" style="707" bestFit="1" customWidth="1"/>
    <col min="9" max="16384" width="8.85546875" style="707"/>
  </cols>
  <sheetData>
    <row r="1" spans="1:8" ht="15">
      <c r="A1" s="942" t="s">
        <v>1142</v>
      </c>
      <c r="B1" s="942"/>
      <c r="C1" s="942"/>
      <c r="D1" s="942"/>
      <c r="E1" s="942"/>
      <c r="F1" s="942"/>
      <c r="G1" s="942"/>
      <c r="H1" s="942"/>
    </row>
    <row r="2" spans="1:8">
      <c r="D2" s="943" t="s">
        <v>1143</v>
      </c>
      <c r="E2" s="943"/>
      <c r="F2" s="943"/>
      <c r="G2" s="943"/>
      <c r="H2" s="943"/>
    </row>
    <row r="3" spans="1:8">
      <c r="A3" s="705" t="s">
        <v>81</v>
      </c>
      <c r="B3" s="706" t="s">
        <v>82</v>
      </c>
      <c r="C3" s="819" t="s">
        <v>1144</v>
      </c>
      <c r="D3" s="707" t="s">
        <v>55</v>
      </c>
      <c r="E3" s="707" t="s">
        <v>56</v>
      </c>
      <c r="F3" s="707" t="s">
        <v>57</v>
      </c>
      <c r="G3" s="707" t="s">
        <v>58</v>
      </c>
      <c r="H3" s="708" t="s">
        <v>4</v>
      </c>
    </row>
    <row r="4" spans="1:8">
      <c r="A4" s="713">
        <f>'Detailed Budget'!D10</f>
        <v>1</v>
      </c>
      <c r="B4" s="714" t="str">
        <f>'Detailed Budget'!E10</f>
        <v>[HIV Prevention and Detection]</v>
      </c>
      <c r="C4" s="820" t="s">
        <v>1145</v>
      </c>
      <c r="D4" s="715">
        <v>8307251.398334193</v>
      </c>
      <c r="E4" s="715">
        <v>9242220.07863166</v>
      </c>
      <c r="F4" s="715">
        <v>9513803.3890114203</v>
      </c>
      <c r="G4" s="715">
        <v>9565924.5531922095</v>
      </c>
      <c r="H4" s="715">
        <v>36629199.419169486</v>
      </c>
    </row>
    <row r="5" spans="1:8" ht="33.75">
      <c r="A5" s="710" t="str">
        <f>'Detailed Budget'!D11</f>
        <v>1.1</v>
      </c>
      <c r="B5" s="711" t="str">
        <f>'Detailed Budget'!E11</f>
        <v>Prevent HIV transmission, detect HIV, and ensure timely progression to care and treatment among the key affected populations</v>
      </c>
      <c r="C5" s="821" t="s">
        <v>1152</v>
      </c>
      <c r="D5" s="817">
        <v>6754726.1983341929</v>
      </c>
      <c r="E5" s="817">
        <v>7460262.2786316602</v>
      </c>
      <c r="F5" s="817">
        <v>7677798.9890114199</v>
      </c>
      <c r="G5" s="817">
        <v>7728098.9531922098</v>
      </c>
      <c r="H5" s="817">
        <v>29620886.419169486</v>
      </c>
    </row>
    <row r="6" spans="1:8">
      <c r="A6" s="705" t="str">
        <f>'Detailed Budget'!D12</f>
        <v>1.1.1</v>
      </c>
      <c r="B6" s="706" t="str">
        <f>'Detailed Budget'!E12</f>
        <v>Prevention and detection of HIV among PWID</v>
      </c>
      <c r="C6" s="819" t="s">
        <v>1146</v>
      </c>
      <c r="D6" s="709">
        <v>1833191.7403334894</v>
      </c>
      <c r="E6" s="709">
        <v>1879974.515206222</v>
      </c>
      <c r="F6" s="709">
        <v>1926880.9213687752</v>
      </c>
      <c r="G6" s="709">
        <v>1973917.1403856396</v>
      </c>
      <c r="H6" s="709">
        <v>7613964.3172941254</v>
      </c>
    </row>
    <row r="7" spans="1:8" ht="24">
      <c r="A7" s="705" t="str">
        <f>'Detailed Budget'!D13</f>
        <v>1.1.2</v>
      </c>
      <c r="B7" s="706" t="str">
        <f>'Detailed Budget'!E13</f>
        <v>Opioid Substitution Treatment (OST) and other forms of treatment and rehabilitation</v>
      </c>
      <c r="C7" s="819" t="s">
        <v>1147</v>
      </c>
      <c r="D7" s="709">
        <v>3970400</v>
      </c>
      <c r="E7" s="709">
        <v>4442400</v>
      </c>
      <c r="F7" s="709">
        <v>4482400</v>
      </c>
      <c r="G7" s="709">
        <v>4482400</v>
      </c>
      <c r="H7" s="709">
        <v>17377600</v>
      </c>
    </row>
    <row r="8" spans="1:8">
      <c r="A8" s="705" t="str">
        <f>'Detailed Budget'!D14</f>
        <v>1.1.3</v>
      </c>
      <c r="B8" s="706" t="str">
        <f>'Detailed Budget'!E14</f>
        <v>Prevention and detection of HIV among MSM</v>
      </c>
      <c r="C8" s="819" t="s">
        <v>1148</v>
      </c>
      <c r="D8" s="709">
        <v>415356.50186666672</v>
      </c>
      <c r="E8" s="709">
        <v>439892.15205333196</v>
      </c>
      <c r="F8" s="709">
        <v>466881.36725866806</v>
      </c>
      <c r="G8" s="709">
        <v>496569.50398453203</v>
      </c>
      <c r="H8" s="709">
        <v>1818699.5251631986</v>
      </c>
    </row>
    <row r="9" spans="1:8">
      <c r="A9" s="705" t="str">
        <f>'Detailed Budget'!D15</f>
        <v>1.1.4</v>
      </c>
      <c r="B9" s="706" t="str">
        <f>'Detailed Budget'!E15</f>
        <v>HIV Prevention and detection among FSW</v>
      </c>
      <c r="C9" s="819" t="s">
        <v>1149</v>
      </c>
      <c r="D9" s="709">
        <v>335334.90238066745</v>
      </c>
      <c r="E9" s="709">
        <v>368868.39261873439</v>
      </c>
      <c r="F9" s="709">
        <v>405755.23188060801</v>
      </c>
      <c r="G9" s="709">
        <v>446330.75506866799</v>
      </c>
      <c r="H9" s="709">
        <v>1556289.2819486777</v>
      </c>
    </row>
    <row r="10" spans="1:8">
      <c r="A10" s="705" t="str">
        <f>'Detailed Budget'!D16</f>
        <v>1.1.5</v>
      </c>
      <c r="B10" s="706" t="str">
        <f>'Detailed Budget'!E16</f>
        <v>HIV Prevention and Detection among Prisoners</v>
      </c>
      <c r="C10" s="819" t="s">
        <v>1150</v>
      </c>
      <c r="D10" s="709">
        <v>89863.953753369802</v>
      </c>
      <c r="E10" s="709">
        <v>89863.953753369802</v>
      </c>
      <c r="F10" s="709">
        <v>89863.953753369802</v>
      </c>
      <c r="G10" s="709">
        <v>89863.953753369802</v>
      </c>
      <c r="H10" s="709">
        <v>359455.81501347921</v>
      </c>
    </row>
    <row r="11" spans="1:8">
      <c r="A11" s="705" t="s">
        <v>103</v>
      </c>
      <c r="B11" s="706" t="str">
        <f>'Detailed Budget'!E17</f>
        <v>Hepatitis B Prevention and vaccination among KAPs</v>
      </c>
      <c r="C11" s="819" t="s">
        <v>1151</v>
      </c>
      <c r="D11" s="709">
        <v>18000</v>
      </c>
      <c r="E11" s="709">
        <v>18000</v>
      </c>
      <c r="F11" s="709">
        <v>18000</v>
      </c>
      <c r="G11" s="709">
        <v>18000</v>
      </c>
      <c r="H11" s="709">
        <v>72000</v>
      </c>
    </row>
    <row r="12" spans="1:8" ht="14.25" customHeight="1">
      <c r="A12" s="705" t="s">
        <v>1113</v>
      </c>
      <c r="B12" s="706" t="str">
        <f>'Detailed Budget'!E18</f>
        <v>Special Programs for adolescents and young people who inject drugs</v>
      </c>
      <c r="C12" s="819" t="s">
        <v>1153</v>
      </c>
      <c r="D12" s="709">
        <v>0</v>
      </c>
      <c r="E12" s="709">
        <v>12000</v>
      </c>
      <c r="F12" s="709">
        <v>12000</v>
      </c>
      <c r="G12" s="709">
        <v>12000</v>
      </c>
      <c r="H12" s="709">
        <v>36000</v>
      </c>
    </row>
    <row r="13" spans="1:8">
      <c r="A13" s="705" t="s">
        <v>1114</v>
      </c>
      <c r="B13" s="706" t="str">
        <f>'Detailed Budget'!E19</f>
        <v>PrEP</v>
      </c>
      <c r="C13" s="819" t="s">
        <v>1155</v>
      </c>
      <c r="D13" s="709">
        <v>92579.1</v>
      </c>
      <c r="E13" s="709">
        <v>153173.66499999998</v>
      </c>
      <c r="F13" s="709">
        <v>219927.91475</v>
      </c>
      <c r="G13" s="709">
        <v>152928</v>
      </c>
      <c r="H13" s="709">
        <v>618608.67974999989</v>
      </c>
    </row>
    <row r="14" spans="1:8">
      <c r="A14" s="705" t="s">
        <v>1115</v>
      </c>
      <c r="B14" s="706" t="str">
        <f>'Detailed Budget'!E20</f>
        <v>Mental health services for all KAPs</v>
      </c>
      <c r="C14" s="819" t="s">
        <v>1154</v>
      </c>
      <c r="D14" s="709">
        <v>0</v>
      </c>
      <c r="E14" s="709">
        <v>12000</v>
      </c>
      <c r="F14" s="709">
        <v>12000</v>
      </c>
      <c r="G14" s="709">
        <v>12000</v>
      </c>
      <c r="H14" s="709">
        <v>36000</v>
      </c>
    </row>
    <row r="15" spans="1:8" ht="22.5">
      <c r="A15" s="705" t="s">
        <v>1116</v>
      </c>
      <c r="B15" s="706" t="str">
        <f>'Detailed Budget'!E21</f>
        <v>Improve access to SRH services for all KAPs</v>
      </c>
      <c r="C15" s="819" t="s">
        <v>1157</v>
      </c>
      <c r="D15" s="709">
        <v>0</v>
      </c>
      <c r="E15" s="709">
        <v>30000</v>
      </c>
      <c r="F15" s="709">
        <v>30000</v>
      </c>
      <c r="G15" s="709">
        <v>30000</v>
      </c>
      <c r="H15" s="709">
        <v>90000</v>
      </c>
    </row>
    <row r="16" spans="1:8" ht="24">
      <c r="A16" s="705" t="s">
        <v>1117</v>
      </c>
      <c r="B16" s="706" t="str">
        <f>'Detailed Budget'!E22</f>
        <v>Introduction and expansion of HIVST among KAPs and other vulnerable groups</v>
      </c>
      <c r="C16" s="819" t="s">
        <v>1158</v>
      </c>
      <c r="D16" s="709">
        <v>0</v>
      </c>
      <c r="E16" s="709">
        <v>14089.6</v>
      </c>
      <c r="F16" s="709">
        <v>14089.6</v>
      </c>
      <c r="G16" s="709">
        <v>14089.6</v>
      </c>
      <c r="H16" s="709">
        <v>42268.800000000003</v>
      </c>
    </row>
    <row r="17" spans="1:8" ht="22.5">
      <c r="A17" s="710" t="str">
        <f>'Detailed Budget'!D23</f>
        <v>1.2</v>
      </c>
      <c r="B17" s="711" t="str">
        <f>'Detailed Budget'!E23</f>
        <v>Prevention and detection of HIV in healthcare settings</v>
      </c>
      <c r="C17" s="821" t="s">
        <v>1159</v>
      </c>
      <c r="D17" s="817">
        <v>1552525.2</v>
      </c>
      <c r="E17" s="817">
        <v>1781957.8</v>
      </c>
      <c r="F17" s="817">
        <v>1836004.4</v>
      </c>
      <c r="G17" s="817">
        <v>1837825.6</v>
      </c>
      <c r="H17" s="817">
        <v>7008313</v>
      </c>
    </row>
    <row r="18" spans="1:8" ht="24">
      <c r="A18" s="705" t="str">
        <f>'Detailed Budget'!D24</f>
        <v>1.2.1</v>
      </c>
      <c r="B18" s="706" t="str">
        <f>'Detailed Budget'!E24</f>
        <v>Enhancing Provider Initiated Testing (PIT) for HIV, including HIV confirmation</v>
      </c>
      <c r="C18" s="819" t="s">
        <v>1161</v>
      </c>
      <c r="D18" s="709">
        <v>471581.2</v>
      </c>
      <c r="E18" s="709">
        <v>552565.80000000005</v>
      </c>
      <c r="F18" s="709">
        <v>566164.4</v>
      </c>
      <c r="G18" s="709">
        <v>567313.6</v>
      </c>
      <c r="H18" s="709">
        <v>2157625</v>
      </c>
    </row>
    <row r="19" spans="1:8" ht="22.5">
      <c r="A19" s="705" t="s">
        <v>122</v>
      </c>
      <c r="B19" s="706" t="str">
        <f>'Detailed Budget'!E25</f>
        <v>Provider initiated testing at primary care setting</v>
      </c>
      <c r="C19" s="819" t="s">
        <v>1160</v>
      </c>
      <c r="D19" s="709">
        <v>297600</v>
      </c>
      <c r="E19" s="709">
        <v>417600</v>
      </c>
      <c r="F19" s="709">
        <v>417600</v>
      </c>
      <c r="G19" s="709">
        <v>417600</v>
      </c>
      <c r="H19" s="709">
        <v>1550400</v>
      </c>
    </row>
    <row r="20" spans="1:8">
      <c r="A20" s="705" t="s">
        <v>124</v>
      </c>
      <c r="B20" s="706" t="str">
        <f>'Detailed Budget'!E26</f>
        <v>Provider initiated HIV testing in hospitalized persons</v>
      </c>
      <c r="C20" s="819" t="s">
        <v>1162</v>
      </c>
      <c r="D20" s="709">
        <v>0</v>
      </c>
      <c r="E20" s="709">
        <v>0</v>
      </c>
      <c r="F20" s="709">
        <v>0</v>
      </c>
      <c r="G20" s="709">
        <v>0</v>
      </c>
      <c r="H20" s="709">
        <v>0</v>
      </c>
    </row>
    <row r="21" spans="1:8">
      <c r="A21" s="705" t="s">
        <v>126</v>
      </c>
      <c r="B21" s="706" t="str">
        <f>'Detailed Budget'!E27</f>
        <v>Ensuring safety of donor blood</v>
      </c>
      <c r="C21" s="819" t="s">
        <v>1163</v>
      </c>
      <c r="D21" s="709">
        <v>630000</v>
      </c>
      <c r="E21" s="709">
        <v>658000</v>
      </c>
      <c r="F21" s="709">
        <v>698000</v>
      </c>
      <c r="G21" s="709">
        <v>698000</v>
      </c>
      <c r="H21" s="709">
        <v>2684000</v>
      </c>
    </row>
    <row r="22" spans="1:8">
      <c r="A22" s="705" t="s">
        <v>128</v>
      </c>
      <c r="B22" s="706" t="str">
        <f>'Detailed Budget'!E28</f>
        <v>Post-exposure prophylaxis of HIV infection (PEP)</v>
      </c>
      <c r="C22" s="819" t="s">
        <v>1164</v>
      </c>
      <c r="D22" s="709">
        <v>1344</v>
      </c>
      <c r="E22" s="709">
        <v>1792</v>
      </c>
      <c r="F22" s="709">
        <v>2240</v>
      </c>
      <c r="G22" s="709">
        <v>2912</v>
      </c>
      <c r="H22" s="709">
        <v>8288</v>
      </c>
    </row>
    <row r="23" spans="1:8">
      <c r="A23" s="705" t="s">
        <v>1118</v>
      </c>
      <c r="B23" s="706" t="str">
        <f>'Detailed Budget'!E29</f>
        <v>Prevention of Mother to Child Transmission of HIV (PMTCT)</v>
      </c>
      <c r="C23" s="819" t="s">
        <v>1165</v>
      </c>
      <c r="D23" s="709">
        <v>152000</v>
      </c>
      <c r="E23" s="709">
        <v>152000</v>
      </c>
      <c r="F23" s="709">
        <v>152000</v>
      </c>
      <c r="G23" s="709">
        <v>152000</v>
      </c>
      <c r="H23" s="709">
        <v>608000</v>
      </c>
    </row>
    <row r="24" spans="1:8">
      <c r="A24" s="713">
        <f>'Detailed Budget'!D30</f>
        <v>2</v>
      </c>
      <c r="B24" s="713" t="str">
        <f>'Detailed Budget'!E30</f>
        <v>[HIV Care and Treatment]</v>
      </c>
      <c r="C24" s="822" t="s">
        <v>1166</v>
      </c>
      <c r="D24" s="715">
        <v>13609890.030000001</v>
      </c>
      <c r="E24" s="715">
        <v>14769192.030000001</v>
      </c>
      <c r="F24" s="715">
        <v>15937853.23</v>
      </c>
      <c r="G24" s="715">
        <v>17148211.27</v>
      </c>
      <c r="H24" s="715">
        <v>61465146.560000002</v>
      </c>
    </row>
    <row r="25" spans="1:8" ht="22.5">
      <c r="A25" s="710" t="str">
        <f>'Detailed Budget'!D31</f>
        <v>2.1</v>
      </c>
      <c r="B25" s="710" t="str">
        <f>'Detailed Budget'!E31</f>
        <v>Ensure uninterrupted delivery of high quality treatment and care</v>
      </c>
      <c r="C25" s="825" t="s">
        <v>1167</v>
      </c>
      <c r="D25" s="817">
        <v>5230806.03</v>
      </c>
      <c r="E25" s="817">
        <v>6390108.0300000003</v>
      </c>
      <c r="F25" s="817">
        <v>7558981.2299999995</v>
      </c>
      <c r="G25" s="817">
        <v>8769139.2699999996</v>
      </c>
      <c r="H25" s="817">
        <v>27949034.560000002</v>
      </c>
    </row>
    <row r="26" spans="1:8" ht="24">
      <c r="A26" s="705" t="str">
        <f>'Detailed Budget'!D32</f>
        <v>2.1.1</v>
      </c>
      <c r="B26" s="706" t="str">
        <f>'Detailed Budget'!E32</f>
        <v>Delivery of essential clinical care services to all people living with HIV (PLHIV)</v>
      </c>
      <c r="C26" s="819" t="s">
        <v>1168</v>
      </c>
      <c r="D26" s="709">
        <v>4826766.03</v>
      </c>
      <c r="E26" s="709">
        <v>5998068.0300000003</v>
      </c>
      <c r="F26" s="709">
        <v>7166941.2299999995</v>
      </c>
      <c r="G26" s="709">
        <v>8377099.2699999986</v>
      </c>
      <c r="H26" s="709">
        <v>26368874.559999999</v>
      </c>
    </row>
    <row r="27" spans="1:8" ht="33.75">
      <c r="A27" s="705" t="str">
        <f>'Detailed Budget'!D39</f>
        <v>2.1.2</v>
      </c>
      <c r="B27" s="706" t="str">
        <f>'Detailed Budget'!E39</f>
        <v>Provision of ART to all PLHIV in need in accordance with existing guidelines, including in the region of Abkhazia</v>
      </c>
      <c r="C27" s="819" t="s">
        <v>1169</v>
      </c>
      <c r="D27" s="709">
        <v>66392</v>
      </c>
      <c r="E27" s="709">
        <v>66392</v>
      </c>
      <c r="F27" s="709">
        <v>66392</v>
      </c>
      <c r="G27" s="709">
        <v>66392</v>
      </c>
      <c r="H27" s="709">
        <v>265568</v>
      </c>
    </row>
    <row r="28" spans="1:8" ht="14.25" customHeight="1">
      <c r="A28" s="705" t="str">
        <f>'Detailed Budget'!D40</f>
        <v>2.1.3</v>
      </c>
      <c r="B28" s="706" t="str">
        <f>'Detailed Budget'!E40</f>
        <v>Effective programme administration and quality of service delivery</v>
      </c>
      <c r="C28" s="819" t="s">
        <v>1170</v>
      </c>
      <c r="D28" s="709">
        <v>337648</v>
      </c>
      <c r="E28" s="709">
        <v>325648</v>
      </c>
      <c r="F28" s="709">
        <v>325648</v>
      </c>
      <c r="G28" s="709">
        <v>325648</v>
      </c>
      <c r="H28" s="709">
        <v>1314592</v>
      </c>
    </row>
    <row r="29" spans="1:8" ht="33.75">
      <c r="A29" s="710" t="str">
        <f>'Detailed Budget'!D41</f>
        <v>2.2</v>
      </c>
      <c r="B29" s="711" t="str">
        <f>'Detailed Budget'!E41</f>
        <v>Reduce morbidity and mortality due to TB and HCV co-infections and injecting drug use</v>
      </c>
      <c r="C29" s="821" t="s">
        <v>1171</v>
      </c>
      <c r="D29" s="817">
        <v>8148000</v>
      </c>
      <c r="E29" s="817">
        <v>8148000</v>
      </c>
      <c r="F29" s="817">
        <v>8148000</v>
      </c>
      <c r="G29" s="817">
        <v>8148000</v>
      </c>
      <c r="H29" s="817">
        <v>32592000</v>
      </c>
    </row>
    <row r="30" spans="1:8" ht="22.5">
      <c r="A30" s="705" t="str">
        <f>'Detailed Budget'!D42</f>
        <v>2.2.1</v>
      </c>
      <c r="B30" s="706" t="str">
        <f>'Detailed Budget'!E42</f>
        <v>Intensify HIV/TB collaborative activities (funded from the TB program)</v>
      </c>
      <c r="C30" s="819" t="s">
        <v>1172</v>
      </c>
      <c r="D30" s="709">
        <v>0</v>
      </c>
      <c r="E30" s="709">
        <v>0</v>
      </c>
      <c r="F30" s="709">
        <v>0</v>
      </c>
      <c r="G30" s="709">
        <v>0</v>
      </c>
      <c r="H30" s="709">
        <v>0</v>
      </c>
    </row>
    <row r="31" spans="1:8" ht="24">
      <c r="A31" s="705" t="str">
        <f>'Detailed Budget'!D43</f>
        <v>2.2.2</v>
      </c>
      <c r="B31" s="706" t="str">
        <f>'Detailed Budget'!E43</f>
        <v>Provide treatment and care for viral hepatitis  (funded from the HVC program)</v>
      </c>
      <c r="C31" s="819" t="s">
        <v>1174</v>
      </c>
      <c r="D31" s="709">
        <v>8148000</v>
      </c>
      <c r="E31" s="709">
        <v>8148000</v>
      </c>
      <c r="F31" s="709">
        <v>8148000</v>
      </c>
      <c r="G31" s="709">
        <v>8148000</v>
      </c>
      <c r="H31" s="709">
        <v>32592000</v>
      </c>
    </row>
    <row r="32" spans="1:8" ht="22.5">
      <c r="A32" s="705" t="str">
        <f>'Detailed Budget'!D44</f>
        <v>2.3</v>
      </c>
      <c r="B32" s="706" t="str">
        <f>'Detailed Budget'!E44</f>
        <v>Ensure provision of care and support services for PLHIV</v>
      </c>
      <c r="C32" s="819" t="s">
        <v>1175</v>
      </c>
      <c r="D32" s="709">
        <v>231084</v>
      </c>
      <c r="E32" s="709">
        <v>231084</v>
      </c>
      <c r="F32" s="709">
        <v>230872</v>
      </c>
      <c r="G32" s="709">
        <v>231072</v>
      </c>
      <c r="H32" s="709">
        <v>924112</v>
      </c>
    </row>
    <row r="33" spans="1:8">
      <c r="A33" s="705" t="str">
        <f>'Detailed Budget'!D45</f>
        <v>2.3.1</v>
      </c>
      <c r="B33" s="706" t="str">
        <f>'Detailed Budget'!E45</f>
        <v>Ensure operation of peer-support services</v>
      </c>
      <c r="C33" s="819" t="s">
        <v>1176</v>
      </c>
      <c r="D33" s="709">
        <v>148612</v>
      </c>
      <c r="E33" s="709">
        <v>148612</v>
      </c>
      <c r="F33" s="709">
        <v>148400</v>
      </c>
      <c r="G33" s="709">
        <v>148600</v>
      </c>
      <c r="H33" s="709">
        <v>594224</v>
      </c>
    </row>
    <row r="34" spans="1:8">
      <c r="A34" s="705" t="str">
        <f>'Detailed Budget'!D46</f>
        <v>2.3.2</v>
      </c>
      <c r="B34" s="706" t="str">
        <f>'Detailed Budget'!E46</f>
        <v>Provide palliative care for chronically ill patients</v>
      </c>
      <c r="C34" s="819" t="s">
        <v>1177</v>
      </c>
      <c r="D34" s="709">
        <v>57832</v>
      </c>
      <c r="E34" s="709">
        <v>57832</v>
      </c>
      <c r="F34" s="709">
        <v>57832</v>
      </c>
      <c r="G34" s="709">
        <v>57832</v>
      </c>
      <c r="H34" s="709">
        <v>231328</v>
      </c>
    </row>
    <row r="35" spans="1:8" ht="24">
      <c r="A35" s="705" t="str">
        <f>'Detailed Budget'!D47</f>
        <v>2.3.3</v>
      </c>
      <c r="B35" s="706" t="str">
        <f>'Detailed Budget'!E47</f>
        <v>Support effective linkage of PLHIV to HIV and other medical care, as well as supportive services (case-manager)</v>
      </c>
      <c r="C35" s="819" t="s">
        <v>1178</v>
      </c>
      <c r="D35" s="709">
        <v>24640</v>
      </c>
      <c r="E35" s="709">
        <v>24640</v>
      </c>
      <c r="F35" s="709">
        <v>24640</v>
      </c>
      <c r="G35" s="709">
        <v>24640</v>
      </c>
      <c r="H35" s="709">
        <v>98560</v>
      </c>
    </row>
    <row r="36" spans="1:8" ht="22.5">
      <c r="A36" s="713">
        <f>'Detailed Budget'!D48</f>
        <v>3</v>
      </c>
      <c r="B36" s="714" t="s">
        <v>1126</v>
      </c>
      <c r="C36" s="820" t="s">
        <v>1179</v>
      </c>
      <c r="D36" s="715">
        <v>437833</v>
      </c>
      <c r="E36" s="715">
        <v>279638</v>
      </c>
      <c r="F36" s="715">
        <v>371628</v>
      </c>
      <c r="G36" s="715">
        <v>409428</v>
      </c>
      <c r="H36" s="715">
        <v>1498527</v>
      </c>
    </row>
    <row r="37" spans="1:8" ht="45">
      <c r="A37" s="710">
        <f>'Detailed Budget'!D49</f>
        <v>3.1</v>
      </c>
      <c r="B37" s="711" t="str">
        <f>'Detailed Budget'!E49</f>
        <v>Ensure adequacy of state budget allocations for HIV prevention and treatment to sustain and scale-up the national response</v>
      </c>
      <c r="C37" s="821" t="s">
        <v>1180</v>
      </c>
      <c r="D37" s="817">
        <v>88600</v>
      </c>
      <c r="E37" s="817">
        <v>73600</v>
      </c>
      <c r="F37" s="817">
        <v>73600</v>
      </c>
      <c r="G37" s="817">
        <v>73400</v>
      </c>
      <c r="H37" s="817">
        <v>309200</v>
      </c>
    </row>
    <row r="38" spans="1:8" ht="24">
      <c r="A38" s="705" t="str">
        <f>'Detailed Budget'!D50</f>
        <v>3.1.1</v>
      </c>
      <c r="B38" s="706" t="str">
        <f>'Detailed Budget'!E50</f>
        <v>Continuous monitoring of HIV related expenditures through the national health accounts analysis</v>
      </c>
      <c r="C38" s="819" t="s">
        <v>1181</v>
      </c>
      <c r="D38" s="709">
        <v>25000</v>
      </c>
      <c r="E38" s="709">
        <v>25000</v>
      </c>
      <c r="F38" s="709">
        <v>25000</v>
      </c>
      <c r="G38" s="709">
        <v>25000</v>
      </c>
      <c r="H38" s="709">
        <v>100000</v>
      </c>
    </row>
    <row r="39" spans="1:8" ht="24">
      <c r="A39" s="705" t="s">
        <v>157</v>
      </c>
      <c r="B39" s="706" t="str">
        <f>'Detailed Budget'!E51</f>
        <v>Support implementation of transition plan through establishing a dedicated M&amp;E function (FIN.57-64)</v>
      </c>
      <c r="C39" s="819" t="s">
        <v>1182</v>
      </c>
      <c r="D39" s="709">
        <v>36200</v>
      </c>
      <c r="E39" s="709">
        <v>36200</v>
      </c>
      <c r="F39" s="709">
        <v>36200</v>
      </c>
      <c r="G39" s="709">
        <v>36000</v>
      </c>
      <c r="H39" s="709">
        <v>144600</v>
      </c>
    </row>
    <row r="40" spans="1:8" ht="24">
      <c r="A40" s="705" t="s">
        <v>1119</v>
      </c>
      <c r="B40" s="706" t="str">
        <f>'Detailed Budget'!E52</f>
        <v>Ensure full budgetary commitment and allocative efficiency for national HIV response  (FIN.57-64)</v>
      </c>
      <c r="C40" s="819" t="s">
        <v>1183</v>
      </c>
      <c r="D40" s="709">
        <v>27400</v>
      </c>
      <c r="E40" s="709">
        <v>12400</v>
      </c>
      <c r="F40" s="709">
        <v>12400</v>
      </c>
      <c r="G40" s="709">
        <v>12400</v>
      </c>
      <c r="H40" s="709">
        <v>64600</v>
      </c>
    </row>
    <row r="41" spans="1:8" ht="22.5">
      <c r="A41" s="710">
        <f>'Detailed Budget'!D53</f>
        <v>3.2</v>
      </c>
      <c r="B41" s="711" t="str">
        <f>'Detailed Budget'!E53</f>
        <v>Improved policy environment and stakeholder coordination</v>
      </c>
      <c r="C41" s="821" t="s">
        <v>1184</v>
      </c>
      <c r="D41" s="817">
        <v>13084</v>
      </c>
      <c r="E41" s="817">
        <v>68538</v>
      </c>
      <c r="F41" s="817">
        <v>68920</v>
      </c>
      <c r="G41" s="817">
        <v>68920</v>
      </c>
      <c r="H41" s="817">
        <v>219462</v>
      </c>
    </row>
    <row r="42" spans="1:8" ht="22.5">
      <c r="A42" s="705" t="str">
        <f>'Detailed Budget'!D54</f>
        <v>3.2.1</v>
      </c>
      <c r="B42" s="706" t="str">
        <f>'Detailed Budget'!E54</f>
        <v>Regular reviews and analyses of HIV related legislation</v>
      </c>
      <c r="C42" s="819" t="s">
        <v>1185</v>
      </c>
      <c r="D42" s="709">
        <v>9084</v>
      </c>
      <c r="E42" s="709">
        <v>9538</v>
      </c>
      <c r="F42" s="709">
        <v>9920</v>
      </c>
      <c r="G42" s="709">
        <v>9920</v>
      </c>
      <c r="H42" s="709">
        <v>38462</v>
      </c>
    </row>
    <row r="43" spans="1:8" ht="24">
      <c r="A43" s="705" t="s">
        <v>165</v>
      </c>
      <c r="B43" s="706" t="str">
        <f>'Detailed Budget'!E55</f>
        <v>Development and implementation of stigma reduction activities by PLHIV organisations and KAP networks</v>
      </c>
      <c r="C43" s="819" t="s">
        <v>1186</v>
      </c>
      <c r="D43" s="709">
        <v>0</v>
      </c>
      <c r="E43" s="709">
        <v>55000</v>
      </c>
      <c r="F43" s="709">
        <v>55000</v>
      </c>
      <c r="G43" s="709">
        <v>55000</v>
      </c>
      <c r="H43" s="709">
        <v>165000</v>
      </c>
    </row>
    <row r="44" spans="1:8">
      <c r="A44" s="705" t="s">
        <v>167</v>
      </c>
      <c r="B44" s="706" t="str">
        <f>'Detailed Budget'!E56</f>
        <v>National AIDS Conference</v>
      </c>
      <c r="C44" s="819" t="s">
        <v>1187</v>
      </c>
      <c r="D44" s="709">
        <v>4000</v>
      </c>
      <c r="E44" s="709">
        <v>4000</v>
      </c>
      <c r="F44" s="709">
        <v>4000</v>
      </c>
      <c r="G44" s="709">
        <v>4000</v>
      </c>
      <c r="H44" s="709">
        <v>16000</v>
      </c>
    </row>
    <row r="45" spans="1:8" ht="22.5">
      <c r="A45" s="710">
        <f>'Detailed Budget'!D57</f>
        <v>3.3</v>
      </c>
      <c r="B45" s="711" t="str">
        <f>'Detailed Budget'!E57</f>
        <v>Generate evidence for informed decision making</v>
      </c>
      <c r="C45" s="821" t="s">
        <v>1188</v>
      </c>
      <c r="D45" s="817">
        <v>336149</v>
      </c>
      <c r="E45" s="817">
        <v>137500</v>
      </c>
      <c r="F45" s="817">
        <v>229108</v>
      </c>
      <c r="G45" s="817">
        <v>267108</v>
      </c>
      <c r="H45" s="817">
        <v>969865</v>
      </c>
    </row>
    <row r="46" spans="1:8" ht="67.5">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819" t="s">
        <v>1189</v>
      </c>
      <c r="D46" s="709">
        <v>12000</v>
      </c>
      <c r="E46" s="709">
        <v>0</v>
      </c>
      <c r="F46" s="709">
        <v>0</v>
      </c>
      <c r="G46" s="709">
        <v>0</v>
      </c>
      <c r="H46" s="709">
        <v>12000</v>
      </c>
    </row>
    <row r="47" spans="1:8" ht="33.75">
      <c r="A47" s="705" t="s">
        <v>190</v>
      </c>
      <c r="B47" s="706" t="str">
        <f>'Detailed Budget'!E59</f>
        <v xml:space="preserve">Improve HIV  program's  accountability to disseminate programmatic and financial data to key actors and wider public. </v>
      </c>
      <c r="C47" s="819" t="s">
        <v>1191</v>
      </c>
      <c r="D47" s="709">
        <v>5000</v>
      </c>
      <c r="E47" s="709">
        <v>5000</v>
      </c>
      <c r="F47" s="709">
        <v>5000</v>
      </c>
      <c r="G47" s="709">
        <v>5000</v>
      </c>
      <c r="H47" s="709">
        <v>20000</v>
      </c>
    </row>
    <row r="48" spans="1:8" ht="24">
      <c r="A48" s="705" t="s">
        <v>192</v>
      </c>
      <c r="B48" s="706" t="str">
        <f>'Detailed Budget'!E60</f>
        <v>Develop costed HIV/AIDS National Strategy for 2023-2027 and Action Plan</v>
      </c>
      <c r="C48" s="819" t="s">
        <v>1192</v>
      </c>
      <c r="D48" s="709">
        <v>0</v>
      </c>
      <c r="E48" s="709">
        <v>0</v>
      </c>
      <c r="F48" s="709">
        <v>0</v>
      </c>
      <c r="G48" s="709">
        <v>16000</v>
      </c>
      <c r="H48" s="709">
        <v>16000</v>
      </c>
    </row>
    <row r="49" spans="1:8" ht="24">
      <c r="A49" s="705" t="s">
        <v>194</v>
      </c>
      <c r="B49" s="706" t="str">
        <f>'Detailed Budget'!E61</f>
        <v>Sustainable development of Health Information System in HIV national response</v>
      </c>
      <c r="C49" s="819" t="s">
        <v>1193</v>
      </c>
      <c r="D49" s="709">
        <v>8400</v>
      </c>
      <c r="E49" s="709">
        <v>8400</v>
      </c>
      <c r="F49" s="709">
        <v>0</v>
      </c>
      <c r="G49" s="709">
        <v>0</v>
      </c>
      <c r="H49" s="709">
        <v>16800</v>
      </c>
    </row>
    <row r="50" spans="1:8" ht="36">
      <c r="A50" s="705" t="s">
        <v>196</v>
      </c>
      <c r="B50" s="706" t="str">
        <f>'Detailed Budget'!E62</f>
        <v>Develop policy for production and continuous professional development of human resources for HIV/AIDS programs, including CSO personnel</v>
      </c>
      <c r="C50" s="819" t="s">
        <v>1194</v>
      </c>
      <c r="D50" s="709">
        <v>4200</v>
      </c>
      <c r="E50" s="709">
        <v>0</v>
      </c>
      <c r="F50" s="709">
        <v>0</v>
      </c>
      <c r="G50" s="709">
        <v>0</v>
      </c>
      <c r="H50" s="709">
        <v>4200</v>
      </c>
    </row>
    <row r="51" spans="1:8" ht="24">
      <c r="A51" s="705" t="s">
        <v>753</v>
      </c>
      <c r="B51" s="706" t="str">
        <f>'Detailed Budget'!E63</f>
        <v>Integrate HIV training modules in the undergraduate and postgraduate education system</v>
      </c>
      <c r="C51" s="819" t="s">
        <v>1195</v>
      </c>
      <c r="D51" s="709">
        <v>2100</v>
      </c>
      <c r="E51" s="709">
        <v>2100</v>
      </c>
      <c r="F51" s="709">
        <v>2100</v>
      </c>
      <c r="G51" s="709">
        <v>2100</v>
      </c>
      <c r="H51" s="709">
        <v>8400</v>
      </c>
    </row>
    <row r="52" spans="1:8" ht="24">
      <c r="A52" s="705" t="s">
        <v>754</v>
      </c>
      <c r="B52" s="706" t="str">
        <f>'Detailed Budget'!E64</f>
        <v>Training of trainers, including that for academia staff on HIV related topics</v>
      </c>
      <c r="C52" s="819" t="s">
        <v>1196</v>
      </c>
      <c r="D52" s="709">
        <v>18500</v>
      </c>
      <c r="E52" s="709">
        <v>22000</v>
      </c>
      <c r="F52" s="709">
        <v>8008</v>
      </c>
      <c r="G52" s="709">
        <v>8008</v>
      </c>
      <c r="H52" s="709">
        <v>56516</v>
      </c>
    </row>
    <row r="53" spans="1:8"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819" t="s">
        <v>1197</v>
      </c>
      <c r="D53" s="709">
        <v>265949</v>
      </c>
      <c r="E53" s="709">
        <v>0</v>
      </c>
      <c r="F53" s="709">
        <v>180000</v>
      </c>
      <c r="G53" s="709">
        <v>140000</v>
      </c>
      <c r="H53" s="709">
        <v>585949</v>
      </c>
    </row>
    <row r="54" spans="1:8" ht="22.5">
      <c r="A54" s="705" t="s">
        <v>1121</v>
      </c>
      <c r="B54" s="706" t="str">
        <f>'Detailed Budget'!E66</f>
        <v>Pre-treatment HIV drug resistance survey (2019, 2021)</v>
      </c>
      <c r="C54" s="819" t="s">
        <v>1198</v>
      </c>
      <c r="D54" s="709">
        <v>0</v>
      </c>
      <c r="E54" s="709">
        <v>64000</v>
      </c>
      <c r="F54" s="709">
        <v>0</v>
      </c>
      <c r="G54" s="709">
        <v>64000</v>
      </c>
      <c r="H54" s="709">
        <v>128000</v>
      </c>
    </row>
    <row r="55" spans="1:8">
      <c r="A55" s="705" t="s">
        <v>1122</v>
      </c>
      <c r="B55" s="706" t="str">
        <f>'Detailed Budget'!E67</f>
        <v>Monitoring recent HIV infections (2019, 2020,2021,2022)</v>
      </c>
      <c r="C55" s="819" t="s">
        <v>1199</v>
      </c>
      <c r="D55" s="709">
        <v>20000</v>
      </c>
      <c r="E55" s="709">
        <v>20000</v>
      </c>
      <c r="F55" s="709">
        <v>20000</v>
      </c>
      <c r="G55" s="709">
        <v>20000</v>
      </c>
      <c r="H55" s="709">
        <v>80000</v>
      </c>
    </row>
    <row r="56" spans="1:8">
      <c r="A56" s="705" t="s">
        <v>1123</v>
      </c>
      <c r="B56" s="706" t="str">
        <f>'Detailed Budget'!E68</f>
        <v>Assessing engagement in HIV care (2019, 2021)</v>
      </c>
      <c r="C56" s="819" t="s">
        <v>1200</v>
      </c>
      <c r="D56" s="709">
        <v>0</v>
      </c>
      <c r="E56" s="709">
        <v>10000</v>
      </c>
      <c r="F56" s="709">
        <v>0</v>
      </c>
      <c r="G56" s="709">
        <v>10000</v>
      </c>
      <c r="H56" s="709">
        <v>20000</v>
      </c>
    </row>
    <row r="57" spans="1:8">
      <c r="A57" s="705" t="s">
        <v>1124</v>
      </c>
      <c r="B57" s="706" t="str">
        <f>'Detailed Budget'!E69</f>
        <v>Survey on health service accessibility (2020, 2022)</v>
      </c>
      <c r="C57" s="819" t="s">
        <v>1201</v>
      </c>
      <c r="D57" s="709">
        <v>0</v>
      </c>
      <c r="E57" s="709">
        <v>0</v>
      </c>
      <c r="F57" s="709">
        <v>10000</v>
      </c>
      <c r="G57" s="709">
        <v>0</v>
      </c>
      <c r="H57" s="709">
        <v>10000</v>
      </c>
    </row>
    <row r="58" spans="1:8" ht="15.75" customHeight="1">
      <c r="A58" s="705" t="s">
        <v>1125</v>
      </c>
      <c r="B58" s="706" t="str">
        <f>'Detailed Budget'!E70</f>
        <v>Updating public heath and clinical guidelines and national standards</v>
      </c>
      <c r="C58" s="819" t="s">
        <v>1202</v>
      </c>
      <c r="D58" s="709">
        <v>0</v>
      </c>
      <c r="E58" s="709">
        <v>6000</v>
      </c>
      <c r="F58" s="709">
        <v>4000</v>
      </c>
      <c r="G58" s="709">
        <v>2000</v>
      </c>
      <c r="H58" s="709">
        <v>12000</v>
      </c>
    </row>
    <row r="59" spans="1:8" ht="22.5">
      <c r="A59" s="713">
        <f>'Detailed Budget'!D71</f>
        <v>4</v>
      </c>
      <c r="B59" s="714" t="str">
        <f>'Detailed Budget'!E71</f>
        <v>Management of contribution from international funding mechanism</v>
      </c>
      <c r="C59" s="820" t="s">
        <v>1203</v>
      </c>
      <c r="D59" s="715">
        <v>320000</v>
      </c>
      <c r="E59" s="715">
        <v>320000</v>
      </c>
      <c r="F59" s="715">
        <v>320000</v>
      </c>
      <c r="G59" s="715">
        <v>160000</v>
      </c>
      <c r="H59" s="715">
        <v>1120000</v>
      </c>
    </row>
    <row r="60" spans="1:8">
      <c r="A60" s="716"/>
      <c r="B60" s="717" t="str">
        <f>'Detailed Budget'!E72</f>
        <v>TOTAL</v>
      </c>
      <c r="C60" s="823" t="s">
        <v>694</v>
      </c>
      <c r="D60" s="818">
        <v>22674974.428334195</v>
      </c>
      <c r="E60" s="818">
        <v>24611050.108631659</v>
      </c>
      <c r="F60" s="818">
        <v>26143284.619011417</v>
      </c>
      <c r="G60" s="818">
        <v>27283563.823192209</v>
      </c>
      <c r="H60" s="818">
        <v>100712872.97916949</v>
      </c>
    </row>
    <row r="61" spans="1:8" s="676" customFormat="1" ht="15">
      <c r="C61" s="824"/>
    </row>
    <row r="62" spans="1:8" s="676" customFormat="1" ht="15">
      <c r="C62" s="824"/>
    </row>
    <row r="63" spans="1:8" s="676" customFormat="1" ht="15">
      <c r="C63" s="824"/>
    </row>
    <row r="64" spans="1:8" s="676" customFormat="1" ht="15">
      <c r="C64" s="824"/>
    </row>
    <row r="65" spans="3:3" s="676" customFormat="1" ht="15">
      <c r="C65" s="824"/>
    </row>
    <row r="66" spans="3:3" s="676" customFormat="1" ht="15">
      <c r="C66" s="824"/>
    </row>
    <row r="67" spans="3:3" s="676" customFormat="1" ht="15">
      <c r="C67" s="824"/>
    </row>
    <row r="68" spans="3:3" s="676" customFormat="1" ht="15">
      <c r="C68" s="824"/>
    </row>
    <row r="69" spans="3:3" s="676" customFormat="1" ht="15">
      <c r="C69" s="824"/>
    </row>
    <row r="70" spans="3:3" s="676" customFormat="1" ht="15">
      <c r="C70" s="824"/>
    </row>
    <row r="71" spans="3:3" s="676" customFormat="1" ht="15">
      <c r="C71" s="824"/>
    </row>
    <row r="72" spans="3:3" s="676" customFormat="1" ht="15">
      <c r="C72" s="824"/>
    </row>
    <row r="73" spans="3:3" s="676" customFormat="1" ht="15">
      <c r="C73" s="824"/>
    </row>
    <row r="74" spans="3:3" s="676" customFormat="1" ht="15">
      <c r="C74" s="824"/>
    </row>
    <row r="75" spans="3:3" s="676" customFormat="1" ht="15">
      <c r="C75" s="824"/>
    </row>
    <row r="76" spans="3:3" s="676" customFormat="1" ht="15">
      <c r="C76" s="824"/>
    </row>
    <row r="77" spans="3:3" s="676" customFormat="1" ht="15">
      <c r="C77" s="824"/>
    </row>
    <row r="78" spans="3:3" s="676" customFormat="1" ht="15">
      <c r="C78" s="824"/>
    </row>
    <row r="79" spans="3:3" s="676" customFormat="1" ht="15">
      <c r="C79" s="824"/>
    </row>
    <row r="80" spans="3:3" s="676" customFormat="1" ht="15">
      <c r="C80" s="824"/>
    </row>
    <row r="81" spans="3:3" s="676" customFormat="1" ht="15">
      <c r="C81" s="824"/>
    </row>
    <row r="82" spans="3:3" s="676" customFormat="1" ht="15">
      <c r="C82" s="824"/>
    </row>
    <row r="83" spans="3:3" s="676" customFormat="1" ht="15">
      <c r="C83" s="824"/>
    </row>
    <row r="84" spans="3:3" s="676" customFormat="1" ht="15">
      <c r="C84" s="824"/>
    </row>
    <row r="85" spans="3:3" s="676" customFormat="1" ht="15">
      <c r="C85" s="824"/>
    </row>
    <row r="86" spans="3:3" s="676" customFormat="1" ht="15">
      <c r="C86" s="824"/>
    </row>
    <row r="87" spans="3:3" s="676" customFormat="1" ht="15">
      <c r="C87" s="824"/>
    </row>
    <row r="88" spans="3:3" s="676" customFormat="1" ht="15">
      <c r="C88" s="824"/>
    </row>
    <row r="89" spans="3:3" s="676" customFormat="1" ht="15">
      <c r="C89" s="824"/>
    </row>
    <row r="90" spans="3:3" s="676" customFormat="1" ht="15">
      <c r="C90" s="824"/>
    </row>
    <row r="91" spans="3:3" s="676" customFormat="1" ht="15">
      <c r="C91" s="824"/>
    </row>
    <row r="92" spans="3:3" s="676" customFormat="1" ht="15">
      <c r="C92" s="824"/>
    </row>
    <row r="93" spans="3:3" s="676" customFormat="1" ht="15">
      <c r="C93" s="824"/>
    </row>
    <row r="94" spans="3:3" s="676" customFormat="1" ht="15">
      <c r="C94" s="824"/>
    </row>
    <row r="95" spans="3:3" s="676" customFormat="1" ht="15">
      <c r="C95" s="824"/>
    </row>
    <row r="96" spans="3:3" s="676" customFormat="1" ht="15">
      <c r="C96" s="824"/>
    </row>
    <row r="97" spans="3:3" s="676" customFormat="1" ht="15">
      <c r="C97" s="824"/>
    </row>
    <row r="98" spans="3:3" s="676" customFormat="1" ht="15">
      <c r="C98" s="824"/>
    </row>
    <row r="99" spans="3:3" s="676" customFormat="1" ht="15">
      <c r="C99" s="824"/>
    </row>
    <row r="100" spans="3:3" s="676" customFormat="1" ht="15">
      <c r="C100" s="824"/>
    </row>
    <row r="101" spans="3:3" s="676" customFormat="1" ht="15">
      <c r="C101" s="824"/>
    </row>
    <row r="102" spans="3:3" s="676" customFormat="1" ht="15">
      <c r="C102" s="824"/>
    </row>
    <row r="103" spans="3:3" s="676" customFormat="1" ht="15">
      <c r="C103" s="824"/>
    </row>
    <row r="104" spans="3:3" s="676" customFormat="1" ht="15">
      <c r="C104" s="824"/>
    </row>
    <row r="105" spans="3:3" s="676" customFormat="1" ht="15">
      <c r="C105" s="824"/>
    </row>
    <row r="106" spans="3:3" s="676" customFormat="1" ht="15">
      <c r="C106" s="824"/>
    </row>
    <row r="107" spans="3:3" s="676" customFormat="1" ht="15">
      <c r="C107" s="824"/>
    </row>
    <row r="108" spans="3:3" s="676" customFormat="1" ht="15">
      <c r="C108" s="824"/>
    </row>
    <row r="109" spans="3:3" s="676" customFormat="1" ht="15">
      <c r="C109" s="824"/>
    </row>
    <row r="110" spans="3:3" s="676" customFormat="1" ht="15">
      <c r="C110" s="824"/>
    </row>
    <row r="111" spans="3:3" s="676" customFormat="1" ht="15">
      <c r="C111" s="824"/>
    </row>
    <row r="112" spans="3:3" s="676" customFormat="1" ht="15">
      <c r="C112" s="824"/>
    </row>
    <row r="113" spans="3:3" s="676" customFormat="1" ht="15">
      <c r="C113" s="824"/>
    </row>
    <row r="114" spans="3:3" s="676" customFormat="1" ht="15">
      <c r="C114" s="824"/>
    </row>
    <row r="115" spans="3:3" s="676" customFormat="1" ht="15">
      <c r="C115" s="824"/>
    </row>
    <row r="116" spans="3:3" s="676" customFormat="1" ht="15">
      <c r="C116" s="824"/>
    </row>
    <row r="117" spans="3:3" s="676" customFormat="1" ht="15">
      <c r="C117" s="824"/>
    </row>
    <row r="118" spans="3:3" s="676" customFormat="1" ht="15">
      <c r="C118" s="824"/>
    </row>
    <row r="119" spans="3:3" s="676" customFormat="1" ht="15">
      <c r="C119" s="824"/>
    </row>
    <row r="120" spans="3:3" s="676" customFormat="1" ht="15">
      <c r="C120" s="824"/>
    </row>
    <row r="121" spans="3:3" s="676" customFormat="1" ht="15">
      <c r="C121" s="824"/>
    </row>
    <row r="122" spans="3:3" s="676" customFormat="1" ht="15">
      <c r="C122" s="824"/>
    </row>
    <row r="123" spans="3:3" s="676" customFormat="1" ht="15">
      <c r="C123" s="824"/>
    </row>
    <row r="124" spans="3:3" s="676" customFormat="1" ht="15">
      <c r="C124" s="824"/>
    </row>
    <row r="125" spans="3:3" s="676" customFormat="1" ht="15">
      <c r="C125" s="824"/>
    </row>
    <row r="126" spans="3:3" s="676" customFormat="1" ht="15">
      <c r="C126" s="824"/>
    </row>
    <row r="127" spans="3:3" s="676" customFormat="1" ht="15">
      <c r="C127" s="824"/>
    </row>
    <row r="128" spans="3:3" s="676" customFormat="1" ht="15">
      <c r="C128" s="824"/>
    </row>
    <row r="129" spans="3:3" s="676" customFormat="1" ht="15">
      <c r="C129" s="824"/>
    </row>
    <row r="130" spans="3:3" s="676" customFormat="1" ht="15">
      <c r="C130" s="824"/>
    </row>
    <row r="131" spans="3:3" s="676" customFormat="1" ht="15">
      <c r="C131" s="824"/>
    </row>
    <row r="132" spans="3:3" s="676" customFormat="1" ht="15">
      <c r="C132" s="824"/>
    </row>
    <row r="133" spans="3:3" s="676" customFormat="1" ht="15">
      <c r="C133" s="824"/>
    </row>
    <row r="134" spans="3:3" s="676" customFormat="1" ht="15">
      <c r="C134" s="824"/>
    </row>
    <row r="135" spans="3:3" s="676" customFormat="1" ht="15">
      <c r="C135" s="824"/>
    </row>
    <row r="136" spans="3:3" s="676" customFormat="1" ht="15">
      <c r="C136" s="824"/>
    </row>
    <row r="137" spans="3:3" s="676" customFormat="1" ht="15">
      <c r="C137" s="824"/>
    </row>
    <row r="138" spans="3:3" s="676" customFormat="1" ht="15">
      <c r="C138" s="824"/>
    </row>
    <row r="139" spans="3:3" s="676" customFormat="1" ht="15">
      <c r="C139" s="824"/>
    </row>
    <row r="140" spans="3:3" s="676" customFormat="1" ht="15">
      <c r="C140" s="824"/>
    </row>
    <row r="141" spans="3:3" s="676" customFormat="1" ht="15">
      <c r="C141" s="824"/>
    </row>
    <row r="142" spans="3:3" s="676" customFormat="1" ht="15">
      <c r="C142" s="824"/>
    </row>
    <row r="143" spans="3:3" s="676" customFormat="1" ht="15">
      <c r="C143" s="824"/>
    </row>
    <row r="144" spans="3:3" s="676" customFormat="1" ht="15">
      <c r="C144" s="824"/>
    </row>
    <row r="145" spans="3:3" s="676" customFormat="1" ht="15">
      <c r="C145" s="824"/>
    </row>
    <row r="146" spans="3:3" s="676" customFormat="1" ht="15">
      <c r="C146" s="824"/>
    </row>
    <row r="147" spans="3:3" s="676" customFormat="1" ht="15">
      <c r="C147" s="824"/>
    </row>
    <row r="148" spans="3:3" s="676" customFormat="1" ht="15">
      <c r="C148" s="824"/>
    </row>
    <row r="149" spans="3:3" s="676" customFormat="1" ht="15">
      <c r="C149" s="824"/>
    </row>
    <row r="150" spans="3:3" s="676" customFormat="1" ht="15">
      <c r="C150" s="824"/>
    </row>
    <row r="151" spans="3:3" s="676" customFormat="1" ht="15">
      <c r="C151" s="824"/>
    </row>
    <row r="152" spans="3:3" s="676" customFormat="1" ht="15">
      <c r="C152" s="824"/>
    </row>
    <row r="153" spans="3:3" s="676" customFormat="1" ht="15">
      <c r="C153" s="824"/>
    </row>
    <row r="154" spans="3:3" s="676" customFormat="1" ht="15">
      <c r="C154" s="824"/>
    </row>
    <row r="155" spans="3:3" s="676" customFormat="1" ht="15">
      <c r="C155" s="824"/>
    </row>
    <row r="156" spans="3:3" s="676" customFormat="1" ht="15">
      <c r="C156" s="824"/>
    </row>
    <row r="157" spans="3:3" s="676" customFormat="1" ht="15">
      <c r="C157" s="824"/>
    </row>
    <row r="158" spans="3:3" s="676" customFormat="1" ht="15">
      <c r="C158" s="824"/>
    </row>
    <row r="159" spans="3:3" s="676" customFormat="1" ht="15">
      <c r="C159" s="824"/>
    </row>
    <row r="160" spans="3:3" s="676" customFormat="1" ht="15">
      <c r="C160" s="824"/>
    </row>
    <row r="161" spans="3:3" s="676" customFormat="1" ht="15">
      <c r="C161" s="824"/>
    </row>
    <row r="162" spans="3:3" s="676" customFormat="1" ht="15">
      <c r="C162" s="824"/>
    </row>
    <row r="163" spans="3:3" s="676" customFormat="1" ht="15">
      <c r="C163" s="824"/>
    </row>
    <row r="164" spans="3:3" s="676" customFormat="1" ht="15">
      <c r="C164" s="824"/>
    </row>
    <row r="165" spans="3:3" s="676" customFormat="1" ht="15">
      <c r="C165" s="824"/>
    </row>
    <row r="166" spans="3:3" s="676" customFormat="1" ht="15">
      <c r="C166" s="824"/>
    </row>
    <row r="167" spans="3:3" s="676" customFormat="1" ht="15">
      <c r="C167" s="824"/>
    </row>
    <row r="168" spans="3:3" s="676" customFormat="1" ht="15">
      <c r="C168" s="824"/>
    </row>
    <row r="169" spans="3:3" s="676" customFormat="1" ht="15">
      <c r="C169" s="824"/>
    </row>
    <row r="170" spans="3:3" s="676" customFormat="1" ht="15">
      <c r="C170" s="824"/>
    </row>
    <row r="171" spans="3:3" s="676" customFormat="1" ht="15">
      <c r="C171" s="824"/>
    </row>
    <row r="172" spans="3:3" s="676" customFormat="1" ht="15">
      <c r="C172" s="824"/>
    </row>
    <row r="173" spans="3:3" s="676" customFormat="1" ht="15">
      <c r="C173" s="824"/>
    </row>
    <row r="174" spans="3:3" s="676" customFormat="1" ht="15">
      <c r="C174" s="824"/>
    </row>
    <row r="175" spans="3:3" s="676" customFormat="1" ht="15">
      <c r="C175" s="824"/>
    </row>
    <row r="176" spans="3:3" s="676" customFormat="1" ht="15">
      <c r="C176" s="824"/>
    </row>
    <row r="177" spans="3:3" s="676" customFormat="1" ht="15">
      <c r="C177" s="824"/>
    </row>
    <row r="178" spans="3:3" s="676" customFormat="1" ht="15">
      <c r="C178" s="824"/>
    </row>
    <row r="179" spans="3:3" s="676" customFormat="1" ht="15">
      <c r="C179" s="824"/>
    </row>
    <row r="180" spans="3:3" s="676" customFormat="1" ht="15">
      <c r="C180" s="824"/>
    </row>
    <row r="181" spans="3:3" s="676" customFormat="1" ht="15">
      <c r="C181" s="824"/>
    </row>
    <row r="182" spans="3:3" s="676" customFormat="1" ht="15">
      <c r="C182" s="824"/>
    </row>
    <row r="183" spans="3:3" s="676" customFormat="1" ht="15">
      <c r="C183" s="824"/>
    </row>
    <row r="184" spans="3:3" s="676" customFormat="1" ht="15">
      <c r="C184" s="824"/>
    </row>
    <row r="185" spans="3:3" s="676" customFormat="1" ht="15">
      <c r="C185" s="824"/>
    </row>
    <row r="186" spans="3:3" s="676" customFormat="1" ht="15">
      <c r="C186" s="824"/>
    </row>
    <row r="187" spans="3:3" s="676" customFormat="1" ht="15">
      <c r="C187" s="824"/>
    </row>
    <row r="188" spans="3:3" s="676" customFormat="1" ht="15">
      <c r="C188" s="824"/>
    </row>
    <row r="189" spans="3:3" s="676" customFormat="1" ht="15">
      <c r="C189" s="824"/>
    </row>
    <row r="190" spans="3:3" s="676" customFormat="1" ht="15">
      <c r="C190" s="824"/>
    </row>
    <row r="191" spans="3:3" s="676" customFormat="1" ht="15">
      <c r="C191" s="824"/>
    </row>
    <row r="192" spans="3:3" s="676" customFormat="1" ht="15">
      <c r="C192" s="824"/>
    </row>
    <row r="193" spans="3:3" s="676" customFormat="1" ht="15">
      <c r="C193" s="824"/>
    </row>
    <row r="194" spans="3:3" s="676" customFormat="1" ht="15">
      <c r="C194" s="824"/>
    </row>
    <row r="195" spans="3:3" s="676" customFormat="1" ht="15">
      <c r="C195" s="824"/>
    </row>
    <row r="196" spans="3:3" s="676" customFormat="1" ht="15">
      <c r="C196" s="824"/>
    </row>
    <row r="197" spans="3:3" s="676" customFormat="1" ht="15">
      <c r="C197" s="824"/>
    </row>
    <row r="198" spans="3:3" s="676" customFormat="1" ht="15">
      <c r="C198" s="824"/>
    </row>
    <row r="199" spans="3:3" s="676" customFormat="1" ht="15">
      <c r="C199" s="824"/>
    </row>
    <row r="200" spans="3:3" s="676" customFormat="1" ht="15">
      <c r="C200" s="824"/>
    </row>
    <row r="201" spans="3:3" s="676" customFormat="1" ht="15">
      <c r="C201" s="824"/>
    </row>
    <row r="202" spans="3:3" s="676" customFormat="1" ht="15">
      <c r="C202" s="824"/>
    </row>
    <row r="203" spans="3:3" s="676" customFormat="1" ht="15">
      <c r="C203" s="824"/>
    </row>
    <row r="204" spans="3:3" s="676" customFormat="1" ht="15">
      <c r="C204" s="824"/>
    </row>
    <row r="205" spans="3:3" s="676" customFormat="1" ht="15">
      <c r="C205" s="824"/>
    </row>
    <row r="206" spans="3:3" s="676" customFormat="1" ht="15">
      <c r="C206" s="824"/>
    </row>
    <row r="207" spans="3:3" s="676" customFormat="1" ht="15">
      <c r="C207" s="824"/>
    </row>
    <row r="208" spans="3:3" s="676" customFormat="1" ht="15">
      <c r="C208" s="824"/>
    </row>
    <row r="209" spans="3:3" s="676" customFormat="1" ht="15">
      <c r="C209" s="824"/>
    </row>
    <row r="210" spans="3:3" s="676" customFormat="1" ht="15">
      <c r="C210" s="824"/>
    </row>
    <row r="211" spans="3:3" s="676" customFormat="1" ht="15">
      <c r="C211" s="824"/>
    </row>
    <row r="212" spans="3:3" s="676" customFormat="1" ht="15">
      <c r="C212" s="824"/>
    </row>
    <row r="213" spans="3:3" s="676" customFormat="1" ht="15">
      <c r="C213" s="824"/>
    </row>
    <row r="214" spans="3:3" s="676" customFormat="1" ht="15">
      <c r="C214" s="824"/>
    </row>
    <row r="215" spans="3:3" s="676" customFormat="1" ht="15">
      <c r="C215" s="824"/>
    </row>
    <row r="216" spans="3:3" s="676" customFormat="1" ht="15">
      <c r="C216" s="824"/>
    </row>
    <row r="217" spans="3:3" s="676" customFormat="1" ht="15">
      <c r="C217" s="824"/>
    </row>
    <row r="218" spans="3:3" s="676" customFormat="1" ht="15">
      <c r="C218" s="824"/>
    </row>
    <row r="219" spans="3:3" s="676" customFormat="1" ht="15">
      <c r="C219" s="824"/>
    </row>
    <row r="220" spans="3:3" s="676" customFormat="1" ht="15">
      <c r="C220" s="824"/>
    </row>
    <row r="221" spans="3:3" s="676" customFormat="1" ht="15">
      <c r="C221" s="824"/>
    </row>
    <row r="222" spans="3:3" s="676" customFormat="1" ht="15">
      <c r="C222" s="824"/>
    </row>
    <row r="223" spans="3:3" s="676" customFormat="1" ht="15">
      <c r="C223" s="824"/>
    </row>
    <row r="224" spans="3:3" s="676" customFormat="1" ht="15">
      <c r="C224" s="824"/>
    </row>
    <row r="225" spans="3:3" s="676" customFormat="1" ht="15">
      <c r="C225" s="824"/>
    </row>
    <row r="226" spans="3:3" s="676" customFormat="1" ht="15">
      <c r="C226" s="824"/>
    </row>
    <row r="227" spans="3:3" s="676" customFormat="1" ht="15">
      <c r="C227" s="824"/>
    </row>
    <row r="228" spans="3:3" s="676" customFormat="1" ht="15">
      <c r="C228" s="824"/>
    </row>
    <row r="229" spans="3:3" s="676" customFormat="1" ht="15">
      <c r="C229" s="824"/>
    </row>
    <row r="230" spans="3:3" s="676" customFormat="1" ht="15">
      <c r="C230" s="824"/>
    </row>
    <row r="231" spans="3:3" s="676" customFormat="1" ht="15">
      <c r="C231" s="824"/>
    </row>
    <row r="232" spans="3:3" s="676" customFormat="1" ht="15">
      <c r="C232" s="824"/>
    </row>
    <row r="233" spans="3:3" s="676" customFormat="1" ht="15">
      <c r="C233" s="824"/>
    </row>
    <row r="234" spans="3:3" s="676" customFormat="1" ht="15">
      <c r="C234" s="824"/>
    </row>
    <row r="235" spans="3:3" s="676" customFormat="1" ht="15">
      <c r="C235" s="824"/>
    </row>
    <row r="236" spans="3:3" s="676" customFormat="1" ht="15">
      <c r="C236" s="824"/>
    </row>
    <row r="237" spans="3:3" s="676" customFormat="1" ht="15">
      <c r="C237" s="824"/>
    </row>
    <row r="238" spans="3:3" s="676" customFormat="1" ht="15">
      <c r="C238" s="824"/>
    </row>
    <row r="239" spans="3:3" s="676" customFormat="1" ht="15">
      <c r="C239" s="824"/>
    </row>
    <row r="240" spans="3:3" s="676" customFormat="1" ht="15">
      <c r="C240" s="824"/>
    </row>
    <row r="241" spans="3:3" s="676" customFormat="1" ht="15">
      <c r="C241" s="824"/>
    </row>
    <row r="242" spans="3:3" s="676" customFormat="1" ht="15">
      <c r="C242" s="824"/>
    </row>
    <row r="243" spans="3:3" s="676" customFormat="1" ht="15">
      <c r="C243" s="824"/>
    </row>
    <row r="244" spans="3:3" s="676" customFormat="1" ht="15">
      <c r="C244" s="824"/>
    </row>
    <row r="245" spans="3:3" s="676" customFormat="1" ht="15">
      <c r="C245" s="824"/>
    </row>
    <row r="246" spans="3:3" s="676" customFormat="1" ht="15">
      <c r="C246" s="824"/>
    </row>
    <row r="247" spans="3:3" s="676" customFormat="1" ht="15">
      <c r="C247" s="824"/>
    </row>
    <row r="248" spans="3:3" s="676" customFormat="1" ht="15">
      <c r="C248" s="824"/>
    </row>
    <row r="249" spans="3:3" s="676" customFormat="1" ht="15">
      <c r="C249" s="824"/>
    </row>
    <row r="250" spans="3:3" s="676" customFormat="1" ht="15">
      <c r="C250" s="824"/>
    </row>
    <row r="251" spans="3:3" s="676" customFormat="1" ht="15">
      <c r="C251" s="824"/>
    </row>
    <row r="252" spans="3:3" s="676" customFormat="1" ht="15">
      <c r="C252" s="824"/>
    </row>
    <row r="253" spans="3:3" s="676" customFormat="1" ht="15">
      <c r="C253" s="824"/>
    </row>
    <row r="254" spans="3:3" s="676" customFormat="1" ht="15">
      <c r="C254" s="824"/>
    </row>
    <row r="255" spans="3:3" s="676" customFormat="1" ht="15">
      <c r="C255" s="824"/>
    </row>
    <row r="256" spans="3:3" s="676" customFormat="1" ht="15">
      <c r="C256" s="824"/>
    </row>
    <row r="257" spans="3:3" s="676" customFormat="1" ht="15">
      <c r="C257" s="824"/>
    </row>
    <row r="258" spans="3:3" s="676" customFormat="1" ht="15">
      <c r="C258" s="824"/>
    </row>
    <row r="259" spans="3:3" s="676" customFormat="1" ht="15">
      <c r="C259" s="824"/>
    </row>
    <row r="260" spans="3:3" s="676" customFormat="1" ht="15">
      <c r="C260" s="824"/>
    </row>
    <row r="261" spans="3:3" s="676" customFormat="1" ht="15">
      <c r="C261" s="824"/>
    </row>
    <row r="262" spans="3:3" s="676" customFormat="1" ht="15">
      <c r="C262" s="824"/>
    </row>
    <row r="263" spans="3:3" s="676" customFormat="1" ht="15">
      <c r="C263" s="824"/>
    </row>
    <row r="264" spans="3:3" s="676" customFormat="1" ht="15">
      <c r="C264" s="824"/>
    </row>
    <row r="265" spans="3:3" s="676" customFormat="1" ht="15">
      <c r="C265" s="824"/>
    </row>
    <row r="266" spans="3:3" s="676" customFormat="1" ht="15">
      <c r="C266" s="824"/>
    </row>
    <row r="267" spans="3:3" s="676" customFormat="1" ht="15">
      <c r="C267" s="824"/>
    </row>
    <row r="268" spans="3:3" s="676" customFormat="1" ht="15">
      <c r="C268" s="824"/>
    </row>
    <row r="269" spans="3:3" s="676" customFormat="1" ht="15">
      <c r="C269" s="824"/>
    </row>
    <row r="270" spans="3:3" s="676" customFormat="1" ht="15">
      <c r="C270" s="824"/>
    </row>
    <row r="271" spans="3:3" s="676" customFormat="1" ht="15">
      <c r="C271" s="824"/>
    </row>
    <row r="272" spans="3:3" s="676" customFormat="1" ht="15">
      <c r="C272" s="824"/>
    </row>
    <row r="273" spans="3:3" s="676" customFormat="1" ht="15">
      <c r="C273" s="824"/>
    </row>
    <row r="274" spans="3:3" s="676" customFormat="1" ht="15">
      <c r="C274" s="824"/>
    </row>
    <row r="275" spans="3:3" s="676" customFormat="1" ht="15">
      <c r="C275" s="824"/>
    </row>
    <row r="276" spans="3:3" s="676" customFormat="1" ht="15">
      <c r="C276" s="824"/>
    </row>
    <row r="277" spans="3:3" s="676" customFormat="1" ht="15">
      <c r="C277" s="824"/>
    </row>
    <row r="278" spans="3:3" s="676" customFormat="1" ht="15">
      <c r="C278" s="824"/>
    </row>
    <row r="279" spans="3:3" s="676" customFormat="1" ht="15">
      <c r="C279" s="824"/>
    </row>
    <row r="280" spans="3:3" s="676" customFormat="1" ht="15">
      <c r="C280" s="824"/>
    </row>
    <row r="281" spans="3:3" s="676" customFormat="1" ht="15">
      <c r="C281" s="824"/>
    </row>
    <row r="282" spans="3:3" s="676" customFormat="1" ht="15">
      <c r="C282" s="824"/>
    </row>
    <row r="283" spans="3:3" s="676" customFormat="1" ht="15">
      <c r="C283" s="824"/>
    </row>
    <row r="284" spans="3:3" s="676" customFormat="1" ht="15">
      <c r="C284" s="824"/>
    </row>
    <row r="285" spans="3:3" s="676" customFormat="1" ht="15">
      <c r="C285" s="824"/>
    </row>
    <row r="286" spans="3:3" s="676" customFormat="1" ht="15">
      <c r="C286" s="824"/>
    </row>
    <row r="287" spans="3:3" s="676" customFormat="1" ht="15">
      <c r="C287" s="824"/>
    </row>
    <row r="288" spans="3:3" s="676" customFormat="1" ht="15">
      <c r="C288" s="824"/>
    </row>
    <row r="289" spans="3:3" s="676" customFormat="1" ht="15">
      <c r="C289" s="824"/>
    </row>
    <row r="290" spans="3:3" s="676" customFormat="1" ht="15">
      <c r="C290" s="824"/>
    </row>
    <row r="291" spans="3:3" s="676" customFormat="1" ht="15">
      <c r="C291" s="824"/>
    </row>
    <row r="292" spans="3:3" s="676" customFormat="1" ht="15">
      <c r="C292" s="824"/>
    </row>
    <row r="293" spans="3:3" s="676" customFormat="1" ht="15">
      <c r="C293" s="824"/>
    </row>
    <row r="294" spans="3:3" s="676" customFormat="1" ht="15">
      <c r="C294" s="824"/>
    </row>
    <row r="295" spans="3:3" s="676" customFormat="1" ht="15">
      <c r="C295" s="824"/>
    </row>
    <row r="296" spans="3:3" s="676" customFormat="1" ht="15">
      <c r="C296" s="824"/>
    </row>
    <row r="297" spans="3:3" s="676" customFormat="1" ht="15">
      <c r="C297" s="824"/>
    </row>
    <row r="298" spans="3:3" s="676" customFormat="1" ht="15">
      <c r="C298" s="824"/>
    </row>
    <row r="299" spans="3:3" s="676" customFormat="1" ht="15">
      <c r="C299" s="824"/>
    </row>
    <row r="300" spans="3:3" s="676" customFormat="1" ht="15">
      <c r="C300" s="824"/>
    </row>
    <row r="301" spans="3:3" s="676" customFormat="1" ht="15">
      <c r="C301" s="824"/>
    </row>
    <row r="302" spans="3:3" s="676" customFormat="1" ht="15">
      <c r="C302" s="824"/>
    </row>
    <row r="303" spans="3:3" s="676" customFormat="1" ht="15">
      <c r="C303" s="824"/>
    </row>
    <row r="304" spans="3:3" s="676" customFormat="1" ht="15">
      <c r="C304" s="824"/>
    </row>
    <row r="305" spans="3:3" s="676" customFormat="1" ht="15">
      <c r="C305" s="824"/>
    </row>
    <row r="306" spans="3:3" s="676" customFormat="1" ht="15">
      <c r="C306" s="824"/>
    </row>
    <row r="307" spans="3:3" s="676" customFormat="1" ht="15">
      <c r="C307" s="824"/>
    </row>
    <row r="308" spans="3:3" s="676" customFormat="1" ht="15">
      <c r="C308" s="824"/>
    </row>
    <row r="309" spans="3:3" s="676" customFormat="1" ht="15">
      <c r="C309" s="824"/>
    </row>
    <row r="310" spans="3:3" s="676" customFormat="1" ht="15">
      <c r="C310" s="824"/>
    </row>
    <row r="311" spans="3:3" s="676" customFormat="1" ht="15">
      <c r="C311" s="824"/>
    </row>
    <row r="312" spans="3:3" s="676" customFormat="1" ht="15">
      <c r="C312" s="824"/>
    </row>
    <row r="313" spans="3:3" s="676" customFormat="1" ht="15">
      <c r="C313" s="824"/>
    </row>
    <row r="314" spans="3:3" s="676" customFormat="1" ht="15">
      <c r="C314" s="824"/>
    </row>
    <row r="315" spans="3:3" s="676" customFormat="1" ht="15">
      <c r="C315" s="824"/>
    </row>
    <row r="316" spans="3:3" s="676" customFormat="1" ht="15">
      <c r="C316" s="824"/>
    </row>
    <row r="317" spans="3:3" s="676" customFormat="1" ht="15">
      <c r="C317" s="824"/>
    </row>
    <row r="318" spans="3:3" s="676" customFormat="1" ht="15">
      <c r="C318" s="824"/>
    </row>
    <row r="319" spans="3:3" s="676" customFormat="1" ht="15">
      <c r="C319" s="824"/>
    </row>
    <row r="320" spans="3:3" s="676" customFormat="1" ht="15">
      <c r="C320" s="824"/>
    </row>
    <row r="321" spans="3:3" s="676" customFormat="1" ht="15">
      <c r="C321" s="824"/>
    </row>
    <row r="322" spans="3:3" s="676" customFormat="1" ht="15">
      <c r="C322" s="824"/>
    </row>
    <row r="323" spans="3:3" s="676" customFormat="1" ht="15">
      <c r="C323" s="824"/>
    </row>
    <row r="324" spans="3:3" s="676" customFormat="1" ht="15">
      <c r="C324" s="824"/>
    </row>
    <row r="325" spans="3:3" s="676" customFormat="1" ht="15">
      <c r="C325" s="824"/>
    </row>
    <row r="326" spans="3:3" s="676" customFormat="1" ht="15">
      <c r="C326" s="824"/>
    </row>
    <row r="327" spans="3:3" s="676" customFormat="1" ht="15">
      <c r="C327" s="824"/>
    </row>
    <row r="328" spans="3:3" s="676" customFormat="1" ht="15">
      <c r="C328" s="824"/>
    </row>
    <row r="329" spans="3:3" s="676" customFormat="1" ht="15">
      <c r="C329" s="824"/>
    </row>
    <row r="330" spans="3:3" s="676" customFormat="1" ht="15">
      <c r="C330" s="824"/>
    </row>
    <row r="331" spans="3:3" s="676" customFormat="1" ht="15">
      <c r="C331" s="824"/>
    </row>
    <row r="332" spans="3:3" s="676" customFormat="1" ht="15">
      <c r="C332" s="824"/>
    </row>
    <row r="333" spans="3:3" s="676" customFormat="1" ht="15">
      <c r="C333" s="824"/>
    </row>
    <row r="334" spans="3:3" s="676" customFormat="1" ht="15">
      <c r="C334" s="824"/>
    </row>
    <row r="335" spans="3:3" s="676" customFormat="1" ht="15">
      <c r="C335" s="824"/>
    </row>
    <row r="336" spans="3:3" s="676" customFormat="1" ht="15">
      <c r="C336" s="824"/>
    </row>
    <row r="337" spans="3:3" s="676" customFormat="1" ht="15">
      <c r="C337" s="824"/>
    </row>
    <row r="338" spans="3:3" s="676" customFormat="1" ht="15">
      <c r="C338" s="824"/>
    </row>
    <row r="339" spans="3:3" s="676" customFormat="1" ht="15">
      <c r="C339" s="824"/>
    </row>
    <row r="340" spans="3:3" s="676" customFormat="1" ht="15">
      <c r="C340" s="824"/>
    </row>
    <row r="341" spans="3:3" s="676" customFormat="1" ht="15">
      <c r="C341" s="824"/>
    </row>
    <row r="342" spans="3:3" s="676" customFormat="1" ht="15">
      <c r="C342" s="824"/>
    </row>
    <row r="343" spans="3:3" s="676" customFormat="1" ht="15">
      <c r="C343" s="824"/>
    </row>
    <row r="344" spans="3:3" s="676" customFormat="1" ht="15">
      <c r="C344" s="824"/>
    </row>
    <row r="345" spans="3:3" s="676" customFormat="1" ht="15">
      <c r="C345" s="824"/>
    </row>
    <row r="346" spans="3:3" s="676" customFormat="1" ht="15">
      <c r="C346" s="824"/>
    </row>
    <row r="347" spans="3:3" s="676" customFormat="1" ht="15">
      <c r="C347" s="824"/>
    </row>
    <row r="348" spans="3:3" s="676" customFormat="1" ht="15">
      <c r="C348" s="824"/>
    </row>
    <row r="349" spans="3:3" s="676" customFormat="1" ht="15">
      <c r="C349" s="824"/>
    </row>
    <row r="350" spans="3:3" s="676" customFormat="1" ht="15">
      <c r="C350" s="824"/>
    </row>
    <row r="351" spans="3:3" s="676" customFormat="1" ht="15">
      <c r="C351" s="824"/>
    </row>
    <row r="352" spans="3:3" s="676" customFormat="1" ht="15">
      <c r="C352" s="824"/>
    </row>
    <row r="353" spans="3:3" s="676" customFormat="1" ht="15">
      <c r="C353" s="824"/>
    </row>
    <row r="354" spans="3:3" s="676" customFormat="1" ht="15">
      <c r="C354" s="824"/>
    </row>
    <row r="355" spans="3:3" s="676" customFormat="1" ht="15">
      <c r="C355" s="824"/>
    </row>
    <row r="356" spans="3:3" s="676" customFormat="1" ht="15">
      <c r="C356" s="824"/>
    </row>
    <row r="357" spans="3:3" s="676" customFormat="1" ht="15">
      <c r="C357" s="824"/>
    </row>
    <row r="358" spans="3:3" s="676" customFormat="1" ht="15">
      <c r="C358" s="824"/>
    </row>
    <row r="359" spans="3:3" s="676" customFormat="1" ht="15">
      <c r="C359" s="824"/>
    </row>
    <row r="360" spans="3:3" s="676" customFormat="1" ht="15">
      <c r="C360" s="824"/>
    </row>
    <row r="361" spans="3:3" s="676" customFormat="1" ht="15">
      <c r="C361" s="824"/>
    </row>
    <row r="362" spans="3:3" s="676" customFormat="1" ht="15">
      <c r="C362" s="824"/>
    </row>
    <row r="363" spans="3:3" s="676" customFormat="1" ht="15">
      <c r="C363" s="824"/>
    </row>
    <row r="364" spans="3:3" s="676" customFormat="1" ht="15">
      <c r="C364" s="824"/>
    </row>
    <row r="365" spans="3:3" s="676" customFormat="1" ht="15">
      <c r="C365" s="824"/>
    </row>
    <row r="366" spans="3:3" s="676" customFormat="1" ht="15">
      <c r="C366" s="824"/>
    </row>
    <row r="367" spans="3:3" s="676" customFormat="1" ht="15">
      <c r="C367" s="824"/>
    </row>
    <row r="368" spans="3:3" s="676" customFormat="1" ht="15">
      <c r="C368" s="824"/>
    </row>
    <row r="369" spans="3:3" s="676" customFormat="1" ht="15">
      <c r="C369" s="824"/>
    </row>
    <row r="370" spans="3:3" s="676" customFormat="1" ht="15">
      <c r="C370" s="824"/>
    </row>
    <row r="371" spans="3:3" s="676" customFormat="1" ht="15">
      <c r="C371" s="824"/>
    </row>
    <row r="372" spans="3:3" s="676" customFormat="1" ht="15">
      <c r="C372" s="824"/>
    </row>
    <row r="373" spans="3:3" s="676" customFormat="1" ht="15">
      <c r="C373" s="824"/>
    </row>
    <row r="374" spans="3:3" s="676" customFormat="1" ht="15">
      <c r="C374" s="824"/>
    </row>
    <row r="375" spans="3:3" s="676" customFormat="1" ht="15">
      <c r="C375" s="824"/>
    </row>
    <row r="376" spans="3:3" s="676" customFormat="1" ht="15">
      <c r="C376" s="824"/>
    </row>
    <row r="377" spans="3:3" s="676" customFormat="1" ht="15">
      <c r="C377" s="824"/>
    </row>
    <row r="378" spans="3:3" s="676" customFormat="1" ht="15">
      <c r="C378" s="824"/>
    </row>
    <row r="379" spans="3:3" s="676" customFormat="1" ht="15">
      <c r="C379" s="824"/>
    </row>
    <row r="380" spans="3:3" s="676" customFormat="1" ht="15">
      <c r="C380" s="824"/>
    </row>
    <row r="381" spans="3:3" s="676" customFormat="1" ht="15">
      <c r="C381" s="824"/>
    </row>
    <row r="382" spans="3:3" s="676" customFormat="1" ht="15">
      <c r="C382" s="824"/>
    </row>
    <row r="383" spans="3:3" s="676" customFormat="1" ht="15">
      <c r="C383" s="824"/>
    </row>
    <row r="384" spans="3:3" s="676" customFormat="1" ht="15">
      <c r="C384" s="824"/>
    </row>
    <row r="385" spans="3:3" s="676" customFormat="1" ht="15">
      <c r="C385" s="824"/>
    </row>
    <row r="386" spans="3:3" s="676" customFormat="1" ht="15">
      <c r="C386" s="824"/>
    </row>
    <row r="387" spans="3:3" s="676" customFormat="1" ht="15">
      <c r="C387" s="824"/>
    </row>
    <row r="388" spans="3:3" s="676" customFormat="1" ht="15">
      <c r="C388" s="824"/>
    </row>
    <row r="389" spans="3:3" s="676" customFormat="1" ht="15">
      <c r="C389" s="824"/>
    </row>
    <row r="390" spans="3:3" s="676" customFormat="1" ht="15">
      <c r="C390" s="824"/>
    </row>
    <row r="391" spans="3:3" s="676" customFormat="1" ht="15">
      <c r="C391" s="824"/>
    </row>
    <row r="392" spans="3:3" s="676" customFormat="1" ht="15">
      <c r="C392" s="824"/>
    </row>
    <row r="393" spans="3:3" s="676" customFormat="1" ht="15">
      <c r="C393" s="824"/>
    </row>
    <row r="394" spans="3:3" s="676" customFormat="1" ht="15">
      <c r="C394" s="824"/>
    </row>
    <row r="395" spans="3:3" s="676" customFormat="1" ht="15">
      <c r="C395" s="824"/>
    </row>
    <row r="396" spans="3:3" s="676" customFormat="1" ht="15">
      <c r="C396" s="824"/>
    </row>
    <row r="397" spans="3:3" s="676" customFormat="1" ht="15">
      <c r="C397" s="824"/>
    </row>
    <row r="398" spans="3:3" s="676" customFormat="1" ht="15">
      <c r="C398" s="824"/>
    </row>
    <row r="399" spans="3:3" s="676" customFormat="1" ht="15">
      <c r="C399" s="824"/>
    </row>
    <row r="400" spans="3:3" s="676" customFormat="1" ht="15">
      <c r="C400" s="824"/>
    </row>
    <row r="401" spans="3:3" s="676" customFormat="1" ht="15">
      <c r="C401" s="824"/>
    </row>
    <row r="402" spans="3:3" s="676" customFormat="1" ht="15">
      <c r="C402" s="824"/>
    </row>
    <row r="403" spans="3:3" s="676" customFormat="1" ht="15">
      <c r="C403" s="824"/>
    </row>
    <row r="404" spans="3:3" s="676" customFormat="1" ht="15">
      <c r="C404" s="824"/>
    </row>
    <row r="405" spans="3:3" s="676" customFormat="1" ht="15">
      <c r="C405" s="824"/>
    </row>
    <row r="406" spans="3:3" s="676" customFormat="1" ht="15">
      <c r="C406" s="824"/>
    </row>
    <row r="407" spans="3:3" s="676" customFormat="1" ht="15">
      <c r="C407" s="824"/>
    </row>
    <row r="408" spans="3:3" s="676" customFormat="1" ht="15">
      <c r="C408" s="824"/>
    </row>
    <row r="409" spans="3:3" s="676" customFormat="1" ht="15">
      <c r="C409" s="824"/>
    </row>
    <row r="410" spans="3:3" s="676" customFormat="1" ht="15">
      <c r="C410" s="824"/>
    </row>
    <row r="411" spans="3:3" s="676" customFormat="1" ht="15">
      <c r="C411" s="824"/>
    </row>
    <row r="412" spans="3:3" s="676" customFormat="1" ht="15">
      <c r="C412" s="824"/>
    </row>
    <row r="413" spans="3:3" s="676" customFormat="1" ht="15">
      <c r="C413" s="824"/>
    </row>
    <row r="414" spans="3:3" s="676" customFormat="1" ht="15">
      <c r="C414" s="824"/>
    </row>
    <row r="415" spans="3:3" s="676" customFormat="1" ht="15">
      <c r="C415" s="824"/>
    </row>
    <row r="416" spans="3:3" s="676" customFormat="1" ht="15">
      <c r="C416" s="824"/>
    </row>
    <row r="417" spans="3:3" s="676" customFormat="1" ht="15">
      <c r="C417" s="824"/>
    </row>
    <row r="418" spans="3:3" s="676" customFormat="1" ht="15">
      <c r="C418" s="824"/>
    </row>
    <row r="419" spans="3:3" s="676" customFormat="1" ht="15">
      <c r="C419" s="824"/>
    </row>
    <row r="420" spans="3:3" s="676" customFormat="1" ht="15">
      <c r="C420" s="824"/>
    </row>
    <row r="421" spans="3:3" s="676" customFormat="1" ht="15">
      <c r="C421" s="824"/>
    </row>
    <row r="422" spans="3:3" s="676" customFormat="1" ht="15">
      <c r="C422" s="824"/>
    </row>
    <row r="423" spans="3:3" s="676" customFormat="1" ht="15">
      <c r="C423" s="824"/>
    </row>
    <row r="424" spans="3:3" s="676" customFormat="1" ht="15">
      <c r="C424" s="824"/>
    </row>
    <row r="425" spans="3:3" s="676" customFormat="1" ht="15">
      <c r="C425" s="824"/>
    </row>
    <row r="426" spans="3:3" s="676" customFormat="1" ht="15">
      <c r="C426" s="824"/>
    </row>
    <row r="427" spans="3:3" s="676" customFormat="1" ht="15">
      <c r="C427" s="824"/>
    </row>
    <row r="428" spans="3:3" s="676" customFormat="1" ht="15">
      <c r="C428" s="824"/>
    </row>
    <row r="429" spans="3:3" s="676" customFormat="1" ht="15">
      <c r="C429" s="824"/>
    </row>
    <row r="430" spans="3:3" s="676" customFormat="1" ht="15">
      <c r="C430" s="824"/>
    </row>
    <row r="431" spans="3:3" s="676" customFormat="1" ht="15">
      <c r="C431" s="824"/>
    </row>
    <row r="432" spans="3:3" s="676" customFormat="1" ht="15">
      <c r="C432" s="824"/>
    </row>
    <row r="433" spans="3:3" s="676" customFormat="1" ht="15">
      <c r="C433" s="824"/>
    </row>
    <row r="434" spans="3:3" s="676" customFormat="1" ht="15">
      <c r="C434" s="824"/>
    </row>
    <row r="435" spans="3:3" s="676" customFormat="1" ht="15">
      <c r="C435" s="824"/>
    </row>
    <row r="436" spans="3:3" s="676" customFormat="1" ht="15">
      <c r="C436" s="824"/>
    </row>
    <row r="437" spans="3:3" s="676" customFormat="1" ht="15">
      <c r="C437" s="824"/>
    </row>
    <row r="438" spans="3:3" s="676" customFormat="1" ht="15">
      <c r="C438" s="824"/>
    </row>
    <row r="439" spans="3:3" s="676" customFormat="1" ht="15">
      <c r="C439" s="824"/>
    </row>
    <row r="440" spans="3:3" s="676" customFormat="1" ht="15">
      <c r="C440" s="824"/>
    </row>
    <row r="441" spans="3:3" s="676" customFormat="1" ht="15">
      <c r="C441" s="824"/>
    </row>
    <row r="442" spans="3:3" s="676" customFormat="1" ht="15">
      <c r="C442" s="824"/>
    </row>
    <row r="443" spans="3:3" s="676" customFormat="1" ht="15">
      <c r="C443" s="824"/>
    </row>
    <row r="444" spans="3:3" s="676" customFormat="1" ht="15">
      <c r="C444" s="824"/>
    </row>
    <row r="445" spans="3:3" s="676" customFormat="1" ht="15">
      <c r="C445" s="824"/>
    </row>
    <row r="446" spans="3:3" s="676" customFormat="1" ht="15">
      <c r="C446" s="824"/>
    </row>
    <row r="447" spans="3:3" s="676" customFormat="1" ht="15">
      <c r="C447" s="824"/>
    </row>
    <row r="448" spans="3:3" s="676" customFormat="1" ht="15">
      <c r="C448" s="824"/>
    </row>
    <row r="449" spans="3:3" s="676" customFormat="1" ht="15">
      <c r="C449" s="824"/>
    </row>
    <row r="450" spans="3:3" s="676" customFormat="1" ht="15">
      <c r="C450" s="824"/>
    </row>
    <row r="451" spans="3:3" s="676" customFormat="1" ht="15">
      <c r="C451" s="824"/>
    </row>
    <row r="452" spans="3:3" s="676" customFormat="1" ht="15">
      <c r="C452" s="824"/>
    </row>
    <row r="453" spans="3:3" s="676" customFormat="1" ht="15">
      <c r="C453" s="824"/>
    </row>
    <row r="454" spans="3:3" s="676" customFormat="1" ht="15">
      <c r="C454" s="824"/>
    </row>
    <row r="455" spans="3:3" s="676" customFormat="1" ht="15">
      <c r="C455" s="824"/>
    </row>
    <row r="456" spans="3:3" s="676" customFormat="1" ht="15">
      <c r="C456" s="824"/>
    </row>
    <row r="457" spans="3:3" s="676" customFormat="1" ht="15">
      <c r="C457" s="824"/>
    </row>
    <row r="458" spans="3:3" s="676" customFormat="1" ht="15">
      <c r="C458" s="824"/>
    </row>
    <row r="459" spans="3:3" s="676" customFormat="1" ht="15">
      <c r="C459" s="824"/>
    </row>
    <row r="460" spans="3:3" s="676" customFormat="1" ht="15">
      <c r="C460" s="824"/>
    </row>
    <row r="461" spans="3:3" s="676" customFormat="1" ht="15">
      <c r="C461" s="824"/>
    </row>
    <row r="462" spans="3:3" s="676" customFormat="1" ht="15">
      <c r="C462" s="824"/>
    </row>
    <row r="463" spans="3:3" s="676" customFormat="1" ht="15">
      <c r="C463" s="824"/>
    </row>
    <row r="464" spans="3:3" s="676" customFormat="1" ht="15">
      <c r="C464" s="824"/>
    </row>
    <row r="465" spans="3:3" s="676" customFormat="1" ht="15">
      <c r="C465" s="824"/>
    </row>
    <row r="466" spans="3:3" s="676" customFormat="1" ht="15">
      <c r="C466" s="824"/>
    </row>
    <row r="467" spans="3:3" s="676" customFormat="1" ht="15">
      <c r="C467" s="824"/>
    </row>
    <row r="468" spans="3:3" s="676" customFormat="1" ht="15">
      <c r="C468" s="824"/>
    </row>
    <row r="469" spans="3:3" s="676" customFormat="1" ht="15">
      <c r="C469" s="824"/>
    </row>
    <row r="470" spans="3:3" s="676" customFormat="1" ht="15">
      <c r="C470" s="824"/>
    </row>
    <row r="471" spans="3:3" s="676" customFormat="1" ht="15">
      <c r="C471" s="824"/>
    </row>
    <row r="472" spans="3:3" s="676" customFormat="1" ht="15">
      <c r="C472" s="824"/>
    </row>
    <row r="473" spans="3:3" s="676" customFormat="1" ht="15">
      <c r="C473" s="824"/>
    </row>
    <row r="474" spans="3:3" s="676" customFormat="1" ht="15">
      <c r="C474" s="824"/>
    </row>
    <row r="475" spans="3:3" s="676" customFormat="1" ht="15">
      <c r="C475" s="824"/>
    </row>
    <row r="476" spans="3:3" s="676" customFormat="1" ht="15">
      <c r="C476" s="824"/>
    </row>
    <row r="477" spans="3:3" s="676" customFormat="1" ht="15">
      <c r="C477" s="824"/>
    </row>
    <row r="478" spans="3:3" s="676" customFormat="1" ht="15">
      <c r="C478" s="824"/>
    </row>
    <row r="479" spans="3:3" s="676" customFormat="1" ht="15">
      <c r="C479" s="824"/>
    </row>
    <row r="480" spans="3:3" s="676" customFormat="1" ht="15">
      <c r="C480" s="824"/>
    </row>
    <row r="481" spans="3:3" s="676" customFormat="1" ht="15">
      <c r="C481" s="824"/>
    </row>
    <row r="482" spans="3:3" s="676" customFormat="1" ht="15">
      <c r="C482" s="824"/>
    </row>
    <row r="483" spans="3:3" s="676" customFormat="1" ht="15">
      <c r="C483" s="824"/>
    </row>
    <row r="484" spans="3:3" s="676" customFormat="1" ht="15">
      <c r="C484" s="824"/>
    </row>
    <row r="485" spans="3:3" s="676" customFormat="1" ht="15">
      <c r="C485" s="824"/>
    </row>
    <row r="486" spans="3:3" s="676" customFormat="1" ht="15">
      <c r="C486" s="824"/>
    </row>
    <row r="487" spans="3:3" s="676" customFormat="1" ht="15">
      <c r="C487" s="824"/>
    </row>
    <row r="488" spans="3:3" s="676" customFormat="1" ht="15">
      <c r="C488" s="824"/>
    </row>
    <row r="489" spans="3:3" s="676" customFormat="1" ht="15">
      <c r="C489" s="824"/>
    </row>
    <row r="490" spans="3:3" s="676" customFormat="1" ht="15">
      <c r="C490" s="824"/>
    </row>
    <row r="491" spans="3:3" s="676" customFormat="1" ht="15">
      <c r="C491" s="824"/>
    </row>
    <row r="492" spans="3:3" s="676" customFormat="1" ht="15">
      <c r="C492" s="824"/>
    </row>
    <row r="493" spans="3:3" s="676" customFormat="1" ht="15">
      <c r="C493" s="824"/>
    </row>
    <row r="494" spans="3:3" s="676" customFormat="1" ht="15">
      <c r="C494" s="824"/>
    </row>
    <row r="495" spans="3:3" s="676" customFormat="1" ht="15">
      <c r="C495" s="824"/>
    </row>
    <row r="496" spans="3:3" s="676" customFormat="1" ht="15">
      <c r="C496" s="824"/>
    </row>
    <row r="497" spans="3:3" s="676" customFormat="1" ht="15">
      <c r="C497" s="824"/>
    </row>
    <row r="498" spans="3:3" s="676" customFormat="1" ht="15">
      <c r="C498" s="824"/>
    </row>
    <row r="499" spans="3:3" s="676" customFormat="1" ht="15">
      <c r="C499" s="824"/>
    </row>
    <row r="500" spans="3:3" s="676" customFormat="1" ht="15">
      <c r="C500" s="824"/>
    </row>
    <row r="501" spans="3:3" s="676" customFormat="1" ht="15">
      <c r="C501" s="824"/>
    </row>
    <row r="502" spans="3:3" s="676" customFormat="1" ht="15">
      <c r="C502" s="824"/>
    </row>
    <row r="503" spans="3:3" s="676" customFormat="1" ht="15">
      <c r="C503" s="824"/>
    </row>
    <row r="504" spans="3:3" s="676" customFormat="1" ht="15">
      <c r="C504" s="824"/>
    </row>
    <row r="505" spans="3:3" s="676" customFormat="1" ht="15">
      <c r="C505" s="824"/>
    </row>
    <row r="506" spans="3:3" s="676" customFormat="1" ht="15">
      <c r="C506" s="824"/>
    </row>
    <row r="507" spans="3:3" s="676" customFormat="1" ht="15">
      <c r="C507" s="824"/>
    </row>
    <row r="508" spans="3:3" s="676" customFormat="1" ht="15">
      <c r="C508" s="824"/>
    </row>
    <row r="509" spans="3:3" s="676" customFormat="1" ht="15">
      <c r="C509" s="824"/>
    </row>
    <row r="510" spans="3:3" s="676" customFormat="1" ht="15">
      <c r="C510" s="824"/>
    </row>
    <row r="511" spans="3:3" s="676" customFormat="1" ht="15">
      <c r="C511" s="824"/>
    </row>
    <row r="512" spans="3:3" s="676" customFormat="1" ht="15">
      <c r="C512" s="824"/>
    </row>
    <row r="513" spans="3:3" s="676" customFormat="1" ht="15">
      <c r="C513" s="824"/>
    </row>
    <row r="514" spans="3:3" s="676" customFormat="1" ht="15">
      <c r="C514" s="824"/>
    </row>
    <row r="515" spans="3:3" s="676" customFormat="1" ht="15">
      <c r="C515" s="824"/>
    </row>
    <row r="516" spans="3:3" s="676" customFormat="1" ht="15">
      <c r="C516" s="824"/>
    </row>
    <row r="517" spans="3:3" s="676" customFormat="1" ht="15">
      <c r="C517" s="824"/>
    </row>
    <row r="518" spans="3:3" s="676" customFormat="1" ht="15">
      <c r="C518" s="824"/>
    </row>
    <row r="519" spans="3:3" s="676" customFormat="1" ht="15">
      <c r="C519" s="824"/>
    </row>
    <row r="520" spans="3:3" s="676" customFormat="1" ht="15">
      <c r="C520" s="824"/>
    </row>
    <row r="521" spans="3:3" s="676" customFormat="1" ht="15">
      <c r="C521" s="824"/>
    </row>
    <row r="522" spans="3:3" s="676" customFormat="1" ht="15">
      <c r="C522" s="824"/>
    </row>
    <row r="523" spans="3:3" s="676" customFormat="1" ht="15">
      <c r="C523" s="824"/>
    </row>
    <row r="524" spans="3:3" s="676" customFormat="1" ht="15">
      <c r="C524" s="824"/>
    </row>
    <row r="525" spans="3:3" s="676" customFormat="1" ht="15">
      <c r="C525" s="824"/>
    </row>
    <row r="526" spans="3:3" s="676" customFormat="1" ht="15">
      <c r="C526" s="824"/>
    </row>
    <row r="527" spans="3:3" s="676" customFormat="1" ht="15">
      <c r="C527" s="824"/>
    </row>
    <row r="528" spans="3:3" s="676" customFormat="1" ht="15">
      <c r="C528" s="824"/>
    </row>
    <row r="529" spans="3:3" s="676" customFormat="1" ht="15">
      <c r="C529" s="824"/>
    </row>
    <row r="530" spans="3:3" s="676" customFormat="1" ht="15">
      <c r="C530" s="824"/>
    </row>
    <row r="531" spans="3:3" s="676" customFormat="1" ht="15">
      <c r="C531" s="824"/>
    </row>
    <row r="532" spans="3:3" s="676" customFormat="1" ht="15">
      <c r="C532" s="824"/>
    </row>
    <row r="533" spans="3:3" s="676" customFormat="1" ht="15">
      <c r="C533" s="824"/>
    </row>
    <row r="534" spans="3:3" s="676" customFormat="1" ht="15">
      <c r="C534" s="824"/>
    </row>
  </sheetData>
  <mergeCells count="2">
    <mergeCell ref="A1:H1"/>
    <mergeCell ref="D2:H2"/>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4"/>
  <sheetViews>
    <sheetView tabSelected="1" workbookViewId="0">
      <selection activeCell="N16" sqref="N16"/>
    </sheetView>
  </sheetViews>
  <sheetFormatPr defaultColWidth="8.85546875" defaultRowHeight="12"/>
  <cols>
    <col min="1" max="1" width="7.42578125" style="705" customWidth="1"/>
    <col min="2" max="2" width="57.42578125" style="706" customWidth="1"/>
    <col min="3" max="5" width="9.85546875" style="707" bestFit="1" customWidth="1"/>
    <col min="6" max="6" width="10.42578125" style="707" bestFit="1" customWidth="1"/>
    <col min="7" max="7" width="10.7109375" style="707" bestFit="1" customWidth="1"/>
    <col min="8" max="16384" width="8.85546875" style="707"/>
  </cols>
  <sheetData>
    <row r="1" spans="1:7" ht="15">
      <c r="A1" s="942" t="s">
        <v>1112</v>
      </c>
      <c r="B1" s="942"/>
      <c r="C1" s="942"/>
      <c r="D1" s="942"/>
      <c r="E1" s="942"/>
      <c r="F1" s="942"/>
      <c r="G1" s="942"/>
    </row>
    <row r="3" spans="1:7">
      <c r="A3" s="705" t="s">
        <v>81</v>
      </c>
      <c r="B3" s="706" t="s">
        <v>82</v>
      </c>
      <c r="C3" s="707" t="s">
        <v>55</v>
      </c>
      <c r="D3" s="707" t="s">
        <v>56</v>
      </c>
      <c r="E3" s="707" t="s">
        <v>57</v>
      </c>
      <c r="F3" s="707" t="s">
        <v>58</v>
      </c>
      <c r="G3" s="708" t="s">
        <v>4</v>
      </c>
    </row>
    <row r="4" spans="1:7">
      <c r="A4" s="713">
        <f>'Detailed Budget'!D10</f>
        <v>1</v>
      </c>
      <c r="B4" s="714" t="str">
        <f>'Detailed Budget'!E10</f>
        <v>[HIV Prevention and Detection]</v>
      </c>
      <c r="C4" s="715">
        <f>'Detailed Budget'!N10</f>
        <v>20207397.541242927</v>
      </c>
      <c r="D4" s="715">
        <f>'Detailed Budget'!S10</f>
        <v>22221508.161391426</v>
      </c>
      <c r="E4" s="715">
        <f>'Detailed Budget'!W10</f>
        <v>23161238.419531144</v>
      </c>
      <c r="F4" s="715">
        <f>'Detailed Budget'!AA10</f>
        <v>23946719.165908352</v>
      </c>
      <c r="G4" s="715">
        <f>'Detailed Budget'!AE10</f>
        <v>89536863.288073838</v>
      </c>
    </row>
    <row r="5" spans="1:7" ht="25.5" customHeight="1">
      <c r="A5" s="710" t="str">
        <f>'Detailed Budget'!D11</f>
        <v>1.1</v>
      </c>
      <c r="B5" s="711" t="str">
        <f>'Detailed Budget'!E11</f>
        <v>Prevent HIV transmission, detect HIV, and ensure timely progression to care and treatment among the key affected populations</v>
      </c>
      <c r="C5" s="712">
        <f>'Detailed Budget'!N11</f>
        <v>17070084.541242927</v>
      </c>
      <c r="D5" s="712">
        <f>'Detailed Budget'!S11</f>
        <v>18363248.161391426</v>
      </c>
      <c r="E5" s="712">
        <f>'Detailed Budget'!W11</f>
        <v>19398848.919531144</v>
      </c>
      <c r="F5" s="712">
        <f>'Detailed Budget'!AA11</f>
        <v>20129869.665908352</v>
      </c>
      <c r="G5" s="712">
        <f>'Detailed Budget'!AE11</f>
        <v>74962051.288073838</v>
      </c>
    </row>
    <row r="6" spans="1:7">
      <c r="A6" s="705" t="str">
        <f>'Detailed Budget'!D12</f>
        <v>1.1.1</v>
      </c>
      <c r="B6" s="706" t="str">
        <f>'Detailed Budget'!E12</f>
        <v>Prevention and detection of HIV among PWID</v>
      </c>
      <c r="C6" s="709">
        <f>'Detailed Budget'!N12</f>
        <v>4890079.4365762603</v>
      </c>
      <c r="D6" s="709">
        <f>'Detailed Budget'!S12</f>
        <v>5007036.3737580925</v>
      </c>
      <c r="E6" s="709">
        <f>'Detailed Budget'!W12</f>
        <v>5124302.3891644757</v>
      </c>
      <c r="F6" s="709">
        <f>'Detailed Budget'!AA12</f>
        <v>5229279.9205416832</v>
      </c>
      <c r="G6" s="709">
        <f>'Detailed Budget'!AE12</f>
        <v>20250698.120040514</v>
      </c>
    </row>
    <row r="7" spans="1:7" ht="24">
      <c r="A7" s="705" t="str">
        <f>'Detailed Budget'!D13</f>
        <v>1.1.2</v>
      </c>
      <c r="B7" s="706" t="str">
        <f>'Detailed Budget'!E13</f>
        <v>Opioid Substitution Treatment (OST) and other forms of treatment and rehabilitation</v>
      </c>
      <c r="C7" s="709">
        <f>'Detailed Budget'!N13</f>
        <v>9306000</v>
      </c>
      <c r="D7" s="709">
        <f>'Detailed Budget'!S13</f>
        <v>9936000</v>
      </c>
      <c r="E7" s="709">
        <f>'Detailed Budget'!W13</f>
        <v>10586000</v>
      </c>
      <c r="F7" s="709">
        <f>'Detailed Budget'!AA13</f>
        <v>11106000</v>
      </c>
      <c r="G7" s="709">
        <f>'Detailed Budget'!AE13</f>
        <v>40934000</v>
      </c>
    </row>
    <row r="8" spans="1:7">
      <c r="A8" s="705" t="str">
        <f>'Detailed Budget'!D14</f>
        <v>1.1.3</v>
      </c>
      <c r="B8" s="706" t="str">
        <f>'Detailed Budget'!E14</f>
        <v>Prevention and detection of HIV among MSM</v>
      </c>
      <c r="C8" s="709">
        <f>'Detailed Budget'!N14</f>
        <v>1568100.5546666668</v>
      </c>
      <c r="D8" s="709">
        <f>'Detailed Budget'!S14</f>
        <v>1746653.6101333336</v>
      </c>
      <c r="E8" s="709">
        <f>'Detailed Budget'!W14</f>
        <v>1835930.1378666665</v>
      </c>
      <c r="F8" s="709">
        <f>'Detailed Budget'!AA14</f>
        <v>1852505.1378666668</v>
      </c>
      <c r="G8" s="709">
        <f>'Detailed Budget'!AE14</f>
        <v>7003189.4405333335</v>
      </c>
    </row>
    <row r="9" spans="1:7">
      <c r="A9" s="705" t="str">
        <f>'Detailed Budget'!D15</f>
        <v>1.1.4</v>
      </c>
      <c r="B9" s="706" t="str">
        <f>'Detailed Budget'!E15</f>
        <v>HIV Prevention and detection among FSW</v>
      </c>
      <c r="C9" s="709">
        <f>'Detailed Budget'!N15</f>
        <v>829456.8</v>
      </c>
      <c r="D9" s="709">
        <f>'Detailed Budget'!S15</f>
        <v>875400.01500000013</v>
      </c>
      <c r="E9" s="709">
        <f>'Detailed Budget'!W15</f>
        <v>915818.2300000001</v>
      </c>
      <c r="F9" s="709">
        <f>'Detailed Budget'!AA15</f>
        <v>956236.44499999995</v>
      </c>
      <c r="G9" s="709">
        <f>'Detailed Budget'!AE15</f>
        <v>3576911.49</v>
      </c>
    </row>
    <row r="10" spans="1:7">
      <c r="A10" s="705" t="str">
        <f>'Detailed Budget'!D16</f>
        <v>1.1.5</v>
      </c>
      <c r="B10" s="706" t="str">
        <f>'Detailed Budget'!E16</f>
        <v>HIV Prevention and Detection among Prisoners</v>
      </c>
      <c r="C10" s="709">
        <f>'Detailed Budget'!N16</f>
        <v>200000</v>
      </c>
      <c r="D10" s="709">
        <f>'Detailed Budget'!S16</f>
        <v>200000</v>
      </c>
      <c r="E10" s="709">
        <f>'Detailed Budget'!W16</f>
        <v>200000</v>
      </c>
      <c r="F10" s="709">
        <f>'Detailed Budget'!AA16</f>
        <v>200000</v>
      </c>
      <c r="G10" s="709">
        <f>'Detailed Budget'!AE16</f>
        <v>800000</v>
      </c>
    </row>
    <row r="11" spans="1:7">
      <c r="A11" s="705" t="s">
        <v>103</v>
      </c>
      <c r="B11" s="706" t="str">
        <f>'Detailed Budget'!E17</f>
        <v>Hepatitis B Prevention and vaccination among KAPs</v>
      </c>
      <c r="C11" s="709">
        <f>'Detailed Budget'!N17</f>
        <v>45000</v>
      </c>
      <c r="D11" s="709">
        <f>'Detailed Budget'!S17</f>
        <v>45000</v>
      </c>
      <c r="E11" s="709">
        <f>'Detailed Budget'!W17</f>
        <v>45000</v>
      </c>
      <c r="F11" s="709">
        <f>'Detailed Budget'!AA17</f>
        <v>45000</v>
      </c>
      <c r="G11" s="709">
        <f>'Detailed Budget'!AE17</f>
        <v>180000</v>
      </c>
    </row>
    <row r="12" spans="1:7" ht="14.25" customHeight="1">
      <c r="A12" s="705" t="s">
        <v>1113</v>
      </c>
      <c r="B12" s="706" t="str">
        <f>'Detailed Budget'!E18</f>
        <v>Special Programs for adolescents and young people who inject drugs</v>
      </c>
      <c r="C12" s="709">
        <f>'Detailed Budget'!N18</f>
        <v>0</v>
      </c>
      <c r="D12" s="709">
        <f>'Detailed Budget'!S18</f>
        <v>30000</v>
      </c>
      <c r="E12" s="709">
        <f>'Detailed Budget'!W18</f>
        <v>30000</v>
      </c>
      <c r="F12" s="709">
        <f>'Detailed Budget'!AA18</f>
        <v>30000</v>
      </c>
      <c r="G12" s="709">
        <f>'Detailed Budget'!AE18</f>
        <v>90000</v>
      </c>
    </row>
    <row r="13" spans="1:7">
      <c r="A13" s="705" t="s">
        <v>1114</v>
      </c>
      <c r="B13" s="706" t="str">
        <f>'Detailed Budget'!E19</f>
        <v>PrEP</v>
      </c>
      <c r="C13" s="709">
        <f>'Detailed Budget'!N19</f>
        <v>231447.75</v>
      </c>
      <c r="D13" s="709">
        <f>'Detailed Budget'!S19</f>
        <v>382934.16249999998</v>
      </c>
      <c r="E13" s="709">
        <f>'Detailed Budget'!W19</f>
        <v>521574.16249999998</v>
      </c>
      <c r="F13" s="709">
        <f>'Detailed Budget'!AA19</f>
        <v>570624.16249999998</v>
      </c>
      <c r="G13" s="709">
        <f>'Detailed Budget'!AE19</f>
        <v>1706580.2374999998</v>
      </c>
    </row>
    <row r="14" spans="1:7">
      <c r="A14" s="705" t="s">
        <v>1115</v>
      </c>
      <c r="B14" s="706" t="str">
        <f>'Detailed Budget'!E20</f>
        <v>Mental health services for all KAPs</v>
      </c>
      <c r="C14" s="709">
        <f>'Detailed Budget'!N20</f>
        <v>0</v>
      </c>
      <c r="D14" s="709">
        <f>'Detailed Budget'!S20</f>
        <v>30000</v>
      </c>
      <c r="E14" s="709">
        <f>'Detailed Budget'!W20</f>
        <v>30000</v>
      </c>
      <c r="F14" s="709">
        <f>'Detailed Budget'!AA20</f>
        <v>30000</v>
      </c>
      <c r="G14" s="709">
        <f>'Detailed Budget'!AE20</f>
        <v>90000</v>
      </c>
    </row>
    <row r="15" spans="1:7">
      <c r="A15" s="705" t="s">
        <v>1116</v>
      </c>
      <c r="B15" s="706" t="str">
        <f>'Detailed Budget'!E21</f>
        <v>Improve access to SRH services for all KAPs</v>
      </c>
      <c r="C15" s="709">
        <f>'Detailed Budget'!N21</f>
        <v>0</v>
      </c>
      <c r="D15" s="709">
        <f>'Detailed Budget'!S21</f>
        <v>75000</v>
      </c>
      <c r="E15" s="709">
        <f>'Detailed Budget'!W21</f>
        <v>75000</v>
      </c>
      <c r="F15" s="709">
        <f>'Detailed Budget'!AA21</f>
        <v>75000</v>
      </c>
      <c r="G15" s="709">
        <f>'Detailed Budget'!AE21</f>
        <v>225000</v>
      </c>
    </row>
    <row r="16" spans="1:7" ht="24">
      <c r="A16" s="705" t="s">
        <v>1117</v>
      </c>
      <c r="B16" s="706" t="str">
        <f>'Detailed Budget'!E22</f>
        <v>Introduction and expansion of HIVST among KAPs and other vulnerable groups</v>
      </c>
      <c r="C16" s="709">
        <f>'Detailed Budget'!N22</f>
        <v>0</v>
      </c>
      <c r="D16" s="709">
        <f>'Detailed Budget'!S22</f>
        <v>35224</v>
      </c>
      <c r="E16" s="709">
        <f>'Detailed Budget'!W22</f>
        <v>35224</v>
      </c>
      <c r="F16" s="709">
        <f>'Detailed Budget'!AA22</f>
        <v>35224</v>
      </c>
      <c r="G16" s="709">
        <f>'Detailed Budget'!AE22</f>
        <v>105672</v>
      </c>
    </row>
    <row r="17" spans="1:7">
      <c r="A17" s="710" t="str">
        <f>'Detailed Budget'!D23</f>
        <v>1.2</v>
      </c>
      <c r="B17" s="711" t="str">
        <f>'Detailed Budget'!E23</f>
        <v>Prevention and detection of HIV in healthcare settings</v>
      </c>
      <c r="C17" s="712">
        <f>'Detailed Budget'!N23</f>
        <v>3137313</v>
      </c>
      <c r="D17" s="712">
        <f>'Detailed Budget'!S23</f>
        <v>3858260</v>
      </c>
      <c r="E17" s="712">
        <f>'Detailed Budget'!W23</f>
        <v>3762389.5</v>
      </c>
      <c r="F17" s="712">
        <f>'Detailed Budget'!AA23</f>
        <v>3816849.5</v>
      </c>
      <c r="G17" s="712">
        <f>'Detailed Budget'!AE23</f>
        <v>14574812</v>
      </c>
    </row>
    <row r="18" spans="1:7" ht="24">
      <c r="A18" s="705" t="str">
        <f>'Detailed Budget'!D24</f>
        <v>1.2.1</v>
      </c>
      <c r="B18" s="706" t="str">
        <f>'Detailed Budget'!E24</f>
        <v>Enhancing Provider Initiated Testing (PIT) for HIV, including HIV confirmation</v>
      </c>
      <c r="C18" s="709">
        <f>'Detailed Budget'!N24</f>
        <v>1178953</v>
      </c>
      <c r="D18" s="709">
        <f>'Detailed Budget'!S24</f>
        <v>1441280</v>
      </c>
      <c r="E18" s="709">
        <f>'Detailed Budget'!W24</f>
        <v>1221789.5</v>
      </c>
      <c r="F18" s="709">
        <f>'Detailed Budget'!AA24</f>
        <v>1208269.5</v>
      </c>
      <c r="G18" s="709">
        <f>'Detailed Budget'!AE24</f>
        <v>5050292</v>
      </c>
    </row>
    <row r="19" spans="1:7">
      <c r="A19" s="705" t="s">
        <v>122</v>
      </c>
      <c r="B19" s="706" t="str">
        <f>'Detailed Budget'!E25</f>
        <v>Provider initiated testing at primary care setting</v>
      </c>
      <c r="C19" s="709">
        <f>'Detailed Budget'!N25</f>
        <v>0</v>
      </c>
      <c r="D19" s="709">
        <f>'Detailed Budget'!S25</f>
        <v>300000</v>
      </c>
      <c r="E19" s="709">
        <f>'Detailed Budget'!W25</f>
        <v>250000</v>
      </c>
      <c r="F19" s="709">
        <f>'Detailed Budget'!AA25</f>
        <v>125000</v>
      </c>
      <c r="G19" s="709">
        <f>'Detailed Budget'!AE25</f>
        <v>675000</v>
      </c>
    </row>
    <row r="20" spans="1:7">
      <c r="A20" s="705" t="s">
        <v>124</v>
      </c>
      <c r="B20" s="706" t="str">
        <f>'Detailed Budget'!E26</f>
        <v>Provider initiated HIV testing in hospitalized persons</v>
      </c>
      <c r="C20" s="709">
        <f>'Detailed Budget'!N26</f>
        <v>0</v>
      </c>
      <c r="D20" s="709">
        <f>'Detailed Budget'!S26</f>
        <v>0</v>
      </c>
      <c r="E20" s="709">
        <f>'Detailed Budget'!W26</f>
        <v>0</v>
      </c>
      <c r="F20" s="709">
        <f>'Detailed Budget'!AA26</f>
        <v>0</v>
      </c>
      <c r="G20" s="709">
        <f>'Detailed Budget'!AE26</f>
        <v>0</v>
      </c>
    </row>
    <row r="21" spans="1:7">
      <c r="A21" s="705" t="s">
        <v>126</v>
      </c>
      <c r="B21" s="706" t="str">
        <f>'Detailed Budget'!E27</f>
        <v>Ensuring safety of donor blood</v>
      </c>
      <c r="C21" s="709">
        <f>'Detailed Budget'!N27</f>
        <v>1575000</v>
      </c>
      <c r="D21" s="709">
        <f>'Detailed Budget'!S27</f>
        <v>1732500.0000000002</v>
      </c>
      <c r="E21" s="709">
        <f>'Detailed Budget'!W27</f>
        <v>1905000</v>
      </c>
      <c r="F21" s="709">
        <f>'Detailed Budget'!AA27</f>
        <v>2096300.0000000002</v>
      </c>
      <c r="G21" s="709">
        <f>'Detailed Budget'!AE27</f>
        <v>7308800</v>
      </c>
    </row>
    <row r="22" spans="1:7">
      <c r="A22" s="705" t="s">
        <v>128</v>
      </c>
      <c r="B22" s="706" t="str">
        <f>'Detailed Budget'!E28</f>
        <v>Post-exposure prophylaxis of HIV infection (PEP)</v>
      </c>
      <c r="C22" s="709">
        <f>'Detailed Budget'!N28</f>
        <v>3360</v>
      </c>
      <c r="D22" s="709">
        <f>'Detailed Budget'!S28</f>
        <v>4480</v>
      </c>
      <c r="E22" s="709">
        <f>'Detailed Budget'!W28</f>
        <v>5600</v>
      </c>
      <c r="F22" s="709">
        <f>'Detailed Budget'!AA28</f>
        <v>7280</v>
      </c>
      <c r="G22" s="709">
        <f>'Detailed Budget'!AE28</f>
        <v>20720</v>
      </c>
    </row>
    <row r="23" spans="1:7">
      <c r="A23" s="705" t="s">
        <v>1118</v>
      </c>
      <c r="B23" s="706" t="str">
        <f>'Detailed Budget'!E29</f>
        <v>Prevention of Mother to Child Transmission of HIV (PMTCT)</v>
      </c>
      <c r="C23" s="709">
        <f>'Detailed Budget'!N29</f>
        <v>380000</v>
      </c>
      <c r="D23" s="709">
        <f>'Detailed Budget'!S29</f>
        <v>380000</v>
      </c>
      <c r="E23" s="709">
        <f>'Detailed Budget'!W29</f>
        <v>380000</v>
      </c>
      <c r="F23" s="709">
        <f>'Detailed Budget'!AA29</f>
        <v>380000</v>
      </c>
      <c r="G23" s="709">
        <f>'Detailed Budget'!AE29</f>
        <v>1520000</v>
      </c>
    </row>
    <row r="24" spans="1:7">
      <c r="A24" s="713">
        <f>'Detailed Budget'!D30</f>
        <v>2</v>
      </c>
      <c r="B24" s="713" t="str">
        <f>'Detailed Budget'!E30</f>
        <v>[HIV Care and Treatment]</v>
      </c>
      <c r="C24" s="715">
        <f>'Detailed Budget'!N30</f>
        <v>13744809.375</v>
      </c>
      <c r="D24" s="715">
        <f>'Detailed Budget'!S30</f>
        <v>19738723.425000001</v>
      </c>
      <c r="E24" s="715">
        <f>'Detailed Budget'!W30</f>
        <v>22447235.149999999</v>
      </c>
      <c r="F24" s="715">
        <f>'Detailed Budget'!AA30</f>
        <v>22885214.5</v>
      </c>
      <c r="G24" s="715">
        <f>'Detailed Budget'!AE30</f>
        <v>78815982.450000003</v>
      </c>
    </row>
    <row r="25" spans="1:7">
      <c r="A25" s="710" t="str">
        <f>'Detailed Budget'!D31</f>
        <v>2.1</v>
      </c>
      <c r="B25" s="710" t="str">
        <f>'Detailed Budget'!E31</f>
        <v>Ensure uninterrupted delivery of high quality treatment and care</v>
      </c>
      <c r="C25" s="712">
        <f>'Detailed Budget'!N31</f>
        <v>13167099.375</v>
      </c>
      <c r="D25" s="712">
        <f>'Detailed Budget'!S31</f>
        <v>19161013.425000001</v>
      </c>
      <c r="E25" s="712">
        <f>'Detailed Budget'!W31</f>
        <v>21870055.149999999</v>
      </c>
      <c r="F25" s="712">
        <f>'Detailed Budget'!AA31</f>
        <v>22307534.5</v>
      </c>
      <c r="G25" s="712">
        <f>'Detailed Budget'!AE31</f>
        <v>76505702.450000003</v>
      </c>
    </row>
    <row r="26" spans="1:7" ht="24">
      <c r="A26" s="705" t="str">
        <f>'Detailed Budget'!D32</f>
        <v>2.1.1</v>
      </c>
      <c r="B26" s="706" t="str">
        <f>'Detailed Budget'!E32</f>
        <v>Delivery of essential clinical care services to all people living with HIV (PLHIV)</v>
      </c>
      <c r="C26" s="709">
        <f>'Detailed Budget'!N32</f>
        <v>12156999.375</v>
      </c>
      <c r="D26" s="709">
        <f>'Detailed Budget'!S32</f>
        <v>18180913.425000001</v>
      </c>
      <c r="E26" s="709">
        <f>'Detailed Budget'!W32</f>
        <v>20889955.149999999</v>
      </c>
      <c r="F26" s="709">
        <f>'Detailed Budget'!AA32</f>
        <v>21327434.5</v>
      </c>
      <c r="G26" s="709">
        <f>'Detailed Budget'!AE32</f>
        <v>72555302.450000003</v>
      </c>
    </row>
    <row r="27" spans="1:7" ht="24">
      <c r="A27" s="705" t="str">
        <f>'Detailed Budget'!D39</f>
        <v>2.1.2</v>
      </c>
      <c r="B27" s="706" t="str">
        <f>'Detailed Budget'!E39</f>
        <v>Provision of ART to all PLHIV in need in accordance with existing guidelines, including in the region of Abkhazia</v>
      </c>
      <c r="C27" s="709">
        <f>'Detailed Budget'!N39</f>
        <v>165980</v>
      </c>
      <c r="D27" s="709">
        <f>'Detailed Budget'!S39</f>
        <v>165980</v>
      </c>
      <c r="E27" s="709">
        <f>'Detailed Budget'!W39</f>
        <v>165980</v>
      </c>
      <c r="F27" s="709">
        <f>'Detailed Budget'!AA39</f>
        <v>165980</v>
      </c>
      <c r="G27" s="709">
        <f>'Detailed Budget'!AE39</f>
        <v>663920</v>
      </c>
    </row>
    <row r="28" spans="1:7" ht="14.25" customHeight="1">
      <c r="A28" s="705" t="str">
        <f>'Detailed Budget'!D40</f>
        <v>2.1.3</v>
      </c>
      <c r="B28" s="706" t="str">
        <f>'Detailed Budget'!E40</f>
        <v>Effective programme administration and quality of service delivery</v>
      </c>
      <c r="C28" s="709">
        <f>'Detailed Budget'!N40</f>
        <v>844120</v>
      </c>
      <c r="D28" s="709">
        <f>'Detailed Budget'!S40</f>
        <v>814120</v>
      </c>
      <c r="E28" s="709">
        <f>'Detailed Budget'!W40</f>
        <v>814120</v>
      </c>
      <c r="F28" s="709">
        <f>'Detailed Budget'!AA40</f>
        <v>814120</v>
      </c>
      <c r="G28" s="709">
        <f>'Detailed Budget'!AE40</f>
        <v>3286480</v>
      </c>
    </row>
    <row r="29" spans="1:7" ht="24">
      <c r="A29" s="710" t="str">
        <f>'Detailed Budget'!D41</f>
        <v>2.2</v>
      </c>
      <c r="B29" s="711" t="str">
        <f>'Detailed Budget'!E41</f>
        <v>Reduce morbidity and mortality due to TB and HCV co-infections and injecting drug use</v>
      </c>
      <c r="C29" s="712">
        <f>'Detailed Budget'!N41</f>
        <v>0</v>
      </c>
      <c r="D29" s="712">
        <f>'Detailed Budget'!S41</f>
        <v>0</v>
      </c>
      <c r="E29" s="712">
        <f>'Detailed Budget'!W41</f>
        <v>0</v>
      </c>
      <c r="F29" s="712">
        <f>'Detailed Budget'!AA41</f>
        <v>0</v>
      </c>
      <c r="G29" s="712">
        <f>'Detailed Budget'!AE41</f>
        <v>0</v>
      </c>
    </row>
    <row r="30" spans="1:7">
      <c r="A30" s="705" t="str">
        <f>'Detailed Budget'!D42</f>
        <v>2.2.1</v>
      </c>
      <c r="B30" s="706" t="str">
        <f>'Detailed Budget'!E42</f>
        <v>Intensify HIV/TB collaborative activities (funded from the TB program)</v>
      </c>
      <c r="C30" s="709">
        <f>'Detailed Budget'!N42</f>
        <v>0</v>
      </c>
      <c r="D30" s="709">
        <f>'Detailed Budget'!S42</f>
        <v>0</v>
      </c>
      <c r="E30" s="709">
        <f>'Detailed Budget'!W42</f>
        <v>0</v>
      </c>
      <c r="F30" s="709">
        <f>'Detailed Budget'!AA42</f>
        <v>0</v>
      </c>
      <c r="G30" s="709">
        <f>'Detailed Budget'!AE42</f>
        <v>0</v>
      </c>
    </row>
    <row r="31" spans="1:7" ht="24">
      <c r="A31" s="705" t="str">
        <f>'Detailed Budget'!D43</f>
        <v>2.2.2</v>
      </c>
      <c r="B31" s="706" t="str">
        <f>'Detailed Budget'!E43</f>
        <v>Provide treatment and care for viral hepatitis  (funded from the HVC program)</v>
      </c>
      <c r="C31" s="709">
        <f>'Detailed Budget'!N43</f>
        <v>0</v>
      </c>
      <c r="D31" s="709">
        <f>'Detailed Budget'!S43</f>
        <v>0</v>
      </c>
      <c r="E31" s="709">
        <f>'Detailed Budget'!W43</f>
        <v>0</v>
      </c>
      <c r="F31" s="709">
        <f>'Detailed Budget'!AA43</f>
        <v>0</v>
      </c>
      <c r="G31" s="709">
        <f>'Detailed Budget'!AE43</f>
        <v>0</v>
      </c>
    </row>
    <row r="32" spans="1:7">
      <c r="A32" s="705" t="str">
        <f>'Detailed Budget'!D44</f>
        <v>2.3</v>
      </c>
      <c r="B32" s="706" t="str">
        <f>'Detailed Budget'!E44</f>
        <v>Ensure provision of care and support services for PLHIV</v>
      </c>
      <c r="C32" s="709">
        <f>'Detailed Budget'!N44</f>
        <v>577710</v>
      </c>
      <c r="D32" s="709">
        <f>'Detailed Budget'!S44</f>
        <v>577710</v>
      </c>
      <c r="E32" s="709">
        <f>'Detailed Budget'!W44</f>
        <v>577180</v>
      </c>
      <c r="F32" s="709">
        <f>'Detailed Budget'!AA44</f>
        <v>577680</v>
      </c>
      <c r="G32" s="709">
        <f>'Detailed Budget'!AE44</f>
        <v>2310280</v>
      </c>
    </row>
    <row r="33" spans="1:7">
      <c r="A33" s="705" t="str">
        <f>'Detailed Budget'!D45</f>
        <v>2.3.1</v>
      </c>
      <c r="B33" s="706" t="str">
        <f>'Detailed Budget'!E45</f>
        <v>Ensure operation of peer-support services</v>
      </c>
      <c r="C33" s="709">
        <f>'Detailed Budget'!N45</f>
        <v>371530</v>
      </c>
      <c r="D33" s="709">
        <f>'Detailed Budget'!S45</f>
        <v>371530</v>
      </c>
      <c r="E33" s="709">
        <f>'Detailed Budget'!W45</f>
        <v>371000</v>
      </c>
      <c r="F33" s="709">
        <f>'Detailed Budget'!AA45</f>
        <v>371500</v>
      </c>
      <c r="G33" s="709">
        <f>'Detailed Budget'!AE45</f>
        <v>1485560</v>
      </c>
    </row>
    <row r="34" spans="1:7">
      <c r="A34" s="705" t="str">
        <f>'Detailed Budget'!D46</f>
        <v>2.3.2</v>
      </c>
      <c r="B34" s="706" t="str">
        <f>'Detailed Budget'!E46</f>
        <v>Provide palliative care for chronically ill patients</v>
      </c>
      <c r="C34" s="709">
        <f>'Detailed Budget'!N46</f>
        <v>144580</v>
      </c>
      <c r="D34" s="709">
        <f>'Detailed Budget'!S46</f>
        <v>144580</v>
      </c>
      <c r="E34" s="709">
        <f>'Detailed Budget'!W46</f>
        <v>144580</v>
      </c>
      <c r="F34" s="709">
        <f>'Detailed Budget'!AA46</f>
        <v>144580</v>
      </c>
      <c r="G34" s="709">
        <f>'Detailed Budget'!AE46</f>
        <v>578320</v>
      </c>
    </row>
    <row r="35" spans="1:7" ht="24">
      <c r="A35" s="705" t="str">
        <f>'Detailed Budget'!D47</f>
        <v>2.3.3</v>
      </c>
      <c r="B35" s="706" t="str">
        <f>'Detailed Budget'!E47</f>
        <v>Support effective linkage of PLHIV to HIV and other medical care, as well as supportive services (case-manager)</v>
      </c>
      <c r="C35" s="709">
        <f>'Detailed Budget'!N47</f>
        <v>61600</v>
      </c>
      <c r="D35" s="709">
        <f>'Detailed Budget'!S47</f>
        <v>61600</v>
      </c>
      <c r="E35" s="709">
        <f>'Detailed Budget'!W47</f>
        <v>61600</v>
      </c>
      <c r="F35" s="709">
        <f>'Detailed Budget'!AA47</f>
        <v>61600</v>
      </c>
      <c r="G35" s="709">
        <f>'Detailed Budget'!AE47</f>
        <v>246400</v>
      </c>
    </row>
    <row r="36" spans="1:7">
      <c r="A36" s="713">
        <f>'Detailed Budget'!D48</f>
        <v>3</v>
      </c>
      <c r="B36" s="714" t="s">
        <v>1126</v>
      </c>
      <c r="C36" s="715">
        <f>'Detailed Budget'!N48</f>
        <v>1094582.5</v>
      </c>
      <c r="D36" s="715">
        <f>'Detailed Budget'!S48</f>
        <v>699095</v>
      </c>
      <c r="E36" s="715">
        <f>'Detailed Budget'!W48</f>
        <v>929070</v>
      </c>
      <c r="F36" s="715">
        <f>'Detailed Budget'!AA48</f>
        <v>1023570</v>
      </c>
      <c r="G36" s="715">
        <f>'Detailed Budget'!AE48</f>
        <v>3746317.5</v>
      </c>
    </row>
    <row r="37" spans="1:7" ht="24">
      <c r="A37" s="710">
        <f>'Detailed Budget'!D49</f>
        <v>3.1</v>
      </c>
      <c r="B37" s="711" t="str">
        <f>'Detailed Budget'!E49</f>
        <v>Ensure adequacy of state budget allocations for HIV prevention and treatment to sustain and scale-up the national response</v>
      </c>
      <c r="C37" s="712">
        <f>'Detailed Budget'!N49</f>
        <v>221500</v>
      </c>
      <c r="D37" s="712">
        <f>'Detailed Budget'!S49</f>
        <v>184000</v>
      </c>
      <c r="E37" s="712">
        <f>'Detailed Budget'!W49</f>
        <v>184000</v>
      </c>
      <c r="F37" s="712">
        <f>'Detailed Budget'!AA49</f>
        <v>183500</v>
      </c>
      <c r="G37" s="712">
        <f>'Detailed Budget'!AE49</f>
        <v>773000</v>
      </c>
    </row>
    <row r="38" spans="1:7" ht="24">
      <c r="A38" s="705" t="str">
        <f>'Detailed Budget'!D50</f>
        <v>3.1.1</v>
      </c>
      <c r="B38" s="706" t="str">
        <f>'Detailed Budget'!E50</f>
        <v>Continuous monitoring of HIV related expenditures through the national health accounts analysis</v>
      </c>
      <c r="C38" s="709">
        <f>'Detailed Budget'!N50</f>
        <v>62500</v>
      </c>
      <c r="D38" s="709">
        <f>'Detailed Budget'!S50</f>
        <v>62500</v>
      </c>
      <c r="E38" s="709">
        <f>'Detailed Budget'!W50</f>
        <v>62500</v>
      </c>
      <c r="F38" s="709">
        <f>'Detailed Budget'!AA50</f>
        <v>62500</v>
      </c>
      <c r="G38" s="709">
        <f>'Detailed Budget'!AE50</f>
        <v>250000</v>
      </c>
    </row>
    <row r="39" spans="1:7" ht="24">
      <c r="A39" s="705" t="s">
        <v>157</v>
      </c>
      <c r="B39" s="706" t="str">
        <f>'Detailed Budget'!E51</f>
        <v>Support implementation of transition plan through establishing a dedicated M&amp;E function (FIN.57-64)</v>
      </c>
      <c r="C39" s="709">
        <f>'Detailed Budget'!N51</f>
        <v>90500</v>
      </c>
      <c r="D39" s="709">
        <f>'Detailed Budget'!S51</f>
        <v>90500</v>
      </c>
      <c r="E39" s="709">
        <f>'Detailed Budget'!W51</f>
        <v>90500</v>
      </c>
      <c r="F39" s="709">
        <f>'Detailed Budget'!AA51</f>
        <v>90000</v>
      </c>
      <c r="G39" s="709">
        <f>'Detailed Budget'!AE51</f>
        <v>361500</v>
      </c>
    </row>
    <row r="40" spans="1:7" ht="24">
      <c r="A40" s="705" t="s">
        <v>1119</v>
      </c>
      <c r="B40" s="706" t="str">
        <f>'Detailed Budget'!E52</f>
        <v>Ensure full budgetary commitment and allocative efficiency for national HIV response  (FIN.57-64)</v>
      </c>
      <c r="C40" s="709">
        <f>'Detailed Budget'!N52</f>
        <v>68500</v>
      </c>
      <c r="D40" s="709">
        <f>'Detailed Budget'!S52</f>
        <v>31000</v>
      </c>
      <c r="E40" s="709">
        <f>'Detailed Budget'!W52</f>
        <v>31000</v>
      </c>
      <c r="F40" s="709">
        <f>'Detailed Budget'!AA52</f>
        <v>31000</v>
      </c>
      <c r="G40" s="709">
        <f>'Detailed Budget'!AE52</f>
        <v>161500</v>
      </c>
    </row>
    <row r="41" spans="1:7">
      <c r="A41" s="710">
        <f>'Detailed Budget'!D53</f>
        <v>3.2</v>
      </c>
      <c r="B41" s="711" t="str">
        <f>'Detailed Budget'!E53</f>
        <v>Improved policy environment and stakeholder coordination</v>
      </c>
      <c r="C41" s="712">
        <f>'Detailed Budget'!N53</f>
        <v>32710</v>
      </c>
      <c r="D41" s="712">
        <f>'Detailed Budget'!S53</f>
        <v>171345</v>
      </c>
      <c r="E41" s="712">
        <f>'Detailed Budget'!W53</f>
        <v>172300</v>
      </c>
      <c r="F41" s="712">
        <f>'Detailed Budget'!AA53</f>
        <v>172300</v>
      </c>
      <c r="G41" s="712">
        <f>'Detailed Budget'!AE53</f>
        <v>548655</v>
      </c>
    </row>
    <row r="42" spans="1:7">
      <c r="A42" s="705" t="str">
        <f>'Detailed Budget'!D54</f>
        <v>3.2.1</v>
      </c>
      <c r="B42" s="706" t="str">
        <f>'Detailed Budget'!E54</f>
        <v>Regular reviews and analyses of HIV related legislation</v>
      </c>
      <c r="C42" s="709">
        <f>'Detailed Budget'!N54</f>
        <v>22710</v>
      </c>
      <c r="D42" s="709">
        <f>'Detailed Budget'!S54</f>
        <v>23845</v>
      </c>
      <c r="E42" s="709">
        <f>'Detailed Budget'!W54</f>
        <v>24800</v>
      </c>
      <c r="F42" s="709">
        <f>'Detailed Budget'!AA54</f>
        <v>24800</v>
      </c>
      <c r="G42" s="709">
        <f>'Detailed Budget'!AE54</f>
        <v>96155</v>
      </c>
    </row>
    <row r="43" spans="1:7" ht="24">
      <c r="A43" s="705" t="s">
        <v>165</v>
      </c>
      <c r="B43" s="706" t="str">
        <f>'Detailed Budget'!E55</f>
        <v>Development and implementation of stigma reduction activities by PLHIV organisations and KAP networks</v>
      </c>
      <c r="C43" s="709">
        <f>'Detailed Budget'!N55</f>
        <v>0</v>
      </c>
      <c r="D43" s="709">
        <f>'Detailed Budget'!S55</f>
        <v>137500</v>
      </c>
      <c r="E43" s="709">
        <f>'Detailed Budget'!W55</f>
        <v>137500</v>
      </c>
      <c r="F43" s="709">
        <f>'Detailed Budget'!AA55</f>
        <v>137500</v>
      </c>
      <c r="G43" s="709">
        <f>'Detailed Budget'!AE55</f>
        <v>412500</v>
      </c>
    </row>
    <row r="44" spans="1:7">
      <c r="A44" s="705" t="s">
        <v>167</v>
      </c>
      <c r="B44" s="706" t="str">
        <f>'Detailed Budget'!E56</f>
        <v>National AIDS Conference</v>
      </c>
      <c r="C44" s="709">
        <f>'Detailed Budget'!N56</f>
        <v>10000</v>
      </c>
      <c r="D44" s="709">
        <f>'Detailed Budget'!S56</f>
        <v>10000</v>
      </c>
      <c r="E44" s="709">
        <f>'Detailed Budget'!W56</f>
        <v>10000</v>
      </c>
      <c r="F44" s="709">
        <f>'Detailed Budget'!AA56</f>
        <v>10000</v>
      </c>
      <c r="G44" s="709">
        <f>'Detailed Budget'!AE56</f>
        <v>40000</v>
      </c>
    </row>
    <row r="45" spans="1:7">
      <c r="A45" s="710">
        <f>'Detailed Budget'!D57</f>
        <v>3.3</v>
      </c>
      <c r="B45" s="711" t="str">
        <f>'Detailed Budget'!E57</f>
        <v>Generate evidence for informed decision making</v>
      </c>
      <c r="C45" s="712">
        <f>'Detailed Budget'!N57</f>
        <v>840372.5</v>
      </c>
      <c r="D45" s="712">
        <f>'Detailed Budget'!S57</f>
        <v>343750</v>
      </c>
      <c r="E45" s="712">
        <f>'Detailed Budget'!W57</f>
        <v>572770</v>
      </c>
      <c r="F45" s="712">
        <f>'Detailed Budget'!AA57</f>
        <v>667770</v>
      </c>
      <c r="G45" s="712">
        <f>'Detailed Budget'!AE57</f>
        <v>2424662.5</v>
      </c>
    </row>
    <row r="46" spans="1:7" ht="60">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709">
        <f>'Detailed Budget'!N58</f>
        <v>30000</v>
      </c>
      <c r="D46" s="709">
        <f>'Detailed Budget'!S58</f>
        <v>0</v>
      </c>
      <c r="E46" s="709">
        <f>'Detailed Budget'!W58</f>
        <v>0</v>
      </c>
      <c r="F46" s="709">
        <f>'Detailed Budget'!AA58</f>
        <v>0</v>
      </c>
      <c r="G46" s="709">
        <f>'Detailed Budget'!AE58</f>
        <v>30000</v>
      </c>
    </row>
    <row r="47" spans="1:7" ht="24" customHeight="1">
      <c r="A47" s="705" t="s">
        <v>190</v>
      </c>
      <c r="B47" s="706" t="str">
        <f>'Detailed Budget'!E59</f>
        <v xml:space="preserve">Improve HIV  program's  accountability to disseminate programmatic and financial data to key actors and wider public. </v>
      </c>
      <c r="C47" s="709">
        <f>'Detailed Budget'!N59</f>
        <v>12500</v>
      </c>
      <c r="D47" s="709">
        <f>'Detailed Budget'!S59</f>
        <v>12500</v>
      </c>
      <c r="E47" s="709">
        <f>'Detailed Budget'!W59</f>
        <v>12500</v>
      </c>
      <c r="F47" s="709">
        <f>'Detailed Budget'!AA59</f>
        <v>12500</v>
      </c>
      <c r="G47" s="709">
        <f>'Detailed Budget'!AE59</f>
        <v>50000</v>
      </c>
    </row>
    <row r="48" spans="1:7" ht="15.75" customHeight="1">
      <c r="A48" s="705" t="s">
        <v>192</v>
      </c>
      <c r="B48" s="706" t="str">
        <f>'Detailed Budget'!E60</f>
        <v>Develop costed HIV/AIDS National Strategy for 2023-2027 and Action Plan</v>
      </c>
      <c r="C48" s="709">
        <f>'Detailed Budget'!N60</f>
        <v>0</v>
      </c>
      <c r="D48" s="709">
        <f>'Detailed Budget'!S60</f>
        <v>0</v>
      </c>
      <c r="E48" s="709">
        <f>'Detailed Budget'!W60</f>
        <v>0</v>
      </c>
      <c r="F48" s="709">
        <f>'Detailed Budget'!AA60</f>
        <v>40000</v>
      </c>
      <c r="G48" s="709">
        <f>'Detailed Budget'!AE60</f>
        <v>40000</v>
      </c>
    </row>
    <row r="49" spans="1:7" ht="24">
      <c r="A49" s="705" t="s">
        <v>194</v>
      </c>
      <c r="B49" s="706" t="str">
        <f>'Detailed Budget'!E61</f>
        <v>Sustainable development of Health Information System in HIV national response</v>
      </c>
      <c r="C49" s="709">
        <f>'Detailed Budget'!N61</f>
        <v>21000</v>
      </c>
      <c r="D49" s="709">
        <f>'Detailed Budget'!S61</f>
        <v>21000</v>
      </c>
      <c r="E49" s="709">
        <f>'Detailed Budget'!W61</f>
        <v>0</v>
      </c>
      <c r="F49" s="709">
        <f>'Detailed Budget'!AA61</f>
        <v>0</v>
      </c>
      <c r="G49" s="709">
        <f>'Detailed Budget'!AE61</f>
        <v>42000</v>
      </c>
    </row>
    <row r="50" spans="1:7" ht="24" customHeight="1">
      <c r="A50" s="705" t="s">
        <v>196</v>
      </c>
      <c r="B50" s="706" t="str">
        <f>'Detailed Budget'!E62</f>
        <v>Develop policy for production and continuous professional development of human resources for HIV/AIDS programs, including CSO personnel</v>
      </c>
      <c r="C50" s="709">
        <f>'Detailed Budget'!N62</f>
        <v>10500</v>
      </c>
      <c r="D50" s="709">
        <f>'Detailed Budget'!S62</f>
        <v>0</v>
      </c>
      <c r="E50" s="709">
        <f>'Detailed Budget'!W62</f>
        <v>0</v>
      </c>
      <c r="F50" s="709">
        <f>'Detailed Budget'!AA62</f>
        <v>0</v>
      </c>
      <c r="G50" s="709">
        <f>'Detailed Budget'!AE62</f>
        <v>10500</v>
      </c>
    </row>
    <row r="51" spans="1:7" ht="24">
      <c r="A51" s="705" t="s">
        <v>753</v>
      </c>
      <c r="B51" s="706" t="str">
        <f>'Detailed Budget'!E63</f>
        <v>Integrate HIV training modules in the undergraduate and postgraduate education system</v>
      </c>
      <c r="C51" s="709">
        <f>'Detailed Budget'!N63</f>
        <v>5250</v>
      </c>
      <c r="D51" s="709">
        <f>'Detailed Budget'!S63</f>
        <v>5250</v>
      </c>
      <c r="E51" s="709">
        <f>'Detailed Budget'!W63</f>
        <v>5250</v>
      </c>
      <c r="F51" s="709">
        <f>'Detailed Budget'!AA63</f>
        <v>5250</v>
      </c>
      <c r="G51" s="709">
        <f>'Detailed Budget'!AE63</f>
        <v>21000</v>
      </c>
    </row>
    <row r="52" spans="1:7" ht="24">
      <c r="A52" s="705" t="s">
        <v>754</v>
      </c>
      <c r="B52" s="706" t="str">
        <f>'Detailed Budget'!E64</f>
        <v>Training of trainers, including that for academia staff on HIV related topics</v>
      </c>
      <c r="C52" s="709">
        <f>'Detailed Budget'!N64</f>
        <v>46250</v>
      </c>
      <c r="D52" s="709">
        <f>'Detailed Budget'!S64</f>
        <v>55000</v>
      </c>
      <c r="E52" s="709">
        <f>'Detailed Budget'!W64</f>
        <v>20020</v>
      </c>
      <c r="F52" s="709">
        <f>'Detailed Budget'!AA64</f>
        <v>20020</v>
      </c>
      <c r="G52" s="709">
        <f>'Detailed Budget'!AE64</f>
        <v>141290</v>
      </c>
    </row>
    <row r="53" spans="1:7"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709">
        <f>'Detailed Budget'!N65</f>
        <v>664872.5</v>
      </c>
      <c r="D53" s="709">
        <f>'Detailed Budget'!S65</f>
        <v>0</v>
      </c>
      <c r="E53" s="709">
        <f>'Detailed Budget'!W65</f>
        <v>450000</v>
      </c>
      <c r="F53" s="709">
        <f>'Detailed Budget'!AA65</f>
        <v>350000</v>
      </c>
      <c r="G53" s="709">
        <f>'Detailed Budget'!AE65</f>
        <v>1464872.5</v>
      </c>
    </row>
    <row r="54" spans="1:7">
      <c r="A54" s="705" t="s">
        <v>1121</v>
      </c>
      <c r="B54" s="706" t="str">
        <f>'Detailed Budget'!E66</f>
        <v>Pre-treatment HIV drug resistance survey (2019, 2021)</v>
      </c>
      <c r="C54" s="709">
        <f>'Detailed Budget'!N66</f>
        <v>0</v>
      </c>
      <c r="D54" s="709">
        <f>'Detailed Budget'!S66</f>
        <v>160000</v>
      </c>
      <c r="E54" s="709">
        <f>'Detailed Budget'!W66</f>
        <v>0</v>
      </c>
      <c r="F54" s="709">
        <f>'Detailed Budget'!AA66</f>
        <v>160000</v>
      </c>
      <c r="G54" s="709">
        <f>'Detailed Budget'!AE66</f>
        <v>320000</v>
      </c>
    </row>
    <row r="55" spans="1:7">
      <c r="A55" s="705" t="s">
        <v>1122</v>
      </c>
      <c r="B55" s="706" t="str">
        <f>'Detailed Budget'!E67</f>
        <v>Monitoring recent HIV infections (2019, 2020,2021,2022)</v>
      </c>
      <c r="C55" s="709">
        <f>'Detailed Budget'!N67</f>
        <v>50000</v>
      </c>
      <c r="D55" s="709">
        <f>'Detailed Budget'!S67</f>
        <v>50000</v>
      </c>
      <c r="E55" s="709">
        <f>'Detailed Budget'!W67</f>
        <v>50000</v>
      </c>
      <c r="F55" s="709">
        <f>'Detailed Budget'!AA67</f>
        <v>50000</v>
      </c>
      <c r="G55" s="709">
        <f>'Detailed Budget'!AE67</f>
        <v>200000</v>
      </c>
    </row>
    <row r="56" spans="1:7">
      <c r="A56" s="705" t="s">
        <v>1123</v>
      </c>
      <c r="B56" s="706" t="str">
        <f>'Detailed Budget'!E68</f>
        <v>Assessing engagement in HIV care (2019, 2021)</v>
      </c>
      <c r="C56" s="709">
        <f>'Detailed Budget'!N68</f>
        <v>0</v>
      </c>
      <c r="D56" s="709">
        <f>'Detailed Budget'!S68</f>
        <v>25000</v>
      </c>
      <c r="E56" s="709">
        <f>'Detailed Budget'!W68</f>
        <v>0</v>
      </c>
      <c r="F56" s="709">
        <f>'Detailed Budget'!AA68</f>
        <v>25000</v>
      </c>
      <c r="G56" s="709">
        <f>'Detailed Budget'!AE68</f>
        <v>50000</v>
      </c>
    </row>
    <row r="57" spans="1:7">
      <c r="A57" s="705" t="s">
        <v>1124</v>
      </c>
      <c r="B57" s="706" t="str">
        <f>'Detailed Budget'!E69</f>
        <v>Survey on health service accessibility (2020, 2022)</v>
      </c>
      <c r="C57" s="709">
        <f>'Detailed Budget'!N69</f>
        <v>0</v>
      </c>
      <c r="D57" s="709">
        <f>'Detailed Budget'!S69</f>
        <v>0</v>
      </c>
      <c r="E57" s="709">
        <f>'Detailed Budget'!W69</f>
        <v>25000</v>
      </c>
      <c r="F57" s="709">
        <f>'Detailed Budget'!AA69</f>
        <v>0</v>
      </c>
      <c r="G57" s="709">
        <f>'Detailed Budget'!AE69</f>
        <v>25000</v>
      </c>
    </row>
    <row r="58" spans="1:7" ht="15.75" customHeight="1">
      <c r="A58" s="705" t="s">
        <v>1125</v>
      </c>
      <c r="B58" s="706" t="str">
        <f>'Detailed Budget'!E70</f>
        <v>Updating public heath and clinical guidelines and national standards</v>
      </c>
      <c r="C58" s="709">
        <f>'Detailed Budget'!N70</f>
        <v>0</v>
      </c>
      <c r="D58" s="709">
        <f>'Detailed Budget'!S70</f>
        <v>15000</v>
      </c>
      <c r="E58" s="709">
        <f>'Detailed Budget'!W70</f>
        <v>10000</v>
      </c>
      <c r="F58" s="709">
        <f>'Detailed Budget'!AA70</f>
        <v>5000</v>
      </c>
      <c r="G58" s="709">
        <f>'Detailed Budget'!AE70</f>
        <v>30000</v>
      </c>
    </row>
    <row r="59" spans="1:7">
      <c r="A59" s="713">
        <f>'Detailed Budget'!D71</f>
        <v>4</v>
      </c>
      <c r="B59" s="714" t="str">
        <f>'Detailed Budget'!E71</f>
        <v>Management of contribution from international funding mechanism</v>
      </c>
      <c r="C59" s="715">
        <f>'Detailed Budget'!N71</f>
        <v>800000</v>
      </c>
      <c r="D59" s="715">
        <f>'Detailed Budget'!S71</f>
        <v>800000</v>
      </c>
      <c r="E59" s="715">
        <f>'Detailed Budget'!W71</f>
        <v>800000</v>
      </c>
      <c r="F59" s="715">
        <f>'Detailed Budget'!AA71</f>
        <v>400000</v>
      </c>
      <c r="G59" s="715">
        <f>'Detailed Budget'!AE71</f>
        <v>2800000</v>
      </c>
    </row>
    <row r="60" spans="1:7">
      <c r="A60" s="716"/>
      <c r="B60" s="717" t="str">
        <f>'Detailed Budget'!E72</f>
        <v>TOTAL</v>
      </c>
      <c r="C60" s="718">
        <f>'Detailed Budget'!N72</f>
        <v>35846789.416242927</v>
      </c>
      <c r="D60" s="718">
        <f>'Detailed Budget'!S72</f>
        <v>43459326.586391427</v>
      </c>
      <c r="E60" s="718">
        <f>'Detailed Budget'!W72</f>
        <v>47337543.569531143</v>
      </c>
      <c r="F60" s="718">
        <f>'Detailed Budget'!AA72</f>
        <v>48255503.665908352</v>
      </c>
      <c r="G60" s="718">
        <f>'Detailed Budget'!AE72</f>
        <v>174899163.23807383</v>
      </c>
    </row>
    <row r="61" spans="1:7" customFormat="1" ht="15"/>
    <row r="62" spans="1:7" customFormat="1" ht="15"/>
    <row r="63" spans="1:7" customFormat="1" ht="15"/>
    <row r="64" spans="1:7"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customFormat="1" ht="15"/>
    <row r="98" customFormat="1" ht="15"/>
    <row r="99" customFormat="1" ht="15"/>
    <row r="100" customFormat="1" ht="15"/>
    <row r="101" customFormat="1" ht="15"/>
    <row r="102" customFormat="1" ht="15"/>
    <row r="103" customFormat="1" ht="15"/>
    <row r="104" customFormat="1" ht="15"/>
    <row r="105" customFormat="1" ht="15"/>
    <row r="106" customFormat="1" ht="15"/>
    <row r="107" customFormat="1" ht="15"/>
    <row r="108" customFormat="1" ht="15"/>
    <row r="109" customFormat="1" ht="15"/>
    <row r="110" customFormat="1" ht="15"/>
    <row r="111" customFormat="1" ht="15"/>
    <row r="112" customFormat="1" ht="15"/>
    <row r="113" customFormat="1" ht="15"/>
    <row r="114" customFormat="1" ht="15"/>
    <row r="115" customFormat="1" ht="15"/>
    <row r="116" customFormat="1" ht="15"/>
    <row r="117" customFormat="1" ht="15"/>
    <row r="118" customFormat="1" ht="15"/>
    <row r="119" customFormat="1" ht="15"/>
    <row r="120" customFormat="1" ht="15"/>
    <row r="121" customFormat="1" ht="15"/>
    <row r="122" customFormat="1" ht="15"/>
    <row r="123" customFormat="1" ht="15"/>
    <row r="124" customFormat="1" ht="15"/>
    <row r="125" customFormat="1" ht="15"/>
    <row r="126" customFormat="1" ht="15"/>
    <row r="127" customFormat="1" ht="15"/>
    <row r="128" customFormat="1" ht="15"/>
    <row r="129" customFormat="1" ht="15"/>
    <row r="130" customFormat="1" ht="15"/>
    <row r="131" customFormat="1" ht="15"/>
    <row r="132" customFormat="1" ht="15"/>
    <row r="133" customFormat="1" ht="15"/>
    <row r="134" customFormat="1" ht="15"/>
    <row r="135" customFormat="1" ht="15"/>
    <row r="136" customFormat="1" ht="15"/>
    <row r="137" customFormat="1" ht="15"/>
    <row r="138" customFormat="1" ht="15"/>
    <row r="139" customFormat="1" ht="15"/>
    <row r="140" customFormat="1" ht="15"/>
    <row r="141" customFormat="1" ht="15"/>
    <row r="142" customFormat="1" ht="15"/>
    <row r="143" customFormat="1" ht="15"/>
    <row r="144" customFormat="1" ht="15"/>
    <row r="145" customFormat="1" ht="15"/>
    <row r="146" customFormat="1" ht="15"/>
    <row r="147" customFormat="1" ht="15"/>
    <row r="148" customFormat="1" ht="15"/>
    <row r="149" customFormat="1" ht="15"/>
    <row r="150" customFormat="1" ht="15"/>
    <row r="151" customFormat="1" ht="15"/>
    <row r="152" customFormat="1" ht="15"/>
    <row r="153" customFormat="1" ht="15"/>
    <row r="154" customFormat="1" ht="15"/>
    <row r="155" customFormat="1" ht="15"/>
    <row r="156" customFormat="1" ht="15"/>
    <row r="157" customFormat="1" ht="15"/>
    <row r="158" customFormat="1" ht="15"/>
    <row r="159" customFormat="1" ht="15"/>
    <row r="160" customFormat="1" ht="15"/>
    <row r="161" customFormat="1" ht="15"/>
    <row r="162" customFormat="1" ht="15"/>
    <row r="163" customFormat="1" ht="15"/>
    <row r="164" customFormat="1" ht="15"/>
    <row r="165" customFormat="1" ht="15"/>
    <row r="166" customFormat="1" ht="15"/>
    <row r="167" customFormat="1" ht="15"/>
    <row r="168" customFormat="1" ht="15"/>
    <row r="169" customFormat="1" ht="15"/>
    <row r="170" customFormat="1" ht="15"/>
    <row r="171" customFormat="1" ht="15"/>
    <row r="172" customFormat="1" ht="15"/>
    <row r="173" customFormat="1" ht="15"/>
    <row r="174" customFormat="1" ht="15"/>
    <row r="175" customFormat="1" ht="15"/>
    <row r="176" customFormat="1" ht="15"/>
    <row r="177" customFormat="1" ht="15"/>
    <row r="178" customFormat="1" ht="15"/>
    <row r="179" customFormat="1" ht="15"/>
    <row r="180" customFormat="1" ht="15"/>
    <row r="181" customFormat="1" ht="15"/>
    <row r="182" customFormat="1" ht="15"/>
    <row r="183" customFormat="1" ht="15"/>
    <row r="184" customFormat="1" ht="15"/>
    <row r="185" customFormat="1" ht="15"/>
    <row r="186" customFormat="1" ht="15"/>
    <row r="187" customFormat="1" ht="15"/>
    <row r="188" customFormat="1" ht="15"/>
    <row r="189" customFormat="1" ht="15"/>
    <row r="190" customFormat="1" ht="15"/>
    <row r="191" customFormat="1" ht="15"/>
    <row r="192" customFormat="1" ht="15"/>
    <row r="193" customFormat="1" ht="15"/>
    <row r="194" customFormat="1" ht="15"/>
    <row r="195" customFormat="1" ht="15"/>
    <row r="196" customFormat="1" ht="15"/>
    <row r="197" customFormat="1" ht="15"/>
    <row r="198" customFormat="1" ht="15"/>
    <row r="199" customFormat="1" ht="15"/>
    <row r="200" customFormat="1" ht="15"/>
    <row r="201" customFormat="1" ht="15"/>
    <row r="202" customFormat="1" ht="15"/>
    <row r="203" customFormat="1" ht="15"/>
    <row r="204" customFormat="1" ht="15"/>
    <row r="205" customFormat="1" ht="15"/>
    <row r="206" customFormat="1" ht="15"/>
    <row r="207" customFormat="1" ht="15"/>
    <row r="20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sheetData>
  <mergeCells count="1">
    <mergeCell ref="A1:G1"/>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J1005"/>
  <sheetViews>
    <sheetView workbookViewId="0">
      <pane xSplit="5" ySplit="9" topLeftCell="N32" activePane="bottomRight" state="frozen"/>
      <selection activeCell="B1" sqref="B1"/>
      <selection pane="topRight" activeCell="D1" sqref="D1"/>
      <selection pane="bottomLeft" activeCell="B8" sqref="B8"/>
      <selection pane="bottomRight" activeCell="O46" sqref="O46"/>
    </sheetView>
  </sheetViews>
  <sheetFormatPr defaultColWidth="0" defaultRowHeight="15.75"/>
  <cols>
    <col min="1" max="2" width="3.28515625" style="59" customWidth="1"/>
    <col min="3" max="3" width="3.28515625" style="544" customWidth="1"/>
    <col min="4" max="4" width="14.28515625" style="60" customWidth="1"/>
    <col min="5" max="5" width="38.85546875" style="59" customWidth="1"/>
    <col min="6" max="7" width="15" style="59" hidden="1" customWidth="1"/>
    <col min="8" max="8" width="16" style="59" hidden="1" customWidth="1"/>
    <col min="9" max="11" width="15" style="59" hidden="1" customWidth="1"/>
    <col min="12" max="12" width="16" style="59" hidden="1" customWidth="1"/>
    <col min="13" max="13" width="12.85546875" style="489" hidden="1" customWidth="1"/>
    <col min="14" max="14" width="16" style="490" customWidth="1"/>
    <col min="15" max="15" width="14.42578125" style="243" customWidth="1"/>
    <col min="16" max="18" width="11.85546875" style="64" customWidth="1"/>
    <col min="19" max="19" width="12.140625" style="490" bestFit="1" customWidth="1"/>
    <col min="20" max="20" width="12.140625" style="64" bestFit="1" customWidth="1"/>
    <col min="21" max="21" width="12.42578125" style="64" bestFit="1" customWidth="1"/>
    <col min="22" max="22" width="11.140625" style="64" bestFit="1" customWidth="1"/>
    <col min="23" max="23" width="12.7109375" style="490" customWidth="1"/>
    <col min="24" max="24" width="12.7109375" style="244" customWidth="1"/>
    <col min="25" max="26" width="12.7109375" style="59" customWidth="1"/>
    <col min="27" max="27" width="14.140625" style="490" bestFit="1" customWidth="1"/>
    <col min="28" max="28" width="14.140625" style="244" bestFit="1" customWidth="1"/>
    <col min="29" max="30" width="14.140625" style="59" bestFit="1" customWidth="1"/>
    <col min="31" max="36" width="16.42578125" style="59" customWidth="1"/>
    <col min="37" max="16384" width="16.42578125" style="59" hidden="1"/>
  </cols>
  <sheetData>
    <row r="2" spans="1:36">
      <c r="O2" s="553"/>
    </row>
    <row r="3" spans="1:36">
      <c r="E3" s="61"/>
      <c r="O3" s="633">
        <f>O11</f>
        <v>9373705</v>
      </c>
      <c r="Q3" s="589">
        <f>T3+X3+AB3-(O3*3)</f>
        <v>16360274.540960953</v>
      </c>
      <c r="S3" s="601"/>
      <c r="T3" s="633">
        <f>T11</f>
        <v>11594242.637264952</v>
      </c>
      <c r="X3" s="633">
        <f>X11</f>
        <v>14506945.704942239</v>
      </c>
      <c r="AB3" s="633">
        <f>AB11</f>
        <v>18380201.198753763</v>
      </c>
    </row>
    <row r="4" spans="1:36">
      <c r="D4" s="65" t="s">
        <v>78</v>
      </c>
      <c r="E4" s="61"/>
      <c r="Q4" s="589">
        <f>Q3/2.5</f>
        <v>6544109.8163843807</v>
      </c>
      <c r="S4" s="601"/>
    </row>
    <row r="5" spans="1:36">
      <c r="D5" s="66"/>
      <c r="E5" s="61"/>
      <c r="H5" s="59">
        <v>2.5</v>
      </c>
      <c r="L5" s="59">
        <v>2.5</v>
      </c>
      <c r="S5" s="601"/>
    </row>
    <row r="6" spans="1:36">
      <c r="D6" s="65" t="s">
        <v>79</v>
      </c>
      <c r="E6" s="61"/>
      <c r="M6" s="492"/>
    </row>
    <row r="7" spans="1:36" ht="16.5" thickBot="1">
      <c r="E7" s="61"/>
    </row>
    <row r="8" spans="1:36">
      <c r="D8" s="947" t="s">
        <v>81</v>
      </c>
      <c r="E8" s="949" t="s">
        <v>82</v>
      </c>
      <c r="F8" s="944" t="s">
        <v>83</v>
      </c>
      <c r="G8" s="944"/>
      <c r="H8" s="944"/>
      <c r="I8" s="944"/>
      <c r="J8" s="944" t="s">
        <v>847</v>
      </c>
      <c r="K8" s="944"/>
      <c r="L8" s="944"/>
      <c r="M8" s="945" t="s">
        <v>1127</v>
      </c>
      <c r="N8" s="956">
        <v>2019</v>
      </c>
      <c r="O8" s="957"/>
      <c r="P8" s="957"/>
      <c r="Q8" s="957"/>
      <c r="R8" s="958"/>
      <c r="S8" s="959">
        <v>2020</v>
      </c>
      <c r="T8" s="960"/>
      <c r="U8" s="960"/>
      <c r="V8" s="961"/>
      <c r="W8" s="962">
        <v>2021</v>
      </c>
      <c r="X8" s="963"/>
      <c r="Y8" s="963"/>
      <c r="Z8" s="964"/>
      <c r="AA8" s="965">
        <v>2022</v>
      </c>
      <c r="AB8" s="966"/>
      <c r="AC8" s="966"/>
      <c r="AD8" s="967"/>
      <c r="AE8" s="951" t="s">
        <v>903</v>
      </c>
      <c r="AF8" s="952"/>
      <c r="AG8" s="952"/>
      <c r="AH8" s="952"/>
    </row>
    <row r="9" spans="1:36" ht="25.5">
      <c r="D9" s="948"/>
      <c r="E9" s="950"/>
      <c r="F9" s="507" t="s">
        <v>86</v>
      </c>
      <c r="G9" s="507" t="s">
        <v>87</v>
      </c>
      <c r="H9" s="507" t="s">
        <v>88</v>
      </c>
      <c r="I9" s="507" t="s">
        <v>89</v>
      </c>
      <c r="J9" s="507" t="s">
        <v>86</v>
      </c>
      <c r="K9" s="507" t="s">
        <v>87</v>
      </c>
      <c r="L9" s="507" t="s">
        <v>88</v>
      </c>
      <c r="M9" s="946"/>
      <c r="N9" s="505" t="s">
        <v>4</v>
      </c>
      <c r="O9" s="506" t="s">
        <v>521</v>
      </c>
      <c r="P9" s="509" t="s">
        <v>522</v>
      </c>
      <c r="Q9" s="504" t="s">
        <v>845</v>
      </c>
      <c r="R9" s="508" t="s">
        <v>1128</v>
      </c>
      <c r="S9" s="505" t="s">
        <v>4</v>
      </c>
      <c r="T9" s="509" t="s">
        <v>521</v>
      </c>
      <c r="U9" s="509" t="s">
        <v>522</v>
      </c>
      <c r="V9" s="504" t="s">
        <v>845</v>
      </c>
      <c r="W9" s="505" t="s">
        <v>4</v>
      </c>
      <c r="X9" s="509" t="s">
        <v>521</v>
      </c>
      <c r="Y9" s="509" t="s">
        <v>522</v>
      </c>
      <c r="Z9" s="504" t="s">
        <v>845</v>
      </c>
      <c r="AA9" s="505" t="s">
        <v>4</v>
      </c>
      <c r="AB9" s="509" t="s">
        <v>521</v>
      </c>
      <c r="AC9" s="509" t="s">
        <v>522</v>
      </c>
      <c r="AD9" s="504" t="s">
        <v>845</v>
      </c>
      <c r="AE9" s="167" t="s">
        <v>4</v>
      </c>
      <c r="AF9" s="167" t="s">
        <v>521</v>
      </c>
      <c r="AG9" s="167" t="s">
        <v>522</v>
      </c>
      <c r="AH9" s="167" t="s">
        <v>845</v>
      </c>
    </row>
    <row r="10" spans="1:36" s="84" customFormat="1" ht="15" customHeight="1">
      <c r="A10" s="64" t="s">
        <v>4</v>
      </c>
      <c r="B10" s="64" t="s">
        <v>4</v>
      </c>
      <c r="C10" s="555">
        <v>5</v>
      </c>
      <c r="D10" s="78">
        <v>1</v>
      </c>
      <c r="E10" s="79" t="s">
        <v>90</v>
      </c>
      <c r="F10" s="80">
        <f>F11+F23</f>
        <v>8779198.4762996789</v>
      </c>
      <c r="G10" s="80">
        <f>G11+G23</f>
        <v>10201917.566970427</v>
      </c>
      <c r="H10" s="80">
        <f>H11+H23</f>
        <v>11531108.528538151</v>
      </c>
      <c r="I10" s="80">
        <f>I11+I23</f>
        <v>30512224.571808256</v>
      </c>
      <c r="J10" s="498">
        <v>21947996.190749198</v>
      </c>
      <c r="K10" s="498">
        <v>25504793.917426065</v>
      </c>
      <c r="L10" s="498">
        <v>28827771.321345378</v>
      </c>
      <c r="M10" s="491">
        <f t="shared" ref="M10:M16" si="0">-1+N10/L10</f>
        <v>-0.29903018460950326</v>
      </c>
      <c r="N10" s="617">
        <f>SUBTOTAL(9,N11:N29)</f>
        <v>20207397.541242927</v>
      </c>
      <c r="O10" s="618">
        <f t="shared" ref="O10:AD10" si="1">SUBTOTAL(9,O11:O29)</f>
        <v>12781018</v>
      </c>
      <c r="P10" s="618">
        <f t="shared" si="1"/>
        <v>7651379.5412429264</v>
      </c>
      <c r="Q10" s="618">
        <f t="shared" si="1"/>
        <v>45000</v>
      </c>
      <c r="R10" s="619">
        <f t="shared" si="1"/>
        <v>3825689.7706214632</v>
      </c>
      <c r="S10" s="617">
        <f>SUBTOTAL(9,S11:S29)</f>
        <v>22221508.161391426</v>
      </c>
      <c r="T10" s="618">
        <f t="shared" si="1"/>
        <v>15452502.637264952</v>
      </c>
      <c r="U10" s="618">
        <f t="shared" si="1"/>
        <v>6636281.5241264747</v>
      </c>
      <c r="V10" s="618">
        <f t="shared" si="1"/>
        <v>132724</v>
      </c>
      <c r="W10" s="617">
        <f t="shared" si="1"/>
        <v>23161238.419531144</v>
      </c>
      <c r="X10" s="618">
        <f t="shared" si="1"/>
        <v>18269335.204942241</v>
      </c>
      <c r="Y10" s="618">
        <f t="shared" si="1"/>
        <v>4759179.2145889038</v>
      </c>
      <c r="Z10" s="618">
        <f t="shared" si="1"/>
        <v>132724</v>
      </c>
      <c r="AA10" s="617">
        <f t="shared" si="1"/>
        <v>23946719.165908352</v>
      </c>
      <c r="AB10" s="618">
        <f t="shared" si="1"/>
        <v>22197050.698753763</v>
      </c>
      <c r="AC10" s="618">
        <f t="shared" si="1"/>
        <v>1440292.3859045857</v>
      </c>
      <c r="AD10" s="619">
        <f t="shared" si="1"/>
        <v>309376.08124999999</v>
      </c>
      <c r="AE10" s="603">
        <f>SUMIF($N$9:$AD$9,$AE$9,N10:AD10)</f>
        <v>89536863.288073838</v>
      </c>
      <c r="AF10" s="603">
        <f>SUMIF($N$9:$AD$9,$AF$9,N10:AD10)</f>
        <v>68699906.540960953</v>
      </c>
      <c r="AG10" s="603">
        <f>SUMIF($N$9:$AD$9,$AG$9,N10:AD10)</f>
        <v>20487132.665862888</v>
      </c>
      <c r="AH10" s="603">
        <f>SUMIF($N$9:$AD$9,$AH$9,N10:AD10)</f>
        <v>619824.08125000005</v>
      </c>
      <c r="AI10"/>
    </row>
    <row r="11" spans="1:36" ht="39">
      <c r="A11" s="59" t="s">
        <v>907</v>
      </c>
      <c r="B11" s="59" t="s">
        <v>907</v>
      </c>
      <c r="C11" s="556" t="s">
        <v>907</v>
      </c>
      <c r="D11" s="86" t="s">
        <v>91</v>
      </c>
      <c r="E11" s="104" t="s">
        <v>92</v>
      </c>
      <c r="F11" s="104">
        <v>7197121.4541401938</v>
      </c>
      <c r="G11" s="104">
        <v>8530010.1255529467</v>
      </c>
      <c r="H11" s="104">
        <v>9734163.2506356798</v>
      </c>
      <c r="I11" s="104">
        <v>25461294.830328822</v>
      </c>
      <c r="J11" s="500">
        <v>17992803.635350484</v>
      </c>
      <c r="K11" s="500">
        <v>21325025.313882366</v>
      </c>
      <c r="L11" s="500">
        <v>24335408.126589201</v>
      </c>
      <c r="M11" s="491">
        <f t="shared" si="0"/>
        <v>-0.29854948589944053</v>
      </c>
      <c r="N11" s="620">
        <f t="shared" ref="N11:AD11" si="2">SUBTOTAL(9,N12:N22)</f>
        <v>17070084.541242927</v>
      </c>
      <c r="O11" s="621">
        <f>SUBTOTAL(9,O12:O22)</f>
        <v>9373705</v>
      </c>
      <c r="P11" s="621">
        <f t="shared" si="2"/>
        <v>7651379.5412429264</v>
      </c>
      <c r="Q11" s="621">
        <f t="shared" si="2"/>
        <v>45000</v>
      </c>
      <c r="R11" s="622">
        <f t="shared" si="2"/>
        <v>3825689.7706214632</v>
      </c>
      <c r="S11" s="620">
        <f>SUBTOTAL(9,S12:S22)</f>
        <v>18363248.161391426</v>
      </c>
      <c r="T11" s="621">
        <f t="shared" si="2"/>
        <v>11594242.637264952</v>
      </c>
      <c r="U11" s="621">
        <f t="shared" si="2"/>
        <v>6636281.5241264747</v>
      </c>
      <c r="V11" s="621">
        <f>SUBTOTAL(9,V12:V22)</f>
        <v>132724</v>
      </c>
      <c r="W11" s="620">
        <f t="shared" si="2"/>
        <v>19398848.919531144</v>
      </c>
      <c r="X11" s="621">
        <f t="shared" si="2"/>
        <v>14506945.704942239</v>
      </c>
      <c r="Y11" s="621">
        <f t="shared" si="2"/>
        <v>4759179.2145889038</v>
      </c>
      <c r="Z11" s="622">
        <f t="shared" si="2"/>
        <v>132724</v>
      </c>
      <c r="AA11" s="620">
        <f t="shared" si="2"/>
        <v>20129869.665908352</v>
      </c>
      <c r="AB11" s="621">
        <f>SUBTOTAL(9,AB12:AB22)</f>
        <v>18380201.198753763</v>
      </c>
      <c r="AC11" s="621">
        <f t="shared" si="2"/>
        <v>1440292.3859045857</v>
      </c>
      <c r="AD11" s="622">
        <f t="shared" si="2"/>
        <v>309376.08124999999</v>
      </c>
      <c r="AE11" s="561">
        <f>SUMIF($N$9:$AD$9,$AE$9,N11:AD11)</f>
        <v>74962051.288073838</v>
      </c>
      <c r="AF11" s="561">
        <f>SUMIF($N$9:$AD$9,$AF$9,N11:AD11)</f>
        <v>53855094.540960953</v>
      </c>
      <c r="AG11" s="561">
        <f>SUMIF($N$9:$AD$9,$AG$9,N11:AD11)</f>
        <v>20487132.665862888</v>
      </c>
      <c r="AH11" s="561">
        <f>SUMIF($N$9:$AD$9,$AH$9,N11:AD11)</f>
        <v>619824.08125000005</v>
      </c>
      <c r="AI11"/>
    </row>
    <row r="12" spans="1:36" ht="15">
      <c r="A12" s="59">
        <v>1</v>
      </c>
      <c r="B12" s="59" t="s">
        <v>916</v>
      </c>
      <c r="C12" s="557">
        <v>1</v>
      </c>
      <c r="D12" s="92" t="s">
        <v>93</v>
      </c>
      <c r="E12" s="109" t="s">
        <v>94</v>
      </c>
      <c r="F12" s="94">
        <v>1787056.0645102034</v>
      </c>
      <c r="G12" s="94">
        <v>1842815.412468106</v>
      </c>
      <c r="H12" s="94">
        <v>1982072.3307817574</v>
      </c>
      <c r="I12" s="94">
        <v>5611943.8077600673</v>
      </c>
      <c r="J12" s="512">
        <v>11169100.403188772</v>
      </c>
      <c r="K12" s="512">
        <v>11517596.327925662</v>
      </c>
      <c r="L12" s="512">
        <v>12387952.067385985</v>
      </c>
      <c r="M12" s="491">
        <f t="shared" si="0"/>
        <v>-0.60525521813646077</v>
      </c>
      <c r="N12" s="623">
        <f>SUM(O12:Q12)</f>
        <v>4890079.4365762603</v>
      </c>
      <c r="O12" s="624">
        <v>0</v>
      </c>
      <c r="P12" s="624">
        <f>'Harm Reduction'!D9</f>
        <v>4890079.4365762603</v>
      </c>
      <c r="Q12" s="624">
        <v>0</v>
      </c>
      <c r="R12" s="625">
        <f>P12/2</f>
        <v>2445039.7182881301</v>
      </c>
      <c r="S12" s="623">
        <f>SUM(T12:V12)</f>
        <v>5007036.3737580925</v>
      </c>
      <c r="T12" s="624">
        <f>'Harm Reduction'!D10*0.2</f>
        <v>1001407.2747516185</v>
      </c>
      <c r="U12" s="624">
        <f>'Harm Reduction'!D10*0.8</f>
        <v>4005629.099006474</v>
      </c>
      <c r="V12" s="625"/>
      <c r="W12" s="623">
        <f>SUM(X12:Z12)</f>
        <v>5124302.3891644757</v>
      </c>
      <c r="X12" s="624">
        <f>'Harm Reduction'!D11*0.5</f>
        <v>2562151.1945822379</v>
      </c>
      <c r="Y12" s="624">
        <f>'Harm Reduction'!D11*0.5</f>
        <v>2562151.1945822379</v>
      </c>
      <c r="Z12" s="625"/>
      <c r="AA12" s="623">
        <f>SUM(AB12:AD12)</f>
        <v>5229279.9205416832</v>
      </c>
      <c r="AB12" s="624">
        <f>Table42[[#This Row],[Total]]*0.85</f>
        <v>4444887.932460431</v>
      </c>
      <c r="AC12" s="624">
        <f>Table42[[#This Row],[Total]]*0.15</f>
        <v>784391.98808125255</v>
      </c>
      <c r="AD12" s="624"/>
      <c r="AE12" s="540">
        <f t="shared" ref="AE12:AE65" si="3">SUMIF($N$9:$AD$9,$AE$9,N12:AD12)</f>
        <v>20250698.120040514</v>
      </c>
      <c r="AF12" s="540">
        <f t="shared" ref="AF12:AF65" si="4">SUMIF($N$9:$AD$9,$AF$9,N12:AD12)</f>
        <v>8008446.4017942874</v>
      </c>
      <c r="AG12" s="540">
        <f t="shared" ref="AG12:AG65" si="5">SUMIF($N$9:$AD$9,$AG$9,N12:AD12)</f>
        <v>12242251.718246223</v>
      </c>
      <c r="AH12" s="540">
        <f t="shared" ref="AH12:AH65" si="6">SUMIF($N$9:$AD$9,$AH$9,N12:AD12)</f>
        <v>0</v>
      </c>
      <c r="AI12"/>
    </row>
    <row r="13" spans="1:36" ht="26.25">
      <c r="A13" s="59">
        <v>2</v>
      </c>
      <c r="B13" s="59" t="s">
        <v>921</v>
      </c>
      <c r="C13" s="557">
        <v>1</v>
      </c>
      <c r="D13" s="92" t="s">
        <v>95</v>
      </c>
      <c r="E13" s="93" t="s">
        <v>96</v>
      </c>
      <c r="F13" s="94">
        <v>4450684.2443581643</v>
      </c>
      <c r="G13" s="94">
        <v>5604043.1028059134</v>
      </c>
      <c r="H13" s="94">
        <v>6558939.2546445811</v>
      </c>
      <c r="I13" s="94">
        <v>16613666.60180866</v>
      </c>
      <c r="J13" s="512">
        <v>27816776.527238525</v>
      </c>
      <c r="K13" s="512">
        <v>35025269.392536961</v>
      </c>
      <c r="L13" s="512">
        <v>40993370.341528632</v>
      </c>
      <c r="M13" s="491">
        <f t="shared" si="0"/>
        <v>-0.77298768258211525</v>
      </c>
      <c r="N13" s="623">
        <f t="shared" ref="N13:N22" si="7">SUM(O13:Q13)</f>
        <v>9306000</v>
      </c>
      <c r="O13" s="624">
        <f>'OST+'!$D$3</f>
        <v>9306000</v>
      </c>
      <c r="P13" s="624"/>
      <c r="Q13" s="624">
        <v>0</v>
      </c>
      <c r="R13" s="625"/>
      <c r="S13" s="623">
        <f t="shared" ref="S13:S22" si="8">SUM(T13:V13)</f>
        <v>9936000</v>
      </c>
      <c r="T13" s="624">
        <f>'OST+'!$E$3</f>
        <v>9936000</v>
      </c>
      <c r="U13" s="624"/>
      <c r="V13" s="625"/>
      <c r="W13" s="623">
        <f t="shared" ref="W13:W22" si="9">SUM(X13:Z13)</f>
        <v>10586000</v>
      </c>
      <c r="X13" s="624">
        <f>'OST+'!F3</f>
        <v>10586000</v>
      </c>
      <c r="Y13" s="624"/>
      <c r="Z13" s="625"/>
      <c r="AA13" s="623">
        <f t="shared" ref="AA13:AA22" si="10">SUM(AB13:AD13)</f>
        <v>11106000</v>
      </c>
      <c r="AB13" s="624">
        <f>'OST+'!$G$3</f>
        <v>11106000</v>
      </c>
      <c r="AC13" s="624"/>
      <c r="AD13" s="625"/>
      <c r="AE13" s="540">
        <f t="shared" si="3"/>
        <v>40934000</v>
      </c>
      <c r="AF13" s="540">
        <f t="shared" si="4"/>
        <v>40934000</v>
      </c>
      <c r="AG13" s="540">
        <f t="shared" si="5"/>
        <v>0</v>
      </c>
      <c r="AH13" s="540">
        <f t="shared" si="6"/>
        <v>0</v>
      </c>
      <c r="AI13"/>
    </row>
    <row r="14" spans="1:36" ht="15">
      <c r="A14" s="59">
        <v>1</v>
      </c>
      <c r="B14" s="59" t="s">
        <v>917</v>
      </c>
      <c r="C14" s="557">
        <v>1</v>
      </c>
      <c r="D14" s="92" t="s">
        <v>97</v>
      </c>
      <c r="E14" s="517" t="s">
        <v>98</v>
      </c>
      <c r="F14" s="94">
        <v>513836.69010991731</v>
      </c>
      <c r="G14" s="94">
        <v>653024.63854172791</v>
      </c>
      <c r="H14" s="94">
        <v>748215.54545273236</v>
      </c>
      <c r="I14" s="94">
        <v>1915076.8741043776</v>
      </c>
      <c r="J14" s="512">
        <v>3211479.3131869836</v>
      </c>
      <c r="K14" s="512">
        <v>4081403.9908857993</v>
      </c>
      <c r="L14" s="512">
        <v>4676347.1590795778</v>
      </c>
      <c r="M14" s="491">
        <f t="shared" si="0"/>
        <v>-0.66467404978220046</v>
      </c>
      <c r="N14" s="623">
        <f t="shared" si="7"/>
        <v>1568100.5546666668</v>
      </c>
      <c r="O14" s="624">
        <v>0</v>
      </c>
      <c r="P14" s="624">
        <f>'MSM&amp;CSW'!E37</f>
        <v>1568100.5546666668</v>
      </c>
      <c r="Q14" s="624">
        <v>0</v>
      </c>
      <c r="R14" s="625">
        <f>P14/2</f>
        <v>784050.27733333339</v>
      </c>
      <c r="S14" s="623">
        <f t="shared" si="8"/>
        <v>1746653.6101333336</v>
      </c>
      <c r="T14" s="624">
        <f>'MSM&amp;CSW'!F37*0.1</f>
        <v>174665.36101333337</v>
      </c>
      <c r="U14" s="624">
        <f>'MSM&amp;CSW'!F37*0.9</f>
        <v>1571988.2491200003</v>
      </c>
      <c r="V14" s="625"/>
      <c r="W14" s="623">
        <f t="shared" si="9"/>
        <v>1835930.1378666665</v>
      </c>
      <c r="X14" s="624">
        <f>'MSM&amp;CSW'!G37*0.3</f>
        <v>550779.04136000003</v>
      </c>
      <c r="Y14" s="624">
        <f>'MSM&amp;CSW'!G37*0.7</f>
        <v>1285151.0965066666</v>
      </c>
      <c r="Z14" s="625"/>
      <c r="AA14" s="623">
        <f t="shared" si="10"/>
        <v>1852505.1378666668</v>
      </c>
      <c r="AB14" s="624">
        <f>'MSM&amp;CSW'!H37*0.8</f>
        <v>1482004.1102933334</v>
      </c>
      <c r="AC14" s="624">
        <f>'MSM&amp;CSW'!H37*0.2</f>
        <v>370501.02757333335</v>
      </c>
      <c r="AD14" s="624"/>
      <c r="AE14" s="540">
        <f t="shared" si="3"/>
        <v>7003189.4405333335</v>
      </c>
      <c r="AF14" s="540">
        <f t="shared" si="4"/>
        <v>2207448.5126666669</v>
      </c>
      <c r="AG14" s="540">
        <f t="shared" si="5"/>
        <v>4795740.9278666666</v>
      </c>
      <c r="AH14" s="540">
        <f t="shared" si="6"/>
        <v>0</v>
      </c>
      <c r="AI14"/>
      <c r="AJ14" s="539"/>
    </row>
    <row r="15" spans="1:36" ht="15">
      <c r="A15" s="59">
        <v>1</v>
      </c>
      <c r="B15" s="59" t="s">
        <v>918</v>
      </c>
      <c r="C15" s="557">
        <v>1</v>
      </c>
      <c r="D15" s="92" t="s">
        <v>99</v>
      </c>
      <c r="E15" s="517" t="s">
        <v>100</v>
      </c>
      <c r="F15" s="94">
        <v>256485.68080898334</v>
      </c>
      <c r="G15" s="94">
        <v>278127.33575855131</v>
      </c>
      <c r="H15" s="94">
        <v>304849.9112551522</v>
      </c>
      <c r="I15" s="94">
        <v>839462.92782268685</v>
      </c>
      <c r="J15" s="512">
        <v>1603035.5050561458</v>
      </c>
      <c r="K15" s="512">
        <v>1738295.8484909455</v>
      </c>
      <c r="L15" s="512">
        <v>1905311.9453447012</v>
      </c>
      <c r="M15" s="491">
        <f t="shared" si="0"/>
        <v>-0.56466089344233961</v>
      </c>
      <c r="N15" s="623">
        <f t="shared" si="7"/>
        <v>829456.8</v>
      </c>
      <c r="O15" s="624">
        <v>0</v>
      </c>
      <c r="P15" s="624">
        <f>'MSM&amp;CSW'!E39</f>
        <v>829456.8</v>
      </c>
      <c r="Q15" s="624">
        <v>0</v>
      </c>
      <c r="R15" s="625">
        <f>P15/2</f>
        <v>414728.4</v>
      </c>
      <c r="S15" s="623">
        <f t="shared" si="8"/>
        <v>875400.01500000013</v>
      </c>
      <c r="T15" s="624">
        <f>'MSM&amp;CSW'!F39*0.1</f>
        <v>87540.001500000013</v>
      </c>
      <c r="U15" s="624">
        <f>'MSM&amp;CSW'!F39*0.9</f>
        <v>787860.01350000012</v>
      </c>
      <c r="V15" s="625"/>
      <c r="W15" s="623">
        <f t="shared" si="9"/>
        <v>915818.2300000001</v>
      </c>
      <c r="X15" s="624">
        <f>'MSM&amp;CSW'!G39*0.3</f>
        <v>274745.46900000004</v>
      </c>
      <c r="Y15" s="624">
        <f>'MSM&amp;CSW'!G39*0.7</f>
        <v>641072.76100000006</v>
      </c>
      <c r="Z15" s="625"/>
      <c r="AA15" s="623">
        <f t="shared" si="10"/>
        <v>956236.44499999995</v>
      </c>
      <c r="AB15" s="624">
        <f>'MSM&amp;CSW'!H39*0.8</f>
        <v>764989.15599999996</v>
      </c>
      <c r="AC15" s="624">
        <f>'MSM&amp;CSW'!H39*0.2</f>
        <v>191247.28899999999</v>
      </c>
      <c r="AD15" s="624"/>
      <c r="AE15" s="540">
        <f t="shared" si="3"/>
        <v>3576911.49</v>
      </c>
      <c r="AF15" s="540">
        <f t="shared" si="4"/>
        <v>1127274.6265</v>
      </c>
      <c r="AG15" s="540">
        <f t="shared" si="5"/>
        <v>2449636.8635</v>
      </c>
      <c r="AH15" s="540">
        <f t="shared" si="6"/>
        <v>0</v>
      </c>
      <c r="AI15"/>
    </row>
    <row r="16" spans="1:36" ht="15">
      <c r="A16" s="59">
        <v>1</v>
      </c>
      <c r="B16" s="59" t="s">
        <v>919</v>
      </c>
      <c r="C16" s="557">
        <v>1</v>
      </c>
      <c r="D16" s="92" t="s">
        <v>101</v>
      </c>
      <c r="E16" s="517" t="s">
        <v>102</v>
      </c>
      <c r="F16" s="94">
        <v>85269.318627244065</v>
      </c>
      <c r="G16" s="94">
        <v>98319.959482669205</v>
      </c>
      <c r="H16" s="94">
        <v>89863.953753369758</v>
      </c>
      <c r="I16" s="94">
        <v>273453.23186328303</v>
      </c>
      <c r="J16" s="512">
        <v>532933.24142027542</v>
      </c>
      <c r="K16" s="512">
        <v>614499.74676668248</v>
      </c>
      <c r="L16" s="512">
        <v>561649.71095856093</v>
      </c>
      <c r="M16" s="491">
        <f t="shared" si="0"/>
        <v>-0.64390616411310464</v>
      </c>
      <c r="N16" s="623">
        <f t="shared" si="7"/>
        <v>200000</v>
      </c>
      <c r="O16" s="624">
        <v>0</v>
      </c>
      <c r="P16" s="624">
        <v>200000</v>
      </c>
      <c r="Q16" s="624">
        <v>0</v>
      </c>
      <c r="R16" s="625">
        <f>P16/2</f>
        <v>100000</v>
      </c>
      <c r="S16" s="623">
        <f>SUM(T16:V16)</f>
        <v>200000</v>
      </c>
      <c r="T16" s="624">
        <v>200000</v>
      </c>
      <c r="U16" s="631"/>
      <c r="V16" s="625"/>
      <c r="W16" s="623">
        <f>SUM(X16:Z16)</f>
        <v>200000</v>
      </c>
      <c r="X16" s="624">
        <v>200000</v>
      </c>
      <c r="Y16" s="626"/>
      <c r="Z16" s="625"/>
      <c r="AA16" s="623">
        <f t="shared" si="10"/>
        <v>200000</v>
      </c>
      <c r="AB16" s="624">
        <v>200000</v>
      </c>
      <c r="AC16" s="624"/>
      <c r="AD16" s="625"/>
      <c r="AE16" s="540">
        <f t="shared" si="3"/>
        <v>800000</v>
      </c>
      <c r="AF16" s="540">
        <f t="shared" si="4"/>
        <v>600000</v>
      </c>
      <c r="AG16" s="540">
        <f t="shared" si="5"/>
        <v>200000</v>
      </c>
      <c r="AH16" s="540">
        <f t="shared" si="6"/>
        <v>0</v>
      </c>
      <c r="AI16"/>
    </row>
    <row r="17" spans="1:36" ht="15">
      <c r="A17" s="59">
        <v>2</v>
      </c>
      <c r="B17" s="59" t="s">
        <v>920</v>
      </c>
      <c r="C17" s="557">
        <v>1</v>
      </c>
      <c r="D17" s="92" t="s">
        <v>105</v>
      </c>
      <c r="E17" s="518" t="s">
        <v>1129</v>
      </c>
      <c r="F17" s="94"/>
      <c r="G17" s="94"/>
      <c r="H17" s="94"/>
      <c r="I17" s="94"/>
      <c r="J17" s="512">
        <v>0</v>
      </c>
      <c r="K17" s="512">
        <v>0</v>
      </c>
      <c r="L17" s="512">
        <v>0</v>
      </c>
      <c r="M17" s="510" t="s">
        <v>848</v>
      </c>
      <c r="N17" s="623">
        <f t="shared" si="7"/>
        <v>45000</v>
      </c>
      <c r="O17" s="624">
        <v>0</v>
      </c>
      <c r="P17" s="624"/>
      <c r="Q17" s="624">
        <f>500*90</f>
        <v>45000</v>
      </c>
      <c r="R17" s="632"/>
      <c r="S17" s="623">
        <f>SUM(T17:V17)</f>
        <v>45000</v>
      </c>
      <c r="T17" s="624"/>
      <c r="U17" s="631"/>
      <c r="V17" s="625">
        <f>500*90</f>
        <v>45000</v>
      </c>
      <c r="W17" s="623">
        <f t="shared" si="9"/>
        <v>45000</v>
      </c>
      <c r="X17" s="624"/>
      <c r="Y17" s="624"/>
      <c r="Z17" s="625">
        <f>500*90</f>
        <v>45000</v>
      </c>
      <c r="AA17" s="623">
        <f t="shared" si="10"/>
        <v>45000</v>
      </c>
      <c r="AB17" s="624"/>
      <c r="AC17" s="624"/>
      <c r="AD17" s="625">
        <f>500*90</f>
        <v>45000</v>
      </c>
      <c r="AE17" s="540">
        <f t="shared" si="3"/>
        <v>180000</v>
      </c>
      <c r="AF17" s="540">
        <f t="shared" si="4"/>
        <v>0</v>
      </c>
      <c r="AG17" s="540">
        <f t="shared" si="5"/>
        <v>0</v>
      </c>
      <c r="AH17" s="540">
        <f t="shared" si="6"/>
        <v>180000</v>
      </c>
      <c r="AI17"/>
    </row>
    <row r="18" spans="1:36" ht="26.25">
      <c r="A18" s="59">
        <v>1</v>
      </c>
      <c r="B18" s="59" t="s">
        <v>916</v>
      </c>
      <c r="C18" s="557">
        <v>1</v>
      </c>
      <c r="D18" s="92" t="s">
        <v>107</v>
      </c>
      <c r="E18" s="517" t="s">
        <v>108</v>
      </c>
      <c r="F18" s="94"/>
      <c r="G18" s="94"/>
      <c r="H18" s="94"/>
      <c r="I18" s="94"/>
      <c r="J18" s="512">
        <v>0</v>
      </c>
      <c r="K18" s="512">
        <v>0</v>
      </c>
      <c r="L18" s="512">
        <v>0</v>
      </c>
      <c r="M18" s="953">
        <f>SUM(N17:N22,S17:S22,W17:W22,AA17:AA22)</f>
        <v>2397252.2374999998</v>
      </c>
      <c r="N18" s="623">
        <f t="shared" si="7"/>
        <v>0</v>
      </c>
      <c r="O18" s="624">
        <v>0</v>
      </c>
      <c r="P18" s="624"/>
      <c r="Q18" s="624">
        <v>0</v>
      </c>
      <c r="R18" s="625"/>
      <c r="S18" s="623">
        <f t="shared" si="8"/>
        <v>30000</v>
      </c>
      <c r="T18" s="624"/>
      <c r="U18" s="624">
        <v>30000</v>
      </c>
      <c r="V18" s="625"/>
      <c r="W18" s="623">
        <f t="shared" si="9"/>
        <v>30000</v>
      </c>
      <c r="X18" s="624"/>
      <c r="Y18" s="624">
        <v>30000</v>
      </c>
      <c r="Z18" s="625"/>
      <c r="AA18" s="623">
        <f t="shared" si="10"/>
        <v>30000</v>
      </c>
      <c r="AB18" s="624"/>
      <c r="AC18" s="624"/>
      <c r="AD18" s="625">
        <v>30000</v>
      </c>
      <c r="AE18" s="540">
        <f t="shared" si="3"/>
        <v>90000</v>
      </c>
      <c r="AF18" s="540">
        <f t="shared" si="4"/>
        <v>0</v>
      </c>
      <c r="AG18" s="540">
        <f t="shared" si="5"/>
        <v>60000</v>
      </c>
      <c r="AH18" s="540">
        <f t="shared" si="6"/>
        <v>30000</v>
      </c>
      <c r="AI18"/>
    </row>
    <row r="19" spans="1:36" ht="15">
      <c r="A19" s="59">
        <v>1</v>
      </c>
      <c r="B19" s="59" t="s">
        <v>917</v>
      </c>
      <c r="C19" s="557">
        <v>1</v>
      </c>
      <c r="D19" s="92" t="s">
        <v>109</v>
      </c>
      <c r="E19" s="517" t="s">
        <v>110</v>
      </c>
      <c r="F19" s="94"/>
      <c r="G19" s="94"/>
      <c r="H19" s="94"/>
      <c r="I19" s="94"/>
      <c r="J19" s="512">
        <v>0</v>
      </c>
      <c r="K19" s="512">
        <v>0</v>
      </c>
      <c r="L19" s="512">
        <v>0</v>
      </c>
      <c r="M19" s="954"/>
      <c r="N19" s="623">
        <f>SUM(O19:Q19)</f>
        <v>231447.75</v>
      </c>
      <c r="O19" s="624">
        <f>'PrEP_AIDS Center'!B18/2</f>
        <v>67705</v>
      </c>
      <c r="P19" s="624">
        <v>163742.75</v>
      </c>
      <c r="Q19" s="624">
        <v>0</v>
      </c>
      <c r="R19" s="625">
        <v>81871.375</v>
      </c>
      <c r="S19" s="623">
        <f t="shared" si="8"/>
        <v>382934.16249999998</v>
      </c>
      <c r="T19" s="624">
        <f>'PrEP_AIDS Center'!C18</f>
        <v>194630</v>
      </c>
      <c r="U19" s="624">
        <v>188304.16249999998</v>
      </c>
      <c r="V19" s="625"/>
      <c r="W19" s="623">
        <f t="shared" si="9"/>
        <v>521574.16249999998</v>
      </c>
      <c r="X19" s="624">
        <f>'PrEP_AIDS Center'!D18</f>
        <v>333270</v>
      </c>
      <c r="Y19" s="624">
        <v>188304.16249999998</v>
      </c>
      <c r="Z19" s="625"/>
      <c r="AA19" s="623">
        <f t="shared" si="10"/>
        <v>570624.16249999998</v>
      </c>
      <c r="AB19" s="624">
        <f>'PrEP_AIDS Center'!E18</f>
        <v>382320</v>
      </c>
      <c r="AC19" s="624">
        <f>188304.1625/2</f>
        <v>94152.081250000003</v>
      </c>
      <c r="AD19" s="624">
        <f>188304.1625/2</f>
        <v>94152.081250000003</v>
      </c>
      <c r="AE19" s="540">
        <f t="shared" si="3"/>
        <v>1706580.2374999998</v>
      </c>
      <c r="AF19" s="540">
        <f t="shared" si="4"/>
        <v>977925</v>
      </c>
      <c r="AG19" s="540">
        <f t="shared" si="5"/>
        <v>634503.15625</v>
      </c>
      <c r="AH19" s="540">
        <f t="shared" si="6"/>
        <v>94152.081250000003</v>
      </c>
      <c r="AI19" s="513"/>
      <c r="AJ19" s="539"/>
    </row>
    <row r="20" spans="1:36" s="67" customFormat="1" ht="15">
      <c r="A20" s="67">
        <v>1</v>
      </c>
      <c r="B20" s="67" t="s">
        <v>920</v>
      </c>
      <c r="C20" s="558">
        <v>1</v>
      </c>
      <c r="D20" s="92" t="s">
        <v>109</v>
      </c>
      <c r="E20" s="517" t="s">
        <v>111</v>
      </c>
      <c r="F20" s="94"/>
      <c r="G20" s="94"/>
      <c r="H20" s="94"/>
      <c r="I20" s="94"/>
      <c r="J20" s="512">
        <v>0</v>
      </c>
      <c r="K20" s="512">
        <v>0</v>
      </c>
      <c r="L20" s="512">
        <v>0</v>
      </c>
      <c r="M20" s="954"/>
      <c r="N20" s="623">
        <f t="shared" si="7"/>
        <v>0</v>
      </c>
      <c r="O20" s="624">
        <v>0</v>
      </c>
      <c r="P20" s="624"/>
      <c r="Q20" s="624">
        <v>0</v>
      </c>
      <c r="R20" s="625"/>
      <c r="S20" s="623">
        <f t="shared" si="8"/>
        <v>30000</v>
      </c>
      <c r="T20" s="624"/>
      <c r="U20" s="624">
        <f>30000/2</f>
        <v>15000</v>
      </c>
      <c r="V20" s="625">
        <f>30000/2</f>
        <v>15000</v>
      </c>
      <c r="W20" s="623">
        <f>SUM(Y20:Z20)</f>
        <v>30000</v>
      </c>
      <c r="X20" s="627"/>
      <c r="Y20" s="624">
        <f>30000/2</f>
        <v>15000</v>
      </c>
      <c r="Z20" s="624">
        <f>30000/2</f>
        <v>15000</v>
      </c>
      <c r="AA20" s="623">
        <f t="shared" si="10"/>
        <v>30000</v>
      </c>
      <c r="AB20" s="624"/>
      <c r="AC20" s="624"/>
      <c r="AD20" s="625">
        <v>30000</v>
      </c>
      <c r="AE20" s="540">
        <f t="shared" si="3"/>
        <v>90000</v>
      </c>
      <c r="AF20" s="540">
        <f t="shared" si="4"/>
        <v>0</v>
      </c>
      <c r="AG20" s="540">
        <f t="shared" si="5"/>
        <v>30000</v>
      </c>
      <c r="AH20" s="540">
        <f t="shared" si="6"/>
        <v>60000</v>
      </c>
      <c r="AI20"/>
      <c r="AJ20" s="600"/>
    </row>
    <row r="21" spans="1:36" s="67" customFormat="1" ht="15">
      <c r="A21" s="67">
        <v>1</v>
      </c>
      <c r="B21" s="67" t="s">
        <v>920</v>
      </c>
      <c r="C21" s="558">
        <v>1</v>
      </c>
      <c r="D21" s="92" t="s">
        <v>112</v>
      </c>
      <c r="E21" s="517" t="s">
        <v>1156</v>
      </c>
      <c r="F21" s="94"/>
      <c r="G21" s="94"/>
      <c r="H21" s="94"/>
      <c r="I21" s="94"/>
      <c r="J21" s="512">
        <v>0</v>
      </c>
      <c r="K21" s="512">
        <v>0</v>
      </c>
      <c r="L21" s="512">
        <v>0</v>
      </c>
      <c r="M21" s="954"/>
      <c r="N21" s="623">
        <f t="shared" si="7"/>
        <v>0</v>
      </c>
      <c r="O21" s="624">
        <v>0</v>
      </c>
      <c r="P21" s="624"/>
      <c r="Q21" s="624">
        <v>0</v>
      </c>
      <c r="R21" s="625"/>
      <c r="S21" s="623">
        <f t="shared" si="8"/>
        <v>75000</v>
      </c>
      <c r="T21" s="624"/>
      <c r="U21" s="624">
        <f>75000/2</f>
        <v>37500</v>
      </c>
      <c r="V21" s="625">
        <f>75000/2</f>
        <v>37500</v>
      </c>
      <c r="W21" s="623">
        <f>SUM(Y21:Z21)</f>
        <v>75000</v>
      </c>
      <c r="X21" s="627"/>
      <c r="Y21" s="624">
        <f>75000/2</f>
        <v>37500</v>
      </c>
      <c r="Z21" s="624">
        <f>75000/2</f>
        <v>37500</v>
      </c>
      <c r="AA21" s="623">
        <f t="shared" si="10"/>
        <v>75000</v>
      </c>
      <c r="AB21" s="624"/>
      <c r="AC21" s="624"/>
      <c r="AD21" s="625">
        <v>75000</v>
      </c>
      <c r="AE21" s="540">
        <f t="shared" si="3"/>
        <v>225000</v>
      </c>
      <c r="AF21" s="540">
        <f t="shared" si="4"/>
        <v>0</v>
      </c>
      <c r="AG21" s="540">
        <f t="shared" si="5"/>
        <v>75000</v>
      </c>
      <c r="AH21" s="540">
        <f t="shared" si="6"/>
        <v>150000</v>
      </c>
      <c r="AI21"/>
    </row>
    <row r="22" spans="1:36" s="67" customFormat="1" ht="26.25">
      <c r="A22" s="67">
        <v>1</v>
      </c>
      <c r="B22" s="67" t="s">
        <v>920</v>
      </c>
      <c r="C22" s="558">
        <v>1</v>
      </c>
      <c r="D22" s="92" t="s">
        <v>114</v>
      </c>
      <c r="E22" s="517" t="s">
        <v>1130</v>
      </c>
      <c r="F22" s="94"/>
      <c r="G22" s="94"/>
      <c r="H22" s="94"/>
      <c r="I22" s="94"/>
      <c r="J22" s="512">
        <v>0</v>
      </c>
      <c r="K22" s="512">
        <v>0</v>
      </c>
      <c r="L22" s="512">
        <v>0</v>
      </c>
      <c r="M22" s="955"/>
      <c r="N22" s="623">
        <f t="shared" si="7"/>
        <v>0</v>
      </c>
      <c r="O22" s="624">
        <v>0</v>
      </c>
      <c r="P22" s="624"/>
      <c r="Q22" s="624">
        <v>0</v>
      </c>
      <c r="R22" s="625"/>
      <c r="S22" s="623">
        <f t="shared" si="8"/>
        <v>35224</v>
      </c>
      <c r="T22" s="624"/>
      <c r="U22" s="624"/>
      <c r="V22" s="625">
        <f>'Self-testing'!D5</f>
        <v>35224</v>
      </c>
      <c r="W22" s="623">
        <f t="shared" si="9"/>
        <v>35224</v>
      </c>
      <c r="X22" s="624"/>
      <c r="Y22" s="624"/>
      <c r="Z22" s="625">
        <f>'Self-testing'!D5</f>
        <v>35224</v>
      </c>
      <c r="AA22" s="623">
        <f t="shared" si="10"/>
        <v>35224</v>
      </c>
      <c r="AB22" s="624"/>
      <c r="AC22" s="624"/>
      <c r="AD22" s="625">
        <f>'Self-testing'!D5</f>
        <v>35224</v>
      </c>
      <c r="AE22" s="540">
        <f t="shared" si="3"/>
        <v>105672</v>
      </c>
      <c r="AF22" s="540">
        <f t="shared" si="4"/>
        <v>0</v>
      </c>
      <c r="AG22" s="540">
        <f t="shared" si="5"/>
        <v>0</v>
      </c>
      <c r="AH22" s="540">
        <f t="shared" si="6"/>
        <v>105672</v>
      </c>
      <c r="AI22"/>
    </row>
    <row r="23" spans="1:36" ht="26.25">
      <c r="A23" s="59" t="s">
        <v>907</v>
      </c>
      <c r="B23" s="59" t="s">
        <v>907</v>
      </c>
      <c r="C23" s="555" t="s">
        <v>907</v>
      </c>
      <c r="D23" s="86" t="s">
        <v>116</v>
      </c>
      <c r="E23" s="104" t="s">
        <v>117</v>
      </c>
      <c r="F23" s="104">
        <v>1582077.0221594856</v>
      </c>
      <c r="G23" s="104">
        <v>1671907.441417479</v>
      </c>
      <c r="H23" s="104">
        <v>1796945.2779024704</v>
      </c>
      <c r="I23" s="104">
        <v>5050929.741479435</v>
      </c>
      <c r="J23" s="500">
        <v>3955192.5553987138</v>
      </c>
      <c r="K23" s="500">
        <v>4179768.6035436974</v>
      </c>
      <c r="L23" s="500">
        <v>4492363.1947561763</v>
      </c>
      <c r="M23" s="491">
        <f>-1+N23/L23</f>
        <v>-0.30163415912985236</v>
      </c>
      <c r="N23" s="620">
        <f t="shared" ref="N23:AD23" si="11">SUBTOTAL(9,N24:N29)</f>
        <v>3137313</v>
      </c>
      <c r="O23" s="621">
        <f t="shared" si="11"/>
        <v>3407313</v>
      </c>
      <c r="P23" s="621">
        <f t="shared" si="11"/>
        <v>0</v>
      </c>
      <c r="Q23" s="621">
        <f t="shared" si="11"/>
        <v>0</v>
      </c>
      <c r="R23" s="622">
        <f t="shared" si="11"/>
        <v>0</v>
      </c>
      <c r="S23" s="620">
        <f t="shared" si="11"/>
        <v>3858260</v>
      </c>
      <c r="T23" s="621">
        <f t="shared" si="11"/>
        <v>3858260</v>
      </c>
      <c r="U23" s="621">
        <f t="shared" si="11"/>
        <v>0</v>
      </c>
      <c r="V23" s="622">
        <f t="shared" si="11"/>
        <v>0</v>
      </c>
      <c r="W23" s="620">
        <f t="shared" si="11"/>
        <v>3762389.5</v>
      </c>
      <c r="X23" s="620">
        <f t="shared" si="11"/>
        <v>3762389.5</v>
      </c>
      <c r="Y23" s="620">
        <f t="shared" si="11"/>
        <v>0</v>
      </c>
      <c r="Z23" s="620">
        <f t="shared" si="11"/>
        <v>0</v>
      </c>
      <c r="AA23" s="620">
        <f t="shared" si="11"/>
        <v>3816849.5</v>
      </c>
      <c r="AB23" s="621">
        <f t="shared" si="11"/>
        <v>3816849.5</v>
      </c>
      <c r="AC23" s="621">
        <f t="shared" si="11"/>
        <v>0</v>
      </c>
      <c r="AD23" s="621">
        <f t="shared" si="11"/>
        <v>0</v>
      </c>
      <c r="AE23" s="561">
        <f t="shared" si="3"/>
        <v>14574812</v>
      </c>
      <c r="AF23" s="561">
        <f t="shared" si="4"/>
        <v>14844812</v>
      </c>
      <c r="AG23" s="561">
        <f t="shared" si="5"/>
        <v>0</v>
      </c>
      <c r="AH23" s="561">
        <f t="shared" si="6"/>
        <v>0</v>
      </c>
      <c r="AI23"/>
    </row>
    <row r="24" spans="1:36" ht="26.25">
      <c r="A24" s="59">
        <v>1</v>
      </c>
      <c r="B24" s="59" t="s">
        <v>922</v>
      </c>
      <c r="C24" s="557">
        <v>1</v>
      </c>
      <c r="D24" s="108" t="s">
        <v>118</v>
      </c>
      <c r="E24" s="109" t="s">
        <v>1235</v>
      </c>
      <c r="F24" s="110">
        <v>370327.67404998827</v>
      </c>
      <c r="G24" s="110">
        <v>414316.58440617344</v>
      </c>
      <c r="H24" s="110">
        <v>473433.27137727162</v>
      </c>
      <c r="I24" s="110">
        <v>1258077.5298334332</v>
      </c>
      <c r="J24" s="512">
        <v>2314547.962812427</v>
      </c>
      <c r="K24" s="512">
        <v>2589478.6525385836</v>
      </c>
      <c r="L24" s="512">
        <v>2958957.9461079473</v>
      </c>
      <c r="M24" s="491">
        <f>-1+N24/L24</f>
        <v>-0.60156480035455362</v>
      </c>
      <c r="N24" s="623">
        <f t="shared" ref="N24:N29" si="12">SUM(O24:Q24)</f>
        <v>1178953</v>
      </c>
      <c r="O24" s="624">
        <f>'1.2.1_7&amp;8'!E20</f>
        <v>1178953</v>
      </c>
      <c r="P24" s="624"/>
      <c r="Q24" s="624"/>
      <c r="R24" s="625"/>
      <c r="S24" s="623">
        <f t="shared" ref="S24:S29" si="13">SUM(T24:V24)</f>
        <v>1441280</v>
      </c>
      <c r="T24" s="624">
        <f>'1.2.1_7&amp;8'!G20</f>
        <v>1441280</v>
      </c>
      <c r="U24" s="624"/>
      <c r="V24" s="625"/>
      <c r="W24" s="623">
        <f t="shared" ref="W24:W29" si="14">SUM(X24:Z24)</f>
        <v>1221789.5</v>
      </c>
      <c r="X24" s="624">
        <f>'1.2.1_7&amp;8'!I20</f>
        <v>1221789.5</v>
      </c>
      <c r="Y24" s="624"/>
      <c r="Z24" s="625"/>
      <c r="AA24" s="623">
        <f t="shared" ref="AA24:AA29" si="15">SUM(AB24:AD24)</f>
        <v>1208269.5</v>
      </c>
      <c r="AB24" s="624">
        <f>'1.2.1_7&amp;8'!K20</f>
        <v>1208269.5</v>
      </c>
      <c r="AC24" s="624"/>
      <c r="AD24" s="625"/>
      <c r="AE24" s="540">
        <f t="shared" si="3"/>
        <v>5050292</v>
      </c>
      <c r="AF24" s="540">
        <f t="shared" si="4"/>
        <v>5050292</v>
      </c>
      <c r="AG24" s="540">
        <f t="shared" si="5"/>
        <v>0</v>
      </c>
      <c r="AH24" s="540">
        <f t="shared" si="6"/>
        <v>0</v>
      </c>
      <c r="AI24"/>
    </row>
    <row r="25" spans="1:36" ht="26.25">
      <c r="A25" s="59">
        <v>1</v>
      </c>
      <c r="B25" s="59" t="s">
        <v>922</v>
      </c>
      <c r="C25" s="557">
        <v>1</v>
      </c>
      <c r="D25" s="108" t="s">
        <v>120</v>
      </c>
      <c r="E25" s="109" t="s">
        <v>957</v>
      </c>
      <c r="F25" s="110"/>
      <c r="G25" s="110"/>
      <c r="H25" s="110"/>
      <c r="I25" s="110"/>
      <c r="J25" s="512">
        <v>0</v>
      </c>
      <c r="K25" s="512">
        <v>0</v>
      </c>
      <c r="L25" s="512">
        <v>0</v>
      </c>
      <c r="M25" s="491"/>
      <c r="N25" s="623">
        <f>SUM(P25:Q25)</f>
        <v>0</v>
      </c>
      <c r="O25" s="624">
        <f>120000*2.5*0.9</f>
        <v>270000</v>
      </c>
      <c r="P25" s="624"/>
      <c r="Q25" s="624"/>
      <c r="R25" s="625"/>
      <c r="S25" s="623">
        <f>SUM(T25:V25)</f>
        <v>300000</v>
      </c>
      <c r="T25" s="624">
        <f>120000*2.5</f>
        <v>300000</v>
      </c>
      <c r="U25" s="624"/>
      <c r="V25" s="624"/>
      <c r="W25" s="623">
        <f>SUM(X25:Z25)</f>
        <v>250000</v>
      </c>
      <c r="X25" s="628">
        <f>100000*2.5</f>
        <v>250000</v>
      </c>
      <c r="Y25" s="624"/>
      <c r="Z25" s="624"/>
      <c r="AA25" s="623">
        <f t="shared" si="15"/>
        <v>125000</v>
      </c>
      <c r="AB25" s="624">
        <f>50000*2.5</f>
        <v>125000</v>
      </c>
      <c r="AC25" s="624"/>
      <c r="AD25" s="624"/>
      <c r="AE25" s="540">
        <f t="shared" si="3"/>
        <v>675000</v>
      </c>
      <c r="AF25" s="540">
        <f t="shared" si="4"/>
        <v>945000</v>
      </c>
      <c r="AG25" s="540">
        <f t="shared" si="5"/>
        <v>0</v>
      </c>
      <c r="AH25" s="540">
        <f t="shared" si="6"/>
        <v>0</v>
      </c>
      <c r="AI25"/>
    </row>
    <row r="26" spans="1:36" ht="26.25">
      <c r="A26" s="59">
        <v>1</v>
      </c>
      <c r="B26" s="59" t="s">
        <v>922</v>
      </c>
      <c r="C26" s="557">
        <v>1</v>
      </c>
      <c r="D26" s="108" t="s">
        <v>121</v>
      </c>
      <c r="E26" s="109" t="s">
        <v>743</v>
      </c>
      <c r="F26" s="110"/>
      <c r="G26" s="110"/>
      <c r="H26" s="110"/>
      <c r="I26" s="110"/>
      <c r="J26" s="512">
        <v>0</v>
      </c>
      <c r="K26" s="512">
        <v>0</v>
      </c>
      <c r="L26" s="512">
        <v>0</v>
      </c>
      <c r="M26" s="491"/>
      <c r="N26" s="623">
        <f>SUM(O26:Q26)</f>
        <v>0</v>
      </c>
      <c r="O26" s="633"/>
      <c r="P26" s="624"/>
      <c r="Q26" s="624"/>
      <c r="R26" s="631"/>
      <c r="S26" s="623">
        <f>SUM(U26:V26)</f>
        <v>0</v>
      </c>
      <c r="T26" s="624"/>
      <c r="U26" s="624"/>
      <c r="V26" s="624"/>
      <c r="W26" s="623">
        <f t="shared" si="14"/>
        <v>0</v>
      </c>
      <c r="X26" s="629"/>
      <c r="Y26" s="624"/>
      <c r="Z26" s="624"/>
      <c r="AA26" s="623">
        <f t="shared" si="15"/>
        <v>0</v>
      </c>
      <c r="AB26" s="630"/>
      <c r="AC26" s="624"/>
      <c r="AD26" s="624"/>
      <c r="AE26" s="540">
        <f t="shared" si="3"/>
        <v>0</v>
      </c>
      <c r="AF26" s="540">
        <f t="shared" si="4"/>
        <v>0</v>
      </c>
      <c r="AG26" s="540">
        <f t="shared" si="5"/>
        <v>0</v>
      </c>
      <c r="AH26" s="540">
        <f t="shared" si="6"/>
        <v>0</v>
      </c>
      <c r="AI26"/>
    </row>
    <row r="27" spans="1:36" ht="15">
      <c r="A27" s="59">
        <v>2</v>
      </c>
      <c r="B27" s="59" t="s">
        <v>923</v>
      </c>
      <c r="C27" s="557">
        <v>1</v>
      </c>
      <c r="D27" s="108" t="s">
        <v>122</v>
      </c>
      <c r="E27" s="109" t="s">
        <v>123</v>
      </c>
      <c r="F27" s="110">
        <v>467270.73994369729</v>
      </c>
      <c r="G27" s="110">
        <v>490634.27694088226</v>
      </c>
      <c r="H27" s="110">
        <v>510259.64801851747</v>
      </c>
      <c r="I27" s="110">
        <v>1468164.6649030971</v>
      </c>
      <c r="J27" s="512">
        <v>2920442.1246481081</v>
      </c>
      <c r="K27" s="512">
        <v>3066464.2308805143</v>
      </c>
      <c r="L27" s="512">
        <v>3189122.8001157339</v>
      </c>
      <c r="M27" s="491">
        <f t="shared" ref="M27:M32" si="16">-1+N27/L27</f>
        <v>-0.50613378702668865</v>
      </c>
      <c r="N27" s="623">
        <f t="shared" si="12"/>
        <v>1575000</v>
      </c>
      <c r="O27" s="624">
        <v>1575000</v>
      </c>
      <c r="P27" s="624"/>
      <c r="Q27" s="624"/>
      <c r="R27" s="625"/>
      <c r="S27" s="623">
        <f t="shared" si="13"/>
        <v>1732500.0000000002</v>
      </c>
      <c r="T27" s="624">
        <v>1732500.0000000002</v>
      </c>
      <c r="U27" s="624"/>
      <c r="V27" s="624"/>
      <c r="W27" s="503">
        <f t="shared" si="14"/>
        <v>1905000</v>
      </c>
      <c r="X27" s="514">
        <v>1905000</v>
      </c>
      <c r="Y27" s="512"/>
      <c r="Z27" s="502"/>
      <c r="AA27" s="503">
        <f t="shared" si="15"/>
        <v>2096300.0000000002</v>
      </c>
      <c r="AB27" s="514">
        <v>2096300.0000000002</v>
      </c>
      <c r="AC27" s="512"/>
      <c r="AD27" s="502"/>
      <c r="AE27" s="540">
        <f t="shared" si="3"/>
        <v>7308800</v>
      </c>
      <c r="AF27" s="540">
        <f t="shared" si="4"/>
        <v>7308800</v>
      </c>
      <c r="AG27" s="540">
        <f t="shared" si="5"/>
        <v>0</v>
      </c>
      <c r="AH27" s="540">
        <f t="shared" si="6"/>
        <v>0</v>
      </c>
      <c r="AI27"/>
    </row>
    <row r="28" spans="1:36" ht="26.25">
      <c r="A28" s="59">
        <v>1</v>
      </c>
      <c r="B28" s="59" t="s">
        <v>920</v>
      </c>
      <c r="C28" s="557">
        <v>1</v>
      </c>
      <c r="D28" s="108" t="s">
        <v>124</v>
      </c>
      <c r="E28" s="109" t="s">
        <v>125</v>
      </c>
      <c r="F28" s="110">
        <v>1753.2002656364789</v>
      </c>
      <c r="G28" s="110">
        <v>1840.8602789183028</v>
      </c>
      <c r="H28" s="110">
        <v>1914.4946900750349</v>
      </c>
      <c r="I28" s="110">
        <v>5508.5552346298164</v>
      </c>
      <c r="J28" s="512">
        <v>10957.501660227992</v>
      </c>
      <c r="K28" s="512">
        <v>11505.376743239392</v>
      </c>
      <c r="L28" s="512">
        <v>11965.591812968969</v>
      </c>
      <c r="M28" s="491">
        <f t="shared" si="16"/>
        <v>-0.7191948336096301</v>
      </c>
      <c r="N28" s="623">
        <f t="shared" si="12"/>
        <v>3360</v>
      </c>
      <c r="O28" s="624">
        <f>56*60</f>
        <v>3360</v>
      </c>
      <c r="P28" s="624"/>
      <c r="Q28" s="624"/>
      <c r="R28" s="625"/>
      <c r="S28" s="623">
        <f t="shared" si="13"/>
        <v>4480</v>
      </c>
      <c r="T28" s="624">
        <f>56*80</f>
        <v>4480</v>
      </c>
      <c r="U28" s="624"/>
      <c r="V28" s="625"/>
      <c r="W28" s="503">
        <f t="shared" si="14"/>
        <v>5600</v>
      </c>
      <c r="X28" s="512">
        <f>56*100</f>
        <v>5600</v>
      </c>
      <c r="Y28" s="512"/>
      <c r="Z28" s="502"/>
      <c r="AA28" s="503">
        <f t="shared" si="15"/>
        <v>7280</v>
      </c>
      <c r="AB28" s="512">
        <f>56*130</f>
        <v>7280</v>
      </c>
      <c r="AC28" s="512"/>
      <c r="AD28" s="502"/>
      <c r="AE28" s="540">
        <f t="shared" si="3"/>
        <v>20720</v>
      </c>
      <c r="AF28" s="540">
        <f t="shared" si="4"/>
        <v>20720</v>
      </c>
      <c r="AG28" s="540">
        <f t="shared" si="5"/>
        <v>0</v>
      </c>
      <c r="AH28" s="540">
        <f t="shared" si="6"/>
        <v>0</v>
      </c>
      <c r="AI28"/>
    </row>
    <row r="29" spans="1:36" ht="26.25">
      <c r="A29" s="59">
        <v>2</v>
      </c>
      <c r="B29" s="59" t="s">
        <v>571</v>
      </c>
      <c r="C29" s="557">
        <v>1</v>
      </c>
      <c r="D29" s="108" t="s">
        <v>126</v>
      </c>
      <c r="E29" s="109" t="s">
        <v>127</v>
      </c>
      <c r="F29" s="110">
        <v>150416.23629103936</v>
      </c>
      <c r="G29" s="110">
        <v>169859.71830583937</v>
      </c>
      <c r="H29" s="110">
        <v>189053.68404633101</v>
      </c>
      <c r="I29" s="110">
        <v>509329.63864320971</v>
      </c>
      <c r="J29" s="512">
        <v>940101.47681899602</v>
      </c>
      <c r="K29" s="512">
        <v>1061623.2394114961</v>
      </c>
      <c r="L29" s="512">
        <v>1181585.5252895688</v>
      </c>
      <c r="M29" s="491">
        <f t="shared" si="16"/>
        <v>-0.67839822690204832</v>
      </c>
      <c r="N29" s="503">
        <f t="shared" si="12"/>
        <v>380000</v>
      </c>
      <c r="O29" s="512">
        <v>380000</v>
      </c>
      <c r="P29" s="512"/>
      <c r="Q29" s="512"/>
      <c r="R29" s="502"/>
      <c r="S29" s="503">
        <f t="shared" si="13"/>
        <v>380000</v>
      </c>
      <c r="T29" s="512">
        <v>380000</v>
      </c>
      <c r="U29" s="512"/>
      <c r="V29" s="502"/>
      <c r="W29" s="503">
        <f t="shared" si="14"/>
        <v>380000</v>
      </c>
      <c r="X29" s="512">
        <v>380000</v>
      </c>
      <c r="Y29" s="512"/>
      <c r="Z29" s="502"/>
      <c r="AA29" s="503">
        <f t="shared" si="15"/>
        <v>380000</v>
      </c>
      <c r="AB29" s="512">
        <v>380000</v>
      </c>
      <c r="AC29" s="512"/>
      <c r="AD29" s="502"/>
      <c r="AE29" s="540">
        <f t="shared" si="3"/>
        <v>1520000</v>
      </c>
      <c r="AF29" s="540">
        <f t="shared" si="4"/>
        <v>1520000</v>
      </c>
      <c r="AG29" s="540">
        <f t="shared" si="5"/>
        <v>0</v>
      </c>
      <c r="AH29" s="540">
        <f t="shared" si="6"/>
        <v>0</v>
      </c>
      <c r="AI29"/>
    </row>
    <row r="30" spans="1:36" ht="15">
      <c r="A30" s="59" t="s">
        <v>4</v>
      </c>
      <c r="B30" s="59" t="s">
        <v>4</v>
      </c>
      <c r="C30" s="556" t="s">
        <v>908</v>
      </c>
      <c r="D30" s="78">
        <v>2</v>
      </c>
      <c r="E30" s="79" t="s">
        <v>130</v>
      </c>
      <c r="F30" s="80">
        <f>F31+F41+F44</f>
        <v>10247340.89089858</v>
      </c>
      <c r="G30" s="80">
        <f>G31+G41+G44</f>
        <v>6836361.6411871472</v>
      </c>
      <c r="H30" s="80">
        <f>H31+H41+H44</f>
        <v>7462048.8163647037</v>
      </c>
      <c r="I30" s="80">
        <f>I31+I41+I44</f>
        <v>24545751.34845043</v>
      </c>
      <c r="J30" s="498">
        <v>25618352.227246448</v>
      </c>
      <c r="K30" s="498">
        <v>17090904.102967869</v>
      </c>
      <c r="L30" s="498">
        <v>18655122.04091176</v>
      </c>
      <c r="M30" s="491">
        <f t="shared" si="16"/>
        <v>-0.26321525290175862</v>
      </c>
      <c r="N30" s="498">
        <f t="shared" ref="N30:AD30" si="17">SUBTOTAL(9,N31:N47)</f>
        <v>13744809.375</v>
      </c>
      <c r="O30" s="497">
        <f t="shared" si="17"/>
        <v>11187825.293749999</v>
      </c>
      <c r="P30" s="497">
        <f t="shared" si="17"/>
        <v>2526984.0812499998</v>
      </c>
      <c r="Q30" s="497">
        <f t="shared" si="17"/>
        <v>30000</v>
      </c>
      <c r="R30" s="497">
        <f t="shared" si="17"/>
        <v>1615239.0812499998</v>
      </c>
      <c r="S30" s="498">
        <f t="shared" si="17"/>
        <v>19738723.425000001</v>
      </c>
      <c r="T30" s="497">
        <f t="shared" si="17"/>
        <v>18882916.192499999</v>
      </c>
      <c r="U30" s="497">
        <f t="shared" si="17"/>
        <v>825807.23249999993</v>
      </c>
      <c r="V30" s="497">
        <f t="shared" si="17"/>
        <v>30000</v>
      </c>
      <c r="W30" s="498">
        <f t="shared" si="17"/>
        <v>22447235.149999999</v>
      </c>
      <c r="X30" s="497">
        <f t="shared" si="17"/>
        <v>21859710.412499998</v>
      </c>
      <c r="Y30" s="497">
        <f t="shared" si="17"/>
        <v>557524.73750000005</v>
      </c>
      <c r="Z30" s="497">
        <f t="shared" si="17"/>
        <v>30000</v>
      </c>
      <c r="AA30" s="498">
        <f t="shared" si="17"/>
        <v>22885214.5</v>
      </c>
      <c r="AB30" s="497">
        <f t="shared" si="17"/>
        <v>22282632.719999999</v>
      </c>
      <c r="AC30" s="497">
        <f t="shared" si="17"/>
        <v>479706.78</v>
      </c>
      <c r="AD30" s="497">
        <f t="shared" si="17"/>
        <v>122875</v>
      </c>
      <c r="AE30" s="602">
        <f>SUMIF($N$9:$AD$9,$AE$9,N30:AD30)</f>
        <v>78815982.450000003</v>
      </c>
      <c r="AF30" s="602">
        <f t="shared" si="4"/>
        <v>74213084.618749991</v>
      </c>
      <c r="AG30" s="602">
        <f t="shared" si="5"/>
        <v>4390022.8312499998</v>
      </c>
      <c r="AH30" s="602">
        <f t="shared" si="6"/>
        <v>212875</v>
      </c>
      <c r="AI30"/>
    </row>
    <row r="31" spans="1:36" ht="26.25">
      <c r="A31" s="59" t="s">
        <v>907</v>
      </c>
      <c r="B31" s="59" t="s">
        <v>907</v>
      </c>
      <c r="C31" s="555" t="s">
        <v>907</v>
      </c>
      <c r="D31" s="86" t="s">
        <v>131</v>
      </c>
      <c r="E31" s="104" t="s">
        <v>132</v>
      </c>
      <c r="F31" s="104">
        <v>10025486.114797164</v>
      </c>
      <c r="G31" s="104">
        <v>6608850.8638919732</v>
      </c>
      <c r="H31" s="104">
        <v>7221017.1587742791</v>
      </c>
      <c r="I31" s="104">
        <v>23855354.137463417</v>
      </c>
      <c r="J31" s="500">
        <v>25063715.286992908</v>
      </c>
      <c r="K31" s="500">
        <v>16522127.159729933</v>
      </c>
      <c r="L31" s="500">
        <v>18052542.896935698</v>
      </c>
      <c r="M31" s="491">
        <f t="shared" si="16"/>
        <v>-0.27062356532413889</v>
      </c>
      <c r="N31" s="501">
        <f t="shared" ref="N31:AD31" si="18">SUBTOTAL(9,N32:N40)</f>
        <v>13167099.375</v>
      </c>
      <c r="O31" s="500">
        <f t="shared" si="18"/>
        <v>11115535.293749999</v>
      </c>
      <c r="P31" s="500">
        <f t="shared" si="18"/>
        <v>2021564.0812499998</v>
      </c>
      <c r="Q31" s="500">
        <f t="shared" si="18"/>
        <v>30000</v>
      </c>
      <c r="R31" s="500">
        <f t="shared" si="18"/>
        <v>1398674.0812499998</v>
      </c>
      <c r="S31" s="501">
        <f t="shared" si="18"/>
        <v>19161013.425000001</v>
      </c>
      <c r="T31" s="500">
        <f t="shared" si="18"/>
        <v>18738336.192499999</v>
      </c>
      <c r="U31" s="500">
        <f t="shared" si="18"/>
        <v>392677.23249999998</v>
      </c>
      <c r="V31" s="500">
        <f t="shared" si="18"/>
        <v>30000</v>
      </c>
      <c r="W31" s="501">
        <f t="shared" si="18"/>
        <v>21870055.149999999</v>
      </c>
      <c r="X31" s="500">
        <f t="shared" si="18"/>
        <v>21498830.412499998</v>
      </c>
      <c r="Y31" s="500">
        <f t="shared" si="18"/>
        <v>341224.73750000005</v>
      </c>
      <c r="Z31" s="500">
        <f t="shared" si="18"/>
        <v>30000</v>
      </c>
      <c r="AA31" s="501">
        <f t="shared" si="18"/>
        <v>22307534.5</v>
      </c>
      <c r="AB31" s="501">
        <f t="shared" si="18"/>
        <v>22014377.719999999</v>
      </c>
      <c r="AC31" s="501">
        <f t="shared" si="18"/>
        <v>263156.78000000003</v>
      </c>
      <c r="AD31" s="501">
        <f t="shared" si="18"/>
        <v>30000</v>
      </c>
      <c r="AE31" s="540">
        <f t="shared" si="3"/>
        <v>76505702.450000003</v>
      </c>
      <c r="AF31" s="540">
        <f t="shared" si="4"/>
        <v>73367079.618749991</v>
      </c>
      <c r="AG31" s="540">
        <f t="shared" si="5"/>
        <v>3018622.8312499998</v>
      </c>
      <c r="AH31" s="540">
        <f t="shared" si="6"/>
        <v>120000</v>
      </c>
      <c r="AI31"/>
    </row>
    <row r="32" spans="1:36" ht="25.5">
      <c r="A32" s="59">
        <v>1</v>
      </c>
      <c r="B32" s="59" t="s">
        <v>907</v>
      </c>
      <c r="C32" s="555">
        <v>2</v>
      </c>
      <c r="D32" s="92" t="s">
        <v>133</v>
      </c>
      <c r="E32" s="93" t="s">
        <v>33</v>
      </c>
      <c r="F32" s="94">
        <v>3204905.9479717729</v>
      </c>
      <c r="G32" s="94">
        <v>3710230.0855342429</v>
      </c>
      <c r="H32" s="94">
        <v>4278714.7486154065</v>
      </c>
      <c r="I32" s="94">
        <v>11193850.782121422</v>
      </c>
      <c r="J32" s="512">
        <v>20030662.174823578</v>
      </c>
      <c r="K32" s="512">
        <v>23188938.034589022</v>
      </c>
      <c r="L32" s="512">
        <v>26741967.178846292</v>
      </c>
      <c r="M32" s="491">
        <f t="shared" si="16"/>
        <v>-0.54539621959387663</v>
      </c>
      <c r="N32" s="503">
        <f t="shared" ref="N32:S32" si="19">SUBTOTAL(9,N33:N38)</f>
        <v>12156999.375</v>
      </c>
      <c r="O32" s="512">
        <f t="shared" si="19"/>
        <v>11115535.293749999</v>
      </c>
      <c r="P32" s="512">
        <f t="shared" si="19"/>
        <v>1041464.0812499999</v>
      </c>
      <c r="Q32" s="512">
        <f t="shared" si="19"/>
        <v>0</v>
      </c>
      <c r="R32" s="512">
        <f t="shared" si="19"/>
        <v>908624.08124999993</v>
      </c>
      <c r="S32" s="512">
        <f t="shared" si="19"/>
        <v>18180913.425000001</v>
      </c>
      <c r="T32" s="512">
        <f t="shared" ref="T32:Y32" si="20">SUBTOTAL(9,T33:T38)</f>
        <v>17988526.192499999</v>
      </c>
      <c r="U32" s="512">
        <f t="shared" si="20"/>
        <v>192387.23249999998</v>
      </c>
      <c r="V32" s="502"/>
      <c r="W32" s="512">
        <f>SUBTOTAL(9,W33:W38)</f>
        <v>20889955.149999999</v>
      </c>
      <c r="X32" s="512">
        <f t="shared" si="20"/>
        <v>20666030.412499998</v>
      </c>
      <c r="Y32" s="512">
        <f t="shared" si="20"/>
        <v>223924.73750000002</v>
      </c>
      <c r="Z32" s="502"/>
      <c r="AA32" s="503">
        <f>SUBTOTAL(9,AA33:AA38)</f>
        <v>21327434.5</v>
      </c>
      <c r="AB32" s="503">
        <f>SUBTOTAL(9,AB33:AB38)</f>
        <v>21122927.719999999</v>
      </c>
      <c r="AC32" s="503">
        <f>SUBTOTAL(9,AC33:AC38)</f>
        <v>204506.78</v>
      </c>
      <c r="AD32" s="503">
        <f>SUBTOTAL(9,AD33:AD38)</f>
        <v>0</v>
      </c>
      <c r="AE32" s="540">
        <f t="shared" si="3"/>
        <v>72555302.450000003</v>
      </c>
      <c r="AF32" s="540">
        <f t="shared" si="4"/>
        <v>70893019.618749991</v>
      </c>
      <c r="AG32" s="540">
        <f t="shared" si="5"/>
        <v>1662282.83125</v>
      </c>
      <c r="AH32" s="540">
        <f t="shared" si="6"/>
        <v>0</v>
      </c>
    </row>
    <row r="33" spans="1:36" ht="12.75">
      <c r="A33" s="59">
        <v>5</v>
      </c>
      <c r="B33" s="59" t="s">
        <v>924</v>
      </c>
      <c r="C33" s="555" t="s">
        <v>909</v>
      </c>
      <c r="D33" s="92"/>
      <c r="E33" s="242" t="s">
        <v>523</v>
      </c>
      <c r="F33" s="94"/>
      <c r="G33" s="94"/>
      <c r="H33" s="94"/>
      <c r="I33" s="94"/>
      <c r="J33" s="512">
        <v>0</v>
      </c>
      <c r="K33" s="512">
        <v>0</v>
      </c>
      <c r="L33" s="512">
        <v>0</v>
      </c>
      <c r="M33" s="491"/>
      <c r="N33" s="503">
        <f>SUM(O33:Q33)</f>
        <v>3746081.1</v>
      </c>
      <c r="O33" s="512">
        <f>Amb_Hosp_Lab!C8*0.885</f>
        <v>3746081.1</v>
      </c>
      <c r="P33" s="512"/>
      <c r="Q33" s="512"/>
      <c r="R33" s="502"/>
      <c r="S33" s="503">
        <f t="shared" ref="S33:S39" si="21">SUM(T33:V33)</f>
        <v>6632650</v>
      </c>
      <c r="T33" s="512">
        <f>Amb_Hosp_Lab!E8</f>
        <v>6632650</v>
      </c>
      <c r="U33" s="512"/>
      <c r="V33" s="502"/>
      <c r="W33" s="503">
        <f t="shared" ref="W33:W40" si="22">SUM(X33:Z33)</f>
        <v>7985850</v>
      </c>
      <c r="X33" s="512">
        <f>AB33</f>
        <v>7985850</v>
      </c>
      <c r="Y33" s="512"/>
      <c r="Z33" s="502"/>
      <c r="AA33" s="503">
        <f t="shared" ref="AA33:AA40" si="23">SUM(AB33:AD33)</f>
        <v>7985850</v>
      </c>
      <c r="AB33" s="512">
        <f>Amb_Hosp_Lab!F8</f>
        <v>7985850</v>
      </c>
      <c r="AC33" s="512"/>
      <c r="AD33" s="502"/>
      <c r="AE33" s="540">
        <f t="shared" si="3"/>
        <v>26350431.100000001</v>
      </c>
      <c r="AF33" s="540">
        <f t="shared" si="4"/>
        <v>26350431.100000001</v>
      </c>
      <c r="AG33" s="540">
        <f t="shared" si="5"/>
        <v>0</v>
      </c>
      <c r="AH33" s="540">
        <f t="shared" si="6"/>
        <v>0</v>
      </c>
    </row>
    <row r="34" spans="1:36" ht="12.75">
      <c r="A34" s="59">
        <v>5</v>
      </c>
      <c r="B34" s="59" t="s">
        <v>925</v>
      </c>
      <c r="C34" s="555" t="s">
        <v>909</v>
      </c>
      <c r="D34" s="92"/>
      <c r="E34" s="242" t="s">
        <v>524</v>
      </c>
      <c r="F34" s="94"/>
      <c r="G34" s="94"/>
      <c r="H34" s="94"/>
      <c r="I34" s="94"/>
      <c r="J34" s="512">
        <v>0</v>
      </c>
      <c r="K34" s="512">
        <v>0</v>
      </c>
      <c r="L34" s="512">
        <v>0</v>
      </c>
      <c r="M34" s="491"/>
      <c r="N34" s="503">
        <f>SUM(O34:Q34)</f>
        <v>2580685</v>
      </c>
      <c r="O34" s="512">
        <f>Amb_Hosp_Lab!D9*0.85</f>
        <v>2580685</v>
      </c>
      <c r="P34" s="512"/>
      <c r="Q34" s="512"/>
      <c r="R34" s="502"/>
      <c r="S34" s="503">
        <f>SUM(T34:V34)</f>
        <v>3185900</v>
      </c>
      <c r="T34" s="512">
        <f>Amb_Hosp_Lab!E9</f>
        <v>3185900</v>
      </c>
      <c r="U34" s="512"/>
      <c r="V34" s="502"/>
      <c r="W34" s="503">
        <f t="shared" si="22"/>
        <v>3241000</v>
      </c>
      <c r="X34" s="512">
        <f>AB34</f>
        <v>3241000</v>
      </c>
      <c r="Y34" s="512"/>
      <c r="Z34" s="502"/>
      <c r="AA34" s="503">
        <f t="shared" si="23"/>
        <v>3241000</v>
      </c>
      <c r="AB34" s="512">
        <f>Amb_Hosp_Lab!F9</f>
        <v>3241000</v>
      </c>
      <c r="AC34" s="512"/>
      <c r="AD34" s="502"/>
      <c r="AE34" s="540">
        <f t="shared" si="3"/>
        <v>12248585</v>
      </c>
      <c r="AF34" s="540">
        <f t="shared" si="4"/>
        <v>12248585</v>
      </c>
      <c r="AG34" s="540">
        <f t="shared" si="5"/>
        <v>0</v>
      </c>
      <c r="AH34" s="540">
        <f t="shared" si="6"/>
        <v>0</v>
      </c>
    </row>
    <row r="35" spans="1:36" ht="12.75">
      <c r="A35" s="59">
        <v>5</v>
      </c>
      <c r="B35" s="59" t="s">
        <v>926</v>
      </c>
      <c r="C35" s="555" t="s">
        <v>909</v>
      </c>
      <c r="D35" s="92"/>
      <c r="E35" s="242" t="s">
        <v>525</v>
      </c>
      <c r="F35" s="94"/>
      <c r="G35" s="94"/>
      <c r="H35" s="94"/>
      <c r="I35" s="94"/>
      <c r="J35" s="512">
        <v>0</v>
      </c>
      <c r="K35" s="512">
        <v>0</v>
      </c>
      <c r="L35" s="512">
        <v>0</v>
      </c>
      <c r="M35" s="491"/>
      <c r="N35" s="503">
        <f t="shared" ref="N35:N40" si="24">SUM(O35:Q35)</f>
        <v>265680</v>
      </c>
      <c r="O35" s="512"/>
      <c r="P35" s="512">
        <f>Amb_Hosp_Lab!D10</f>
        <v>265680</v>
      </c>
      <c r="Q35" s="512"/>
      <c r="R35" s="502">
        <f>P35/2</f>
        <v>132840</v>
      </c>
      <c r="S35" s="503">
        <f>SUM(T35:V35)</f>
        <v>265680</v>
      </c>
      <c r="T35" s="589">
        <f>Amb_Hosp_Lab!E10</f>
        <v>265680</v>
      </c>
      <c r="U35" s="512"/>
      <c r="V35" s="502"/>
      <c r="W35" s="503">
        <f>SUM(X35:Z35)</f>
        <v>265680</v>
      </c>
      <c r="X35" s="512">
        <f>AB35</f>
        <v>265680</v>
      </c>
      <c r="Z35" s="502"/>
      <c r="AA35" s="503">
        <f t="shared" si="23"/>
        <v>265680</v>
      </c>
      <c r="AB35" s="512">
        <f>Amb_Hosp_Lab!F10</f>
        <v>265680</v>
      </c>
      <c r="AC35" s="534"/>
      <c r="AD35" s="502"/>
      <c r="AE35" s="540">
        <f t="shared" si="3"/>
        <v>1062720</v>
      </c>
      <c r="AF35" s="540">
        <f t="shared" si="4"/>
        <v>797040</v>
      </c>
      <c r="AG35" s="540">
        <f t="shared" si="5"/>
        <v>265680</v>
      </c>
      <c r="AH35" s="540">
        <f t="shared" si="6"/>
        <v>0</v>
      </c>
    </row>
    <row r="36" spans="1:36" ht="12.75">
      <c r="A36" s="59">
        <v>5</v>
      </c>
      <c r="B36" s="59" t="s">
        <v>927</v>
      </c>
      <c r="C36" s="555" t="s">
        <v>909</v>
      </c>
      <c r="D36" s="92"/>
      <c r="E36" s="720" t="s">
        <v>1131</v>
      </c>
      <c r="F36" s="94"/>
      <c r="G36" s="94"/>
      <c r="H36" s="94"/>
      <c r="I36" s="94"/>
      <c r="J36" s="512">
        <v>0</v>
      </c>
      <c r="K36" s="512">
        <v>0</v>
      </c>
      <c r="L36" s="512">
        <v>0</v>
      </c>
      <c r="M36" s="491"/>
      <c r="N36" s="503">
        <f t="shared" si="24"/>
        <v>2670607.4</v>
      </c>
      <c r="O36" s="533">
        <f>Amb_Hosp_Lab!C11-Amb_Hosp_Lab!F135*0.2</f>
        <v>2375791.4</v>
      </c>
      <c r="P36" s="512">
        <f>Amb_Hosp_Lab!C12</f>
        <v>294816</v>
      </c>
      <c r="Q36" s="512"/>
      <c r="R36" s="502">
        <f>P36</f>
        <v>294816</v>
      </c>
      <c r="S36" s="503">
        <f>SUM(T36:V36)</f>
        <v>4305406</v>
      </c>
      <c r="T36" s="512">
        <f>Amb_Hosp_Lab!E11+Amb_Hosp_Lab!E12</f>
        <v>4305406</v>
      </c>
      <c r="U36" s="512"/>
      <c r="V36" s="502"/>
      <c r="W36" s="503">
        <f t="shared" si="22"/>
        <v>4961415</v>
      </c>
      <c r="X36" s="512">
        <f>Amb_Hosp_Lab!F11+Amb_Hosp_Lab!F12</f>
        <v>4961415</v>
      </c>
      <c r="Y36" s="512"/>
      <c r="Z36" s="502"/>
      <c r="AA36" s="503">
        <f t="shared" si="23"/>
        <v>4961415</v>
      </c>
      <c r="AB36" s="512">
        <f>Amb_Hosp_Lab!F11+Amb_Hosp_Lab!F12</f>
        <v>4961415</v>
      </c>
      <c r="AC36" s="512"/>
      <c r="AD36" s="502"/>
      <c r="AE36" s="540">
        <f t="shared" si="3"/>
        <v>16898843.399999999</v>
      </c>
      <c r="AF36" s="540">
        <f t="shared" si="4"/>
        <v>16604027.4</v>
      </c>
      <c r="AG36" s="540">
        <f t="shared" si="5"/>
        <v>294816</v>
      </c>
      <c r="AH36" s="540">
        <f t="shared" si="6"/>
        <v>0</v>
      </c>
    </row>
    <row r="37" spans="1:36" ht="12.75">
      <c r="A37" s="59">
        <v>5</v>
      </c>
      <c r="B37" s="59" t="s">
        <v>928</v>
      </c>
      <c r="C37" s="555" t="s">
        <v>909</v>
      </c>
      <c r="D37" s="92"/>
      <c r="E37" s="242" t="s">
        <v>526</v>
      </c>
      <c r="F37" s="94"/>
      <c r="G37" s="94"/>
      <c r="H37" s="94"/>
      <c r="I37" s="94"/>
      <c r="J37" s="512">
        <v>0</v>
      </c>
      <c r="K37" s="512">
        <v>0</v>
      </c>
      <c r="L37" s="512">
        <v>0</v>
      </c>
      <c r="M37" s="491"/>
      <c r="N37" s="503">
        <f t="shared" si="24"/>
        <v>1240900.6499999999</v>
      </c>
      <c r="O37" s="512">
        <f>ARV!B8+ARV!B10+ARV!B13</f>
        <v>1240900.6499999999</v>
      </c>
      <c r="P37" s="512"/>
      <c r="Q37" s="512"/>
      <c r="R37" s="502"/>
      <c r="S37" s="503">
        <f t="shared" si="21"/>
        <v>1867405.1000000003</v>
      </c>
      <c r="T37" s="512">
        <f>ARV!C8+ARV!C10+ARV!C13</f>
        <v>1867405.1000000003</v>
      </c>
      <c r="U37" s="512"/>
      <c r="V37" s="502"/>
      <c r="W37" s="503">
        <f t="shared" si="22"/>
        <v>2196762.7750000004</v>
      </c>
      <c r="X37" s="512">
        <f>ARV!D8+ARV!D10+ARV!D13</f>
        <v>2196762.7750000004</v>
      </c>
      <c r="Y37" s="512"/>
      <c r="Z37" s="502"/>
      <c r="AA37" s="503">
        <f t="shared" si="23"/>
        <v>2283459.75</v>
      </c>
      <c r="AB37" s="512">
        <f>ARV!E8+ARV!E10+ARV!E13</f>
        <v>2283459.75</v>
      </c>
      <c r="AC37" s="512"/>
      <c r="AD37" s="502"/>
      <c r="AE37" s="540">
        <f t="shared" si="3"/>
        <v>7588528.2750000004</v>
      </c>
      <c r="AF37" s="540">
        <f t="shared" si="4"/>
        <v>7588528.2750000004</v>
      </c>
      <c r="AG37" s="540">
        <f t="shared" si="5"/>
        <v>0</v>
      </c>
      <c r="AH37" s="540">
        <f t="shared" si="6"/>
        <v>0</v>
      </c>
    </row>
    <row r="38" spans="1:36" ht="12.75">
      <c r="A38" s="59">
        <v>5</v>
      </c>
      <c r="B38" s="59" t="s">
        <v>928</v>
      </c>
      <c r="C38" s="555" t="s">
        <v>909</v>
      </c>
      <c r="D38" s="92"/>
      <c r="E38" s="242" t="s">
        <v>527</v>
      </c>
      <c r="F38" s="94"/>
      <c r="G38" s="94"/>
      <c r="H38" s="94"/>
      <c r="I38" s="94"/>
      <c r="J38" s="512">
        <v>0</v>
      </c>
      <c r="K38" s="512">
        <v>0</v>
      </c>
      <c r="L38" s="512">
        <v>0</v>
      </c>
      <c r="M38" s="491"/>
      <c r="N38" s="503">
        <f t="shared" si="24"/>
        <v>1653045.2249999996</v>
      </c>
      <c r="O38" s="512">
        <f>ARV!B9*0.75</f>
        <v>1172077.1437499998</v>
      </c>
      <c r="P38" s="512">
        <f>ARV!C9*0.25</f>
        <v>480968.08124999993</v>
      </c>
      <c r="Q38" s="512"/>
      <c r="R38" s="502">
        <f>P38</f>
        <v>480968.08124999993</v>
      </c>
      <c r="S38" s="503">
        <f t="shared" si="21"/>
        <v>1923872.3249999997</v>
      </c>
      <c r="T38" s="512">
        <f>ARV!C9*0.9</f>
        <v>1731485.0924999998</v>
      </c>
      <c r="U38" s="512">
        <f>ARV!C9*0.1</f>
        <v>192387.23249999998</v>
      </c>
      <c r="V38" s="502"/>
      <c r="W38" s="503">
        <f t="shared" si="22"/>
        <v>2239247.375</v>
      </c>
      <c r="X38" s="512">
        <f>ARV!D9*0.9</f>
        <v>2015322.6375</v>
      </c>
      <c r="Y38" s="512">
        <f>ARV!D9*0.1</f>
        <v>223924.73750000002</v>
      </c>
      <c r="Z38" s="502"/>
      <c r="AA38" s="503">
        <f t="shared" si="23"/>
        <v>2590029.75</v>
      </c>
      <c r="AB38" s="512">
        <f>ARV!E9*0.92</f>
        <v>2385522.9700000002</v>
      </c>
      <c r="AC38" s="512">
        <f>ARV!E9*0.08-2930</f>
        <v>204506.78</v>
      </c>
      <c r="AD38" s="502"/>
      <c r="AE38" s="540">
        <f t="shared" si="3"/>
        <v>8406194.6749999989</v>
      </c>
      <c r="AF38" s="540">
        <f t="shared" si="4"/>
        <v>7304407.84375</v>
      </c>
      <c r="AG38" s="540">
        <f t="shared" si="5"/>
        <v>1101786.83125</v>
      </c>
      <c r="AH38" s="540">
        <f t="shared" si="6"/>
        <v>0</v>
      </c>
    </row>
    <row r="39" spans="1:36" ht="38.25">
      <c r="A39" s="59">
        <v>1</v>
      </c>
      <c r="B39" s="59" t="s">
        <v>929</v>
      </c>
      <c r="C39" s="555">
        <v>2</v>
      </c>
      <c r="D39" s="92" t="s">
        <v>134</v>
      </c>
      <c r="E39" s="327" t="s">
        <v>76</v>
      </c>
      <c r="F39" s="94">
        <v>1876546.3337913237</v>
      </c>
      <c r="G39" s="94">
        <v>2183496.2945650918</v>
      </c>
      <c r="H39" s="94">
        <v>2503248.2677888675</v>
      </c>
      <c r="I39" s="94">
        <v>6563290.8961452832</v>
      </c>
      <c r="J39" s="512">
        <v>11728414.586195774</v>
      </c>
      <c r="K39" s="512">
        <v>13646851.841031825</v>
      </c>
      <c r="L39" s="512">
        <v>15645301.673680423</v>
      </c>
      <c r="M39" s="491">
        <f>-1+N39/L39</f>
        <v>-0.98939106426568801</v>
      </c>
      <c r="N39" s="503">
        <f t="shared" si="24"/>
        <v>165980</v>
      </c>
      <c r="O39" s="512"/>
      <c r="P39" s="512">
        <f>Table14[2019]</f>
        <v>165980</v>
      </c>
      <c r="Q39" s="512"/>
      <c r="R39" s="502">
        <f>P39/2</f>
        <v>82990</v>
      </c>
      <c r="S39" s="503">
        <f t="shared" si="21"/>
        <v>165980</v>
      </c>
      <c r="T39" s="512">
        <f>165980*0.5</f>
        <v>82990</v>
      </c>
      <c r="U39" s="512">
        <f>165980*0.5</f>
        <v>82990</v>
      </c>
      <c r="V39" s="502"/>
      <c r="W39" s="503">
        <f t="shared" si="22"/>
        <v>165980</v>
      </c>
      <c r="X39" s="512">
        <f>Table14[2021]</f>
        <v>165980</v>
      </c>
      <c r="Y39" s="512"/>
      <c r="Z39" s="502"/>
      <c r="AA39" s="503">
        <f t="shared" si="23"/>
        <v>165980</v>
      </c>
      <c r="AB39" s="512">
        <f>Table14[2022]</f>
        <v>165980</v>
      </c>
      <c r="AC39" s="534"/>
      <c r="AD39" s="502"/>
      <c r="AE39" s="540">
        <f t="shared" si="3"/>
        <v>663920</v>
      </c>
      <c r="AF39" s="540">
        <f t="shared" si="4"/>
        <v>414950</v>
      </c>
      <c r="AG39" s="540">
        <f t="shared" si="5"/>
        <v>248970</v>
      </c>
      <c r="AH39" s="540">
        <f t="shared" si="6"/>
        <v>0</v>
      </c>
      <c r="AJ39" s="539"/>
    </row>
    <row r="40" spans="1:36" ht="25.5">
      <c r="A40" s="59">
        <v>1</v>
      </c>
      <c r="B40" s="59" t="s">
        <v>840</v>
      </c>
      <c r="C40" s="555">
        <v>2</v>
      </c>
      <c r="D40" s="92" t="s">
        <v>135</v>
      </c>
      <c r="E40" s="93" t="s">
        <v>136</v>
      </c>
      <c r="F40" s="94">
        <v>402064.23293956573</v>
      </c>
      <c r="G40" s="94">
        <v>422167.44458654401</v>
      </c>
      <c r="H40" s="94">
        <v>439054.14237000572</v>
      </c>
      <c r="I40" s="94">
        <v>1263285.8198961155</v>
      </c>
      <c r="J40" s="512">
        <v>2512901.4558722861</v>
      </c>
      <c r="K40" s="512">
        <v>2638546.5286659002</v>
      </c>
      <c r="L40" s="512">
        <v>2744088.3898125356</v>
      </c>
      <c r="M40" s="491">
        <f>-1+N40/L40</f>
        <v>-0.69238600216603574</v>
      </c>
      <c r="N40" s="503">
        <f t="shared" si="24"/>
        <v>844120</v>
      </c>
      <c r="O40" s="512"/>
      <c r="P40" s="512">
        <f>'2.1.3'!C13</f>
        <v>814120</v>
      </c>
      <c r="Q40" s="512">
        <f>'2.1.3'!C12</f>
        <v>30000</v>
      </c>
      <c r="R40" s="502">
        <f>P40/2</f>
        <v>407060</v>
      </c>
      <c r="S40" s="503">
        <f>SUM(T40:V40)</f>
        <v>814120</v>
      </c>
      <c r="T40" s="512">
        <f>'2.1.3'!C9+'2.1.3'!C11</f>
        <v>666820</v>
      </c>
      <c r="U40" s="536">
        <f>'2.1.3'!$C$10</f>
        <v>117300</v>
      </c>
      <c r="V40" s="512">
        <f>'2.1.3'!D12</f>
        <v>30000</v>
      </c>
      <c r="W40" s="503">
        <f t="shared" si="22"/>
        <v>814120</v>
      </c>
      <c r="X40" s="512">
        <f>$T$40</f>
        <v>666820</v>
      </c>
      <c r="Y40" s="536">
        <f>'2.1.3'!$C$10</f>
        <v>117300</v>
      </c>
      <c r="Z40" s="512">
        <f>'2.1.3'!E12</f>
        <v>30000</v>
      </c>
      <c r="AA40" s="503">
        <f t="shared" si="23"/>
        <v>814120</v>
      </c>
      <c r="AB40" s="512">
        <f>$T$40+'2.1.3'!F10*0.5</f>
        <v>725470</v>
      </c>
      <c r="AC40" s="540">
        <f>'2.1.3'!$C$10*0.5</f>
        <v>58650</v>
      </c>
      <c r="AD40" s="512">
        <v>30000</v>
      </c>
      <c r="AE40" s="540">
        <f t="shared" si="3"/>
        <v>3286480</v>
      </c>
      <c r="AF40" s="540">
        <f t="shared" si="4"/>
        <v>2059110</v>
      </c>
      <c r="AG40" s="540">
        <f t="shared" si="5"/>
        <v>1107370</v>
      </c>
      <c r="AH40" s="540">
        <f t="shared" si="6"/>
        <v>120000</v>
      </c>
    </row>
    <row r="41" spans="1:36" ht="25.5">
      <c r="A41" s="59" t="s">
        <v>907</v>
      </c>
      <c r="B41" s="59" t="s">
        <v>907</v>
      </c>
      <c r="C41" s="555" t="s">
        <v>907</v>
      </c>
      <c r="D41" s="86" t="s">
        <v>139</v>
      </c>
      <c r="E41" s="104" t="s">
        <v>140</v>
      </c>
      <c r="F41" s="104">
        <v>0</v>
      </c>
      <c r="G41" s="104">
        <v>0</v>
      </c>
      <c r="H41" s="104">
        <v>0</v>
      </c>
      <c r="I41" s="104">
        <v>0</v>
      </c>
      <c r="J41" s="500">
        <v>0</v>
      </c>
      <c r="K41" s="500">
        <v>0</v>
      </c>
      <c r="L41" s="500">
        <v>0</v>
      </c>
      <c r="M41" s="491"/>
      <c r="N41" s="501"/>
      <c r="O41" s="500"/>
      <c r="P41" s="500">
        <f t="shared" ref="P41:AD41" si="25">SUBTOTAL(9,P42:P43)</f>
        <v>0</v>
      </c>
      <c r="Q41" s="500">
        <f t="shared" si="25"/>
        <v>0</v>
      </c>
      <c r="R41" s="499">
        <f t="shared" si="25"/>
        <v>0</v>
      </c>
      <c r="S41" s="501"/>
      <c r="T41" s="500"/>
      <c r="U41" s="500">
        <f t="shared" si="25"/>
        <v>0</v>
      </c>
      <c r="V41" s="499">
        <f t="shared" si="25"/>
        <v>0</v>
      </c>
      <c r="W41" s="501"/>
      <c r="X41" s="500"/>
      <c r="Y41" s="500">
        <f t="shared" si="25"/>
        <v>0</v>
      </c>
      <c r="Z41" s="499">
        <f t="shared" si="25"/>
        <v>0</v>
      </c>
      <c r="AA41" s="501"/>
      <c r="AB41" s="500"/>
      <c r="AC41" s="500">
        <f t="shared" si="25"/>
        <v>0</v>
      </c>
      <c r="AD41" s="500">
        <f t="shared" si="25"/>
        <v>0</v>
      </c>
      <c r="AE41" s="540">
        <f t="shared" si="3"/>
        <v>0</v>
      </c>
      <c r="AF41" s="540">
        <f t="shared" si="4"/>
        <v>0</v>
      </c>
      <c r="AG41" s="540">
        <f t="shared" si="5"/>
        <v>0</v>
      </c>
      <c r="AH41" s="540">
        <f t="shared" si="6"/>
        <v>0</v>
      </c>
    </row>
    <row r="42" spans="1:36" ht="25.5">
      <c r="A42" s="59">
        <v>2</v>
      </c>
      <c r="B42" s="59" t="s">
        <v>930</v>
      </c>
      <c r="C42" s="555">
        <v>2</v>
      </c>
      <c r="D42" s="108" t="s">
        <v>141</v>
      </c>
      <c r="E42" s="109" t="s">
        <v>142</v>
      </c>
      <c r="F42" s="130">
        <v>0</v>
      </c>
      <c r="G42" s="130">
        <v>0</v>
      </c>
      <c r="H42" s="130">
        <v>0</v>
      </c>
      <c r="I42" s="130">
        <v>0</v>
      </c>
      <c r="J42" s="512">
        <v>0</v>
      </c>
      <c r="K42" s="512">
        <v>0</v>
      </c>
      <c r="L42" s="512">
        <v>0</v>
      </c>
      <c r="M42" s="491"/>
      <c r="N42" s="503">
        <f>SUM(O42:Q42)</f>
        <v>0</v>
      </c>
      <c r="O42" s="512"/>
      <c r="P42" s="512"/>
      <c r="Q42" s="512"/>
      <c r="R42" s="502"/>
      <c r="S42" s="503">
        <f>SUM(T42:V42)</f>
        <v>0</v>
      </c>
      <c r="T42" s="512"/>
      <c r="U42" s="512"/>
      <c r="V42" s="502"/>
      <c r="W42" s="503">
        <f>SUM(X42:Z42)</f>
        <v>0</v>
      </c>
      <c r="X42" s="512"/>
      <c r="Y42" s="512"/>
      <c r="Z42" s="502"/>
      <c r="AA42" s="503">
        <f>SUM(AB42:AD42)</f>
        <v>0</v>
      </c>
      <c r="AB42" s="512"/>
      <c r="AC42" s="512"/>
      <c r="AD42" s="502"/>
      <c r="AE42" s="540">
        <f t="shared" si="3"/>
        <v>0</v>
      </c>
      <c r="AF42" s="540">
        <f t="shared" si="4"/>
        <v>0</v>
      </c>
      <c r="AG42" s="540">
        <f t="shared" si="5"/>
        <v>0</v>
      </c>
      <c r="AH42" s="540">
        <f t="shared" si="6"/>
        <v>0</v>
      </c>
    </row>
    <row r="43" spans="1:36" ht="25.5">
      <c r="A43" s="59">
        <v>2</v>
      </c>
      <c r="B43" s="59" t="s">
        <v>931</v>
      </c>
      <c r="C43" s="555">
        <v>2</v>
      </c>
      <c r="D43" s="108" t="s">
        <v>143</v>
      </c>
      <c r="E43" s="109" t="s">
        <v>1173</v>
      </c>
      <c r="F43" s="130">
        <v>0</v>
      </c>
      <c r="G43" s="130">
        <v>0</v>
      </c>
      <c r="H43" s="130">
        <v>0</v>
      </c>
      <c r="I43" s="130">
        <v>0</v>
      </c>
      <c r="J43" s="512">
        <v>0</v>
      </c>
      <c r="K43" s="512">
        <v>0</v>
      </c>
      <c r="L43" s="512">
        <v>0</v>
      </c>
      <c r="M43" s="491"/>
      <c r="N43" s="503"/>
      <c r="O43" s="512"/>
      <c r="P43" s="512"/>
      <c r="Q43" s="512"/>
      <c r="R43" s="502"/>
      <c r="S43" s="503"/>
      <c r="T43" s="512"/>
      <c r="U43" s="512"/>
      <c r="V43" s="502"/>
      <c r="W43" s="503"/>
      <c r="X43" s="512"/>
      <c r="Y43" s="512"/>
      <c r="Z43" s="502"/>
      <c r="AA43" s="503"/>
      <c r="AB43" s="512"/>
      <c r="AC43" s="512"/>
      <c r="AD43" s="502"/>
      <c r="AE43" s="540"/>
      <c r="AF43" s="540"/>
      <c r="AG43" s="540">
        <f t="shared" si="5"/>
        <v>0</v>
      </c>
      <c r="AH43" s="540">
        <f t="shared" si="6"/>
        <v>0</v>
      </c>
    </row>
    <row r="44" spans="1:36" ht="25.5">
      <c r="A44" s="59" t="s">
        <v>907</v>
      </c>
      <c r="B44" s="59" t="s">
        <v>907</v>
      </c>
      <c r="C44" s="555" t="s">
        <v>907</v>
      </c>
      <c r="D44" s="86" t="s">
        <v>145</v>
      </c>
      <c r="E44" s="104" t="s">
        <v>146</v>
      </c>
      <c r="F44" s="104">
        <v>221854.77610141612</v>
      </c>
      <c r="G44" s="104">
        <v>227510.77729517382</v>
      </c>
      <c r="H44" s="104">
        <v>241031.65759042482</v>
      </c>
      <c r="I44" s="104">
        <v>690397.2109870147</v>
      </c>
      <c r="J44" s="500">
        <v>554636.94025354029</v>
      </c>
      <c r="K44" s="500">
        <v>568776.94323793449</v>
      </c>
      <c r="L44" s="500">
        <v>602579.14397606207</v>
      </c>
      <c r="M44" s="491">
        <f t="shared" ref="M44:M50" si="26">-1+N44/L44</f>
        <v>-4.1271166160789075E-2</v>
      </c>
      <c r="N44" s="501">
        <f>SUBTOTAL(9,N45:N47)</f>
        <v>577710</v>
      </c>
      <c r="O44" s="500">
        <f>SUBTOTAL(9,O45:O47)</f>
        <v>72290</v>
      </c>
      <c r="P44" s="500">
        <f>SUBTOTAL(9,P45:P47)</f>
        <v>505420</v>
      </c>
      <c r="Q44" s="500"/>
      <c r="R44" s="499"/>
      <c r="S44" s="501">
        <f t="shared" ref="S44:AD44" si="27">SUBTOTAL(9,S45:S47)</f>
        <v>577710</v>
      </c>
      <c r="T44" s="500">
        <f t="shared" si="27"/>
        <v>144580</v>
      </c>
      <c r="U44" s="500">
        <f t="shared" si="27"/>
        <v>433130</v>
      </c>
      <c r="V44" s="500">
        <f t="shared" si="27"/>
        <v>0</v>
      </c>
      <c r="W44" s="501">
        <f t="shared" si="27"/>
        <v>577180</v>
      </c>
      <c r="X44" s="500">
        <f t="shared" si="27"/>
        <v>360880</v>
      </c>
      <c r="Y44" s="500">
        <f t="shared" si="27"/>
        <v>216300</v>
      </c>
      <c r="Z44" s="500">
        <f t="shared" si="27"/>
        <v>0</v>
      </c>
      <c r="AA44" s="501">
        <f t="shared" si="27"/>
        <v>577680</v>
      </c>
      <c r="AB44" s="500">
        <f>SUBTOTAL(9,AB45:AB47)</f>
        <v>268255</v>
      </c>
      <c r="AC44" s="500">
        <f t="shared" si="27"/>
        <v>216550</v>
      </c>
      <c r="AD44" s="500">
        <f t="shared" si="27"/>
        <v>92875</v>
      </c>
      <c r="AE44" s="540">
        <f t="shared" si="3"/>
        <v>2310280</v>
      </c>
      <c r="AF44" s="540">
        <f t="shared" si="4"/>
        <v>846005</v>
      </c>
      <c r="AG44" s="540">
        <f t="shared" si="5"/>
        <v>1371400</v>
      </c>
      <c r="AH44" s="540">
        <f t="shared" si="6"/>
        <v>92875</v>
      </c>
    </row>
    <row r="45" spans="1:36" ht="12.75">
      <c r="A45" s="59">
        <v>1</v>
      </c>
      <c r="B45" s="59" t="s">
        <v>932</v>
      </c>
      <c r="C45" s="555">
        <v>2</v>
      </c>
      <c r="D45" s="648" t="s">
        <v>147</v>
      </c>
      <c r="E45" s="93" t="s">
        <v>148</v>
      </c>
      <c r="F45" s="94">
        <v>149766.90559351619</v>
      </c>
      <c r="G45" s="94">
        <v>149958.57671064019</v>
      </c>
      <c r="H45" s="94">
        <v>158684.82672088261</v>
      </c>
      <c r="I45" s="94">
        <v>458410.30902503902</v>
      </c>
      <c r="J45" s="512">
        <v>374417.26398379047</v>
      </c>
      <c r="K45" s="512">
        <v>374896.44177660049</v>
      </c>
      <c r="L45" s="512">
        <v>396712.06680220657</v>
      </c>
      <c r="M45" s="491">
        <f t="shared" si="26"/>
        <v>-6.3476936825221153E-2</v>
      </c>
      <c r="N45" s="503">
        <f>SUM(O45:Q45)</f>
        <v>371530</v>
      </c>
      <c r="O45" s="512"/>
      <c r="P45" s="512">
        <f>'Peer Support'!I58</f>
        <v>371530</v>
      </c>
      <c r="Q45" s="512"/>
      <c r="R45" s="502">
        <f>P45/2</f>
        <v>185765</v>
      </c>
      <c r="S45" s="503">
        <f>SUM(T45:V45)</f>
        <v>371530</v>
      </c>
      <c r="T45" s="512"/>
      <c r="U45" s="512">
        <f>P45</f>
        <v>371530</v>
      </c>
      <c r="V45" s="502"/>
      <c r="W45" s="503">
        <f>SUM(X45:Z45)</f>
        <v>371000</v>
      </c>
      <c r="X45" s="512">
        <f>371000/2</f>
        <v>185500</v>
      </c>
      <c r="Y45" s="512">
        <f>371000/2</f>
        <v>185500</v>
      </c>
      <c r="Z45" s="502"/>
      <c r="AA45" s="503">
        <f>SUM(AB45:AD45)</f>
        <v>371500</v>
      </c>
      <c r="AB45" s="512">
        <f>371500*0.25</f>
        <v>92875</v>
      </c>
      <c r="AC45" s="539">
        <f>371500*0.5</f>
        <v>185750</v>
      </c>
      <c r="AD45" s="502">
        <f>371500*0.25</f>
        <v>92875</v>
      </c>
      <c r="AE45" s="540">
        <f t="shared" si="3"/>
        <v>1485560</v>
      </c>
      <c r="AF45" s="540">
        <f t="shared" si="4"/>
        <v>278375</v>
      </c>
      <c r="AG45" s="540">
        <f t="shared" si="5"/>
        <v>1114310</v>
      </c>
      <c r="AH45" s="540">
        <f t="shared" si="6"/>
        <v>92875</v>
      </c>
      <c r="AI45" s="539"/>
    </row>
    <row r="46" spans="1:36" ht="25.5">
      <c r="A46" s="59">
        <v>2</v>
      </c>
      <c r="B46" s="59" t="s">
        <v>933</v>
      </c>
      <c r="C46" s="555">
        <v>2</v>
      </c>
      <c r="D46" s="648" t="s">
        <v>149</v>
      </c>
      <c r="E46" s="93" t="s">
        <v>150</v>
      </c>
      <c r="F46" s="94">
        <v>69873.660327853868</v>
      </c>
      <c r="G46" s="94">
        <v>73367.343344246547</v>
      </c>
      <c r="H46" s="94">
        <v>76302.037078016438</v>
      </c>
      <c r="I46" s="94">
        <v>219543.04075011687</v>
      </c>
      <c r="J46" s="512">
        <v>174684.15081963467</v>
      </c>
      <c r="K46" s="512">
        <v>183418.35836061637</v>
      </c>
      <c r="L46" s="512">
        <v>190755.09269504109</v>
      </c>
      <c r="M46" s="491">
        <f t="shared" si="26"/>
        <v>-0.24206479650250234</v>
      </c>
      <c r="N46" s="503">
        <f>SUM(O46:Q46)</f>
        <v>144580</v>
      </c>
      <c r="O46" s="512">
        <f>'Paliative care'!D19*0.5</f>
        <v>72290</v>
      </c>
      <c r="P46" s="512">
        <f>'Paliative care'!D19*0.5</f>
        <v>72290</v>
      </c>
      <c r="Q46" s="512"/>
      <c r="R46" s="502"/>
      <c r="S46" s="503">
        <f>SUM(T46:V46)</f>
        <v>144580</v>
      </c>
      <c r="T46" s="512">
        <f>'Paliative care'!D19</f>
        <v>144580</v>
      </c>
      <c r="U46" s="512"/>
      <c r="V46" s="502"/>
      <c r="W46" s="503">
        <f>SUM(X46:Z46)</f>
        <v>144580</v>
      </c>
      <c r="X46" s="512">
        <f>'Paliative care'!$D$19</f>
        <v>144580</v>
      </c>
      <c r="Y46" s="512"/>
      <c r="Z46" s="502"/>
      <c r="AA46" s="503">
        <f>SUM(AB46:AD46)</f>
        <v>144580</v>
      </c>
      <c r="AB46" s="512">
        <f>'Paliative care'!$D$19</f>
        <v>144580</v>
      </c>
      <c r="AC46" s="512"/>
      <c r="AD46" s="502"/>
      <c r="AE46" s="540">
        <f t="shared" si="3"/>
        <v>578320</v>
      </c>
      <c r="AF46" s="540">
        <f t="shared" si="4"/>
        <v>506030</v>
      </c>
      <c r="AG46" s="540">
        <f t="shared" si="5"/>
        <v>72290</v>
      </c>
      <c r="AH46" s="540">
        <f t="shared" si="6"/>
        <v>0</v>
      </c>
      <c r="AI46" s="539"/>
    </row>
    <row r="47" spans="1:36" ht="38.25">
      <c r="A47" s="59">
        <v>1</v>
      </c>
      <c r="B47" s="59" t="s">
        <v>932</v>
      </c>
      <c r="C47" s="555">
        <v>2</v>
      </c>
      <c r="D47" s="648" t="s">
        <v>151</v>
      </c>
      <c r="E47" s="93" t="s">
        <v>152</v>
      </c>
      <c r="F47" s="94">
        <v>2214.2101800460709</v>
      </c>
      <c r="G47" s="94">
        <v>4184.8572402870741</v>
      </c>
      <c r="H47" s="94">
        <v>6044.7937915257744</v>
      </c>
      <c r="I47" s="94">
        <v>12443.861211858919</v>
      </c>
      <c r="J47" s="512">
        <v>5535.5254501151776</v>
      </c>
      <c r="K47" s="512">
        <v>10462.143100717685</v>
      </c>
      <c r="L47" s="512">
        <v>15111.984478814436</v>
      </c>
      <c r="M47" s="491">
        <f t="shared" si="26"/>
        <v>3.0762349965590117</v>
      </c>
      <c r="N47" s="503">
        <f>SUM(O47:Q47)</f>
        <v>61600</v>
      </c>
      <c r="O47" s="512"/>
      <c r="P47" s="512">
        <f>'Case-managers'!D28</f>
        <v>61600</v>
      </c>
      <c r="Q47" s="512"/>
      <c r="R47" s="502">
        <f>P47*0.5</f>
        <v>30800</v>
      </c>
      <c r="S47" s="503">
        <f>SUM(T47:V47)</f>
        <v>61600</v>
      </c>
      <c r="T47" s="512"/>
      <c r="U47" s="512">
        <f>'Case-managers'!D28</f>
        <v>61600</v>
      </c>
      <c r="V47" s="502"/>
      <c r="W47" s="503">
        <f>SUM(X47:Z47)</f>
        <v>61600</v>
      </c>
      <c r="X47" s="512">
        <f>'Case-managers'!D28*0.5</f>
        <v>30800</v>
      </c>
      <c r="Y47" s="512">
        <f>'Case-managers'!D28*0.5</f>
        <v>30800</v>
      </c>
      <c r="Z47" s="502"/>
      <c r="AA47" s="503">
        <f>SUM(AB47:AD47)</f>
        <v>61600</v>
      </c>
      <c r="AB47" s="512">
        <f>'Case-managers'!D28*0.5</f>
        <v>30800</v>
      </c>
      <c r="AC47" s="512">
        <f>'Case-managers'!D28*0.5</f>
        <v>30800</v>
      </c>
      <c r="AD47" s="502"/>
      <c r="AE47" s="540">
        <f t="shared" si="3"/>
        <v>246400</v>
      </c>
      <c r="AF47" s="540">
        <f t="shared" si="4"/>
        <v>61600</v>
      </c>
      <c r="AG47" s="540">
        <f t="shared" si="5"/>
        <v>184800</v>
      </c>
      <c r="AH47" s="540">
        <f t="shared" si="6"/>
        <v>0</v>
      </c>
    </row>
    <row r="48" spans="1:36" ht="25.5">
      <c r="C48" s="556" t="s">
        <v>908</v>
      </c>
      <c r="D48" s="78">
        <v>3</v>
      </c>
      <c r="E48" s="79" t="s">
        <v>153</v>
      </c>
      <c r="F48" s="138">
        <v>703942.31045645103</v>
      </c>
      <c r="G48" s="138">
        <v>739041.48135349411</v>
      </c>
      <c r="H48" s="138">
        <v>597379.46223530895</v>
      </c>
      <c r="I48" s="138">
        <v>2040363.2540452541</v>
      </c>
      <c r="J48" s="498">
        <v>1759855.7761411276</v>
      </c>
      <c r="K48" s="498">
        <v>1847603.7033837354</v>
      </c>
      <c r="L48" s="498">
        <v>1493448.6555882725</v>
      </c>
      <c r="M48" s="491">
        <f t="shared" si="26"/>
        <v>-0.26707724707894853</v>
      </c>
      <c r="N48" s="498">
        <f t="shared" ref="N48:AD48" si="28">SUBTOTAL(9,N49:N70)</f>
        <v>1094582.5</v>
      </c>
      <c r="O48" s="497">
        <f t="shared" si="28"/>
        <v>0</v>
      </c>
      <c r="P48" s="497">
        <f t="shared" si="28"/>
        <v>824622.5</v>
      </c>
      <c r="Q48" s="497">
        <f t="shared" si="28"/>
        <v>269960</v>
      </c>
      <c r="R48" s="496">
        <f t="shared" si="28"/>
        <v>695872.5</v>
      </c>
      <c r="S48" s="498">
        <f t="shared" si="28"/>
        <v>699095</v>
      </c>
      <c r="T48" s="497">
        <f t="shared" si="28"/>
        <v>0</v>
      </c>
      <c r="U48" s="497">
        <f t="shared" si="28"/>
        <v>101250</v>
      </c>
      <c r="V48" s="496">
        <f t="shared" si="28"/>
        <v>1032845</v>
      </c>
      <c r="W48" s="498">
        <f t="shared" si="28"/>
        <v>929070</v>
      </c>
      <c r="X48" s="497">
        <f t="shared" si="28"/>
        <v>0</v>
      </c>
      <c r="Y48" s="497">
        <f t="shared" si="28"/>
        <v>45250</v>
      </c>
      <c r="Z48" s="496">
        <f t="shared" si="28"/>
        <v>883820</v>
      </c>
      <c r="AA48" s="498">
        <f t="shared" si="28"/>
        <v>1023570</v>
      </c>
      <c r="AB48" s="497">
        <f t="shared" si="28"/>
        <v>0</v>
      </c>
      <c r="AC48" s="497">
        <f t="shared" si="28"/>
        <v>0</v>
      </c>
      <c r="AD48" s="496">
        <f t="shared" si="28"/>
        <v>1023570</v>
      </c>
      <c r="AE48" s="540">
        <f t="shared" si="3"/>
        <v>3746317.5</v>
      </c>
      <c r="AF48" s="540">
        <f t="shared" si="4"/>
        <v>0</v>
      </c>
      <c r="AG48" s="540">
        <f t="shared" si="5"/>
        <v>971122.5</v>
      </c>
      <c r="AH48" s="540">
        <f t="shared" si="6"/>
        <v>3210195</v>
      </c>
    </row>
    <row r="49" spans="3:34" s="139" customFormat="1" ht="38.25">
      <c r="C49" s="559" t="s">
        <v>907</v>
      </c>
      <c r="D49" s="140">
        <v>3.1</v>
      </c>
      <c r="E49" s="104" t="s">
        <v>154</v>
      </c>
      <c r="F49" s="104">
        <v>37662</v>
      </c>
      <c r="G49" s="104">
        <v>43106</v>
      </c>
      <c r="H49" s="104">
        <v>28231</v>
      </c>
      <c r="I49" s="104">
        <v>108999</v>
      </c>
      <c r="J49" s="500">
        <v>94155</v>
      </c>
      <c r="K49" s="500">
        <v>107765</v>
      </c>
      <c r="L49" s="500">
        <v>70577.5</v>
      </c>
      <c r="M49" s="491">
        <f t="shared" si="26"/>
        <v>2.1383939640820375</v>
      </c>
      <c r="N49" s="501">
        <f t="shared" ref="N49:AD49" si="29">SUBTOTAL(9,N50:N52)</f>
        <v>221500</v>
      </c>
      <c r="O49" s="500">
        <f t="shared" si="29"/>
        <v>0</v>
      </c>
      <c r="P49" s="500">
        <f t="shared" si="29"/>
        <v>113750</v>
      </c>
      <c r="Q49" s="500">
        <f t="shared" si="29"/>
        <v>107750</v>
      </c>
      <c r="R49" s="499">
        <f t="shared" si="29"/>
        <v>0</v>
      </c>
      <c r="S49" s="501">
        <f t="shared" si="29"/>
        <v>184000</v>
      </c>
      <c r="T49" s="500">
        <f t="shared" si="29"/>
        <v>0</v>
      </c>
      <c r="U49" s="500">
        <f t="shared" si="29"/>
        <v>76250</v>
      </c>
      <c r="V49" s="499">
        <f t="shared" si="29"/>
        <v>107750</v>
      </c>
      <c r="W49" s="501">
        <f t="shared" si="29"/>
        <v>184000</v>
      </c>
      <c r="X49" s="500">
        <f t="shared" si="29"/>
        <v>0</v>
      </c>
      <c r="Y49" s="500">
        <f t="shared" si="29"/>
        <v>45250</v>
      </c>
      <c r="Z49" s="499">
        <f>SUBTOTAL(9,Z50:Z52)</f>
        <v>138750</v>
      </c>
      <c r="AA49" s="501">
        <f t="shared" si="29"/>
        <v>183500</v>
      </c>
      <c r="AB49" s="500">
        <f t="shared" si="29"/>
        <v>0</v>
      </c>
      <c r="AC49" s="500">
        <f t="shared" si="29"/>
        <v>0</v>
      </c>
      <c r="AD49" s="499">
        <f t="shared" si="29"/>
        <v>183500</v>
      </c>
      <c r="AE49" s="561">
        <f t="shared" si="3"/>
        <v>773000</v>
      </c>
      <c r="AF49" s="561">
        <f t="shared" si="4"/>
        <v>0</v>
      </c>
      <c r="AG49" s="561">
        <f t="shared" si="5"/>
        <v>235250</v>
      </c>
      <c r="AH49" s="561">
        <f t="shared" si="6"/>
        <v>537750</v>
      </c>
    </row>
    <row r="50" spans="3:34" s="139" customFormat="1" ht="38.25">
      <c r="C50" s="559">
        <v>3</v>
      </c>
      <c r="D50" s="143" t="s">
        <v>155</v>
      </c>
      <c r="E50" s="93" t="s">
        <v>156</v>
      </c>
      <c r="F50" s="144">
        <v>25399</v>
      </c>
      <c r="G50" s="144">
        <v>26669</v>
      </c>
      <c r="H50" s="144">
        <v>27735</v>
      </c>
      <c r="I50" s="144">
        <v>79803</v>
      </c>
      <c r="J50" s="512">
        <v>63497.5</v>
      </c>
      <c r="K50" s="512">
        <v>66672.5</v>
      </c>
      <c r="L50" s="512">
        <v>69337.5</v>
      </c>
      <c r="M50" s="491">
        <f t="shared" si="26"/>
        <v>-9.8611862267892536E-2</v>
      </c>
      <c r="N50" s="503">
        <f>SUM(O50:Q50)</f>
        <v>62500</v>
      </c>
      <c r="O50" s="512"/>
      <c r="P50" s="512"/>
      <c r="Q50" s="512">
        <v>62500</v>
      </c>
      <c r="R50" s="502"/>
      <c r="S50" s="503">
        <f>SUM(T50:V50)</f>
        <v>62500</v>
      </c>
      <c r="T50" s="512"/>
      <c r="U50" s="512"/>
      <c r="V50" s="502">
        <v>62500</v>
      </c>
      <c r="W50" s="503">
        <f>SUM(X50:Z50)</f>
        <v>62500</v>
      </c>
      <c r="X50" s="512"/>
      <c r="Y50" s="512"/>
      <c r="Z50" s="502">
        <v>62500</v>
      </c>
      <c r="AA50" s="503">
        <f>SUM(AB50:AD50)</f>
        <v>62500</v>
      </c>
      <c r="AB50" s="512"/>
      <c r="AC50" s="512"/>
      <c r="AD50" s="502">
        <v>62500</v>
      </c>
      <c r="AE50" s="540">
        <f t="shared" si="3"/>
        <v>250000</v>
      </c>
      <c r="AF50" s="540">
        <f t="shared" si="4"/>
        <v>0</v>
      </c>
      <c r="AG50" s="540">
        <f t="shared" si="5"/>
        <v>0</v>
      </c>
      <c r="AH50" s="540">
        <f t="shared" si="6"/>
        <v>250000</v>
      </c>
    </row>
    <row r="51" spans="3:34" s="102" customFormat="1" ht="38.25">
      <c r="C51" s="558">
        <v>3</v>
      </c>
      <c r="D51" s="143" t="s">
        <v>744</v>
      </c>
      <c r="E51" s="93" t="s">
        <v>160</v>
      </c>
      <c r="F51" s="147"/>
      <c r="G51" s="147"/>
      <c r="H51" s="148"/>
      <c r="I51" s="147"/>
      <c r="J51" s="512">
        <v>0</v>
      </c>
      <c r="K51" s="512">
        <v>0</v>
      </c>
      <c r="L51" s="512">
        <v>0</v>
      </c>
      <c r="M51" s="491"/>
      <c r="N51" s="503">
        <f>SUM(O51:Q51)</f>
        <v>90500</v>
      </c>
      <c r="O51" s="512"/>
      <c r="P51" s="512">
        <f>90500*0.5</f>
        <v>45250</v>
      </c>
      <c r="Q51" s="512">
        <f>90500*0.5</f>
        <v>45250</v>
      </c>
      <c r="R51" s="502"/>
      <c r="S51" s="503">
        <f>SUM(T51:V51)</f>
        <v>90500</v>
      </c>
      <c r="T51" s="512"/>
      <c r="U51" s="502">
        <f>90500*0.5</f>
        <v>45250</v>
      </c>
      <c r="V51" s="502">
        <f>90500*0.5</f>
        <v>45250</v>
      </c>
      <c r="W51" s="503">
        <f>SUM(X51:Z51)</f>
        <v>90500</v>
      </c>
      <c r="X51" s="512"/>
      <c r="Y51" s="502">
        <f>90500*0.5</f>
        <v>45250</v>
      </c>
      <c r="Z51" s="502">
        <f>90500*0.5</f>
        <v>45250</v>
      </c>
      <c r="AA51" s="503">
        <f>SUM(AB51:AD51)</f>
        <v>90000</v>
      </c>
      <c r="AB51" s="512"/>
      <c r="AC51" s="502"/>
      <c r="AD51" s="502">
        <v>90000</v>
      </c>
      <c r="AE51" s="540">
        <f t="shared" si="3"/>
        <v>361500</v>
      </c>
      <c r="AF51" s="540">
        <f t="shared" si="4"/>
        <v>0</v>
      </c>
      <c r="AG51" s="540">
        <f t="shared" si="5"/>
        <v>135750</v>
      </c>
      <c r="AH51" s="540">
        <f t="shared" si="6"/>
        <v>225750</v>
      </c>
    </row>
    <row r="52" spans="3:34" s="102" customFormat="1" ht="38.25">
      <c r="C52" s="558">
        <v>3</v>
      </c>
      <c r="D52" s="143" t="s">
        <v>745</v>
      </c>
      <c r="E52" s="93" t="s">
        <v>161</v>
      </c>
      <c r="F52" s="147"/>
      <c r="G52" s="147"/>
      <c r="H52" s="148"/>
      <c r="I52" s="147"/>
      <c r="J52" s="512">
        <v>0</v>
      </c>
      <c r="K52" s="512">
        <v>0</v>
      </c>
      <c r="L52" s="512">
        <v>0</v>
      </c>
      <c r="M52" s="491"/>
      <c r="N52" s="503">
        <f>SUM(O52:P52)</f>
        <v>68500</v>
      </c>
      <c r="O52" s="512"/>
      <c r="P52" s="512">
        <v>68500</v>
      </c>
      <c r="R52" s="502"/>
      <c r="S52" s="503">
        <f>SUM(T52:U52)</f>
        <v>31000</v>
      </c>
      <c r="T52" s="512"/>
      <c r="U52" s="502">
        <v>31000</v>
      </c>
      <c r="V52" s="502"/>
      <c r="W52" s="503">
        <f>SUM(X52:Z52)</f>
        <v>31000</v>
      </c>
      <c r="X52" s="512"/>
      <c r="Z52" s="502">
        <v>31000</v>
      </c>
      <c r="AA52" s="503">
        <f>SUM(AB52:AD52)</f>
        <v>31000</v>
      </c>
      <c r="AB52" s="512"/>
      <c r="AC52" s="541"/>
      <c r="AD52" s="502">
        <v>31000</v>
      </c>
      <c r="AE52" s="540">
        <f t="shared" si="3"/>
        <v>161500</v>
      </c>
      <c r="AF52" s="540">
        <f t="shared" si="4"/>
        <v>0</v>
      </c>
      <c r="AG52" s="540">
        <f t="shared" si="5"/>
        <v>99500</v>
      </c>
      <c r="AH52" s="540">
        <f t="shared" si="6"/>
        <v>62000</v>
      </c>
    </row>
    <row r="53" spans="3:34" s="139" customFormat="1" ht="25.5">
      <c r="C53" s="559" t="s">
        <v>907</v>
      </c>
      <c r="D53" s="140">
        <v>3.2</v>
      </c>
      <c r="E53" s="104" t="s">
        <v>162</v>
      </c>
      <c r="F53" s="104">
        <v>268796</v>
      </c>
      <c r="G53" s="104">
        <v>290820</v>
      </c>
      <c r="H53" s="104">
        <v>299973</v>
      </c>
      <c r="I53" s="104">
        <v>859589</v>
      </c>
      <c r="J53" s="500">
        <v>671990</v>
      </c>
      <c r="K53" s="500">
        <v>727050</v>
      </c>
      <c r="L53" s="500">
        <v>749932.5</v>
      </c>
      <c r="M53" s="491">
        <f>-1+N53/L53</f>
        <v>-0.95638274111336685</v>
      </c>
      <c r="N53" s="501">
        <f t="shared" ref="N53:AD53" si="30">SUBTOTAL(9,N54:N56)</f>
        <v>32710</v>
      </c>
      <c r="O53" s="500">
        <f t="shared" si="30"/>
        <v>0</v>
      </c>
      <c r="P53" s="500">
        <f t="shared" si="30"/>
        <v>10000</v>
      </c>
      <c r="Q53" s="500">
        <f t="shared" si="30"/>
        <v>22710</v>
      </c>
      <c r="R53" s="499">
        <f t="shared" si="30"/>
        <v>10000</v>
      </c>
      <c r="S53" s="501">
        <f t="shared" si="30"/>
        <v>171345</v>
      </c>
      <c r="T53" s="500">
        <f t="shared" si="30"/>
        <v>0</v>
      </c>
      <c r="U53" s="500">
        <f t="shared" si="30"/>
        <v>10000</v>
      </c>
      <c r="V53" s="499">
        <f t="shared" si="30"/>
        <v>161345</v>
      </c>
      <c r="W53" s="501">
        <f t="shared" si="30"/>
        <v>172300</v>
      </c>
      <c r="X53" s="500">
        <f t="shared" si="30"/>
        <v>0</v>
      </c>
      <c r="Y53" s="500">
        <f t="shared" si="30"/>
        <v>0</v>
      </c>
      <c r="Z53" s="499">
        <f t="shared" si="30"/>
        <v>172300</v>
      </c>
      <c r="AA53" s="501">
        <f t="shared" si="30"/>
        <v>172300</v>
      </c>
      <c r="AB53" s="500">
        <f t="shared" si="30"/>
        <v>0</v>
      </c>
      <c r="AC53" s="500">
        <f t="shared" si="30"/>
        <v>0</v>
      </c>
      <c r="AD53" s="499">
        <f t="shared" si="30"/>
        <v>172300</v>
      </c>
      <c r="AE53" s="561">
        <f t="shared" si="3"/>
        <v>548655</v>
      </c>
      <c r="AF53" s="561">
        <f t="shared" si="4"/>
        <v>0</v>
      </c>
      <c r="AG53" s="561">
        <f t="shared" si="5"/>
        <v>20000</v>
      </c>
      <c r="AH53" s="561">
        <f t="shared" si="6"/>
        <v>528655</v>
      </c>
    </row>
    <row r="54" spans="3:34" s="102" customFormat="1" ht="25.5">
      <c r="C54" s="558">
        <v>3</v>
      </c>
      <c r="D54" s="143" t="s">
        <v>163</v>
      </c>
      <c r="E54" s="93" t="s">
        <v>164</v>
      </c>
      <c r="F54" s="149">
        <v>9084</v>
      </c>
      <c r="G54" s="149">
        <v>9538</v>
      </c>
      <c r="H54" s="149">
        <v>9920</v>
      </c>
      <c r="I54" s="149">
        <v>28542</v>
      </c>
      <c r="J54" s="512">
        <v>22710</v>
      </c>
      <c r="K54" s="512">
        <v>23845</v>
      </c>
      <c r="L54" s="512">
        <v>24800</v>
      </c>
      <c r="M54" s="491">
        <f>-1+N54/L54</f>
        <v>-8.4274193548387055E-2</v>
      </c>
      <c r="N54" s="503">
        <f>SUM(O54:Q54)</f>
        <v>22710</v>
      </c>
      <c r="O54" s="512"/>
      <c r="P54" s="512"/>
      <c r="Q54" s="512">
        <v>22710</v>
      </c>
      <c r="R54" s="502"/>
      <c r="S54" s="503">
        <f>SUM(T54:V54)</f>
        <v>23845</v>
      </c>
      <c r="T54" s="512"/>
      <c r="U54" s="512"/>
      <c r="V54" s="502">
        <v>23845</v>
      </c>
      <c r="W54" s="503">
        <f>SUM(X54:Z54)</f>
        <v>24800</v>
      </c>
      <c r="X54" s="512"/>
      <c r="Y54" s="512"/>
      <c r="Z54" s="502">
        <v>24800</v>
      </c>
      <c r="AA54" s="503">
        <f t="shared" ref="AA54:AA65" si="31">SUM(AB54:AD54)</f>
        <v>24800</v>
      </c>
      <c r="AB54" s="512"/>
      <c r="AC54" s="512"/>
      <c r="AD54" s="502">
        <v>24800</v>
      </c>
      <c r="AE54" s="540">
        <f t="shared" si="3"/>
        <v>96155</v>
      </c>
      <c r="AF54" s="540">
        <f t="shared" si="4"/>
        <v>0</v>
      </c>
      <c r="AG54" s="540">
        <f t="shared" si="5"/>
        <v>0</v>
      </c>
      <c r="AH54" s="540">
        <f t="shared" si="6"/>
        <v>96155</v>
      </c>
    </row>
    <row r="55" spans="3:34" s="139" customFormat="1" ht="38.25">
      <c r="C55" s="559">
        <v>3</v>
      </c>
      <c r="D55" s="143" t="s">
        <v>171</v>
      </c>
      <c r="E55" s="93" t="s">
        <v>172</v>
      </c>
      <c r="F55" s="144">
        <v>58144</v>
      </c>
      <c r="G55" s="144">
        <v>64628</v>
      </c>
      <c r="H55" s="144">
        <v>67214</v>
      </c>
      <c r="I55" s="144">
        <v>189986</v>
      </c>
      <c r="J55" s="512">
        <v>145360</v>
      </c>
      <c r="K55" s="512">
        <v>161570</v>
      </c>
      <c r="L55" s="512">
        <v>168035</v>
      </c>
      <c r="M55" s="491">
        <f>-1+N55/L55</f>
        <v>-1</v>
      </c>
      <c r="N55" s="503">
        <f>SUM(O55:Q55)</f>
        <v>0</v>
      </c>
      <c r="O55" s="512"/>
      <c r="P55" s="512"/>
      <c r="Q55" s="512"/>
      <c r="R55" s="502"/>
      <c r="S55" s="503">
        <f>SUM(T55:V55)</f>
        <v>137500</v>
      </c>
      <c r="T55" s="512"/>
      <c r="U55" s="512"/>
      <c r="V55" s="502">
        <v>137500</v>
      </c>
      <c r="W55" s="503">
        <f>SUM(X55:Z55)</f>
        <v>137500</v>
      </c>
      <c r="X55" s="512"/>
      <c r="Y55" s="512"/>
      <c r="Z55" s="502">
        <v>137500</v>
      </c>
      <c r="AA55" s="503">
        <f t="shared" si="31"/>
        <v>137500</v>
      </c>
      <c r="AB55" s="512"/>
      <c r="AC55" s="512"/>
      <c r="AD55" s="502">
        <v>137500</v>
      </c>
      <c r="AE55" s="540">
        <f t="shared" si="3"/>
        <v>412500</v>
      </c>
      <c r="AF55" s="540">
        <f t="shared" si="4"/>
        <v>0</v>
      </c>
      <c r="AG55" s="540">
        <f t="shared" si="5"/>
        <v>0</v>
      </c>
      <c r="AH55" s="540">
        <f t="shared" si="6"/>
        <v>412500</v>
      </c>
    </row>
    <row r="56" spans="3:34" s="139" customFormat="1" ht="12.75">
      <c r="C56" s="559">
        <v>3</v>
      </c>
      <c r="D56" s="143" t="s">
        <v>177</v>
      </c>
      <c r="E56" s="93" t="s">
        <v>178</v>
      </c>
      <c r="F56" s="144">
        <v>4542</v>
      </c>
      <c r="G56" s="144">
        <v>2385</v>
      </c>
      <c r="H56" s="146">
        <v>0</v>
      </c>
      <c r="I56" s="144">
        <v>6927</v>
      </c>
      <c r="J56" s="512">
        <v>11355</v>
      </c>
      <c r="K56" s="512">
        <v>5962.5</v>
      </c>
      <c r="L56" s="512">
        <v>0</v>
      </c>
      <c r="M56" s="491"/>
      <c r="N56" s="503">
        <f>SUM(O56:Q56)</f>
        <v>10000</v>
      </c>
      <c r="O56" s="512"/>
      <c r="P56" s="512">
        <v>10000</v>
      </c>
      <c r="Q56" s="512">
        <v>0</v>
      </c>
      <c r="R56" s="502">
        <f>P56</f>
        <v>10000</v>
      </c>
      <c r="S56" s="503">
        <f>SUM(T56:V56)</f>
        <v>10000</v>
      </c>
      <c r="T56" s="512"/>
      <c r="U56" s="512">
        <v>10000</v>
      </c>
      <c r="V56" s="502"/>
      <c r="W56" s="503">
        <f>SUM(X56:Z56)</f>
        <v>10000</v>
      </c>
      <c r="X56" s="512"/>
      <c r="Z56" s="512">
        <v>10000</v>
      </c>
      <c r="AA56" s="503">
        <f t="shared" si="31"/>
        <v>10000</v>
      </c>
      <c r="AB56" s="512"/>
      <c r="AC56" s="512"/>
      <c r="AD56" s="502">
        <v>10000</v>
      </c>
      <c r="AE56" s="540">
        <f t="shared" si="3"/>
        <v>40000</v>
      </c>
      <c r="AF56" s="540">
        <f t="shared" si="4"/>
        <v>0</v>
      </c>
      <c r="AG56" s="540">
        <f t="shared" si="5"/>
        <v>20000</v>
      </c>
      <c r="AH56" s="540">
        <f t="shared" si="6"/>
        <v>20000</v>
      </c>
    </row>
    <row r="57" spans="3:34" s="139" customFormat="1" ht="25.5">
      <c r="C57" s="559" t="s">
        <v>907</v>
      </c>
      <c r="D57" s="140">
        <v>3.3</v>
      </c>
      <c r="E57" s="104" t="s">
        <v>179</v>
      </c>
      <c r="F57" s="104">
        <v>435146</v>
      </c>
      <c r="G57" s="104">
        <v>448221</v>
      </c>
      <c r="H57" s="104">
        <v>297406</v>
      </c>
      <c r="I57" s="104">
        <v>1180774</v>
      </c>
      <c r="J57" s="500">
        <v>1087865</v>
      </c>
      <c r="K57" s="500">
        <v>1120552.5</v>
      </c>
      <c r="L57" s="500">
        <v>743515</v>
      </c>
      <c r="M57" s="491">
        <f>-1+N57/L57</f>
        <v>0.13026973228515892</v>
      </c>
      <c r="N57" s="501">
        <f t="shared" ref="N57:AD57" si="32">SUBTOTAL(9,N58:N70)</f>
        <v>840372.5</v>
      </c>
      <c r="O57" s="500">
        <f t="shared" si="32"/>
        <v>0</v>
      </c>
      <c r="P57" s="500">
        <f t="shared" si="32"/>
        <v>700872.5</v>
      </c>
      <c r="Q57" s="500">
        <f t="shared" si="32"/>
        <v>139500</v>
      </c>
      <c r="R57" s="499">
        <f t="shared" si="32"/>
        <v>685872.5</v>
      </c>
      <c r="S57" s="501">
        <f t="shared" si="32"/>
        <v>343750</v>
      </c>
      <c r="T57" s="500">
        <f t="shared" si="32"/>
        <v>0</v>
      </c>
      <c r="U57" s="500">
        <f t="shared" si="32"/>
        <v>15000</v>
      </c>
      <c r="V57" s="499">
        <f t="shared" si="32"/>
        <v>763750</v>
      </c>
      <c r="W57" s="501">
        <f t="shared" si="32"/>
        <v>572770</v>
      </c>
      <c r="X57" s="500">
        <f t="shared" si="32"/>
        <v>0</v>
      </c>
      <c r="Y57" s="500">
        <f t="shared" si="32"/>
        <v>0</v>
      </c>
      <c r="Z57" s="499">
        <f t="shared" si="32"/>
        <v>572770</v>
      </c>
      <c r="AA57" s="501">
        <f t="shared" si="32"/>
        <v>667770</v>
      </c>
      <c r="AB57" s="500">
        <f t="shared" si="32"/>
        <v>0</v>
      </c>
      <c r="AC57" s="500">
        <f t="shared" si="32"/>
        <v>0</v>
      </c>
      <c r="AD57" s="499">
        <f t="shared" si="32"/>
        <v>667770</v>
      </c>
      <c r="AE57" s="561">
        <f t="shared" si="3"/>
        <v>2424662.5</v>
      </c>
      <c r="AF57" s="561">
        <f t="shared" si="4"/>
        <v>0</v>
      </c>
      <c r="AG57" s="561">
        <f t="shared" si="5"/>
        <v>715872.5</v>
      </c>
      <c r="AH57" s="561">
        <f t="shared" si="6"/>
        <v>2143790</v>
      </c>
    </row>
    <row r="58" spans="3:34" s="139" customFormat="1" ht="102">
      <c r="C58" s="559">
        <v>3</v>
      </c>
      <c r="D58" s="143" t="s">
        <v>746</v>
      </c>
      <c r="E58" s="93" t="s">
        <v>1190</v>
      </c>
      <c r="F58" s="144"/>
      <c r="G58" s="144"/>
      <c r="H58" s="144"/>
      <c r="I58" s="144"/>
      <c r="J58" s="512">
        <v>0</v>
      </c>
      <c r="K58" s="512">
        <v>0</v>
      </c>
      <c r="L58" s="512">
        <v>0</v>
      </c>
      <c r="M58" s="491"/>
      <c r="N58" s="503">
        <f t="shared" ref="N58:N69" si="33">SUM(O58:Q58)</f>
        <v>30000</v>
      </c>
      <c r="O58" s="512"/>
      <c r="P58" s="512">
        <v>15000</v>
      </c>
      <c r="Q58" s="512">
        <v>15000</v>
      </c>
      <c r="R58" s="502"/>
      <c r="S58" s="503">
        <f t="shared" ref="S58:S64" si="34">SUM(T58:V58)</f>
        <v>0</v>
      </c>
      <c r="T58" s="512"/>
      <c r="U58" s="512"/>
      <c r="V58" s="502">
        <v>0</v>
      </c>
      <c r="W58" s="503">
        <f t="shared" ref="W58:W69" si="35">SUM(X58:Z58)</f>
        <v>0</v>
      </c>
      <c r="X58" s="512"/>
      <c r="Y58" s="512"/>
      <c r="Z58" s="502">
        <v>0</v>
      </c>
      <c r="AA58" s="503">
        <f t="shared" si="31"/>
        <v>0</v>
      </c>
      <c r="AB58" s="512"/>
      <c r="AC58" s="512"/>
      <c r="AD58" s="502">
        <v>0</v>
      </c>
      <c r="AE58" s="540">
        <f t="shared" si="3"/>
        <v>30000</v>
      </c>
      <c r="AF58" s="540">
        <f t="shared" si="4"/>
        <v>0</v>
      </c>
      <c r="AG58" s="540">
        <f t="shared" si="5"/>
        <v>15000</v>
      </c>
      <c r="AH58" s="540">
        <f t="shared" si="6"/>
        <v>15000</v>
      </c>
    </row>
    <row r="59" spans="3:34" s="102" customFormat="1" ht="38.25">
      <c r="C59" s="558">
        <v>3</v>
      </c>
      <c r="D59" s="143" t="s">
        <v>747</v>
      </c>
      <c r="E59" s="93" t="s">
        <v>182</v>
      </c>
      <c r="F59" s="147"/>
      <c r="G59" s="147"/>
      <c r="H59" s="147"/>
      <c r="I59" s="147"/>
      <c r="J59" s="512">
        <v>0</v>
      </c>
      <c r="K59" s="512">
        <v>0</v>
      </c>
      <c r="L59" s="512">
        <v>0</v>
      </c>
      <c r="M59" s="491"/>
      <c r="N59" s="503">
        <f t="shared" si="33"/>
        <v>12500</v>
      </c>
      <c r="O59" s="512"/>
      <c r="P59" s="512"/>
      <c r="Q59" s="512">
        <v>12500</v>
      </c>
      <c r="R59" s="502"/>
      <c r="S59" s="503">
        <f t="shared" si="34"/>
        <v>12500</v>
      </c>
      <c r="T59" s="512"/>
      <c r="U59" s="512"/>
      <c r="V59" s="502">
        <v>12500</v>
      </c>
      <c r="W59" s="503">
        <f t="shared" si="35"/>
        <v>12500</v>
      </c>
      <c r="X59" s="512"/>
      <c r="Y59" s="512"/>
      <c r="Z59" s="502">
        <v>12500</v>
      </c>
      <c r="AA59" s="503">
        <f t="shared" si="31"/>
        <v>12500</v>
      </c>
      <c r="AB59" s="512"/>
      <c r="AC59" s="512"/>
      <c r="AD59" s="502">
        <v>12500</v>
      </c>
      <c r="AE59" s="540">
        <f t="shared" si="3"/>
        <v>50000</v>
      </c>
      <c r="AF59" s="540">
        <f t="shared" si="4"/>
        <v>0</v>
      </c>
      <c r="AG59" s="540">
        <f t="shared" si="5"/>
        <v>0</v>
      </c>
      <c r="AH59" s="540">
        <f t="shared" si="6"/>
        <v>50000</v>
      </c>
    </row>
    <row r="60" spans="3:34" s="102" customFormat="1" ht="25.5">
      <c r="C60" s="558">
        <v>3</v>
      </c>
      <c r="D60" s="143" t="s">
        <v>748</v>
      </c>
      <c r="E60" s="93" t="s">
        <v>183</v>
      </c>
      <c r="F60" s="147"/>
      <c r="G60" s="147"/>
      <c r="H60" s="147"/>
      <c r="I60" s="147"/>
      <c r="J60" s="512">
        <v>0</v>
      </c>
      <c r="K60" s="512">
        <v>0</v>
      </c>
      <c r="L60" s="512">
        <v>0</v>
      </c>
      <c r="M60" s="491"/>
      <c r="N60" s="503">
        <f t="shared" si="33"/>
        <v>0</v>
      </c>
      <c r="O60" s="512"/>
      <c r="P60" s="512"/>
      <c r="Q60" s="512">
        <v>0</v>
      </c>
      <c r="R60" s="502"/>
      <c r="S60" s="503">
        <f t="shared" si="34"/>
        <v>0</v>
      </c>
      <c r="T60" s="512"/>
      <c r="U60" s="512"/>
      <c r="V60" s="502">
        <v>0</v>
      </c>
      <c r="W60" s="503">
        <f t="shared" si="35"/>
        <v>0</v>
      </c>
      <c r="X60" s="512"/>
      <c r="Y60" s="512"/>
      <c r="Z60" s="502">
        <v>0</v>
      </c>
      <c r="AA60" s="503">
        <f t="shared" si="31"/>
        <v>40000</v>
      </c>
      <c r="AB60" s="512"/>
      <c r="AC60" s="512"/>
      <c r="AD60" s="502">
        <v>40000</v>
      </c>
      <c r="AE60" s="540">
        <f t="shared" si="3"/>
        <v>40000</v>
      </c>
      <c r="AF60" s="540">
        <f t="shared" si="4"/>
        <v>0</v>
      </c>
      <c r="AG60" s="540">
        <f t="shared" si="5"/>
        <v>0</v>
      </c>
      <c r="AH60" s="540">
        <f t="shared" si="6"/>
        <v>40000</v>
      </c>
    </row>
    <row r="61" spans="3:34" s="102" customFormat="1" ht="25.5">
      <c r="C61" s="558">
        <v>3</v>
      </c>
      <c r="D61" s="143" t="s">
        <v>749</v>
      </c>
      <c r="E61" s="93" t="s">
        <v>184</v>
      </c>
      <c r="F61" s="147"/>
      <c r="G61" s="147"/>
      <c r="H61" s="147"/>
      <c r="I61" s="147"/>
      <c r="J61" s="512">
        <v>0</v>
      </c>
      <c r="K61" s="512">
        <v>0</v>
      </c>
      <c r="L61" s="512">
        <v>0</v>
      </c>
      <c r="M61" s="491"/>
      <c r="N61" s="503">
        <f t="shared" si="33"/>
        <v>21000</v>
      </c>
      <c r="O61" s="512"/>
      <c r="P61" s="512">
        <v>21000</v>
      </c>
      <c r="Q61" s="512"/>
      <c r="R61" s="502">
        <f>P61</f>
        <v>21000</v>
      </c>
      <c r="S61" s="503">
        <f t="shared" si="34"/>
        <v>21000</v>
      </c>
      <c r="T61" s="512"/>
      <c r="U61" s="512"/>
      <c r="V61" s="502">
        <v>21000</v>
      </c>
      <c r="W61" s="503">
        <f t="shared" si="35"/>
        <v>0</v>
      </c>
      <c r="X61" s="512"/>
      <c r="Y61" s="512"/>
      <c r="Z61" s="502">
        <v>0</v>
      </c>
      <c r="AA61" s="503">
        <f t="shared" si="31"/>
        <v>0</v>
      </c>
      <c r="AB61" s="512"/>
      <c r="AC61" s="512"/>
      <c r="AD61" s="502">
        <v>0</v>
      </c>
      <c r="AE61" s="540">
        <f t="shared" si="3"/>
        <v>42000</v>
      </c>
      <c r="AF61" s="540">
        <f t="shared" si="4"/>
        <v>0</v>
      </c>
      <c r="AG61" s="540">
        <f t="shared" si="5"/>
        <v>21000</v>
      </c>
      <c r="AH61" s="540">
        <f t="shared" si="6"/>
        <v>21000</v>
      </c>
    </row>
    <row r="62" spans="3:34" s="102" customFormat="1" ht="51">
      <c r="C62" s="558">
        <v>3</v>
      </c>
      <c r="D62" s="143" t="s">
        <v>750</v>
      </c>
      <c r="E62" s="93" t="s">
        <v>185</v>
      </c>
      <c r="F62" s="147"/>
      <c r="G62" s="147"/>
      <c r="H62" s="147"/>
      <c r="I62" s="147"/>
      <c r="J62" s="512">
        <v>0</v>
      </c>
      <c r="K62" s="512">
        <v>0</v>
      </c>
      <c r="L62" s="512">
        <v>0</v>
      </c>
      <c r="M62" s="491"/>
      <c r="N62" s="503">
        <f>SUM(O62:Q62)</f>
        <v>10500</v>
      </c>
      <c r="O62" s="512"/>
      <c r="Q62" s="512">
        <v>10500</v>
      </c>
      <c r="R62" s="502"/>
      <c r="S62" s="503">
        <f t="shared" si="34"/>
        <v>0</v>
      </c>
      <c r="T62" s="512"/>
      <c r="U62" s="512"/>
      <c r="V62" s="502">
        <v>0</v>
      </c>
      <c r="W62" s="503">
        <f t="shared" si="35"/>
        <v>0</v>
      </c>
      <c r="X62" s="512"/>
      <c r="Y62" s="512"/>
      <c r="Z62" s="502">
        <v>0</v>
      </c>
      <c r="AA62" s="503">
        <f t="shared" si="31"/>
        <v>0</v>
      </c>
      <c r="AB62" s="512"/>
      <c r="AC62" s="512"/>
      <c r="AD62" s="502">
        <v>0</v>
      </c>
      <c r="AE62" s="540">
        <f t="shared" si="3"/>
        <v>10500</v>
      </c>
      <c r="AF62" s="540">
        <f t="shared" si="4"/>
        <v>0</v>
      </c>
      <c r="AG62" s="540">
        <f t="shared" si="5"/>
        <v>0</v>
      </c>
      <c r="AH62" s="540">
        <f t="shared" si="6"/>
        <v>10500</v>
      </c>
    </row>
    <row r="63" spans="3:34" s="102" customFormat="1" ht="38.25">
      <c r="C63" s="558">
        <v>3</v>
      </c>
      <c r="D63" s="143" t="s">
        <v>751</v>
      </c>
      <c r="E63" s="93" t="s">
        <v>186</v>
      </c>
      <c r="F63" s="147"/>
      <c r="G63" s="147"/>
      <c r="H63" s="147"/>
      <c r="I63" s="147"/>
      <c r="J63" s="512">
        <v>0</v>
      </c>
      <c r="K63" s="512">
        <v>0</v>
      </c>
      <c r="L63" s="512">
        <v>0</v>
      </c>
      <c r="M63" s="491"/>
      <c r="N63" s="503">
        <f t="shared" si="33"/>
        <v>5250</v>
      </c>
      <c r="O63" s="512"/>
      <c r="P63" s="512"/>
      <c r="Q63" s="512">
        <v>5250</v>
      </c>
      <c r="R63" s="502"/>
      <c r="S63" s="503">
        <f t="shared" si="34"/>
        <v>5250</v>
      </c>
      <c r="T63" s="512"/>
      <c r="U63" s="512"/>
      <c r="V63" s="502">
        <v>5250</v>
      </c>
      <c r="W63" s="503">
        <f t="shared" si="35"/>
        <v>5250</v>
      </c>
      <c r="X63" s="512"/>
      <c r="Y63" s="512"/>
      <c r="Z63" s="502">
        <v>5250</v>
      </c>
      <c r="AA63" s="503">
        <f t="shared" si="31"/>
        <v>5250</v>
      </c>
      <c r="AB63" s="512"/>
      <c r="AC63" s="512"/>
      <c r="AD63" s="502">
        <v>5250</v>
      </c>
      <c r="AE63" s="540">
        <f t="shared" si="3"/>
        <v>21000</v>
      </c>
      <c r="AF63" s="540">
        <f t="shared" si="4"/>
        <v>0</v>
      </c>
      <c r="AG63" s="540">
        <f t="shared" si="5"/>
        <v>0</v>
      </c>
      <c r="AH63" s="540">
        <f t="shared" si="6"/>
        <v>21000</v>
      </c>
    </row>
    <row r="64" spans="3:34" s="102" customFormat="1" ht="25.5">
      <c r="C64" s="558">
        <v>3</v>
      </c>
      <c r="D64" s="143" t="s">
        <v>752</v>
      </c>
      <c r="E64" s="93" t="s">
        <v>187</v>
      </c>
      <c r="F64" s="147"/>
      <c r="G64" s="147"/>
      <c r="H64" s="147"/>
      <c r="I64" s="147"/>
      <c r="J64" s="512">
        <v>0</v>
      </c>
      <c r="K64" s="512">
        <v>0</v>
      </c>
      <c r="L64" s="512">
        <v>0</v>
      </c>
      <c r="M64" s="491"/>
      <c r="N64" s="503">
        <f t="shared" si="33"/>
        <v>46250</v>
      </c>
      <c r="O64" s="512"/>
      <c r="P64" s="512"/>
      <c r="Q64" s="512">
        <v>46250</v>
      </c>
      <c r="R64" s="502"/>
      <c r="S64" s="503">
        <f t="shared" si="34"/>
        <v>55000</v>
      </c>
      <c r="T64" s="512"/>
      <c r="U64" s="512"/>
      <c r="V64" s="502">
        <v>55000</v>
      </c>
      <c r="W64" s="503">
        <f t="shared" si="35"/>
        <v>20020</v>
      </c>
      <c r="X64" s="512"/>
      <c r="Y64" s="512"/>
      <c r="Z64" s="502">
        <v>20020</v>
      </c>
      <c r="AA64" s="503">
        <f t="shared" si="31"/>
        <v>20020</v>
      </c>
      <c r="AB64" s="512"/>
      <c r="AC64" s="512"/>
      <c r="AD64" s="502">
        <v>20020</v>
      </c>
      <c r="AE64" s="540">
        <f t="shared" si="3"/>
        <v>141290</v>
      </c>
      <c r="AF64" s="540">
        <f t="shared" si="4"/>
        <v>0</v>
      </c>
      <c r="AG64" s="540">
        <f t="shared" si="5"/>
        <v>0</v>
      </c>
      <c r="AH64" s="540">
        <f t="shared" si="6"/>
        <v>141290</v>
      </c>
    </row>
    <row r="65" spans="2:36" s="139" customFormat="1" ht="76.5">
      <c r="C65" s="559">
        <v>3</v>
      </c>
      <c r="D65" s="143" t="s">
        <v>190</v>
      </c>
      <c r="E65" s="93" t="s">
        <v>1132</v>
      </c>
      <c r="F65" s="144">
        <v>265949</v>
      </c>
      <c r="G65" s="144">
        <v>293937</v>
      </c>
      <c r="H65" s="144">
        <v>190810</v>
      </c>
      <c r="I65" s="144">
        <v>750696</v>
      </c>
      <c r="J65" s="512">
        <v>664872.5</v>
      </c>
      <c r="K65" s="512">
        <v>734842.5</v>
      </c>
      <c r="L65" s="512">
        <v>477025</v>
      </c>
      <c r="M65" s="491">
        <f>-1+N65/L65</f>
        <v>0.3937896336669986</v>
      </c>
      <c r="N65" s="503">
        <f t="shared" si="33"/>
        <v>664872.5</v>
      </c>
      <c r="O65" s="512"/>
      <c r="P65" s="519">
        <v>664872.5</v>
      </c>
      <c r="Q65" s="512"/>
      <c r="R65" s="502">
        <f>P65</f>
        <v>664872.5</v>
      </c>
      <c r="S65" s="520">
        <f>SUM(T65:U65)</f>
        <v>0</v>
      </c>
      <c r="T65" s="512"/>
      <c r="U65" s="512"/>
      <c r="V65" s="542">
        <f>325000+110000</f>
        <v>435000</v>
      </c>
      <c r="W65" s="520">
        <f>SUM(Z65:Z65)</f>
        <v>450000</v>
      </c>
      <c r="Z65" s="512">
        <v>450000</v>
      </c>
      <c r="AA65" s="503">
        <f t="shared" si="31"/>
        <v>350000</v>
      </c>
      <c r="AB65" s="512"/>
      <c r="AC65" s="512"/>
      <c r="AD65" s="512">
        <v>350000</v>
      </c>
      <c r="AE65" s="540">
        <f t="shared" si="3"/>
        <v>1464872.5</v>
      </c>
      <c r="AF65" s="540">
        <f t="shared" si="4"/>
        <v>0</v>
      </c>
      <c r="AG65" s="540">
        <f t="shared" si="5"/>
        <v>664872.5</v>
      </c>
      <c r="AH65" s="540">
        <f t="shared" si="6"/>
        <v>1235000</v>
      </c>
    </row>
    <row r="66" spans="2:36" s="102" customFormat="1" ht="25.5">
      <c r="C66" s="558">
        <v>3</v>
      </c>
      <c r="D66" s="143" t="s">
        <v>192</v>
      </c>
      <c r="E66" s="93" t="s">
        <v>198</v>
      </c>
      <c r="F66" s="150"/>
      <c r="G66" s="150"/>
      <c r="H66" s="150"/>
      <c r="I66" s="150"/>
      <c r="J66" s="512">
        <v>0</v>
      </c>
      <c r="K66" s="512">
        <v>0</v>
      </c>
      <c r="L66" s="512">
        <v>0</v>
      </c>
      <c r="M66" s="491"/>
      <c r="N66" s="503">
        <f t="shared" si="33"/>
        <v>0</v>
      </c>
      <c r="O66" s="512"/>
      <c r="P66" s="512"/>
      <c r="Q66" s="512"/>
      <c r="R66" s="502"/>
      <c r="S66" s="503">
        <f t="shared" ref="S66:S71" si="36">SUM(T66:V66)</f>
        <v>160000</v>
      </c>
      <c r="T66" s="512"/>
      <c r="V66" s="512">
        <v>160000</v>
      </c>
      <c r="W66" s="503">
        <f t="shared" si="35"/>
        <v>0</v>
      </c>
      <c r="X66" s="512"/>
      <c r="Y66" s="512"/>
      <c r="Z66" s="502"/>
      <c r="AA66" s="503">
        <f t="shared" ref="AA66:AA71" si="37">SUM(AB66:AD66)</f>
        <v>160000</v>
      </c>
      <c r="AB66" s="512"/>
      <c r="AC66" s="512"/>
      <c r="AD66" s="512">
        <v>160000</v>
      </c>
      <c r="AE66" s="540">
        <f t="shared" ref="AE66:AE72" si="38">SUMIF($N$9:$AD$9,$AE$9,N66:AD66)</f>
        <v>320000</v>
      </c>
      <c r="AF66" s="540">
        <f t="shared" ref="AF66:AF72" si="39">SUMIF($N$9:$AD$9,$AF$9,N66:AD66)</f>
        <v>0</v>
      </c>
      <c r="AG66" s="540">
        <f t="shared" ref="AG66:AG72" si="40">SUMIF($N$9:$AD$9,$AG$9,N66:AD66)</f>
        <v>0</v>
      </c>
      <c r="AH66" s="540">
        <f t="shared" ref="AH66:AH71" si="41">SUMIF($N$9:$AD$9,$AH$9,N66:AD66)</f>
        <v>320000</v>
      </c>
    </row>
    <row r="67" spans="2:36" s="102" customFormat="1" ht="25.5">
      <c r="C67" s="558">
        <v>3</v>
      </c>
      <c r="D67" s="143" t="s">
        <v>194</v>
      </c>
      <c r="E67" s="93" t="s">
        <v>199</v>
      </c>
      <c r="F67" s="150"/>
      <c r="G67" s="150"/>
      <c r="H67" s="150"/>
      <c r="I67" s="150"/>
      <c r="J67" s="512">
        <v>0</v>
      </c>
      <c r="K67" s="512">
        <v>0</v>
      </c>
      <c r="L67" s="512">
        <v>0</v>
      </c>
      <c r="M67" s="491"/>
      <c r="N67" s="503">
        <f>SUM(O67:Q67)</f>
        <v>50000</v>
      </c>
      <c r="O67" s="512"/>
      <c r="Q67" s="512">
        <v>50000</v>
      </c>
      <c r="R67" s="502"/>
      <c r="S67" s="503">
        <f t="shared" si="36"/>
        <v>50000</v>
      </c>
      <c r="T67" s="512"/>
      <c r="U67" s="521"/>
      <c r="V67" s="512">
        <v>50000</v>
      </c>
      <c r="W67" s="503">
        <f t="shared" si="35"/>
        <v>50000</v>
      </c>
      <c r="X67" s="512"/>
      <c r="Y67" s="512"/>
      <c r="Z67" s="512">
        <v>50000</v>
      </c>
      <c r="AA67" s="503">
        <f t="shared" si="37"/>
        <v>50000</v>
      </c>
      <c r="AB67" s="512"/>
      <c r="AC67" s="512"/>
      <c r="AD67" s="512">
        <v>50000</v>
      </c>
      <c r="AE67" s="540">
        <f t="shared" si="38"/>
        <v>200000</v>
      </c>
      <c r="AF67" s="540">
        <f t="shared" si="39"/>
        <v>0</v>
      </c>
      <c r="AG67" s="540">
        <f t="shared" si="40"/>
        <v>0</v>
      </c>
      <c r="AH67" s="540">
        <f t="shared" si="41"/>
        <v>200000</v>
      </c>
    </row>
    <row r="68" spans="2:36" s="102" customFormat="1" ht="12.75">
      <c r="C68" s="558">
        <v>3</v>
      </c>
      <c r="D68" s="143" t="s">
        <v>196</v>
      </c>
      <c r="E68" s="93" t="s">
        <v>200</v>
      </c>
      <c r="F68" s="150"/>
      <c r="G68" s="150"/>
      <c r="H68" s="150"/>
      <c r="I68" s="150"/>
      <c r="J68" s="512">
        <v>0</v>
      </c>
      <c r="K68" s="512">
        <v>0</v>
      </c>
      <c r="L68" s="512">
        <v>0</v>
      </c>
      <c r="M68" s="491"/>
      <c r="N68" s="503">
        <f t="shared" si="33"/>
        <v>0</v>
      </c>
      <c r="O68" s="512"/>
      <c r="P68" s="512"/>
      <c r="Q68" s="512"/>
      <c r="R68" s="502"/>
      <c r="S68" s="503">
        <f t="shared" si="36"/>
        <v>25000</v>
      </c>
      <c r="T68" s="512"/>
      <c r="U68" s="521"/>
      <c r="V68" s="512">
        <v>25000</v>
      </c>
      <c r="W68" s="503">
        <f t="shared" si="35"/>
        <v>0</v>
      </c>
      <c r="X68" s="512"/>
      <c r="Y68" s="512"/>
      <c r="Z68" s="512"/>
      <c r="AA68" s="503">
        <f t="shared" si="37"/>
        <v>25000</v>
      </c>
      <c r="AB68" s="512"/>
      <c r="AC68" s="512"/>
      <c r="AD68" s="512">
        <v>25000</v>
      </c>
      <c r="AE68" s="540">
        <f t="shared" si="38"/>
        <v>50000</v>
      </c>
      <c r="AF68" s="540">
        <f t="shared" si="39"/>
        <v>0</v>
      </c>
      <c r="AG68" s="540">
        <f t="shared" si="40"/>
        <v>0</v>
      </c>
      <c r="AH68" s="540">
        <f t="shared" si="41"/>
        <v>50000</v>
      </c>
    </row>
    <row r="69" spans="2:36" s="102" customFormat="1" ht="25.5">
      <c r="C69" s="558">
        <v>3</v>
      </c>
      <c r="D69" s="143" t="s">
        <v>753</v>
      </c>
      <c r="E69" s="93" t="s">
        <v>1133</v>
      </c>
      <c r="F69" s="150"/>
      <c r="G69" s="150"/>
      <c r="H69" s="150"/>
      <c r="I69" s="150"/>
      <c r="J69" s="512">
        <v>0</v>
      </c>
      <c r="K69" s="512">
        <v>0</v>
      </c>
      <c r="L69" s="512">
        <v>0</v>
      </c>
      <c r="M69" s="491"/>
      <c r="N69" s="503">
        <f t="shared" si="33"/>
        <v>0</v>
      </c>
      <c r="O69" s="512"/>
      <c r="P69" s="512"/>
      <c r="Q69" s="512"/>
      <c r="R69" s="502"/>
      <c r="S69" s="503">
        <f t="shared" si="36"/>
        <v>0</v>
      </c>
      <c r="T69" s="512"/>
      <c r="U69" s="521"/>
      <c r="V69" s="512"/>
      <c r="W69" s="503">
        <f t="shared" si="35"/>
        <v>25000</v>
      </c>
      <c r="X69" s="512"/>
      <c r="Y69" s="512"/>
      <c r="Z69" s="512">
        <v>25000</v>
      </c>
      <c r="AA69" s="503">
        <f t="shared" si="37"/>
        <v>0</v>
      </c>
      <c r="AB69" s="512"/>
      <c r="AC69" s="512"/>
      <c r="AD69" s="512"/>
      <c r="AE69" s="540">
        <f t="shared" si="38"/>
        <v>25000</v>
      </c>
      <c r="AF69" s="540">
        <f t="shared" si="39"/>
        <v>0</v>
      </c>
      <c r="AG69" s="540">
        <f t="shared" si="40"/>
        <v>0</v>
      </c>
      <c r="AH69" s="540">
        <f t="shared" si="41"/>
        <v>25000</v>
      </c>
    </row>
    <row r="70" spans="2:36" s="139" customFormat="1" ht="25.5">
      <c r="C70" s="559">
        <v>3</v>
      </c>
      <c r="D70" s="143" t="s">
        <v>754</v>
      </c>
      <c r="E70" s="93" t="s">
        <v>202</v>
      </c>
      <c r="F70" s="152"/>
      <c r="G70" s="152"/>
      <c r="H70" s="152"/>
      <c r="I70" s="152"/>
      <c r="J70" s="512">
        <v>0</v>
      </c>
      <c r="K70" s="512">
        <v>0</v>
      </c>
      <c r="L70" s="512">
        <v>0</v>
      </c>
      <c r="M70" s="491"/>
      <c r="N70" s="503">
        <f>SUM(O70:Q70)</f>
        <v>0</v>
      </c>
      <c r="O70" s="512"/>
      <c r="P70" s="512"/>
      <c r="Q70" s="512"/>
      <c r="R70" s="502"/>
      <c r="S70" s="503">
        <f>SUM(T70:U70)</f>
        <v>15000</v>
      </c>
      <c r="T70" s="512"/>
      <c r="U70" s="512">
        <v>15000</v>
      </c>
      <c r="W70" s="503">
        <f>SUM(X70:Z70)</f>
        <v>10000</v>
      </c>
      <c r="X70" s="512"/>
      <c r="Z70" s="512">
        <v>10000</v>
      </c>
      <c r="AA70" s="503">
        <f t="shared" si="37"/>
        <v>5000</v>
      </c>
      <c r="AB70" s="512"/>
      <c r="AC70" s="542"/>
      <c r="AD70" s="512">
        <v>5000</v>
      </c>
      <c r="AE70" s="540">
        <f t="shared" si="38"/>
        <v>30000</v>
      </c>
      <c r="AF70" s="540">
        <f t="shared" si="39"/>
        <v>0</v>
      </c>
      <c r="AG70" s="540">
        <f t="shared" si="40"/>
        <v>15000</v>
      </c>
      <c r="AH70" s="540">
        <f t="shared" si="41"/>
        <v>15000</v>
      </c>
    </row>
    <row r="71" spans="2:36" ht="25.5">
      <c r="C71" s="556">
        <v>4</v>
      </c>
      <c r="D71" s="78">
        <v>4</v>
      </c>
      <c r="E71" s="522" t="s">
        <v>203</v>
      </c>
      <c r="F71" s="138">
        <v>316713.46319964732</v>
      </c>
      <c r="G71" s="138">
        <v>335930.40562842006</v>
      </c>
      <c r="H71" s="138">
        <v>369206.94506676961</v>
      </c>
      <c r="I71" s="138">
        <v>1021850.8138948369</v>
      </c>
      <c r="J71" s="498">
        <v>791783.65799911832</v>
      </c>
      <c r="K71" s="498">
        <v>839826.0140710501</v>
      </c>
      <c r="L71" s="498">
        <v>923017.36266692402</v>
      </c>
      <c r="M71" s="491">
        <f>-1+N71/L71</f>
        <v>-0.1332774091177259</v>
      </c>
      <c r="N71" s="498">
        <f>SUM(O71:Q71)</f>
        <v>800000</v>
      </c>
      <c r="O71" s="497"/>
      <c r="P71" s="497">
        <v>800000</v>
      </c>
      <c r="Q71" s="497"/>
      <c r="R71" s="496">
        <f>P71/2</f>
        <v>400000</v>
      </c>
      <c r="S71" s="498">
        <f t="shared" si="36"/>
        <v>800000</v>
      </c>
      <c r="T71" s="497"/>
      <c r="U71" s="497">
        <f>P71</f>
        <v>800000</v>
      </c>
      <c r="V71" s="496"/>
      <c r="W71" s="498">
        <f>SUM(X71:Z71)</f>
        <v>800000</v>
      </c>
      <c r="X71" s="497"/>
      <c r="Y71" s="497">
        <f>U71</f>
        <v>800000</v>
      </c>
      <c r="Z71" s="496"/>
      <c r="AA71" s="498">
        <f t="shared" si="37"/>
        <v>400000</v>
      </c>
      <c r="AB71" s="497"/>
      <c r="AC71" s="497">
        <f>P71/2</f>
        <v>400000</v>
      </c>
      <c r="AD71" s="496"/>
      <c r="AE71" s="540">
        <f t="shared" si="38"/>
        <v>2800000</v>
      </c>
      <c r="AF71" s="540">
        <f t="shared" si="39"/>
        <v>0</v>
      </c>
      <c r="AG71" s="540">
        <f t="shared" si="40"/>
        <v>2800000</v>
      </c>
      <c r="AH71" s="540">
        <f t="shared" si="41"/>
        <v>0</v>
      </c>
    </row>
    <row r="72" spans="2:36" ht="13.5" thickBot="1">
      <c r="C72" s="555"/>
      <c r="D72" s="154"/>
      <c r="E72" s="240" t="s">
        <v>18</v>
      </c>
      <c r="F72" s="241">
        <v>20084857.152778342</v>
      </c>
      <c r="G72" s="241">
        <v>18156356.630651411</v>
      </c>
      <c r="H72" s="241">
        <v>19987975.109137338</v>
      </c>
      <c r="I72" s="241">
        <v>58229188.892567091</v>
      </c>
      <c r="J72" s="495">
        <v>50212142.881945856</v>
      </c>
      <c r="K72" s="495">
        <v>45390891.576628529</v>
      </c>
      <c r="L72" s="495">
        <v>49969937.772843346</v>
      </c>
      <c r="M72" s="491"/>
      <c r="N72" s="495">
        <f>SUBTOTAL(9,N10:N71)</f>
        <v>35846789.416242927</v>
      </c>
      <c r="O72" s="494">
        <f>SUBTOTAL(9,O10:O71)</f>
        <v>23968843.293749999</v>
      </c>
      <c r="P72" s="494">
        <f>SUBTOTAL(9,P10:P71)</f>
        <v>11802986.122492926</v>
      </c>
      <c r="Q72" s="494">
        <f>SUBTOTAL(9,Q10:Q71)</f>
        <v>344960</v>
      </c>
      <c r="R72" s="493">
        <f t="shared" ref="R72:AC72" si="42">SUBTOTAL(9,R10:R71)</f>
        <v>6536801.3518714635</v>
      </c>
      <c r="S72" s="495">
        <f t="shared" si="42"/>
        <v>43459326.586391427</v>
      </c>
      <c r="T72" s="494">
        <f t="shared" si="42"/>
        <v>34335418.829764955</v>
      </c>
      <c r="U72" s="494">
        <f t="shared" si="42"/>
        <v>8363338.7566264747</v>
      </c>
      <c r="V72" s="493">
        <f t="shared" si="42"/>
        <v>1195569</v>
      </c>
      <c r="W72" s="495">
        <f t="shared" si="42"/>
        <v>47337543.569531143</v>
      </c>
      <c r="X72" s="494">
        <f t="shared" si="42"/>
        <v>40129045.617442243</v>
      </c>
      <c r="Y72" s="494">
        <f t="shared" si="42"/>
        <v>6161953.9520889036</v>
      </c>
      <c r="Z72" s="493">
        <f t="shared" si="42"/>
        <v>1046544</v>
      </c>
      <c r="AA72" s="495">
        <f>SUBTOTAL(9,AA10:AA71)</f>
        <v>48255503.665908352</v>
      </c>
      <c r="AB72" s="494">
        <f t="shared" si="42"/>
        <v>44479683.418753758</v>
      </c>
      <c r="AC72" s="494">
        <f t="shared" si="42"/>
        <v>2319999.1659045857</v>
      </c>
      <c r="AD72" s="493">
        <f>SUBTOTAL(9,AD10:AD71)</f>
        <v>1455821.08125</v>
      </c>
      <c r="AE72" s="540">
        <f t="shared" si="38"/>
        <v>174899163.23807383</v>
      </c>
      <c r="AF72" s="540">
        <f t="shared" si="39"/>
        <v>142912991.15971094</v>
      </c>
      <c r="AG72" s="540">
        <f t="shared" si="40"/>
        <v>28648277.997112889</v>
      </c>
      <c r="AH72" s="540">
        <f>SUMIF($N$9:$AD$9,$AH$9,N72:AD72)</f>
        <v>4042894.0812499998</v>
      </c>
      <c r="AJ72" s="539"/>
    </row>
    <row r="73" spans="2:36">
      <c r="E73" s="61"/>
      <c r="J73" s="516">
        <f>J72*2.5+I72*2.5</f>
        <v>271103329.43628234</v>
      </c>
      <c r="O73" s="940">
        <f>O72/2.5</f>
        <v>9587537.317499999</v>
      </c>
      <c r="P73" s="59"/>
      <c r="Q73" s="59"/>
      <c r="R73" s="59"/>
      <c r="T73" s="940">
        <f>T72/2.5</f>
        <v>13734167.531905983</v>
      </c>
      <c r="U73" s="59"/>
      <c r="V73" s="59"/>
    </row>
    <row r="74" spans="2:36">
      <c r="B74"/>
      <c r="C74" s="235"/>
      <c r="D74"/>
      <c r="E74"/>
      <c r="F74"/>
      <c r="G74"/>
      <c r="H74"/>
      <c r="I74"/>
      <c r="J74"/>
      <c r="K74"/>
      <c r="L74"/>
      <c r="M74"/>
      <c r="N74"/>
      <c r="O74"/>
      <c r="P74"/>
      <c r="Q74"/>
      <c r="R74" s="59"/>
      <c r="T74" s="59"/>
      <c r="U74" s="59"/>
      <c r="V74" s="59"/>
    </row>
    <row r="75" spans="2:36">
      <c r="B75"/>
      <c r="C75" s="235"/>
      <c r="D75"/>
      <c r="E75"/>
      <c r="F75"/>
      <c r="G75"/>
      <c r="H75"/>
      <c r="I75"/>
      <c r="J75"/>
      <c r="K75"/>
      <c r="L75"/>
      <c r="M75"/>
      <c r="N75"/>
      <c r="O75"/>
      <c r="P75"/>
      <c r="Q75"/>
      <c r="R75" s="59"/>
      <c r="T75" s="59"/>
      <c r="U75" s="59"/>
      <c r="V75" s="59"/>
      <c r="AE75" s="545" t="s">
        <v>904</v>
      </c>
      <c r="AF75" s="546"/>
      <c r="AG75" s="546"/>
      <c r="AH75" s="546"/>
    </row>
    <row r="76" spans="2:36">
      <c r="B76"/>
      <c r="C76" s="235"/>
      <c r="D76"/>
      <c r="E76"/>
      <c r="F76"/>
      <c r="G76"/>
      <c r="H76"/>
      <c r="I76"/>
      <c r="J76"/>
      <c r="K76"/>
      <c r="L76"/>
      <c r="M76"/>
      <c r="N76"/>
      <c r="O76"/>
      <c r="P76"/>
      <c r="Q76"/>
      <c r="R76" s="59"/>
      <c r="T76" s="59"/>
      <c r="U76" s="59"/>
      <c r="V76" s="59"/>
      <c r="AE76" s="547">
        <f>AE72-(AA72+W72+S72+N72)</f>
        <v>0</v>
      </c>
      <c r="AF76" s="547">
        <f>AF72-(AB72+X72+T72+O72)</f>
        <v>0</v>
      </c>
      <c r="AG76" s="547">
        <f>AG72-(AC72+Y72+U72+P72)</f>
        <v>0</v>
      </c>
      <c r="AH76" s="547">
        <f>AH72-(AD72+Z72+V72+Q72)</f>
        <v>0</v>
      </c>
    </row>
    <row r="77" spans="2:36" s="163" customFormat="1">
      <c r="B77"/>
      <c r="C77" s="235"/>
      <c r="D77"/>
      <c r="E77"/>
      <c r="F77"/>
      <c r="G77"/>
      <c r="H77"/>
      <c r="I77"/>
      <c r="J77"/>
      <c r="K77"/>
      <c r="L77"/>
      <c r="M77"/>
      <c r="N77"/>
      <c r="O77"/>
      <c r="P77"/>
      <c r="Q77"/>
      <c r="S77" s="490"/>
      <c r="W77" s="490"/>
      <c r="X77" s="245"/>
      <c r="AA77" s="490"/>
      <c r="AB77" s="245"/>
      <c r="AE77" s="163" t="s">
        <v>906</v>
      </c>
    </row>
    <row r="78" spans="2:36" s="163" customFormat="1">
      <c r="B78"/>
      <c r="C78" s="235"/>
      <c r="D78"/>
      <c r="E78"/>
      <c r="F78"/>
      <c r="G78"/>
      <c r="H78"/>
      <c r="I78"/>
      <c r="J78"/>
      <c r="K78"/>
      <c r="L78"/>
      <c r="M78"/>
      <c r="N78"/>
      <c r="O78"/>
      <c r="P78"/>
      <c r="Q78"/>
      <c r="S78" s="490"/>
      <c r="W78" s="490"/>
      <c r="X78" s="245"/>
      <c r="AA78" s="490"/>
      <c r="AB78" s="245"/>
      <c r="AE78" s="167" t="s">
        <v>4</v>
      </c>
      <c r="AF78" s="167" t="s">
        <v>521</v>
      </c>
      <c r="AG78" s="167" t="s">
        <v>522</v>
      </c>
      <c r="AH78" s="167" t="s">
        <v>845</v>
      </c>
    </row>
    <row r="79" spans="2:36">
      <c r="B79"/>
      <c r="C79" s="235"/>
      <c r="D79"/>
      <c r="E79"/>
      <c r="F79"/>
      <c r="G79"/>
      <c r="H79"/>
      <c r="I79"/>
      <c r="J79"/>
      <c r="K79"/>
      <c r="L79"/>
      <c r="M79"/>
      <c r="N79"/>
      <c r="O79"/>
      <c r="P79"/>
      <c r="Q79"/>
      <c r="R79" s="59"/>
      <c r="T79" s="59"/>
      <c r="U79" s="59"/>
      <c r="V79" s="59"/>
      <c r="AD79" s="539">
        <f>AE79/2.5</f>
        <v>35814745.315229535</v>
      </c>
      <c r="AE79" s="539">
        <f>AE10</f>
        <v>89536863.288073838</v>
      </c>
      <c r="AF79" s="539">
        <f>AF10</f>
        <v>68699906.540960953</v>
      </c>
      <c r="AG79" s="539">
        <f>AG10</f>
        <v>20487132.665862888</v>
      </c>
      <c r="AH79" s="539">
        <f>AH10</f>
        <v>619824.08125000005</v>
      </c>
      <c r="AI79" s="59" t="s">
        <v>853</v>
      </c>
    </row>
    <row r="80" spans="2:36">
      <c r="B80"/>
      <c r="C80" s="235"/>
      <c r="D80"/>
      <c r="E80"/>
      <c r="F80"/>
      <c r="G80"/>
      <c r="H80"/>
      <c r="I80"/>
      <c r="J80"/>
      <c r="K80"/>
      <c r="L80"/>
      <c r="M80"/>
      <c r="N80"/>
      <c r="O80"/>
      <c r="P80"/>
      <c r="Q80"/>
      <c r="R80" s="59"/>
      <c r="T80" s="59"/>
      <c r="U80" s="59"/>
      <c r="V80" s="59"/>
      <c r="AD80" s="539">
        <f>AE80/2.5</f>
        <v>31526392.98</v>
      </c>
      <c r="AE80" s="539">
        <f>AE30</f>
        <v>78815982.450000003</v>
      </c>
      <c r="AF80" s="539">
        <f>AF30</f>
        <v>74213084.618749991</v>
      </c>
      <c r="AG80" s="539">
        <f>AG30</f>
        <v>4390022.8312499998</v>
      </c>
      <c r="AH80" s="539">
        <f>AH30</f>
        <v>212875</v>
      </c>
      <c r="AI80" s="59" t="s">
        <v>854</v>
      </c>
    </row>
    <row r="81" spans="2:36">
      <c r="B81"/>
      <c r="C81" s="235"/>
      <c r="D81"/>
      <c r="E81"/>
      <c r="F81"/>
      <c r="G81"/>
      <c r="H81"/>
      <c r="I81"/>
      <c r="J81"/>
      <c r="K81"/>
      <c r="L81"/>
      <c r="M81"/>
      <c r="N81"/>
      <c r="O81"/>
      <c r="P81"/>
      <c r="Q81"/>
      <c r="R81" s="59"/>
      <c r="T81" s="59"/>
      <c r="U81" s="59"/>
      <c r="V81" s="59"/>
      <c r="AE81" s="539">
        <f>AE48</f>
        <v>3746317.5</v>
      </c>
      <c r="AF81" s="539">
        <f>AF48</f>
        <v>0</v>
      </c>
      <c r="AG81" s="539">
        <f>AG48</f>
        <v>971122.5</v>
      </c>
      <c r="AH81" s="539">
        <f>AH48</f>
        <v>3210195</v>
      </c>
      <c r="AI81" s="59" t="s">
        <v>905</v>
      </c>
    </row>
    <row r="82" spans="2:36">
      <c r="E82" s="61"/>
      <c r="P82" s="59"/>
      <c r="Q82" s="59"/>
      <c r="R82" s="59"/>
      <c r="T82" s="59"/>
      <c r="U82" s="59"/>
      <c r="V82" s="59"/>
      <c r="AE82" s="539">
        <f>AE71</f>
        <v>2800000</v>
      </c>
      <c r="AF82" s="539">
        <f>AF71</f>
        <v>0</v>
      </c>
      <c r="AG82" s="539">
        <f>AG71</f>
        <v>2800000</v>
      </c>
      <c r="AH82" s="539">
        <f>AH71</f>
        <v>0</v>
      </c>
      <c r="AI82" s="59" t="s">
        <v>840</v>
      </c>
    </row>
    <row r="83" spans="2:36">
      <c r="E83" s="61"/>
      <c r="P83" s="59"/>
      <c r="Q83" s="59"/>
      <c r="R83" s="59"/>
      <c r="T83" s="59"/>
      <c r="U83" s="59"/>
      <c r="V83" s="59"/>
      <c r="AD83" s="539">
        <f>AE83/2.5</f>
        <v>69959665.295229524</v>
      </c>
      <c r="AE83" s="548">
        <f>SUM(AE79:AE82)</f>
        <v>174899163.23807383</v>
      </c>
      <c r="AF83" s="548">
        <f>SUM(AF79:AF82)</f>
        <v>142912991.15971094</v>
      </c>
      <c r="AG83" s="548">
        <f>SUM(AG79:AG82)</f>
        <v>28648277.997112889</v>
      </c>
      <c r="AH83" s="548">
        <f>SUM(AH79:AH82)</f>
        <v>4042894.0812499998</v>
      </c>
      <c r="AI83" s="167" t="s">
        <v>4</v>
      </c>
    </row>
    <row r="84" spans="2:36">
      <c r="E84" s="61"/>
      <c r="P84" s="59"/>
      <c r="Q84" s="59"/>
      <c r="R84" s="59"/>
      <c r="T84" s="59"/>
      <c r="U84" s="59"/>
      <c r="V84" s="59"/>
    </row>
    <row r="85" spans="2:36">
      <c r="E85" s="61"/>
      <c r="F85" s="167" t="s">
        <v>205</v>
      </c>
      <c r="J85" s="167" t="s">
        <v>205</v>
      </c>
      <c r="O85"/>
      <c r="P85"/>
      <c r="Q85"/>
      <c r="R85"/>
      <c r="T85" s="59"/>
      <c r="U85" s="59"/>
      <c r="V85" s="59"/>
    </row>
    <row r="86" spans="2:36">
      <c r="E86" s="61"/>
      <c r="O86" s="512"/>
      <c r="P86" s="59"/>
      <c r="Q86" s="59"/>
      <c r="R86" s="59"/>
      <c r="T86" s="59"/>
      <c r="U86" s="59"/>
      <c r="V86" s="59"/>
      <c r="AC86" s="539"/>
    </row>
    <row r="87" spans="2:36" ht="15.95" customHeight="1">
      <c r="E87" s="61"/>
      <c r="F87" s="168" t="s">
        <v>206</v>
      </c>
      <c r="G87" s="168" t="s">
        <v>207</v>
      </c>
      <c r="H87" s="168" t="s">
        <v>208</v>
      </c>
      <c r="I87" s="168" t="s">
        <v>205</v>
      </c>
      <c r="J87" s="168" t="s">
        <v>206</v>
      </c>
      <c r="K87" s="168" t="s">
        <v>207</v>
      </c>
      <c r="L87" s="168" t="s">
        <v>208</v>
      </c>
      <c r="P87" s="59"/>
      <c r="Q87" s="59"/>
      <c r="R87" s="59"/>
      <c r="T87" s="59"/>
      <c r="U87" s="59"/>
      <c r="V87" s="59"/>
      <c r="AE87" s="167" t="s">
        <v>910</v>
      </c>
    </row>
    <row r="88" spans="2:36" ht="18" customHeight="1">
      <c r="E88" s="61"/>
      <c r="F88" s="99">
        <v>2019</v>
      </c>
      <c r="G88" s="169">
        <v>22167977.427432101</v>
      </c>
      <c r="H88" s="170" t="e">
        <f>#REF!</f>
        <v>#REF!</v>
      </c>
      <c r="I88" s="171" t="e">
        <f>G88-H88</f>
        <v>#REF!</v>
      </c>
      <c r="J88" s="99">
        <v>2019</v>
      </c>
      <c r="K88" s="169">
        <v>22167977.427432101</v>
      </c>
      <c r="L88" s="170" t="e">
        <f>#REF!</f>
        <v>#REF!</v>
      </c>
      <c r="P88" s="59"/>
      <c r="Q88" s="59"/>
      <c r="R88" s="59"/>
      <c r="T88" s="59"/>
      <c r="U88" s="59"/>
      <c r="V88" s="59"/>
      <c r="AE88" s="167">
        <v>2019</v>
      </c>
      <c r="AF88" s="167">
        <v>2020</v>
      </c>
      <c r="AG88" s="167">
        <v>2021</v>
      </c>
      <c r="AH88" s="167">
        <v>2022</v>
      </c>
    </row>
    <row r="89" spans="2:36">
      <c r="E89" s="61"/>
      <c r="F89" s="99">
        <v>2020</v>
      </c>
      <c r="G89" s="169">
        <v>21081977.410180453</v>
      </c>
      <c r="H89" s="170" t="e">
        <f>#REF!</f>
        <v>#REF!</v>
      </c>
      <c r="I89" s="171" t="e">
        <f>G89-H89</f>
        <v>#REF!</v>
      </c>
      <c r="J89" s="99">
        <v>2020</v>
      </c>
      <c r="K89" s="169">
        <v>21081977.410180453</v>
      </c>
      <c r="L89" s="170" t="e">
        <f>#REF!</f>
        <v>#REF!</v>
      </c>
      <c r="P89" s="59"/>
      <c r="Q89" s="59"/>
      <c r="R89" s="59"/>
      <c r="T89" s="59"/>
      <c r="U89" s="59"/>
      <c r="V89" s="59"/>
      <c r="AE89" s="534">
        <f>SUMIF($C$10:$C$72,AI89,$O$10:$O$72)</f>
        <v>12781018</v>
      </c>
      <c r="AF89" s="534">
        <f>SUMIF($C$10:$C$72,$AI89,$T$10:$T$72)</f>
        <v>15452502.637264952</v>
      </c>
      <c r="AG89" s="534">
        <f>SUMIF($C$10:$C$72,$AI89,$X$10:$X$72)</f>
        <v>18269335.204942241</v>
      </c>
      <c r="AH89" s="534">
        <f>SUMIF($C$10:$C$72,$AI89,$AB$10:$AB$72)</f>
        <v>22197050.698753763</v>
      </c>
      <c r="AI89" s="59">
        <v>1</v>
      </c>
      <c r="AJ89" s="59" t="s">
        <v>853</v>
      </c>
    </row>
    <row r="90" spans="2:36">
      <c r="E90" s="61"/>
      <c r="F90" s="99">
        <v>2021</v>
      </c>
      <c r="G90" s="169">
        <v>21705976.641249217</v>
      </c>
      <c r="H90" s="170" t="e">
        <f>#REF!</f>
        <v>#REF!</v>
      </c>
      <c r="I90" s="171" t="e">
        <f>G90-H90</f>
        <v>#REF!</v>
      </c>
      <c r="J90" s="99">
        <v>2021</v>
      </c>
      <c r="K90" s="169">
        <v>21705976.641249217</v>
      </c>
      <c r="L90" s="170" t="e">
        <f>#REF!</f>
        <v>#REF!</v>
      </c>
      <c r="P90" s="59"/>
      <c r="Q90" s="59"/>
      <c r="R90" s="59"/>
      <c r="T90" s="59"/>
      <c r="U90" s="59"/>
      <c r="V90" s="59"/>
      <c r="AE90" s="534">
        <f>SUMIF($C$10:$C$72,AI90,$O$10:$O$72)</f>
        <v>11187825.293749999</v>
      </c>
      <c r="AF90" s="534">
        <f>SUMIF($C$10:$C$72,$AI90,$T$10:$T$72)</f>
        <v>18882916.192499999</v>
      </c>
      <c r="AG90" s="534">
        <f>SUMIF($C$10:$C$72,$AI90,$X$10:$X$72)</f>
        <v>21859710.412499998</v>
      </c>
      <c r="AH90" s="534">
        <f>SUMIF($C$10:$C$72,$AI90,$AB$10:$AB$72)</f>
        <v>22282632.719999999</v>
      </c>
      <c r="AI90" s="59">
        <v>2</v>
      </c>
      <c r="AJ90" s="59" t="s">
        <v>854</v>
      </c>
    </row>
    <row r="91" spans="2:36">
      <c r="E91" s="61"/>
      <c r="F91" s="99">
        <v>2022</v>
      </c>
      <c r="G91" s="169">
        <v>21705976.641249217</v>
      </c>
      <c r="H91" s="170" t="e">
        <f>#REF!</f>
        <v>#REF!</v>
      </c>
      <c r="I91" s="171" t="e">
        <f>G91-H91</f>
        <v>#REF!</v>
      </c>
      <c r="J91" s="99">
        <v>2022</v>
      </c>
      <c r="K91" s="169">
        <v>21705976.641249217</v>
      </c>
      <c r="L91" s="170" t="e">
        <f>#REF!</f>
        <v>#REF!</v>
      </c>
      <c r="P91" s="59"/>
      <c r="Q91" s="59"/>
      <c r="R91" s="59"/>
      <c r="T91" s="59"/>
      <c r="U91" s="59"/>
      <c r="V91" s="59"/>
      <c r="AE91" s="534">
        <f>SUMIF($C$10:$C$72,AI91,$O$10:$O$72)</f>
        <v>0</v>
      </c>
      <c r="AF91" s="534">
        <f>SUMIF($C$10:$C$72,$AI91,$T$10:$T$72)</f>
        <v>0</v>
      </c>
      <c r="AG91" s="534">
        <f>SUMIF($C$10:$C$72,$AI91,$X$10:$X$72)</f>
        <v>0</v>
      </c>
      <c r="AH91" s="534">
        <f>SUMIF($C$10:$C$72,$AI91,$AB$10:$AB$72)</f>
        <v>0</v>
      </c>
      <c r="AI91" s="59">
        <v>3</v>
      </c>
      <c r="AJ91" s="59" t="s">
        <v>905</v>
      </c>
    </row>
    <row r="92" spans="2:36">
      <c r="E92" s="61"/>
      <c r="P92" s="59"/>
      <c r="Q92" s="59"/>
      <c r="R92" s="59"/>
      <c r="T92" s="59"/>
      <c r="U92" s="59"/>
      <c r="V92" s="59"/>
      <c r="AE92" s="534">
        <f>SUMIF($C$10:$C$72,AI92,$O$10:$O$72)</f>
        <v>0</v>
      </c>
      <c r="AF92" s="534">
        <f>SUMIF($C$10:$C$72,$AI92,$T$10:$T$72)</f>
        <v>0</v>
      </c>
      <c r="AG92" s="534">
        <f>SUMIF($C$10:$C$72,$AI92,$X$10:$X$72)</f>
        <v>0</v>
      </c>
      <c r="AH92" s="534">
        <f>SUMIF($C$10:$C$72,$AI92,$AB$10:$AB$72)</f>
        <v>0</v>
      </c>
      <c r="AI92" s="59">
        <v>4</v>
      </c>
      <c r="AJ92" s="59" t="s">
        <v>840</v>
      </c>
    </row>
    <row r="93" spans="2:36">
      <c r="E93" s="61"/>
      <c r="P93" s="59"/>
      <c r="Q93" s="59"/>
      <c r="R93" s="59"/>
      <c r="T93" s="59"/>
      <c r="U93" s="59"/>
      <c r="V93" s="59"/>
      <c r="AE93" s="549">
        <f>SUM(AE89:AE92)</f>
        <v>23968843.293749999</v>
      </c>
      <c r="AF93" s="549">
        <f>SUM(AF89:AF92)</f>
        <v>34335418.829764947</v>
      </c>
      <c r="AG93" s="549">
        <f>SUM(AG89:AG92)</f>
        <v>40129045.617442235</v>
      </c>
      <c r="AH93" s="549">
        <f>SUM(AH89:AH92)</f>
        <v>44479683.418753758</v>
      </c>
      <c r="AI93" s="167"/>
      <c r="AJ93" s="167" t="s">
        <v>4</v>
      </c>
    </row>
    <row r="94" spans="2:36">
      <c r="E94" s="61"/>
      <c r="I94" s="172" t="e">
        <f>SUM(I88:I93)</f>
        <v>#REF!</v>
      </c>
      <c r="P94" s="59"/>
      <c r="Q94" s="59"/>
      <c r="R94" s="59"/>
      <c r="T94" s="59"/>
      <c r="U94" s="59"/>
      <c r="V94" s="59"/>
    </row>
    <row r="95" spans="2:36">
      <c r="E95" s="61"/>
      <c r="P95" s="59"/>
      <c r="Q95" s="59"/>
      <c r="R95" s="59"/>
      <c r="T95" s="59"/>
      <c r="U95" s="59"/>
      <c r="V95" s="59"/>
      <c r="AF95" s="719" t="s">
        <v>902</v>
      </c>
      <c r="AG95" s="547">
        <f>AF83-AH95</f>
        <v>0</v>
      </c>
      <c r="AH95" s="539">
        <f>SUM(AE93:AH93)</f>
        <v>142912991.15971094</v>
      </c>
    </row>
    <row r="96" spans="2:36">
      <c r="E96" s="61"/>
      <c r="P96" s="59"/>
      <c r="Q96" s="59"/>
      <c r="R96" s="59"/>
      <c r="T96" s="59"/>
      <c r="U96" s="59"/>
      <c r="V96" s="59"/>
    </row>
    <row r="97" spans="5:36">
      <c r="E97" s="61"/>
      <c r="P97" s="59"/>
      <c r="Q97" s="59"/>
      <c r="R97" s="59"/>
      <c r="T97" s="59"/>
      <c r="U97" s="59"/>
      <c r="V97" s="59"/>
    </row>
    <row r="98" spans="5:36">
      <c r="E98" s="61"/>
      <c r="P98" s="59"/>
      <c r="Q98" s="59"/>
      <c r="R98" s="59"/>
      <c r="T98" s="59"/>
      <c r="U98" s="59"/>
      <c r="V98" s="59"/>
      <c r="AE98" s="167" t="s">
        <v>911</v>
      </c>
    </row>
    <row r="99" spans="5:36">
      <c r="E99" s="61"/>
      <c r="P99" s="59"/>
      <c r="Q99" s="59"/>
      <c r="R99" s="59"/>
      <c r="T99" s="59"/>
      <c r="U99" s="59"/>
      <c r="V99" s="59"/>
      <c r="AE99" s="167">
        <v>2019</v>
      </c>
      <c r="AF99" s="167">
        <v>2020</v>
      </c>
      <c r="AG99" s="167">
        <v>2021</v>
      </c>
      <c r="AH99" s="167">
        <v>2022</v>
      </c>
    </row>
    <row r="100" spans="5:36">
      <c r="E100" s="61"/>
      <c r="P100" s="59"/>
      <c r="Q100" s="59"/>
      <c r="R100" s="59"/>
      <c r="T100" s="59"/>
      <c r="U100" s="59"/>
      <c r="V100" s="59"/>
      <c r="AE100" s="534">
        <f>SUMIF($C$10:$C$72,$AI100,$P$10:$P$72)</f>
        <v>7651379.5412429264</v>
      </c>
      <c r="AF100" s="534">
        <f>SUMIF($C$10:$C$72,$AI100,$U$10:$U$72)</f>
        <v>6636281.5241264747</v>
      </c>
      <c r="AG100" s="534">
        <f>SUMIF($C$10:$C$72,$AI100,$Y$10:$Y$72)</f>
        <v>4759179.2145889038</v>
      </c>
      <c r="AH100" s="534">
        <f>SUMIF($C$10:$C$72,$AI100,$AC$10:$AC$72)</f>
        <v>1440292.3859045857</v>
      </c>
      <c r="AI100" s="59">
        <v>1</v>
      </c>
      <c r="AJ100" s="59" t="s">
        <v>853</v>
      </c>
    </row>
    <row r="101" spans="5:36">
      <c r="E101" s="61"/>
      <c r="P101" s="59"/>
      <c r="Q101" s="59"/>
      <c r="R101" s="59"/>
      <c r="T101" s="59"/>
      <c r="U101" s="59"/>
      <c r="V101" s="59"/>
      <c r="AE101" s="534">
        <f>SUMIF($C$10:$C$72,$AI101,$P$10:$P$72)</f>
        <v>2526984.0812499998</v>
      </c>
      <c r="AF101" s="534">
        <f>SUMIF($C$10:$C$72,$AI101,$U$10:$U$72)</f>
        <v>825807.23249999993</v>
      </c>
      <c r="AG101" s="534">
        <f>SUMIF($C$10:$C$72,$AI101,$Y$10:$Y$72)</f>
        <v>557524.73750000005</v>
      </c>
      <c r="AH101" s="534">
        <f>SUMIF($C$10:$C$72,$AI101,$AC$10:$AC$72)</f>
        <v>479706.78</v>
      </c>
      <c r="AI101" s="59">
        <v>2</v>
      </c>
      <c r="AJ101" s="59" t="s">
        <v>854</v>
      </c>
    </row>
    <row r="102" spans="5:36">
      <c r="E102" s="61"/>
      <c r="P102" s="59"/>
      <c r="Q102" s="59"/>
      <c r="R102" s="59"/>
      <c r="T102" s="59"/>
      <c r="U102" s="59"/>
      <c r="V102" s="59"/>
      <c r="AE102" s="534">
        <f>SUMIF($C$10:$C$72,$AI102,$P$10:$P$72)</f>
        <v>824622.5</v>
      </c>
      <c r="AF102" s="534">
        <f>SUMIF($C$10:$C$72,$AI102,$U$10:$U$72)</f>
        <v>101250</v>
      </c>
      <c r="AG102" s="534">
        <f>SUMIF($C$10:$C$72,$AI102,$Y$10:$Y$72)</f>
        <v>45250</v>
      </c>
      <c r="AH102" s="534">
        <f>SUMIF($C$10:$C$72,$AI102,$AC$10:$AC$72)</f>
        <v>0</v>
      </c>
      <c r="AI102" s="59">
        <v>3</v>
      </c>
      <c r="AJ102" s="59" t="s">
        <v>905</v>
      </c>
    </row>
    <row r="103" spans="5:36">
      <c r="E103" s="61"/>
      <c r="P103" s="59"/>
      <c r="Q103" s="59"/>
      <c r="R103" s="59"/>
      <c r="T103" s="59"/>
      <c r="U103" s="59"/>
      <c r="V103" s="59"/>
      <c r="AE103" s="534">
        <f>SUMIF($C$10:$C$72,$AI103,$P$10:$P$72)</f>
        <v>800000</v>
      </c>
      <c r="AF103" s="534">
        <f>SUMIF($C$10:$C$72,$AI103,$U$10:$U$72)</f>
        <v>800000</v>
      </c>
      <c r="AG103" s="534">
        <f>SUMIF($C$10:$C$72,$AI103,$Y$10:$Y$72)</f>
        <v>800000</v>
      </c>
      <c r="AH103" s="534">
        <f>SUMIF($C$10:$C$72,$AI103,$AC$10:$AC$72)</f>
        <v>400000</v>
      </c>
      <c r="AI103" s="59">
        <v>4</v>
      </c>
      <c r="AJ103" s="59" t="s">
        <v>840</v>
      </c>
    </row>
    <row r="104" spans="5:36">
      <c r="E104" s="61"/>
      <c r="P104" s="59"/>
      <c r="Q104" s="59"/>
      <c r="R104" s="59"/>
      <c r="T104" s="59"/>
      <c r="U104" s="59"/>
      <c r="V104" s="59"/>
      <c r="AE104" s="549">
        <f>SUM(AE100:AE103)</f>
        <v>11802986.122492926</v>
      </c>
      <c r="AF104" s="549">
        <f>SUM(AF100:AF103)</f>
        <v>8363338.7566264747</v>
      </c>
      <c r="AG104" s="549">
        <f>SUM(AG100:AG103)</f>
        <v>6161953.9520889036</v>
      </c>
      <c r="AH104" s="549">
        <f>SUM(AH100:AH103)</f>
        <v>2319999.1659045857</v>
      </c>
      <c r="AI104" s="167"/>
      <c r="AJ104" s="167" t="s">
        <v>4</v>
      </c>
    </row>
    <row r="105" spans="5:36">
      <c r="E105" s="61"/>
      <c r="P105" s="59"/>
      <c r="Q105" s="59"/>
      <c r="R105" s="59"/>
      <c r="T105" s="59"/>
      <c r="U105" s="59"/>
      <c r="V105" s="59"/>
    </row>
    <row r="106" spans="5:36">
      <c r="E106" s="61"/>
      <c r="P106" s="59"/>
      <c r="Q106" s="59"/>
      <c r="R106" s="59"/>
      <c r="T106" s="59"/>
      <c r="U106" s="59"/>
      <c r="V106" s="59"/>
      <c r="AF106" s="719" t="s">
        <v>902</v>
      </c>
      <c r="AG106" s="547">
        <f>AG83-AH106</f>
        <v>0</v>
      </c>
      <c r="AH106" s="539">
        <f>SUM(AE104:AH104)</f>
        <v>28648277.997112889</v>
      </c>
    </row>
    <row r="107" spans="5:36">
      <c r="E107" s="61"/>
      <c r="P107" s="59"/>
      <c r="Q107" s="59"/>
      <c r="R107" s="59"/>
      <c r="T107" s="59"/>
      <c r="U107" s="59"/>
      <c r="V107" s="59"/>
    </row>
    <row r="108" spans="5:36">
      <c r="E108" s="61"/>
      <c r="P108" s="59"/>
      <c r="Q108" s="59"/>
      <c r="R108" s="59"/>
      <c r="T108" s="59"/>
      <c r="U108" s="59"/>
      <c r="V108" s="59"/>
    </row>
    <row r="109" spans="5:36">
      <c r="E109" s="61"/>
      <c r="P109" s="59"/>
      <c r="Q109" s="59"/>
      <c r="R109" s="59"/>
      <c r="T109" s="59"/>
      <c r="U109" s="59"/>
      <c r="V109" s="59"/>
    </row>
    <row r="110" spans="5:36">
      <c r="E110" s="61"/>
      <c r="P110" s="59"/>
      <c r="Q110" s="59"/>
      <c r="R110" s="59"/>
      <c r="T110" s="59"/>
      <c r="U110" s="59"/>
      <c r="V110" s="59"/>
      <c r="AE110" s="545" t="s">
        <v>912</v>
      </c>
    </row>
    <row r="111" spans="5:36">
      <c r="E111" s="61"/>
      <c r="P111" s="59"/>
      <c r="Q111" s="59"/>
      <c r="R111" s="59"/>
      <c r="T111" s="59"/>
      <c r="U111" s="59"/>
      <c r="V111" s="59"/>
      <c r="AE111" s="552">
        <v>2019</v>
      </c>
      <c r="AF111" s="167">
        <v>2020</v>
      </c>
      <c r="AG111" s="167">
        <v>2021</v>
      </c>
      <c r="AH111" s="167">
        <v>2022</v>
      </c>
    </row>
    <row r="112" spans="5:36">
      <c r="E112" s="61"/>
      <c r="P112" s="59"/>
      <c r="Q112" s="59"/>
      <c r="R112" s="59"/>
      <c r="T112" s="59"/>
      <c r="U112" s="59"/>
      <c r="V112" s="59"/>
      <c r="AE112" s="551">
        <f>SUMIF($C$10:$C$72,$AI112,$R$10:$R$72)</f>
        <v>3825689.7706214632</v>
      </c>
      <c r="AF112" s="534">
        <f>SUMIF($C$10:$C$72,$AI112,$U$10:$U$72)</f>
        <v>6636281.5241264747</v>
      </c>
      <c r="AG112" s="534">
        <f>SUMIF($C$10:$C$72,$AI112,$Y$10:$Y$72)</f>
        <v>4759179.2145889038</v>
      </c>
      <c r="AH112" s="534">
        <f>SUMIF($C$10:$C$72,$AI112,$AC$10:$AC$72)</f>
        <v>1440292.3859045857</v>
      </c>
      <c r="AI112" s="59">
        <v>1</v>
      </c>
      <c r="AJ112" s="59" t="s">
        <v>853</v>
      </c>
    </row>
    <row r="113" spans="5:36">
      <c r="E113" s="61"/>
      <c r="P113" s="59"/>
      <c r="Q113" s="59"/>
      <c r="R113" s="59"/>
      <c r="T113" s="59"/>
      <c r="U113" s="59"/>
      <c r="V113" s="59"/>
      <c r="AE113" s="551">
        <f>SUMIF($C$10:$C$72,$AI113,$R$10:$R$72)</f>
        <v>1615239.0812499998</v>
      </c>
      <c r="AF113" s="534">
        <f>SUMIF($C$10:$C$72,$AI113,$U$10:$U$72)</f>
        <v>825807.23249999993</v>
      </c>
      <c r="AG113" s="534">
        <f>SUMIF($C$10:$C$72,$AI113,$Y$10:$Y$72)</f>
        <v>557524.73750000005</v>
      </c>
      <c r="AH113" s="534">
        <f>SUMIF($C$10:$C$72,$AI113,$AC$10:$AC$72)</f>
        <v>479706.78</v>
      </c>
      <c r="AI113" s="59">
        <v>2</v>
      </c>
      <c r="AJ113" s="59" t="s">
        <v>854</v>
      </c>
    </row>
    <row r="114" spans="5:36">
      <c r="E114" s="61"/>
      <c r="P114" s="59"/>
      <c r="Q114" s="59"/>
      <c r="R114" s="59"/>
      <c r="T114" s="59"/>
      <c r="U114" s="59"/>
      <c r="V114" s="59"/>
      <c r="AE114" s="551">
        <f>SUMIF($C$10:$C$72,$AI114,$R$10:$R$72)</f>
        <v>695872.5</v>
      </c>
      <c r="AF114" s="534">
        <f>SUMIF($C$10:$C$72,$AI114,$U$10:$U$72)</f>
        <v>101250</v>
      </c>
      <c r="AG114" s="534">
        <f>SUMIF($C$10:$C$72,$AI114,$Y$10:$Y$72)</f>
        <v>45250</v>
      </c>
      <c r="AH114" s="534">
        <f>SUMIF($C$10:$C$72,$AI114,$AC$10:$AC$72)</f>
        <v>0</v>
      </c>
      <c r="AI114" s="59">
        <v>3</v>
      </c>
      <c r="AJ114" s="59" t="s">
        <v>905</v>
      </c>
    </row>
    <row r="115" spans="5:36">
      <c r="E115" s="61"/>
      <c r="P115" s="59"/>
      <c r="Q115" s="59"/>
      <c r="R115" s="59"/>
      <c r="T115" s="59"/>
      <c r="U115" s="59"/>
      <c r="V115" s="59"/>
      <c r="AE115" s="551">
        <f>SUMIF($C$10:$C$72,$AI115,$R$10:$R$72)</f>
        <v>400000</v>
      </c>
      <c r="AF115" s="534">
        <f>SUMIF($C$10:$C$72,$AI115,$U$10:$U$72)</f>
        <v>800000</v>
      </c>
      <c r="AG115" s="534">
        <f>SUMIF($C$10:$C$72,$AI115,$Y$10:$Y$72)</f>
        <v>800000</v>
      </c>
      <c r="AH115" s="534">
        <f>SUMIF($C$10:$C$72,$AI115,$AC$10:$AC$72)</f>
        <v>400000</v>
      </c>
      <c r="AI115" s="59">
        <v>4</v>
      </c>
      <c r="AJ115" s="59" t="s">
        <v>840</v>
      </c>
    </row>
    <row r="116" spans="5:36">
      <c r="E116" s="61"/>
      <c r="P116" s="59"/>
      <c r="Q116" s="59"/>
      <c r="R116" s="59"/>
      <c r="T116" s="59"/>
      <c r="U116" s="59"/>
      <c r="V116" s="59"/>
      <c r="AE116" s="549">
        <f>SUM(AE112:AE115)</f>
        <v>6536801.3518714625</v>
      </c>
      <c r="AF116" s="549">
        <f>SUM(AF112:AF115)</f>
        <v>8363338.7566264747</v>
      </c>
      <c r="AG116" s="549">
        <f>SUM(AG112:AG115)</f>
        <v>6161953.9520889036</v>
      </c>
      <c r="AH116" s="549">
        <f>SUM(AH112:AH115)</f>
        <v>2319999.1659045857</v>
      </c>
      <c r="AI116" s="167"/>
      <c r="AJ116" s="167" t="s">
        <v>4</v>
      </c>
    </row>
    <row r="117" spans="5:36">
      <c r="E117" s="61"/>
      <c r="P117" s="59"/>
      <c r="Q117" s="59"/>
      <c r="R117" s="59"/>
      <c r="T117" s="59"/>
      <c r="U117" s="59"/>
      <c r="V117" s="59"/>
    </row>
    <row r="118" spans="5:36">
      <c r="E118" s="61"/>
      <c r="P118" s="59"/>
      <c r="Q118" s="59"/>
      <c r="R118" s="59"/>
      <c r="T118" s="59"/>
      <c r="U118" s="59"/>
      <c r="V118" s="59"/>
      <c r="AF118" s="550"/>
      <c r="AG118" s="547"/>
      <c r="AH118" s="539">
        <f>SUM(AE116:AH116)</f>
        <v>23382093.226491425</v>
      </c>
    </row>
    <row r="119" spans="5:36">
      <c r="E119" s="61"/>
      <c r="P119" s="59"/>
      <c r="Q119" s="59"/>
      <c r="R119" s="59"/>
      <c r="T119" s="59"/>
      <c r="U119" s="59"/>
      <c r="V119" s="59"/>
    </row>
    <row r="120" spans="5:36">
      <c r="E120" s="61"/>
      <c r="P120" s="59"/>
      <c r="Q120" s="59"/>
      <c r="R120" s="59"/>
      <c r="T120" s="59"/>
      <c r="U120" s="59"/>
      <c r="V120" s="59"/>
    </row>
    <row r="121" spans="5:36">
      <c r="E121" s="61"/>
      <c r="P121" s="59"/>
      <c r="Q121" s="59"/>
      <c r="R121" s="59"/>
      <c r="T121" s="59"/>
      <c r="U121" s="59"/>
      <c r="V121" s="59"/>
      <c r="AE121" s="167" t="s">
        <v>913</v>
      </c>
    </row>
    <row r="122" spans="5:36">
      <c r="E122" s="61"/>
      <c r="P122" s="59"/>
      <c r="Q122" s="59"/>
      <c r="R122" s="59"/>
      <c r="T122" s="59"/>
      <c r="U122" s="59"/>
      <c r="V122" s="59"/>
      <c r="AE122" s="167">
        <v>2019</v>
      </c>
      <c r="AF122" s="167">
        <v>2020</v>
      </c>
      <c r="AG122" s="167">
        <v>2021</v>
      </c>
      <c r="AH122" s="167">
        <v>2022</v>
      </c>
    </row>
    <row r="123" spans="5:36">
      <c r="E123" s="61"/>
      <c r="P123" s="59"/>
      <c r="Q123" s="59"/>
      <c r="R123" s="59"/>
      <c r="T123" s="59"/>
      <c r="U123" s="59"/>
      <c r="V123" s="59"/>
      <c r="AE123" s="534">
        <f>SUMIF($C$10:$C$72,$AI123,$Q$10:$Q$72)</f>
        <v>45000</v>
      </c>
      <c r="AF123" s="534">
        <f>SUMIF($C$10:$C$72,$AI123,$V$10:$V$72)</f>
        <v>132724</v>
      </c>
      <c r="AG123" s="534">
        <f>SUMIF($C$10:$C$72,$AI123,$Z$10:$Z$72)</f>
        <v>132724</v>
      </c>
      <c r="AH123" s="534">
        <f>SUMIF($C$10:$C$72,$AI123,$AD$10:$AD$72)</f>
        <v>309376.08124999999</v>
      </c>
      <c r="AI123" s="59">
        <v>1</v>
      </c>
      <c r="AJ123" s="59" t="s">
        <v>853</v>
      </c>
    </row>
    <row r="124" spans="5:36">
      <c r="E124" s="61"/>
      <c r="P124" s="59"/>
      <c r="Q124" s="59"/>
      <c r="R124" s="59"/>
      <c r="T124" s="59"/>
      <c r="U124" s="59"/>
      <c r="V124" s="59"/>
      <c r="AE124" s="534">
        <f>SUMIF($C$10:$C$72,$AI124,$Q$10:$Q$72)</f>
        <v>30000</v>
      </c>
      <c r="AF124" s="534">
        <f>SUMIF($C$10:$C$72,$AI124,$V$10:$V$72)</f>
        <v>30000</v>
      </c>
      <c r="AG124" s="534">
        <f>SUMIF($C$10:$C$72,$AI124,$Z$10:$Z$72)</f>
        <v>30000</v>
      </c>
      <c r="AH124" s="534">
        <f>SUMIF($C$10:$C$72,$AI124,$AD$10:$AD$72)</f>
        <v>122875</v>
      </c>
      <c r="AI124" s="59">
        <v>2</v>
      </c>
      <c r="AJ124" s="59" t="s">
        <v>854</v>
      </c>
    </row>
    <row r="125" spans="5:36">
      <c r="E125" s="61"/>
      <c r="P125" s="59"/>
      <c r="Q125" s="59"/>
      <c r="R125" s="59"/>
      <c r="T125" s="59"/>
      <c r="U125" s="59"/>
      <c r="V125" s="59"/>
      <c r="AE125" s="534">
        <f>SUMIF($C$10:$C$72,$AI125,$Q$10:$Q$72)</f>
        <v>269960</v>
      </c>
      <c r="AF125" s="534">
        <f>SUMIF($C$10:$C$72,$AI125,$V$10:$V$72)</f>
        <v>1032845</v>
      </c>
      <c r="AG125" s="534">
        <f>SUMIF($C$10:$C$72,$AI125,$Z$10:$Z$72)</f>
        <v>883820</v>
      </c>
      <c r="AH125" s="534">
        <f>SUMIF($C$10:$C$72,$AI125,$AD$10:$AD$72)</f>
        <v>1023570</v>
      </c>
      <c r="AI125" s="59">
        <v>3</v>
      </c>
      <c r="AJ125" s="59" t="s">
        <v>905</v>
      </c>
    </row>
    <row r="126" spans="5:36">
      <c r="E126" s="61"/>
      <c r="P126" s="59"/>
      <c r="Q126" s="59"/>
      <c r="R126" s="59"/>
      <c r="T126" s="59"/>
      <c r="U126" s="59"/>
      <c r="V126" s="59"/>
      <c r="AE126" s="534">
        <f>SUMIF($C$10:$C$72,$AI126,$Q$10:$Q$72)</f>
        <v>0</v>
      </c>
      <c r="AF126" s="534">
        <f>SUMIF($C$10:$C$72,$AI126,$V$10:$V$72)</f>
        <v>0</v>
      </c>
      <c r="AG126" s="534">
        <f>SUMIF($C$10:$C$72,$AI126,$Z$10:$Z$72)</f>
        <v>0</v>
      </c>
      <c r="AH126" s="534">
        <f>SUMIF($C$10:$C$72,$AI126,$AD$10:$AD$72)</f>
        <v>0</v>
      </c>
      <c r="AI126" s="59">
        <v>4</v>
      </c>
      <c r="AJ126" s="59" t="s">
        <v>840</v>
      </c>
    </row>
    <row r="127" spans="5:36">
      <c r="E127" s="61"/>
      <c r="P127" s="59"/>
      <c r="Q127" s="59"/>
      <c r="R127" s="59"/>
      <c r="T127" s="59"/>
      <c r="U127" s="59"/>
      <c r="V127" s="59"/>
      <c r="AE127" s="549">
        <f>SUM(AE123:AE126)</f>
        <v>344960</v>
      </c>
      <c r="AF127" s="549">
        <f>SUM(AF123:AF126)</f>
        <v>1195569</v>
      </c>
      <c r="AG127" s="549">
        <f>SUM(AG123:AG126)</f>
        <v>1046544</v>
      </c>
      <c r="AH127" s="549">
        <f>SUM(AH123:AH126)</f>
        <v>1455821.08125</v>
      </c>
      <c r="AI127" s="167"/>
      <c r="AJ127" s="167" t="s">
        <v>4</v>
      </c>
    </row>
    <row r="128" spans="5:36">
      <c r="E128" s="61"/>
      <c r="P128" s="59"/>
      <c r="Q128" s="59"/>
      <c r="R128" s="59"/>
      <c r="T128" s="59"/>
      <c r="U128" s="59"/>
      <c r="V128" s="59"/>
    </row>
    <row r="129" spans="4:36">
      <c r="E129" s="61"/>
      <c r="P129" s="59"/>
      <c r="Q129" s="59"/>
      <c r="R129" s="59"/>
      <c r="T129" s="59"/>
      <c r="U129" s="59"/>
      <c r="V129" s="59"/>
      <c r="AF129" s="719" t="s">
        <v>902</v>
      </c>
      <c r="AG129" s="547">
        <f>AH72-AH129</f>
        <v>0</v>
      </c>
      <c r="AH129" s="539">
        <f>SUM(AE127:AH127)</f>
        <v>4042894.0812499998</v>
      </c>
    </row>
    <row r="130" spans="4:36">
      <c r="E130" s="61"/>
      <c r="P130" s="59"/>
      <c r="Q130" s="59"/>
      <c r="R130" s="59"/>
      <c r="T130" s="59"/>
      <c r="U130" s="59"/>
      <c r="V130" s="59"/>
    </row>
    <row r="131" spans="4:36">
      <c r="D131" s="543"/>
      <c r="E131" s="61"/>
      <c r="P131" s="59"/>
      <c r="Q131" s="59"/>
      <c r="R131" s="59"/>
      <c r="T131" s="59"/>
      <c r="U131" s="59"/>
      <c r="V131" s="59"/>
      <c r="AE131" s="167" t="s">
        <v>940</v>
      </c>
    </row>
    <row r="132" spans="4:36">
      <c r="D132" s="560"/>
      <c r="E132" s="61"/>
      <c r="P132" s="59"/>
      <c r="Q132" s="59"/>
      <c r="R132" s="59"/>
      <c r="T132" s="59"/>
      <c r="U132" s="59"/>
      <c r="V132" s="59"/>
      <c r="AA132" s="490">
        <f>AE132</f>
        <v>2019</v>
      </c>
      <c r="AB132" s="490">
        <f>AF132</f>
        <v>2020</v>
      </c>
      <c r="AC132" s="490">
        <f>AG132</f>
        <v>2021</v>
      </c>
      <c r="AD132" s="490">
        <f>AH132</f>
        <v>2022</v>
      </c>
      <c r="AE132" s="167">
        <v>2019</v>
      </c>
      <c r="AF132" s="167">
        <v>2020</v>
      </c>
      <c r="AG132" s="167">
        <v>2021</v>
      </c>
      <c r="AH132" s="167">
        <v>2022</v>
      </c>
    </row>
    <row r="133" spans="4:36">
      <c r="D133" s="560"/>
      <c r="E133" s="61"/>
      <c r="P133" s="59"/>
      <c r="Q133" s="59"/>
      <c r="R133" s="59"/>
      <c r="T133" s="59"/>
      <c r="U133" s="59"/>
      <c r="V133" s="59"/>
      <c r="AA133" s="534">
        <f t="shared" ref="AA133:AD136" si="43">(AE133)/2.5</f>
        <v>8190959.0164971706</v>
      </c>
      <c r="AB133" s="534">
        <f t="shared" si="43"/>
        <v>8888603.26455657</v>
      </c>
      <c r="AC133" s="534">
        <f t="shared" si="43"/>
        <v>9264495.3678124584</v>
      </c>
      <c r="AD133" s="534">
        <f t="shared" si="43"/>
        <v>9578687.6663633399</v>
      </c>
      <c r="AE133" s="534">
        <f>AE123+AE100+AE89</f>
        <v>20477397.541242927</v>
      </c>
      <c r="AF133" s="534">
        <f>AF123+AF100+AF89</f>
        <v>22221508.161391426</v>
      </c>
      <c r="AG133" s="534">
        <f>AG123+AG100+AG89</f>
        <v>23161238.419531144</v>
      </c>
      <c r="AH133" s="534">
        <f>AH123+AH100+AH89</f>
        <v>23946719.165908348</v>
      </c>
      <c r="AI133" s="59">
        <v>1</v>
      </c>
      <c r="AJ133" s="59" t="s">
        <v>853</v>
      </c>
    </row>
    <row r="134" spans="4:36">
      <c r="D134" s="543"/>
      <c r="E134" s="61"/>
      <c r="P134" s="59"/>
      <c r="Q134" s="59"/>
      <c r="R134" s="59"/>
      <c r="T134" s="59"/>
      <c r="U134" s="59"/>
      <c r="V134" s="59"/>
      <c r="AA134" s="534">
        <f t="shared" si="43"/>
        <v>5497923.75</v>
      </c>
      <c r="AB134" s="534">
        <f t="shared" si="43"/>
        <v>7895489.3699999992</v>
      </c>
      <c r="AC134" s="534">
        <f t="shared" si="43"/>
        <v>8978894.0599999987</v>
      </c>
      <c r="AD134" s="534">
        <f t="shared" si="43"/>
        <v>9154085.8000000007</v>
      </c>
      <c r="AE134" s="534">
        <f t="shared" ref="AE134:AH136" si="44">AE124+AE101+AE90</f>
        <v>13744809.375</v>
      </c>
      <c r="AF134" s="534">
        <f t="shared" si="44"/>
        <v>19738723.424999997</v>
      </c>
      <c r="AG134" s="534">
        <f t="shared" si="44"/>
        <v>22447235.149999999</v>
      </c>
      <c r="AH134" s="534">
        <f t="shared" si="44"/>
        <v>22885214.5</v>
      </c>
      <c r="AI134" s="59">
        <v>2</v>
      </c>
      <c r="AJ134" s="59" t="s">
        <v>854</v>
      </c>
    </row>
    <row r="135" spans="4:36">
      <c r="D135" s="543"/>
      <c r="E135" s="61"/>
      <c r="P135" s="59"/>
      <c r="Q135" s="59"/>
      <c r="R135" s="59"/>
      <c r="T135" s="59"/>
      <c r="U135" s="59"/>
      <c r="V135" s="59"/>
      <c r="AA135" s="534">
        <f t="shared" si="43"/>
        <v>437833</v>
      </c>
      <c r="AB135" s="534">
        <f t="shared" si="43"/>
        <v>453638</v>
      </c>
      <c r="AC135" s="534">
        <f t="shared" si="43"/>
        <v>371628</v>
      </c>
      <c r="AD135" s="534">
        <f t="shared" si="43"/>
        <v>409428</v>
      </c>
      <c r="AE135" s="534">
        <f t="shared" si="44"/>
        <v>1094582.5</v>
      </c>
      <c r="AF135" s="534">
        <f t="shared" si="44"/>
        <v>1134095</v>
      </c>
      <c r="AG135" s="534">
        <f t="shared" si="44"/>
        <v>929070</v>
      </c>
      <c r="AH135" s="534">
        <f t="shared" si="44"/>
        <v>1023570</v>
      </c>
      <c r="AI135" s="59">
        <v>3</v>
      </c>
      <c r="AJ135" s="59" t="s">
        <v>905</v>
      </c>
    </row>
    <row r="136" spans="4:36">
      <c r="D136" s="543"/>
      <c r="E136" s="61"/>
      <c r="P136" s="59"/>
      <c r="Q136" s="59"/>
      <c r="R136" s="59"/>
      <c r="T136" s="59"/>
      <c r="U136" s="59"/>
      <c r="V136" s="59"/>
      <c r="AA136" s="534">
        <f t="shared" si="43"/>
        <v>320000</v>
      </c>
      <c r="AB136" s="534">
        <f t="shared" si="43"/>
        <v>320000</v>
      </c>
      <c r="AC136" s="534">
        <f t="shared" si="43"/>
        <v>320000</v>
      </c>
      <c r="AD136" s="534">
        <f t="shared" si="43"/>
        <v>160000</v>
      </c>
      <c r="AE136" s="534">
        <f t="shared" si="44"/>
        <v>800000</v>
      </c>
      <c r="AF136" s="534">
        <f t="shared" si="44"/>
        <v>800000</v>
      </c>
      <c r="AG136" s="534">
        <f t="shared" si="44"/>
        <v>800000</v>
      </c>
      <c r="AH136" s="534">
        <f t="shared" si="44"/>
        <v>400000</v>
      </c>
      <c r="AI136" s="59">
        <v>4</v>
      </c>
      <c r="AJ136" s="59" t="s">
        <v>840</v>
      </c>
    </row>
    <row r="137" spans="4:36">
      <c r="E137" s="61"/>
      <c r="P137" s="59"/>
      <c r="Q137" s="59"/>
      <c r="R137" s="59"/>
      <c r="T137" s="59"/>
      <c r="U137" s="59"/>
      <c r="V137" s="59"/>
      <c r="AA137" s="534">
        <f t="shared" ref="AA137:AH137" si="45">SUM(AA133:AA136)</f>
        <v>14446715.766497171</v>
      </c>
      <c r="AB137" s="534">
        <f t="shared" si="45"/>
        <v>17557730.634556569</v>
      </c>
      <c r="AC137" s="534">
        <f t="shared" si="45"/>
        <v>18935017.427812457</v>
      </c>
      <c r="AD137" s="534">
        <f t="shared" si="45"/>
        <v>19302201.466363341</v>
      </c>
      <c r="AE137" s="549">
        <f t="shared" si="45"/>
        <v>36116789.416242927</v>
      </c>
      <c r="AF137" s="549">
        <f t="shared" si="45"/>
        <v>43894326.586391419</v>
      </c>
      <c r="AG137" s="549">
        <f t="shared" si="45"/>
        <v>47337543.569531143</v>
      </c>
      <c r="AH137" s="549">
        <f t="shared" si="45"/>
        <v>48255503.665908352</v>
      </c>
      <c r="AI137" s="167"/>
      <c r="AJ137" s="167" t="s">
        <v>4</v>
      </c>
    </row>
    <row r="138" spans="4:36">
      <c r="E138" s="61"/>
      <c r="P138" s="59"/>
      <c r="Q138" s="59"/>
      <c r="R138" s="59"/>
      <c r="T138" s="59"/>
      <c r="U138" s="59"/>
      <c r="V138" s="59"/>
    </row>
    <row r="139" spans="4:36">
      <c r="E139" s="61"/>
      <c r="P139" s="59"/>
      <c r="Q139" s="59"/>
      <c r="R139" s="59"/>
      <c r="T139" s="59"/>
      <c r="U139" s="59"/>
      <c r="V139" s="59"/>
      <c r="AE139" s="167" t="s">
        <v>914</v>
      </c>
    </row>
    <row r="140" spans="4:36">
      <c r="E140" s="61"/>
      <c r="P140" s="59"/>
      <c r="Q140" s="59"/>
      <c r="R140" s="59"/>
      <c r="T140" s="59"/>
      <c r="U140" s="59"/>
      <c r="V140" s="59"/>
    </row>
    <row r="141" spans="4:36">
      <c r="E141" s="61"/>
      <c r="P141" s="59"/>
      <c r="Q141" s="59"/>
      <c r="R141" s="59"/>
      <c r="T141" s="59"/>
      <c r="U141" s="59"/>
      <c r="V141" s="59"/>
      <c r="AE141" s="167" t="s">
        <v>915</v>
      </c>
    </row>
    <row r="142" spans="4:36">
      <c r="E142" s="61"/>
      <c r="P142" s="59"/>
      <c r="Q142" s="59"/>
      <c r="R142" s="59"/>
      <c r="T142" s="59"/>
      <c r="U142" s="59"/>
      <c r="V142" s="59"/>
      <c r="AA142" s="565" t="s">
        <v>936</v>
      </c>
    </row>
    <row r="143" spans="4:36">
      <c r="E143" s="61"/>
      <c r="P143" s="59"/>
      <c r="Q143" s="59"/>
      <c r="R143" s="59"/>
      <c r="T143" s="59"/>
      <c r="U143" s="59"/>
      <c r="V143" s="59"/>
      <c r="AA143" s="562">
        <v>2019</v>
      </c>
      <c r="AB143" s="562">
        <v>2020</v>
      </c>
      <c r="AC143" s="562">
        <v>2021</v>
      </c>
      <c r="AD143" s="562">
        <v>2022</v>
      </c>
      <c r="AE143" s="167">
        <v>2019</v>
      </c>
      <c r="AF143" s="167">
        <v>2020</v>
      </c>
      <c r="AG143" s="167">
        <v>2021</v>
      </c>
      <c r="AH143" s="167">
        <v>2022</v>
      </c>
    </row>
    <row r="144" spans="4:36">
      <c r="E144" s="61"/>
      <c r="P144" s="59"/>
      <c r="Q144" s="59"/>
      <c r="R144" s="59"/>
      <c r="T144" s="59"/>
      <c r="U144" s="59"/>
      <c r="V144" s="59"/>
      <c r="AA144" s="563">
        <f>N10</f>
        <v>20207397.541242927</v>
      </c>
      <c r="AB144" s="563">
        <f>S10</f>
        <v>22221508.161391426</v>
      </c>
      <c r="AC144" s="563">
        <f>W10</f>
        <v>23161238.419531144</v>
      </c>
      <c r="AD144" s="563">
        <f>AA10</f>
        <v>23946719.165908352</v>
      </c>
      <c r="AE144" s="534">
        <f>SUMIF($A$10:$A$47,$AI144,$N$10:$N$47)</f>
        <v>22501626.916242927</v>
      </c>
      <c r="AF144" s="534">
        <f>SUMIF($A$10:$A$47,$AI144,$S$10:$S$47)</f>
        <v>29722151.586391427</v>
      </c>
      <c r="AG144" s="534">
        <f>SUMIF($A$10:$A$47,$AI144,$W$10:$W$47)</f>
        <v>32547893.569531143</v>
      </c>
      <c r="AH144" s="534">
        <f>SUMIF($A$10:$A$47,$AI144,$AA$10:$AA$47)</f>
        <v>33060053.665908352</v>
      </c>
      <c r="AI144" s="59">
        <v>1</v>
      </c>
      <c r="AJ144" s="59" t="s">
        <v>934</v>
      </c>
    </row>
    <row r="145" spans="5:36">
      <c r="E145" s="61"/>
      <c r="P145" s="59"/>
      <c r="Q145" s="59"/>
      <c r="R145" s="59"/>
      <c r="T145" s="59"/>
      <c r="U145" s="59"/>
      <c r="V145" s="59"/>
      <c r="AA145" s="563">
        <f>N30</f>
        <v>13744809.375</v>
      </c>
      <c r="AB145" s="563">
        <f>S30</f>
        <v>19738723.425000001</v>
      </c>
      <c r="AC145" s="563">
        <f>W30</f>
        <v>22447235.149999999</v>
      </c>
      <c r="AD145" s="563">
        <f>AA30</f>
        <v>22885214.5</v>
      </c>
      <c r="AE145" s="534">
        <f>SUMIF($A$10:$A$47,$AI145,$N$10:$N$47)</f>
        <v>11450580</v>
      </c>
      <c r="AF145" s="534">
        <f>SUMIF($A$10:$A$47,$AI145,$S$10:$S$47)</f>
        <v>12238080</v>
      </c>
      <c r="AG145" s="534">
        <f>SUMIF($A$10:$A$47,$AI145,$W$10:$W$47)</f>
        <v>13060580</v>
      </c>
      <c r="AH145" s="534">
        <f>SUMIF($A$10:$A$47,$AI145,$AA$10:$AA$47)</f>
        <v>13771880</v>
      </c>
      <c r="AI145" s="59">
        <v>2</v>
      </c>
      <c r="AJ145" s="59" t="s">
        <v>935</v>
      </c>
    </row>
    <row r="146" spans="5:36">
      <c r="E146" s="61"/>
      <c r="P146" s="59"/>
      <c r="Q146" s="59"/>
      <c r="R146" s="59"/>
      <c r="T146" s="59"/>
      <c r="U146" s="59"/>
      <c r="V146" s="59"/>
      <c r="AA146" s="564">
        <f t="shared" ref="AA146:AH146" si="46">SUM(AA144:AA145)</f>
        <v>33952206.916242927</v>
      </c>
      <c r="AB146" s="564">
        <f t="shared" si="46"/>
        <v>41960231.586391427</v>
      </c>
      <c r="AC146" s="564">
        <f t="shared" si="46"/>
        <v>45608473.569531143</v>
      </c>
      <c r="AD146" s="564">
        <f t="shared" si="46"/>
        <v>46831933.665908352</v>
      </c>
      <c r="AE146" s="549">
        <f t="shared" si="46"/>
        <v>33952206.916242927</v>
      </c>
      <c r="AF146" s="549">
        <f t="shared" si="46"/>
        <v>41960231.586391427</v>
      </c>
      <c r="AG146" s="549">
        <f t="shared" si="46"/>
        <v>45608473.569531143</v>
      </c>
      <c r="AH146" s="549">
        <f t="shared" si="46"/>
        <v>46831933.665908352</v>
      </c>
      <c r="AI146" s="167"/>
      <c r="AJ146" s="167" t="s">
        <v>4</v>
      </c>
    </row>
    <row r="147" spans="5:36">
      <c r="E147" s="61"/>
      <c r="P147" s="59"/>
      <c r="Q147" s="59"/>
      <c r="R147" s="59"/>
      <c r="T147" s="59"/>
      <c r="U147" s="59"/>
      <c r="V147" s="59"/>
    </row>
    <row r="148" spans="5:36">
      <c r="E148" s="61"/>
      <c r="P148" s="59"/>
      <c r="Q148" s="59"/>
      <c r="R148" s="59"/>
      <c r="T148" s="59"/>
      <c r="U148" s="59"/>
      <c r="V148" s="59"/>
      <c r="AF148" s="719" t="s">
        <v>902</v>
      </c>
      <c r="AG148" s="547">
        <f>AH148-AE79-AE80</f>
        <v>0</v>
      </c>
      <c r="AH148" s="539">
        <f>SUM(AE146:AH146)</f>
        <v>168352845.73807383</v>
      </c>
    </row>
    <row r="149" spans="5:36">
      <c r="E149" s="61"/>
      <c r="P149" s="59"/>
      <c r="Q149" s="59"/>
      <c r="R149" s="59"/>
      <c r="T149" s="59"/>
      <c r="U149" s="59"/>
      <c r="V149" s="59"/>
      <c r="AF149" s="719" t="s">
        <v>902</v>
      </c>
      <c r="AG149" s="547">
        <f>AH148-AH149</f>
        <v>-270000.0000000298</v>
      </c>
      <c r="AH149" s="539">
        <f>AH157+AH165+AH174</f>
        <v>168622845.73807386</v>
      </c>
    </row>
    <row r="150" spans="5:36">
      <c r="E150" s="61"/>
      <c r="P150" s="59"/>
      <c r="Q150" s="59"/>
      <c r="R150" s="59"/>
      <c r="T150" s="59"/>
      <c r="U150" s="59"/>
      <c r="V150" s="59"/>
    </row>
    <row r="151" spans="5:36">
      <c r="E151" s="61"/>
      <c r="P151" s="59"/>
      <c r="Q151" s="59"/>
      <c r="R151" s="59"/>
      <c r="T151" s="59"/>
      <c r="U151" s="59"/>
      <c r="V151" s="59"/>
      <c r="AE151" s="167" t="s">
        <v>937</v>
      </c>
    </row>
    <row r="152" spans="5:36">
      <c r="E152" s="61"/>
      <c r="P152" s="59"/>
      <c r="Q152" s="59"/>
      <c r="R152" s="59"/>
      <c r="T152" s="59"/>
      <c r="U152" s="59"/>
      <c r="V152" s="59"/>
      <c r="AE152" s="167">
        <v>2019</v>
      </c>
      <c r="AF152" s="167">
        <v>2020</v>
      </c>
      <c r="AG152" s="167">
        <v>2021</v>
      </c>
      <c r="AH152" s="167">
        <v>2022</v>
      </c>
    </row>
    <row r="153" spans="5:36">
      <c r="E153" s="61"/>
      <c r="P153" s="59"/>
      <c r="Q153" s="59"/>
      <c r="R153" s="59"/>
      <c r="T153" s="59"/>
      <c r="U153" s="59"/>
      <c r="V153" s="59"/>
      <c r="AE153" s="534">
        <f>SUMIF($A$10:$A$47,$AI154,$O$10:$O$47)</f>
        <v>12635553.293749999</v>
      </c>
      <c r="AF153" s="534">
        <f>SUMIF($A$10:$A$47,$AI154,$T$10:$T$47)</f>
        <v>22142338.829764951</v>
      </c>
      <c r="AG153" s="534">
        <f>SUMIF($A$10:$A$47,$AI154,$X$10:$X$47)</f>
        <v>27113465.617442235</v>
      </c>
      <c r="AH153" s="534">
        <f>SUMIF($A$10:$A$47,$AI154,$AB$10:$AB$47)</f>
        <v>30752803.418753766</v>
      </c>
    </row>
    <row r="154" spans="5:36">
      <c r="E154" s="61"/>
      <c r="P154" s="59"/>
      <c r="Q154" s="59"/>
      <c r="R154" s="59"/>
      <c r="T154" s="59"/>
      <c r="U154" s="59"/>
      <c r="V154" s="59"/>
      <c r="AE154" s="534">
        <f>SUMIF($A$10:$A$47,$AI155,$O$10:$O$47)</f>
        <v>11333290</v>
      </c>
      <c r="AF154" s="534">
        <f>SUMIF($A$10:$A$47,$AI155,$T$10:$T$47)</f>
        <v>12193080</v>
      </c>
      <c r="AG154" s="534">
        <f>SUMIF($A$10:$A$47,$AI155,$X$10:$X$47)</f>
        <v>13015580</v>
      </c>
      <c r="AH154" s="534">
        <f>SUMIF($A$10:$A$47,$AI155,$AB$10:$AB$47)</f>
        <v>13726880</v>
      </c>
      <c r="AI154" s="59">
        <v>1</v>
      </c>
      <c r="AJ154" s="59" t="s">
        <v>934</v>
      </c>
    </row>
    <row r="155" spans="5:36">
      <c r="E155" s="61"/>
      <c r="P155" s="59"/>
      <c r="Q155" s="59"/>
      <c r="R155" s="59"/>
      <c r="T155" s="59"/>
      <c r="U155" s="59"/>
      <c r="V155" s="59"/>
      <c r="AE155" s="549">
        <f>SUM(AE153:AE154)</f>
        <v>23968843.293749999</v>
      </c>
      <c r="AF155" s="549">
        <f>SUM(AF153:AF154)</f>
        <v>34335418.829764947</v>
      </c>
      <c r="AG155" s="549">
        <f>SUM(AG153:AG154)</f>
        <v>40129045.617442235</v>
      </c>
      <c r="AH155" s="549">
        <f>SUM(AH153:AH154)</f>
        <v>44479683.418753766</v>
      </c>
      <c r="AI155" s="59">
        <v>2</v>
      </c>
      <c r="AJ155" s="59" t="s">
        <v>935</v>
      </c>
    </row>
    <row r="156" spans="5:36">
      <c r="E156" s="61"/>
      <c r="P156" s="59"/>
      <c r="Q156" s="59"/>
      <c r="R156" s="59"/>
      <c r="T156" s="59"/>
      <c r="U156" s="59"/>
      <c r="V156" s="59"/>
      <c r="AI156" s="167"/>
      <c r="AJ156" s="167" t="s">
        <v>4</v>
      </c>
    </row>
    <row r="157" spans="5:36">
      <c r="E157" s="61"/>
      <c r="P157" s="59"/>
      <c r="Q157" s="59"/>
      <c r="R157" s="59"/>
      <c r="T157" s="59"/>
      <c r="U157" s="59"/>
      <c r="V157" s="59"/>
      <c r="AF157"/>
      <c r="AG157"/>
      <c r="AH157" s="539">
        <f>SUM(AE155:AH155)</f>
        <v>142912991.15971094</v>
      </c>
    </row>
    <row r="158" spans="5:36">
      <c r="E158" s="61"/>
      <c r="P158" s="59"/>
      <c r="Q158" s="59"/>
      <c r="R158" s="59"/>
      <c r="T158" s="59"/>
      <c r="U158" s="59"/>
      <c r="V158" s="59"/>
    </row>
    <row r="159" spans="5:36">
      <c r="E159" s="61"/>
      <c r="P159" s="59"/>
      <c r="Q159" s="59"/>
      <c r="R159" s="59"/>
      <c r="T159" s="59"/>
      <c r="U159" s="59"/>
      <c r="V159" s="59"/>
      <c r="AE159" s="167" t="s">
        <v>522</v>
      </c>
    </row>
    <row r="160" spans="5:36">
      <c r="E160" s="61"/>
      <c r="P160" s="59"/>
      <c r="Q160" s="59"/>
      <c r="R160" s="59"/>
      <c r="T160" s="59"/>
      <c r="U160" s="59"/>
      <c r="V160" s="59"/>
      <c r="AE160" s="167">
        <v>2019</v>
      </c>
      <c r="AF160" s="167">
        <v>2020</v>
      </c>
      <c r="AG160" s="167">
        <v>2021</v>
      </c>
      <c r="AH160" s="167">
        <v>2022</v>
      </c>
    </row>
    <row r="161" spans="5:36">
      <c r="E161" s="61"/>
      <c r="P161" s="59"/>
      <c r="Q161" s="59"/>
      <c r="R161" s="59"/>
      <c r="T161" s="59"/>
      <c r="U161" s="59"/>
      <c r="V161" s="59"/>
      <c r="AE161" s="534">
        <f>SUMIF($A$10:$A$47,$AI162,$P$10:$P$47)</f>
        <v>10106073.622492926</v>
      </c>
      <c r="AF161" s="534">
        <f>SUMIF($A$10:$A$47,$AI162,$U$10:$U$47)</f>
        <v>7462088.7566264747</v>
      </c>
      <c r="AG161" s="534">
        <f>SUMIF($A$10:$A$47,$AI162,$Y$10:$Y$47)</f>
        <v>5316703.9520889036</v>
      </c>
      <c r="AH161" s="534">
        <f>SUMIF($A$10:$A$47,$AI162,$AC$10:$AC$47)</f>
        <v>1919999.1659045857</v>
      </c>
    </row>
    <row r="162" spans="5:36">
      <c r="E162" s="61"/>
      <c r="P162" s="59"/>
      <c r="Q162" s="59"/>
      <c r="R162" s="59"/>
      <c r="T162" s="59"/>
      <c r="U162" s="59"/>
      <c r="V162" s="59"/>
      <c r="AE162" s="534">
        <f>SUMIF($A$10:$A$47,$AI163,$P$10:$P$47)</f>
        <v>72290</v>
      </c>
      <c r="AF162" s="534">
        <f>SUMIF($A$10:$A$47,$AI163,$U$10:$U$47)</f>
        <v>0</v>
      </c>
      <c r="AG162" s="534">
        <f>SUMIF($A$10:$A$47,$AI163,$Y$10:$Y$47)</f>
        <v>0</v>
      </c>
      <c r="AH162" s="534">
        <f>SUMIF($A$10:$A$47,$AI163,$AC$10:$AC$47)</f>
        <v>0</v>
      </c>
      <c r="AI162" s="59">
        <v>1</v>
      </c>
      <c r="AJ162" s="59" t="s">
        <v>934</v>
      </c>
    </row>
    <row r="163" spans="5:36">
      <c r="E163" s="61"/>
      <c r="P163" s="59"/>
      <c r="Q163" s="59"/>
      <c r="R163" s="59"/>
      <c r="T163" s="59"/>
      <c r="U163" s="59"/>
      <c r="V163" s="59"/>
      <c r="AE163" s="549">
        <f>SUM(AE161:AE162)</f>
        <v>10178363.622492926</v>
      </c>
      <c r="AF163" s="549">
        <f>SUM(AF161:AF162)</f>
        <v>7462088.7566264747</v>
      </c>
      <c r="AG163" s="549">
        <f>SUM(AG161:AG162)</f>
        <v>5316703.9520889036</v>
      </c>
      <c r="AH163" s="549">
        <f>SUM(AH161:AH162)</f>
        <v>1919999.1659045857</v>
      </c>
      <c r="AI163" s="59">
        <v>2</v>
      </c>
      <c r="AJ163" s="59" t="s">
        <v>935</v>
      </c>
    </row>
    <row r="164" spans="5:36">
      <c r="E164" s="61"/>
      <c r="P164" s="59"/>
      <c r="Q164" s="59"/>
      <c r="R164" s="59"/>
      <c r="T164" s="59"/>
      <c r="U164" s="59"/>
      <c r="V164" s="59"/>
      <c r="AI164" s="167"/>
      <c r="AJ164" s="167" t="s">
        <v>4</v>
      </c>
    </row>
    <row r="165" spans="5:36">
      <c r="E165" s="61"/>
      <c r="P165" s="59"/>
      <c r="Q165" s="59"/>
      <c r="R165" s="59"/>
      <c r="T165" s="59"/>
      <c r="U165" s="59"/>
      <c r="V165" s="59"/>
      <c r="AF165" s="511"/>
      <c r="AG165" s="511"/>
      <c r="AH165" s="539">
        <f>SUM(AE163:AH163)</f>
        <v>24877155.497112889</v>
      </c>
    </row>
    <row r="166" spans="5:36">
      <c r="E166" s="61"/>
      <c r="P166" s="59"/>
      <c r="Q166" s="59"/>
      <c r="R166" s="59"/>
      <c r="T166" s="59"/>
      <c r="U166" s="59"/>
      <c r="V166" s="59"/>
      <c r="AJ166" s="554" t="s">
        <v>907</v>
      </c>
    </row>
    <row r="167" spans="5:36">
      <c r="E167" s="61"/>
      <c r="P167" s="59"/>
      <c r="Q167" s="59"/>
      <c r="R167" s="59"/>
      <c r="T167" s="59"/>
      <c r="U167" s="59"/>
      <c r="V167" s="59"/>
      <c r="AJ167" s="554" t="s">
        <v>924</v>
      </c>
    </row>
    <row r="168" spans="5:36">
      <c r="E168" s="61"/>
      <c r="P168" s="59"/>
      <c r="Q168" s="59"/>
      <c r="R168" s="59"/>
      <c r="T168" s="59"/>
      <c r="U168" s="59"/>
      <c r="V168" s="59"/>
      <c r="AE168" s="167" t="s">
        <v>845</v>
      </c>
    </row>
    <row r="169" spans="5:36">
      <c r="E169" s="61"/>
      <c r="P169" s="59"/>
      <c r="Q169" s="59"/>
      <c r="R169" s="59"/>
      <c r="T169" s="59"/>
      <c r="U169" s="59"/>
      <c r="V169" s="59"/>
      <c r="AE169" s="167">
        <v>2019</v>
      </c>
      <c r="AF169" s="167">
        <v>2020</v>
      </c>
      <c r="AG169" s="167">
        <v>2021</v>
      </c>
      <c r="AH169" s="167">
        <v>2022</v>
      </c>
    </row>
    <row r="170" spans="5:36">
      <c r="E170" s="61"/>
      <c r="P170" s="59"/>
      <c r="Q170" s="59"/>
      <c r="R170" s="59"/>
      <c r="T170" s="59"/>
      <c r="U170" s="59"/>
      <c r="V170" s="59"/>
      <c r="AE170" s="534">
        <f>SUMIF($A$10:$A$47,$AI171,$Q$10:$Q$47)</f>
        <v>30000</v>
      </c>
      <c r="AF170" s="534">
        <f>SUMIF($A$10:$A$47,$AI171,$V$10:$V$47)</f>
        <v>117724</v>
      </c>
      <c r="AG170" s="534">
        <f>SUMIF($A$10:$A$47,$AI171,$Z$10:$Z$47)</f>
        <v>117724</v>
      </c>
      <c r="AH170" s="534">
        <f>SUMIF($A$10:$A$47,$AI171,$AD$10:$AD$47)</f>
        <v>387251.08124999999</v>
      </c>
    </row>
    <row r="171" spans="5:36">
      <c r="E171" s="61"/>
      <c r="P171" s="59"/>
      <c r="Q171" s="59"/>
      <c r="R171" s="59"/>
      <c r="T171" s="59"/>
      <c r="U171" s="59"/>
      <c r="V171" s="59"/>
      <c r="AE171" s="534">
        <f>SUMIF($A$10:$A$47,$AI172,$Q$10:$Q$47)</f>
        <v>45000</v>
      </c>
      <c r="AF171" s="534">
        <f>SUMIF($A$10:$A$47,$AI172,$V$10:$V$47)</f>
        <v>45000</v>
      </c>
      <c r="AG171" s="534">
        <f>SUMIF($A$10:$A$47,$AI172,$Z$10:$Z$47)</f>
        <v>45000</v>
      </c>
      <c r="AH171" s="534">
        <f>SUMIF($A$10:$A$47,$AI172,$AD$10:$AD$47)</f>
        <v>45000</v>
      </c>
      <c r="AI171" s="59">
        <v>1</v>
      </c>
      <c r="AJ171" s="59" t="s">
        <v>934</v>
      </c>
    </row>
    <row r="172" spans="5:36">
      <c r="E172" s="61"/>
      <c r="P172" s="59"/>
      <c r="Q172" s="59"/>
      <c r="R172" s="59"/>
      <c r="T172" s="59"/>
      <c r="U172" s="59"/>
      <c r="V172" s="59"/>
      <c r="AE172" s="549">
        <f>SUM(AE170:AE171)</f>
        <v>75000</v>
      </c>
      <c r="AF172" s="549">
        <f>SUM(AF170:AF171)</f>
        <v>162724</v>
      </c>
      <c r="AG172" s="549">
        <f>SUM(AG170:AG171)</f>
        <v>162724</v>
      </c>
      <c r="AH172" s="549">
        <f>SUM(AH170:AH171)</f>
        <v>432251.08124999999</v>
      </c>
      <c r="AI172" s="59">
        <v>2</v>
      </c>
      <c r="AJ172" s="59" t="s">
        <v>935</v>
      </c>
    </row>
    <row r="173" spans="5:36">
      <c r="E173" s="61"/>
      <c r="P173" s="59"/>
      <c r="Q173" s="59"/>
      <c r="R173" s="59"/>
      <c r="T173" s="59"/>
      <c r="U173" s="59"/>
      <c r="V173" s="59"/>
      <c r="AI173" s="167"/>
      <c r="AJ173" s="167" t="s">
        <v>4</v>
      </c>
    </row>
    <row r="174" spans="5:36">
      <c r="E174" s="61"/>
      <c r="P174" s="59"/>
      <c r="Q174" s="59"/>
      <c r="R174" s="59"/>
      <c r="T174" s="59"/>
      <c r="U174" s="59"/>
      <c r="V174" s="59"/>
      <c r="AF174" s="511"/>
      <c r="AG174" s="511"/>
      <c r="AH174" s="539">
        <f>SUM(AE172:AH172)</f>
        <v>832699.08125000005</v>
      </c>
    </row>
    <row r="175" spans="5:36">
      <c r="E175" s="61"/>
      <c r="P175" s="59"/>
      <c r="Q175" s="59"/>
      <c r="R175" s="59"/>
      <c r="T175" s="59"/>
      <c r="U175" s="59"/>
      <c r="V175" s="59"/>
      <c r="AJ175" s="554" t="s">
        <v>931</v>
      </c>
    </row>
    <row r="176" spans="5:36">
      <c r="E176" s="61"/>
      <c r="P176" s="59"/>
      <c r="Q176" s="59"/>
      <c r="R176" s="59"/>
      <c r="T176" s="59"/>
      <c r="U176" s="59"/>
      <c r="V176" s="59"/>
      <c r="AJ176" s="554" t="s">
        <v>932</v>
      </c>
    </row>
    <row r="177" spans="5:36">
      <c r="E177" s="61"/>
      <c r="P177" s="59"/>
      <c r="Q177" s="59"/>
      <c r="R177" s="59"/>
      <c r="T177" s="59"/>
      <c r="U177" s="59"/>
      <c r="V177" s="59"/>
      <c r="AJ177" s="554" t="s">
        <v>933</v>
      </c>
    </row>
    <row r="178" spans="5:36">
      <c r="E178" s="61"/>
      <c r="P178" s="59"/>
      <c r="Q178" s="59"/>
      <c r="R178" s="59"/>
      <c r="T178" s="59"/>
      <c r="U178" s="59"/>
      <c r="V178" s="59"/>
    </row>
    <row r="179" spans="5:36">
      <c r="E179" s="61"/>
      <c r="P179" s="59"/>
      <c r="Q179" s="59"/>
      <c r="R179" s="59"/>
      <c r="T179" s="59"/>
      <c r="U179" s="59"/>
      <c r="V179" s="59"/>
    </row>
    <row r="180" spans="5:36">
      <c r="E180" s="61"/>
      <c r="P180" s="59"/>
      <c r="Q180" s="59"/>
      <c r="R180" s="59"/>
      <c r="T180" s="59"/>
      <c r="U180" s="59"/>
      <c r="V180" s="59"/>
    </row>
    <row r="181" spans="5:36">
      <c r="E181" s="61"/>
      <c r="P181" s="59"/>
      <c r="Q181" s="59"/>
      <c r="R181" s="59"/>
      <c r="T181" s="59"/>
      <c r="U181" s="59"/>
      <c r="V181" s="59"/>
    </row>
    <row r="182" spans="5:36">
      <c r="E182" s="61"/>
      <c r="P182" s="59"/>
      <c r="Q182" s="59"/>
      <c r="R182" s="59"/>
      <c r="T182" s="59"/>
      <c r="U182" s="59"/>
      <c r="V182" s="59"/>
    </row>
    <row r="183" spans="5:36">
      <c r="E183" s="61"/>
      <c r="P183" s="59"/>
      <c r="Q183" s="59"/>
      <c r="R183" s="59"/>
      <c r="T183" s="59"/>
      <c r="U183" s="59"/>
      <c r="V183" s="59"/>
    </row>
    <row r="184" spans="5:36">
      <c r="E184" s="61"/>
      <c r="P184" s="59"/>
      <c r="Q184" s="59"/>
      <c r="R184" s="59"/>
      <c r="T184" s="59"/>
      <c r="U184" s="59"/>
      <c r="V184" s="59"/>
    </row>
    <row r="185" spans="5:36">
      <c r="E185" s="61"/>
      <c r="P185" s="59"/>
      <c r="Q185" s="59"/>
      <c r="R185" s="59"/>
      <c r="T185" s="59"/>
      <c r="U185" s="59"/>
      <c r="V185" s="59"/>
    </row>
    <row r="186" spans="5:36">
      <c r="E186" s="61"/>
      <c r="P186" s="59"/>
      <c r="Q186" s="59"/>
      <c r="R186" s="59"/>
      <c r="T186" s="59"/>
      <c r="U186" s="59"/>
      <c r="V186" s="59"/>
    </row>
    <row r="187" spans="5:36">
      <c r="E187" s="61"/>
      <c r="P187" s="59"/>
      <c r="Q187" s="59"/>
      <c r="R187" s="59"/>
      <c r="T187" s="59"/>
      <c r="U187" s="59"/>
      <c r="V187" s="59"/>
    </row>
    <row r="188" spans="5:36">
      <c r="E188" s="61"/>
      <c r="P188" s="59"/>
      <c r="Q188" s="59"/>
      <c r="R188" s="59"/>
      <c r="T188" s="59"/>
      <c r="U188" s="59"/>
      <c r="V188" s="59"/>
    </row>
    <row r="189" spans="5:36">
      <c r="E189" s="61"/>
      <c r="P189" s="59"/>
      <c r="Q189" s="59"/>
      <c r="R189" s="59"/>
      <c r="T189" s="59"/>
      <c r="U189" s="59"/>
      <c r="V189" s="59"/>
    </row>
    <row r="190" spans="5:36">
      <c r="E190" s="61"/>
      <c r="P190" s="59"/>
      <c r="Q190" s="59"/>
      <c r="R190" s="59"/>
      <c r="T190" s="59"/>
      <c r="U190" s="59"/>
      <c r="V190" s="59"/>
    </row>
    <row r="191" spans="5:36">
      <c r="E191" s="61"/>
      <c r="P191" s="59"/>
      <c r="Q191" s="59"/>
      <c r="R191" s="59"/>
      <c r="T191" s="59"/>
      <c r="U191" s="59"/>
      <c r="V191" s="59"/>
    </row>
    <row r="192" spans="5:36">
      <c r="E192" s="61"/>
      <c r="P192" s="59"/>
      <c r="Q192" s="59"/>
      <c r="R192" s="59"/>
      <c r="T192" s="59"/>
      <c r="U192" s="59"/>
      <c r="V192" s="59"/>
    </row>
    <row r="193" spans="5:22">
      <c r="E193" s="61"/>
      <c r="P193" s="59"/>
      <c r="Q193" s="59"/>
      <c r="R193" s="59"/>
      <c r="T193" s="59"/>
      <c r="U193" s="59"/>
      <c r="V193" s="59"/>
    </row>
    <row r="194" spans="5:22">
      <c r="E194" s="61"/>
      <c r="P194" s="59"/>
      <c r="Q194" s="59"/>
      <c r="R194" s="59"/>
      <c r="T194" s="59"/>
      <c r="U194" s="59"/>
      <c r="V194" s="59"/>
    </row>
    <row r="195" spans="5:22">
      <c r="E195" s="61"/>
      <c r="P195" s="59"/>
      <c r="Q195" s="59"/>
      <c r="R195" s="59"/>
      <c r="T195" s="59"/>
      <c r="U195" s="59"/>
      <c r="V195" s="59"/>
    </row>
    <row r="196" spans="5:22">
      <c r="E196" s="61"/>
      <c r="P196" s="59"/>
      <c r="Q196" s="59"/>
      <c r="R196" s="59"/>
      <c r="T196" s="59"/>
      <c r="U196" s="59"/>
      <c r="V196" s="59"/>
    </row>
    <row r="197" spans="5:22">
      <c r="E197" s="61"/>
      <c r="P197" s="59"/>
      <c r="Q197" s="59"/>
      <c r="R197" s="59"/>
      <c r="T197" s="59"/>
      <c r="U197" s="59"/>
      <c r="V197" s="59"/>
    </row>
    <row r="198" spans="5:22">
      <c r="E198" s="61"/>
      <c r="P198" s="59"/>
      <c r="Q198" s="59"/>
      <c r="R198" s="59"/>
      <c r="T198" s="59"/>
      <c r="U198" s="59"/>
      <c r="V198" s="59"/>
    </row>
    <row r="199" spans="5:22">
      <c r="E199" s="61"/>
      <c r="P199" s="59"/>
      <c r="Q199" s="59"/>
      <c r="R199" s="59"/>
      <c r="T199" s="59"/>
      <c r="U199" s="59"/>
      <c r="V199" s="59"/>
    </row>
    <row r="200" spans="5:22">
      <c r="E200" s="61"/>
      <c r="P200" s="59"/>
      <c r="Q200" s="59"/>
      <c r="R200" s="59"/>
      <c r="T200" s="59"/>
      <c r="U200" s="59"/>
      <c r="V200" s="59"/>
    </row>
    <row r="201" spans="5:22">
      <c r="E201" s="61"/>
      <c r="P201" s="59"/>
      <c r="Q201" s="59"/>
      <c r="R201" s="59"/>
      <c r="T201" s="59"/>
      <c r="U201" s="59"/>
      <c r="V201" s="59"/>
    </row>
    <row r="202" spans="5:22">
      <c r="E202" s="61"/>
      <c r="P202" s="59"/>
      <c r="Q202" s="59"/>
      <c r="R202" s="59"/>
      <c r="T202" s="59"/>
      <c r="U202" s="59"/>
      <c r="V202" s="59"/>
    </row>
    <row r="203" spans="5:22">
      <c r="E203" s="61"/>
      <c r="P203" s="59"/>
      <c r="Q203" s="59"/>
      <c r="R203" s="59"/>
      <c r="T203" s="59"/>
      <c r="U203" s="59"/>
      <c r="V203" s="59"/>
    </row>
    <row r="204" spans="5:22">
      <c r="E204" s="61"/>
      <c r="P204" s="59"/>
      <c r="Q204" s="59"/>
      <c r="R204" s="59"/>
      <c r="T204" s="59"/>
      <c r="U204" s="59"/>
      <c r="V204" s="59"/>
    </row>
    <row r="205" spans="5:22">
      <c r="E205" s="61"/>
      <c r="P205" s="59"/>
      <c r="Q205" s="59"/>
      <c r="R205" s="59"/>
      <c r="T205" s="59"/>
      <c r="U205" s="59"/>
      <c r="V205" s="59"/>
    </row>
    <row r="206" spans="5:22">
      <c r="E206" s="61"/>
      <c r="P206" s="59"/>
      <c r="Q206" s="59"/>
      <c r="R206" s="59"/>
      <c r="T206" s="59"/>
      <c r="U206" s="59"/>
      <c r="V206" s="59"/>
    </row>
    <row r="207" spans="5:22">
      <c r="E207" s="61"/>
      <c r="P207" s="59"/>
      <c r="Q207" s="59"/>
      <c r="R207" s="59"/>
      <c r="T207" s="59"/>
      <c r="U207" s="59"/>
      <c r="V207" s="59"/>
    </row>
    <row r="208" spans="5:22">
      <c r="E208" s="61"/>
      <c r="P208" s="59"/>
      <c r="Q208" s="59"/>
      <c r="R208" s="59"/>
      <c r="T208" s="59"/>
      <c r="U208" s="59"/>
      <c r="V208" s="59"/>
    </row>
    <row r="209" spans="5:22">
      <c r="E209" s="61"/>
      <c r="P209" s="59"/>
      <c r="Q209" s="59"/>
      <c r="R209" s="59"/>
      <c r="T209" s="59"/>
      <c r="U209" s="59"/>
      <c r="V209" s="59"/>
    </row>
    <row r="210" spans="5:22">
      <c r="E210" s="61"/>
      <c r="P210" s="59"/>
      <c r="Q210" s="59"/>
      <c r="R210" s="59"/>
      <c r="T210" s="59"/>
      <c r="U210" s="59"/>
      <c r="V210" s="59"/>
    </row>
    <row r="211" spans="5:22">
      <c r="E211" s="61"/>
      <c r="P211" s="59"/>
      <c r="Q211" s="59"/>
      <c r="R211" s="59"/>
      <c r="T211" s="59"/>
      <c r="U211" s="59"/>
      <c r="V211" s="59"/>
    </row>
    <row r="212" spans="5:22">
      <c r="E212" s="61"/>
      <c r="P212" s="59"/>
      <c r="Q212" s="59"/>
      <c r="R212" s="59"/>
      <c r="T212" s="59"/>
      <c r="U212" s="59"/>
      <c r="V212" s="59"/>
    </row>
    <row r="213" spans="5:22">
      <c r="E213" s="61"/>
      <c r="P213" s="59"/>
      <c r="Q213" s="59"/>
      <c r="R213" s="59"/>
      <c r="T213" s="59"/>
      <c r="U213" s="59"/>
      <c r="V213" s="59"/>
    </row>
    <row r="214" spans="5:22">
      <c r="E214" s="61"/>
      <c r="P214" s="59"/>
      <c r="Q214" s="59"/>
      <c r="R214" s="59"/>
      <c r="T214" s="59"/>
      <c r="U214" s="59"/>
      <c r="V214" s="59"/>
    </row>
    <row r="215" spans="5:22">
      <c r="E215" s="61"/>
      <c r="P215" s="59"/>
      <c r="Q215" s="59"/>
      <c r="R215" s="59"/>
      <c r="T215" s="59"/>
      <c r="U215" s="59"/>
      <c r="V215" s="59"/>
    </row>
    <row r="216" spans="5:22">
      <c r="E216" s="61"/>
      <c r="P216" s="59"/>
      <c r="Q216" s="59"/>
      <c r="R216" s="59"/>
      <c r="T216" s="59"/>
      <c r="U216" s="59"/>
      <c r="V216" s="59"/>
    </row>
    <row r="217" spans="5:22">
      <c r="E217" s="61"/>
      <c r="P217" s="59"/>
      <c r="Q217" s="59"/>
      <c r="R217" s="59"/>
      <c r="T217" s="59"/>
      <c r="U217" s="59"/>
      <c r="V217" s="59"/>
    </row>
    <row r="218" spans="5:22">
      <c r="E218" s="61"/>
      <c r="P218" s="59"/>
      <c r="Q218" s="59"/>
      <c r="R218" s="59"/>
      <c r="T218" s="59"/>
      <c r="U218" s="59"/>
      <c r="V218" s="59"/>
    </row>
    <row r="219" spans="5:22">
      <c r="E219" s="61"/>
      <c r="P219" s="59"/>
      <c r="Q219" s="59"/>
      <c r="R219" s="59"/>
      <c r="T219" s="59"/>
      <c r="U219" s="59"/>
      <c r="V219" s="59"/>
    </row>
    <row r="220" spans="5:22">
      <c r="E220" s="61"/>
      <c r="P220" s="59"/>
      <c r="Q220" s="59"/>
      <c r="R220" s="59"/>
      <c r="T220" s="59"/>
      <c r="U220" s="59"/>
      <c r="V220" s="59"/>
    </row>
    <row r="221" spans="5:22">
      <c r="E221" s="61"/>
      <c r="P221" s="59"/>
      <c r="Q221" s="59"/>
      <c r="R221" s="59"/>
      <c r="T221" s="59"/>
      <c r="U221" s="59"/>
      <c r="V221" s="59"/>
    </row>
    <row r="222" spans="5:22">
      <c r="E222" s="61"/>
      <c r="P222" s="59"/>
      <c r="Q222" s="59"/>
      <c r="R222" s="59"/>
      <c r="T222" s="59"/>
      <c r="U222" s="59"/>
      <c r="V222" s="59"/>
    </row>
    <row r="223" spans="5:22">
      <c r="E223" s="61"/>
      <c r="P223" s="59"/>
      <c r="Q223" s="59"/>
      <c r="R223" s="59"/>
      <c r="T223" s="59"/>
      <c r="U223" s="59"/>
      <c r="V223" s="59"/>
    </row>
    <row r="224" spans="5:22">
      <c r="E224" s="61"/>
      <c r="P224" s="59"/>
      <c r="Q224" s="59"/>
      <c r="R224" s="59"/>
      <c r="T224" s="59"/>
      <c r="U224" s="59"/>
      <c r="V224" s="59"/>
    </row>
    <row r="225" spans="5:22">
      <c r="E225" s="61"/>
      <c r="P225" s="59"/>
      <c r="Q225" s="59"/>
      <c r="R225" s="59"/>
      <c r="T225" s="59"/>
      <c r="U225" s="59"/>
      <c r="V225" s="59"/>
    </row>
    <row r="226" spans="5:22">
      <c r="E226" s="61"/>
      <c r="P226" s="59"/>
      <c r="Q226" s="59"/>
      <c r="R226" s="59"/>
      <c r="T226" s="59"/>
      <c r="U226" s="59"/>
      <c r="V226" s="59"/>
    </row>
    <row r="227" spans="5:22">
      <c r="E227" s="61"/>
      <c r="P227" s="59"/>
      <c r="Q227" s="59"/>
      <c r="R227" s="59"/>
      <c r="T227" s="59"/>
      <c r="U227" s="59"/>
      <c r="V227" s="59"/>
    </row>
    <row r="228" spans="5:22">
      <c r="E228" s="61"/>
      <c r="P228" s="59"/>
      <c r="Q228" s="59"/>
      <c r="R228" s="59"/>
      <c r="T228" s="59"/>
      <c r="U228" s="59"/>
      <c r="V228" s="59"/>
    </row>
    <row r="229" spans="5:22">
      <c r="E229" s="61"/>
      <c r="P229" s="59"/>
      <c r="Q229" s="59"/>
      <c r="R229" s="59"/>
      <c r="T229" s="59"/>
      <c r="U229" s="59"/>
      <c r="V229" s="59"/>
    </row>
    <row r="230" spans="5:22">
      <c r="E230" s="61"/>
      <c r="P230" s="59"/>
      <c r="Q230" s="59"/>
      <c r="R230" s="59"/>
      <c r="T230" s="59"/>
      <c r="U230" s="59"/>
      <c r="V230" s="59"/>
    </row>
    <row r="231" spans="5:22">
      <c r="E231" s="61"/>
      <c r="P231" s="59"/>
      <c r="Q231" s="59"/>
      <c r="R231" s="59"/>
      <c r="T231" s="59"/>
      <c r="U231" s="59"/>
      <c r="V231" s="59"/>
    </row>
    <row r="232" spans="5:22">
      <c r="E232" s="61"/>
      <c r="P232" s="59"/>
      <c r="Q232" s="59"/>
      <c r="R232" s="59"/>
      <c r="T232" s="59"/>
      <c r="U232" s="59"/>
      <c r="V232" s="59"/>
    </row>
    <row r="233" spans="5:22">
      <c r="E233" s="61"/>
      <c r="P233" s="59"/>
      <c r="Q233" s="59"/>
      <c r="R233" s="59"/>
      <c r="T233" s="59"/>
      <c r="U233" s="59"/>
      <c r="V233" s="59"/>
    </row>
    <row r="234" spans="5:22">
      <c r="E234" s="61"/>
      <c r="P234" s="59"/>
      <c r="Q234" s="59"/>
      <c r="R234" s="59"/>
      <c r="T234" s="59"/>
      <c r="U234" s="59"/>
      <c r="V234" s="59"/>
    </row>
    <row r="235" spans="5:22">
      <c r="E235" s="61"/>
      <c r="P235" s="59"/>
      <c r="Q235" s="59"/>
      <c r="R235" s="59"/>
      <c r="T235" s="59"/>
      <c r="U235" s="59"/>
      <c r="V235" s="59"/>
    </row>
    <row r="236" spans="5:22">
      <c r="E236" s="61"/>
      <c r="P236" s="59"/>
      <c r="Q236" s="59"/>
      <c r="R236" s="59"/>
      <c r="T236" s="59"/>
      <c r="U236" s="59"/>
      <c r="V236" s="59"/>
    </row>
    <row r="237" spans="5:22">
      <c r="E237" s="61"/>
      <c r="P237" s="59"/>
      <c r="Q237" s="59"/>
      <c r="R237" s="59"/>
      <c r="T237" s="59"/>
      <c r="U237" s="59"/>
      <c r="V237" s="59"/>
    </row>
    <row r="238" spans="5:22">
      <c r="E238" s="61"/>
      <c r="P238" s="59"/>
      <c r="Q238" s="59"/>
      <c r="R238" s="59"/>
      <c r="T238" s="59"/>
      <c r="U238" s="59"/>
      <c r="V238" s="59"/>
    </row>
    <row r="239" spans="5:22">
      <c r="E239" s="61"/>
      <c r="P239" s="59"/>
      <c r="Q239" s="59"/>
      <c r="R239" s="59"/>
      <c r="T239" s="59"/>
      <c r="U239" s="59"/>
      <c r="V239" s="59"/>
    </row>
    <row r="240" spans="5:22">
      <c r="E240" s="61"/>
      <c r="P240" s="59"/>
      <c r="Q240" s="59"/>
      <c r="R240" s="59"/>
      <c r="T240" s="59"/>
      <c r="U240" s="59"/>
      <c r="V240" s="59"/>
    </row>
    <row r="241" spans="5:22">
      <c r="E241" s="61"/>
      <c r="P241" s="59"/>
      <c r="Q241" s="59"/>
      <c r="R241" s="59"/>
      <c r="T241" s="59"/>
      <c r="U241" s="59"/>
      <c r="V241" s="59"/>
    </row>
    <row r="242" spans="5:22">
      <c r="E242" s="61"/>
      <c r="P242" s="59"/>
      <c r="Q242" s="59"/>
      <c r="R242" s="59"/>
      <c r="T242" s="59"/>
      <c r="U242" s="59"/>
      <c r="V242" s="59"/>
    </row>
    <row r="243" spans="5:22">
      <c r="E243" s="61"/>
      <c r="P243" s="59"/>
      <c r="Q243" s="59"/>
      <c r="R243" s="59"/>
      <c r="T243" s="59"/>
      <c r="U243" s="59"/>
      <c r="V243" s="59"/>
    </row>
    <row r="244" spans="5:22">
      <c r="E244" s="61"/>
      <c r="P244" s="59"/>
      <c r="Q244" s="59"/>
      <c r="R244" s="59"/>
      <c r="T244" s="59"/>
      <c r="U244" s="59"/>
      <c r="V244" s="59"/>
    </row>
    <row r="245" spans="5:22">
      <c r="E245" s="61"/>
      <c r="P245" s="59"/>
      <c r="Q245" s="59"/>
      <c r="R245" s="59"/>
      <c r="T245" s="59"/>
      <c r="U245" s="59"/>
      <c r="V245" s="59"/>
    </row>
    <row r="246" spans="5:22">
      <c r="E246" s="61"/>
      <c r="P246" s="59"/>
      <c r="Q246" s="59"/>
      <c r="R246" s="59"/>
      <c r="T246" s="59"/>
      <c r="U246" s="59"/>
      <c r="V246" s="59"/>
    </row>
    <row r="247" spans="5:22">
      <c r="E247" s="61"/>
      <c r="P247" s="59"/>
      <c r="Q247" s="59"/>
      <c r="R247" s="59"/>
      <c r="T247" s="59"/>
      <c r="U247" s="59"/>
      <c r="V247" s="59"/>
    </row>
    <row r="248" spans="5:22">
      <c r="E248" s="61"/>
      <c r="P248" s="59"/>
      <c r="Q248" s="59"/>
      <c r="R248" s="59"/>
      <c r="T248" s="59"/>
      <c r="U248" s="59"/>
      <c r="V248" s="59"/>
    </row>
    <row r="249" spans="5:22">
      <c r="E249" s="61"/>
      <c r="P249" s="59"/>
      <c r="Q249" s="59"/>
      <c r="R249" s="59"/>
      <c r="T249" s="59"/>
      <c r="U249" s="59"/>
      <c r="V249" s="59"/>
    </row>
    <row r="250" spans="5:22">
      <c r="E250" s="61"/>
      <c r="P250" s="59"/>
      <c r="Q250" s="59"/>
      <c r="R250" s="59"/>
      <c r="T250" s="59"/>
      <c r="U250" s="59"/>
      <c r="V250" s="59"/>
    </row>
    <row r="251" spans="5:22">
      <c r="E251" s="61"/>
      <c r="P251" s="59"/>
      <c r="Q251" s="59"/>
      <c r="R251" s="59"/>
      <c r="T251" s="59"/>
      <c r="U251" s="59"/>
      <c r="V251" s="59"/>
    </row>
    <row r="252" spans="5:22">
      <c r="E252" s="61"/>
      <c r="P252" s="59"/>
      <c r="Q252" s="59"/>
      <c r="R252" s="59"/>
      <c r="T252" s="59"/>
      <c r="U252" s="59"/>
      <c r="V252" s="59"/>
    </row>
    <row r="253" spans="5:22">
      <c r="E253" s="61"/>
      <c r="P253" s="59"/>
      <c r="Q253" s="59"/>
      <c r="R253" s="59"/>
      <c r="T253" s="59"/>
      <c r="U253" s="59"/>
      <c r="V253" s="59"/>
    </row>
    <row r="254" spans="5:22">
      <c r="E254" s="61"/>
      <c r="P254" s="59"/>
      <c r="Q254" s="59"/>
      <c r="R254" s="59"/>
      <c r="T254" s="59"/>
      <c r="U254" s="59"/>
      <c r="V254" s="59"/>
    </row>
    <row r="255" spans="5:22">
      <c r="E255" s="61"/>
      <c r="P255" s="59"/>
      <c r="Q255" s="59"/>
      <c r="R255" s="59"/>
      <c r="T255" s="59"/>
      <c r="U255" s="59"/>
      <c r="V255" s="59"/>
    </row>
    <row r="256" spans="5:22">
      <c r="E256" s="61"/>
      <c r="P256" s="59"/>
      <c r="Q256" s="59"/>
      <c r="R256" s="59"/>
      <c r="T256" s="59"/>
      <c r="U256" s="59"/>
      <c r="V256" s="59"/>
    </row>
    <row r="257" spans="5:22">
      <c r="E257" s="61"/>
      <c r="P257" s="59"/>
      <c r="Q257" s="59"/>
      <c r="R257" s="59"/>
      <c r="T257" s="59"/>
      <c r="U257" s="59"/>
      <c r="V257" s="59"/>
    </row>
    <row r="258" spans="5:22">
      <c r="E258" s="61"/>
      <c r="P258" s="59"/>
      <c r="Q258" s="59"/>
      <c r="R258" s="59"/>
      <c r="T258" s="59"/>
      <c r="U258" s="59"/>
      <c r="V258" s="59"/>
    </row>
    <row r="259" spans="5:22">
      <c r="E259" s="61"/>
      <c r="P259" s="59"/>
      <c r="Q259" s="59"/>
      <c r="R259" s="59"/>
      <c r="T259" s="59"/>
      <c r="U259" s="59"/>
      <c r="V259" s="59"/>
    </row>
    <row r="260" spans="5:22">
      <c r="E260" s="61"/>
      <c r="P260" s="59"/>
      <c r="Q260" s="59"/>
      <c r="R260" s="59"/>
      <c r="T260" s="59"/>
      <c r="U260" s="59"/>
      <c r="V260" s="59"/>
    </row>
    <row r="261" spans="5:22">
      <c r="E261" s="61"/>
      <c r="P261" s="59"/>
      <c r="Q261" s="59"/>
      <c r="R261" s="59"/>
      <c r="T261" s="59"/>
      <c r="U261" s="59"/>
      <c r="V261" s="59"/>
    </row>
    <row r="262" spans="5:22">
      <c r="E262" s="61"/>
      <c r="P262" s="59"/>
      <c r="Q262" s="59"/>
      <c r="R262" s="59"/>
      <c r="T262" s="59"/>
      <c r="U262" s="59"/>
      <c r="V262" s="59"/>
    </row>
    <row r="263" spans="5:22">
      <c r="E263" s="61"/>
      <c r="P263" s="59"/>
      <c r="Q263" s="59"/>
      <c r="R263" s="59"/>
      <c r="T263" s="59"/>
      <c r="U263" s="59"/>
      <c r="V263" s="59"/>
    </row>
    <row r="264" spans="5:22">
      <c r="E264" s="61"/>
      <c r="P264" s="59"/>
      <c r="Q264" s="59"/>
      <c r="R264" s="59"/>
      <c r="T264" s="59"/>
      <c r="U264" s="59"/>
      <c r="V264" s="59"/>
    </row>
    <row r="265" spans="5:22">
      <c r="E265" s="61"/>
      <c r="P265" s="59"/>
      <c r="Q265" s="59"/>
      <c r="R265" s="59"/>
      <c r="T265" s="59"/>
      <c r="U265" s="59"/>
      <c r="V265" s="59"/>
    </row>
    <row r="266" spans="5:22">
      <c r="E266" s="61"/>
      <c r="P266" s="59"/>
      <c r="Q266" s="59"/>
      <c r="R266" s="59"/>
      <c r="T266" s="59"/>
      <c r="U266" s="59"/>
      <c r="V266" s="59"/>
    </row>
    <row r="267" spans="5:22">
      <c r="E267" s="61"/>
      <c r="P267" s="59"/>
      <c r="Q267" s="59"/>
      <c r="R267" s="59"/>
      <c r="T267" s="59"/>
      <c r="U267" s="59"/>
      <c r="V267" s="59"/>
    </row>
    <row r="268" spans="5:22">
      <c r="E268" s="61"/>
      <c r="P268" s="59"/>
      <c r="Q268" s="59"/>
      <c r="R268" s="59"/>
      <c r="T268" s="59"/>
      <c r="U268" s="59"/>
      <c r="V268" s="59"/>
    </row>
    <row r="269" spans="5:22">
      <c r="E269" s="61"/>
      <c r="P269" s="59"/>
      <c r="Q269" s="59"/>
      <c r="R269" s="59"/>
      <c r="T269" s="59"/>
      <c r="U269" s="59"/>
      <c r="V269" s="59"/>
    </row>
    <row r="270" spans="5:22">
      <c r="E270" s="61"/>
      <c r="P270" s="59"/>
      <c r="Q270" s="59"/>
      <c r="R270" s="59"/>
      <c r="T270" s="59"/>
      <c r="U270" s="59"/>
      <c r="V270" s="59"/>
    </row>
    <row r="271" spans="5:22">
      <c r="E271" s="61"/>
      <c r="P271" s="59"/>
      <c r="Q271" s="59"/>
      <c r="R271" s="59"/>
      <c r="T271" s="59"/>
      <c r="U271" s="59"/>
      <c r="V271" s="59"/>
    </row>
    <row r="272" spans="5:22">
      <c r="E272" s="61"/>
      <c r="P272" s="59"/>
      <c r="Q272" s="59"/>
      <c r="R272" s="59"/>
      <c r="T272" s="59"/>
      <c r="U272" s="59"/>
      <c r="V272" s="59"/>
    </row>
    <row r="273" spans="5:22">
      <c r="E273" s="61"/>
      <c r="P273" s="59"/>
      <c r="Q273" s="59"/>
      <c r="R273" s="59"/>
      <c r="T273" s="59"/>
      <c r="U273" s="59"/>
      <c r="V273" s="59"/>
    </row>
    <row r="274" spans="5:22">
      <c r="E274" s="61"/>
      <c r="P274" s="59"/>
      <c r="Q274" s="59"/>
      <c r="R274" s="59"/>
      <c r="T274" s="59"/>
      <c r="U274" s="59"/>
      <c r="V274" s="59"/>
    </row>
    <row r="275" spans="5:22">
      <c r="E275" s="61"/>
      <c r="P275" s="59"/>
      <c r="Q275" s="59"/>
      <c r="R275" s="59"/>
      <c r="T275" s="59"/>
      <c r="U275" s="59"/>
      <c r="V275" s="59"/>
    </row>
    <row r="276" spans="5:22">
      <c r="E276" s="61"/>
      <c r="P276" s="59"/>
      <c r="Q276" s="59"/>
      <c r="R276" s="59"/>
      <c r="T276" s="59"/>
      <c r="U276" s="59"/>
      <c r="V276" s="59"/>
    </row>
    <row r="277" spans="5:22">
      <c r="E277" s="61"/>
      <c r="P277" s="59"/>
      <c r="Q277" s="59"/>
      <c r="R277" s="59"/>
      <c r="T277" s="59"/>
      <c r="U277" s="59"/>
      <c r="V277" s="59"/>
    </row>
    <row r="278" spans="5:22">
      <c r="E278" s="61"/>
      <c r="P278" s="59"/>
      <c r="Q278" s="59"/>
      <c r="R278" s="59"/>
      <c r="T278" s="59"/>
      <c r="U278" s="59"/>
      <c r="V278" s="59"/>
    </row>
    <row r="279" spans="5:22">
      <c r="E279" s="61"/>
      <c r="P279" s="59"/>
      <c r="Q279" s="59"/>
      <c r="R279" s="59"/>
      <c r="T279" s="59"/>
      <c r="U279" s="59"/>
      <c r="V279" s="59"/>
    </row>
    <row r="280" spans="5:22">
      <c r="E280" s="61"/>
      <c r="P280" s="59"/>
      <c r="Q280" s="59"/>
      <c r="R280" s="59"/>
      <c r="T280" s="59"/>
      <c r="U280" s="59"/>
      <c r="V280" s="59"/>
    </row>
    <row r="281" spans="5:22">
      <c r="E281" s="61"/>
      <c r="P281" s="59"/>
      <c r="Q281" s="59"/>
      <c r="R281" s="59"/>
      <c r="T281" s="59"/>
      <c r="U281" s="59"/>
      <c r="V281" s="59"/>
    </row>
    <row r="282" spans="5:22">
      <c r="E282" s="61"/>
      <c r="P282" s="59"/>
      <c r="Q282" s="59"/>
      <c r="R282" s="59"/>
      <c r="T282" s="59"/>
      <c r="U282" s="59"/>
      <c r="V282" s="59"/>
    </row>
    <row r="283" spans="5:22">
      <c r="E283" s="61"/>
      <c r="P283" s="59"/>
      <c r="Q283" s="59"/>
      <c r="R283" s="59"/>
      <c r="T283" s="59"/>
      <c r="U283" s="59"/>
      <c r="V283" s="59"/>
    </row>
    <row r="284" spans="5:22">
      <c r="E284" s="61"/>
      <c r="P284" s="59"/>
      <c r="Q284" s="59"/>
      <c r="R284" s="59"/>
      <c r="T284" s="59"/>
      <c r="U284" s="59"/>
      <c r="V284" s="59"/>
    </row>
    <row r="285" spans="5:22">
      <c r="E285" s="61"/>
      <c r="P285" s="59"/>
      <c r="Q285" s="59"/>
      <c r="R285" s="59"/>
      <c r="T285" s="59"/>
      <c r="U285" s="59"/>
      <c r="V285" s="59"/>
    </row>
    <row r="286" spans="5:22">
      <c r="E286" s="61"/>
      <c r="P286" s="59"/>
      <c r="Q286" s="59"/>
      <c r="R286" s="59"/>
      <c r="T286" s="59"/>
      <c r="U286" s="59"/>
      <c r="V286" s="59"/>
    </row>
    <row r="287" spans="5:22">
      <c r="E287" s="61"/>
      <c r="P287" s="59"/>
      <c r="Q287" s="59"/>
      <c r="R287" s="59"/>
      <c r="T287" s="59"/>
      <c r="U287" s="59"/>
      <c r="V287" s="59"/>
    </row>
    <row r="288" spans="5:22">
      <c r="E288" s="61"/>
      <c r="P288" s="59"/>
      <c r="Q288" s="59"/>
      <c r="R288" s="59"/>
      <c r="T288" s="59"/>
      <c r="U288" s="59"/>
      <c r="V288" s="59"/>
    </row>
    <row r="289" spans="5:22">
      <c r="E289" s="61"/>
      <c r="P289" s="59"/>
      <c r="Q289" s="59"/>
      <c r="R289" s="59"/>
      <c r="T289" s="59"/>
      <c r="U289" s="59"/>
      <c r="V289" s="59"/>
    </row>
    <row r="290" spans="5:22">
      <c r="E290" s="61"/>
      <c r="P290" s="59"/>
      <c r="Q290" s="59"/>
      <c r="R290" s="59"/>
      <c r="T290" s="59"/>
      <c r="U290" s="59"/>
      <c r="V290" s="59"/>
    </row>
    <row r="291" spans="5:22">
      <c r="E291" s="61"/>
      <c r="P291" s="59"/>
      <c r="Q291" s="59"/>
      <c r="R291" s="59"/>
      <c r="T291" s="59"/>
      <c r="U291" s="59"/>
      <c r="V291" s="59"/>
    </row>
    <row r="292" spans="5:22">
      <c r="E292" s="61"/>
      <c r="P292" s="59"/>
      <c r="Q292" s="59"/>
      <c r="R292" s="59"/>
      <c r="T292" s="59"/>
      <c r="U292" s="59"/>
      <c r="V292" s="59"/>
    </row>
    <row r="293" spans="5:22">
      <c r="E293" s="61"/>
      <c r="P293" s="59"/>
      <c r="Q293" s="59"/>
      <c r="R293" s="59"/>
      <c r="T293" s="59"/>
      <c r="U293" s="59"/>
      <c r="V293" s="59"/>
    </row>
    <row r="294" spans="5:22">
      <c r="E294" s="61"/>
      <c r="P294" s="59"/>
      <c r="Q294" s="59"/>
      <c r="R294" s="59"/>
      <c r="T294" s="59"/>
      <c r="U294" s="59"/>
      <c r="V294" s="59"/>
    </row>
    <row r="295" spans="5:22">
      <c r="E295" s="61"/>
      <c r="P295" s="59"/>
      <c r="Q295" s="59"/>
      <c r="R295" s="59"/>
      <c r="T295" s="59"/>
      <c r="U295" s="59"/>
      <c r="V295" s="59"/>
    </row>
    <row r="296" spans="5:22">
      <c r="E296" s="61"/>
      <c r="P296" s="59"/>
      <c r="Q296" s="59"/>
      <c r="R296" s="59"/>
      <c r="T296" s="59"/>
      <c r="U296" s="59"/>
      <c r="V296" s="59"/>
    </row>
    <row r="297" spans="5:22">
      <c r="E297" s="61"/>
      <c r="P297" s="59"/>
      <c r="Q297" s="59"/>
      <c r="R297" s="59"/>
      <c r="T297" s="59"/>
      <c r="U297" s="59"/>
      <c r="V297" s="59"/>
    </row>
    <row r="298" spans="5:22">
      <c r="E298" s="61"/>
      <c r="P298" s="59"/>
      <c r="Q298" s="59"/>
      <c r="R298" s="59"/>
      <c r="T298" s="59"/>
      <c r="U298" s="59"/>
      <c r="V298" s="59"/>
    </row>
    <row r="299" spans="5:22">
      <c r="E299" s="61"/>
      <c r="P299" s="59"/>
      <c r="Q299" s="59"/>
      <c r="R299" s="59"/>
      <c r="T299" s="59"/>
      <c r="U299" s="59"/>
      <c r="V299" s="59"/>
    </row>
    <row r="300" spans="5:22">
      <c r="E300" s="61"/>
      <c r="P300" s="59"/>
      <c r="Q300" s="59"/>
      <c r="R300" s="59"/>
      <c r="T300" s="59"/>
      <c r="U300" s="59"/>
      <c r="V300" s="59"/>
    </row>
    <row r="301" spans="5:22">
      <c r="E301" s="61"/>
      <c r="P301" s="59"/>
      <c r="Q301" s="59"/>
      <c r="R301" s="59"/>
      <c r="T301" s="59"/>
      <c r="U301" s="59"/>
      <c r="V301" s="59"/>
    </row>
    <row r="302" spans="5:22">
      <c r="E302" s="61"/>
      <c r="P302" s="59"/>
      <c r="Q302" s="59"/>
      <c r="R302" s="59"/>
      <c r="T302" s="59"/>
      <c r="U302" s="59"/>
      <c r="V302" s="59"/>
    </row>
    <row r="303" spans="5:22">
      <c r="E303" s="61"/>
      <c r="P303" s="59"/>
      <c r="Q303" s="59"/>
      <c r="R303" s="59"/>
      <c r="T303" s="59"/>
      <c r="U303" s="59"/>
      <c r="V303" s="59"/>
    </row>
    <row r="304" spans="5:22">
      <c r="E304" s="61"/>
      <c r="P304" s="59"/>
      <c r="Q304" s="59"/>
      <c r="R304" s="59"/>
      <c r="T304" s="59"/>
      <c r="U304" s="59"/>
      <c r="V304" s="59"/>
    </row>
    <row r="305" spans="5:22">
      <c r="E305" s="61"/>
      <c r="P305" s="59"/>
      <c r="Q305" s="59"/>
      <c r="R305" s="59"/>
      <c r="T305" s="59"/>
      <c r="U305" s="59"/>
      <c r="V305" s="59"/>
    </row>
    <row r="306" spans="5:22">
      <c r="E306" s="61"/>
      <c r="P306" s="59"/>
      <c r="Q306" s="59"/>
      <c r="R306" s="59"/>
      <c r="T306" s="59"/>
      <c r="U306" s="59"/>
      <c r="V306" s="59"/>
    </row>
    <row r="307" spans="5:22">
      <c r="E307" s="61"/>
      <c r="P307" s="59"/>
      <c r="Q307" s="59"/>
      <c r="R307" s="59"/>
      <c r="T307" s="59"/>
      <c r="U307" s="59"/>
      <c r="V307" s="59"/>
    </row>
    <row r="308" spans="5:22">
      <c r="E308" s="61"/>
      <c r="P308" s="59"/>
      <c r="Q308" s="59"/>
      <c r="R308" s="59"/>
      <c r="T308" s="59"/>
      <c r="U308" s="59"/>
      <c r="V308" s="59"/>
    </row>
    <row r="309" spans="5:22">
      <c r="E309" s="61"/>
      <c r="P309" s="59"/>
      <c r="Q309" s="59"/>
      <c r="R309" s="59"/>
      <c r="T309" s="59"/>
      <c r="U309" s="59"/>
      <c r="V309" s="59"/>
    </row>
    <row r="310" spans="5:22">
      <c r="E310" s="61"/>
      <c r="P310" s="59"/>
      <c r="Q310" s="59"/>
      <c r="R310" s="59"/>
      <c r="T310" s="59"/>
      <c r="U310" s="59"/>
      <c r="V310" s="59"/>
    </row>
    <row r="311" spans="5:22">
      <c r="E311" s="61"/>
      <c r="P311" s="59"/>
      <c r="Q311" s="59"/>
      <c r="R311" s="59"/>
      <c r="T311" s="59"/>
      <c r="U311" s="59"/>
      <c r="V311" s="59"/>
    </row>
    <row r="312" spans="5:22">
      <c r="E312" s="61"/>
      <c r="P312" s="59"/>
      <c r="Q312" s="59"/>
      <c r="R312" s="59"/>
      <c r="T312" s="59"/>
      <c r="U312" s="59"/>
      <c r="V312" s="59"/>
    </row>
    <row r="313" spans="5:22">
      <c r="E313" s="61"/>
      <c r="P313" s="59"/>
      <c r="Q313" s="59"/>
      <c r="R313" s="59"/>
      <c r="T313" s="59"/>
      <c r="U313" s="59"/>
      <c r="V313" s="59"/>
    </row>
    <row r="314" spans="5:22">
      <c r="E314" s="61"/>
      <c r="P314" s="59"/>
      <c r="Q314" s="59"/>
      <c r="R314" s="59"/>
      <c r="T314" s="59"/>
      <c r="U314" s="59"/>
      <c r="V314" s="59"/>
    </row>
    <row r="315" spans="5:22">
      <c r="E315" s="61"/>
      <c r="P315" s="59"/>
      <c r="Q315" s="59"/>
      <c r="R315" s="59"/>
      <c r="T315" s="59"/>
      <c r="U315" s="59"/>
      <c r="V315" s="59"/>
    </row>
    <row r="316" spans="5:22">
      <c r="E316" s="61"/>
      <c r="P316" s="59"/>
      <c r="Q316" s="59"/>
      <c r="R316" s="59"/>
      <c r="T316" s="59"/>
      <c r="U316" s="59"/>
      <c r="V316" s="59"/>
    </row>
    <row r="317" spans="5:22">
      <c r="E317" s="61"/>
      <c r="P317" s="59"/>
      <c r="Q317" s="59"/>
      <c r="R317" s="59"/>
      <c r="T317" s="59"/>
      <c r="U317" s="59"/>
      <c r="V317" s="59"/>
    </row>
    <row r="318" spans="5:22">
      <c r="E318" s="61"/>
      <c r="P318" s="59"/>
      <c r="Q318" s="59"/>
      <c r="R318" s="59"/>
      <c r="T318" s="59"/>
      <c r="U318" s="59"/>
      <c r="V318" s="59"/>
    </row>
    <row r="319" spans="5:22">
      <c r="E319" s="61"/>
      <c r="P319" s="59"/>
      <c r="Q319" s="59"/>
      <c r="R319" s="59"/>
      <c r="T319" s="59"/>
      <c r="U319" s="59"/>
      <c r="V319" s="59"/>
    </row>
    <row r="320" spans="5:22">
      <c r="E320" s="61"/>
      <c r="P320" s="59"/>
      <c r="Q320" s="59"/>
      <c r="R320" s="59"/>
      <c r="T320" s="59"/>
      <c r="U320" s="59"/>
      <c r="V320" s="59"/>
    </row>
    <row r="321" spans="5:22">
      <c r="E321" s="61"/>
      <c r="P321" s="59"/>
      <c r="Q321" s="59"/>
      <c r="R321" s="59"/>
      <c r="T321" s="59"/>
      <c r="U321" s="59"/>
      <c r="V321" s="59"/>
    </row>
    <row r="322" spans="5:22">
      <c r="E322" s="61"/>
      <c r="P322" s="59"/>
      <c r="Q322" s="59"/>
      <c r="R322" s="59"/>
      <c r="T322" s="59"/>
      <c r="U322" s="59"/>
      <c r="V322" s="59"/>
    </row>
    <row r="323" spans="5:22">
      <c r="E323" s="61"/>
      <c r="P323" s="59"/>
      <c r="Q323" s="59"/>
      <c r="R323" s="59"/>
      <c r="T323" s="59"/>
      <c r="U323" s="59"/>
      <c r="V323" s="59"/>
    </row>
    <row r="324" spans="5:22">
      <c r="E324" s="61"/>
      <c r="P324" s="59"/>
      <c r="Q324" s="59"/>
      <c r="R324" s="59"/>
      <c r="T324" s="59"/>
      <c r="U324" s="59"/>
      <c r="V324" s="59"/>
    </row>
    <row r="325" spans="5:22">
      <c r="E325" s="61"/>
      <c r="P325" s="59"/>
      <c r="Q325" s="59"/>
      <c r="R325" s="59"/>
      <c r="T325" s="59"/>
      <c r="U325" s="59"/>
      <c r="V325" s="59"/>
    </row>
    <row r="326" spans="5:22">
      <c r="E326" s="61"/>
      <c r="P326" s="59"/>
      <c r="Q326" s="59"/>
      <c r="R326" s="59"/>
      <c r="T326" s="59"/>
      <c r="U326" s="59"/>
      <c r="V326" s="59"/>
    </row>
    <row r="327" spans="5:22">
      <c r="E327" s="61"/>
      <c r="P327" s="59"/>
      <c r="Q327" s="59"/>
      <c r="R327" s="59"/>
      <c r="T327" s="59"/>
      <c r="U327" s="59"/>
      <c r="V327" s="59"/>
    </row>
    <row r="328" spans="5:22">
      <c r="E328" s="61"/>
      <c r="P328" s="59"/>
      <c r="Q328" s="59"/>
      <c r="R328" s="59"/>
      <c r="T328" s="59"/>
      <c r="U328" s="59"/>
      <c r="V328" s="59"/>
    </row>
    <row r="329" spans="5:22">
      <c r="E329" s="61"/>
      <c r="P329" s="59"/>
      <c r="Q329" s="59"/>
      <c r="R329" s="59"/>
      <c r="T329" s="59"/>
      <c r="U329" s="59"/>
      <c r="V329" s="59"/>
    </row>
    <row r="330" spans="5:22">
      <c r="E330" s="61"/>
      <c r="P330" s="59"/>
      <c r="Q330" s="59"/>
      <c r="R330" s="59"/>
      <c r="T330" s="59"/>
      <c r="U330" s="59"/>
      <c r="V330" s="59"/>
    </row>
    <row r="331" spans="5:22">
      <c r="E331" s="61"/>
      <c r="P331" s="59"/>
      <c r="Q331" s="59"/>
      <c r="R331" s="59"/>
      <c r="T331" s="59"/>
      <c r="U331" s="59"/>
      <c r="V331" s="59"/>
    </row>
    <row r="332" spans="5:22">
      <c r="E332" s="61"/>
      <c r="P332" s="59"/>
      <c r="Q332" s="59"/>
      <c r="R332" s="59"/>
      <c r="T332" s="59"/>
      <c r="U332" s="59"/>
      <c r="V332" s="59"/>
    </row>
    <row r="333" spans="5:22">
      <c r="E333" s="61"/>
      <c r="P333" s="59"/>
      <c r="Q333" s="59"/>
      <c r="R333" s="59"/>
      <c r="T333" s="59"/>
      <c r="U333" s="59"/>
      <c r="V333" s="59"/>
    </row>
    <row r="334" spans="5:22">
      <c r="E334" s="61"/>
      <c r="P334" s="59"/>
      <c r="Q334" s="59"/>
      <c r="R334" s="59"/>
      <c r="T334" s="59"/>
      <c r="U334" s="59"/>
      <c r="V334" s="59"/>
    </row>
    <row r="335" spans="5:22">
      <c r="E335" s="61"/>
      <c r="P335" s="59"/>
      <c r="Q335" s="59"/>
      <c r="R335" s="59"/>
      <c r="T335" s="59"/>
      <c r="U335" s="59"/>
      <c r="V335" s="59"/>
    </row>
    <row r="336" spans="5:22">
      <c r="E336" s="61"/>
      <c r="P336" s="59"/>
      <c r="Q336" s="59"/>
      <c r="R336" s="59"/>
      <c r="T336" s="59"/>
      <c r="U336" s="59"/>
      <c r="V336" s="59"/>
    </row>
    <row r="337" spans="5:22">
      <c r="E337" s="61"/>
      <c r="P337" s="59"/>
      <c r="Q337" s="59"/>
      <c r="R337" s="59"/>
      <c r="T337" s="59"/>
      <c r="U337" s="59"/>
      <c r="V337" s="59"/>
    </row>
    <row r="338" spans="5:22">
      <c r="E338" s="61"/>
      <c r="P338" s="59"/>
      <c r="Q338" s="59"/>
      <c r="R338" s="59"/>
      <c r="T338" s="59"/>
      <c r="U338" s="59"/>
      <c r="V338" s="59"/>
    </row>
    <row r="339" spans="5:22">
      <c r="E339" s="61"/>
      <c r="P339" s="59"/>
      <c r="Q339" s="59"/>
      <c r="R339" s="59"/>
      <c r="T339" s="59"/>
      <c r="U339" s="59"/>
      <c r="V339" s="59"/>
    </row>
    <row r="340" spans="5:22">
      <c r="E340" s="61"/>
      <c r="P340" s="59"/>
      <c r="Q340" s="59"/>
      <c r="R340" s="59"/>
      <c r="T340" s="59"/>
      <c r="U340" s="59"/>
      <c r="V340" s="59"/>
    </row>
    <row r="341" spans="5:22">
      <c r="E341" s="61"/>
      <c r="P341" s="59"/>
      <c r="Q341" s="59"/>
      <c r="R341" s="59"/>
      <c r="T341" s="59"/>
      <c r="U341" s="59"/>
      <c r="V341" s="59"/>
    </row>
    <row r="342" spans="5:22">
      <c r="E342" s="61"/>
      <c r="P342" s="59"/>
      <c r="Q342" s="59"/>
      <c r="R342" s="59"/>
      <c r="T342" s="59"/>
      <c r="U342" s="59"/>
      <c r="V342" s="59"/>
    </row>
    <row r="343" spans="5:22">
      <c r="E343" s="61"/>
      <c r="P343" s="59"/>
      <c r="Q343" s="59"/>
      <c r="R343" s="59"/>
      <c r="T343" s="59"/>
      <c r="U343" s="59"/>
      <c r="V343" s="59"/>
    </row>
    <row r="344" spans="5:22">
      <c r="E344" s="61"/>
      <c r="P344" s="59"/>
      <c r="Q344" s="59"/>
      <c r="R344" s="59"/>
      <c r="T344" s="59"/>
      <c r="U344" s="59"/>
      <c r="V344" s="59"/>
    </row>
    <row r="345" spans="5:22">
      <c r="E345" s="61"/>
      <c r="P345" s="59"/>
      <c r="Q345" s="59"/>
      <c r="R345" s="59"/>
      <c r="T345" s="59"/>
      <c r="U345" s="59"/>
      <c r="V345" s="59"/>
    </row>
    <row r="346" spans="5:22">
      <c r="E346" s="61"/>
      <c r="P346" s="59"/>
      <c r="Q346" s="59"/>
      <c r="R346" s="59"/>
      <c r="T346" s="59"/>
      <c r="U346" s="59"/>
      <c r="V346" s="59"/>
    </row>
    <row r="347" spans="5:22">
      <c r="E347" s="61"/>
      <c r="P347" s="59"/>
      <c r="Q347" s="59"/>
      <c r="R347" s="59"/>
      <c r="T347" s="59"/>
      <c r="U347" s="59"/>
      <c r="V347" s="59"/>
    </row>
    <row r="348" spans="5:22">
      <c r="E348" s="61"/>
      <c r="P348" s="59"/>
      <c r="Q348" s="59"/>
      <c r="R348" s="59"/>
      <c r="T348" s="59"/>
      <c r="U348" s="59"/>
      <c r="V348" s="59"/>
    </row>
    <row r="349" spans="5:22">
      <c r="E349" s="61"/>
      <c r="P349" s="59"/>
      <c r="Q349" s="59"/>
      <c r="R349" s="59"/>
      <c r="T349" s="59"/>
      <c r="U349" s="59"/>
      <c r="V349" s="59"/>
    </row>
    <row r="350" spans="5:22">
      <c r="E350" s="61"/>
      <c r="P350" s="59"/>
      <c r="Q350" s="59"/>
      <c r="R350" s="59"/>
      <c r="T350" s="59"/>
      <c r="U350" s="59"/>
      <c r="V350" s="59"/>
    </row>
    <row r="351" spans="5:22">
      <c r="E351" s="61"/>
      <c r="P351" s="59"/>
      <c r="Q351" s="59"/>
      <c r="R351" s="59"/>
      <c r="T351" s="59"/>
      <c r="U351" s="59"/>
      <c r="V351" s="59"/>
    </row>
    <row r="352" spans="5:22">
      <c r="E352" s="61"/>
      <c r="P352" s="59"/>
      <c r="Q352" s="59"/>
      <c r="R352" s="59"/>
      <c r="T352" s="59"/>
      <c r="U352" s="59"/>
      <c r="V352" s="59"/>
    </row>
    <row r="353" spans="5:22">
      <c r="E353" s="61"/>
      <c r="P353" s="59"/>
      <c r="Q353" s="59"/>
      <c r="R353" s="59"/>
      <c r="T353" s="59"/>
      <c r="U353" s="59"/>
      <c r="V353" s="59"/>
    </row>
    <row r="354" spans="5:22">
      <c r="E354" s="61"/>
      <c r="P354" s="59"/>
      <c r="Q354" s="59"/>
      <c r="R354" s="59"/>
      <c r="T354" s="59"/>
      <c r="U354" s="59"/>
      <c r="V354" s="59"/>
    </row>
    <row r="355" spans="5:22">
      <c r="E355" s="61"/>
      <c r="P355" s="59"/>
      <c r="Q355" s="59"/>
      <c r="R355" s="59"/>
      <c r="T355" s="59"/>
      <c r="U355" s="59"/>
      <c r="V355" s="59"/>
    </row>
    <row r="356" spans="5:22">
      <c r="E356" s="61"/>
      <c r="P356" s="59"/>
      <c r="Q356" s="59"/>
      <c r="R356" s="59"/>
      <c r="T356" s="59"/>
      <c r="U356" s="59"/>
      <c r="V356" s="59"/>
    </row>
    <row r="357" spans="5:22">
      <c r="E357" s="61"/>
      <c r="P357" s="59"/>
      <c r="Q357" s="59"/>
      <c r="R357" s="59"/>
      <c r="T357" s="59"/>
      <c r="U357" s="59"/>
      <c r="V357" s="59"/>
    </row>
    <row r="358" spans="5:22">
      <c r="E358" s="61"/>
      <c r="P358" s="59"/>
      <c r="Q358" s="59"/>
      <c r="R358" s="59"/>
      <c r="T358" s="59"/>
      <c r="U358" s="59"/>
      <c r="V358" s="59"/>
    </row>
    <row r="359" spans="5:22">
      <c r="E359" s="61"/>
      <c r="P359" s="59"/>
      <c r="Q359" s="59"/>
      <c r="R359" s="59"/>
      <c r="T359" s="59"/>
      <c r="U359" s="59"/>
      <c r="V359" s="59"/>
    </row>
    <row r="360" spans="5:22">
      <c r="E360" s="61"/>
      <c r="P360" s="59"/>
      <c r="Q360" s="59"/>
      <c r="R360" s="59"/>
      <c r="T360" s="59"/>
      <c r="U360" s="59"/>
      <c r="V360" s="59"/>
    </row>
    <row r="361" spans="5:22">
      <c r="E361" s="61"/>
      <c r="P361" s="59"/>
      <c r="Q361" s="59"/>
      <c r="R361" s="59"/>
      <c r="T361" s="59"/>
      <c r="U361" s="59"/>
      <c r="V361" s="59"/>
    </row>
    <row r="362" spans="5:22">
      <c r="E362" s="61"/>
      <c r="P362" s="59"/>
      <c r="Q362" s="59"/>
      <c r="R362" s="59"/>
      <c r="T362" s="59"/>
      <c r="U362" s="59"/>
      <c r="V362" s="59"/>
    </row>
    <row r="363" spans="5:22">
      <c r="E363" s="61"/>
      <c r="P363" s="59"/>
      <c r="Q363" s="59"/>
      <c r="R363" s="59"/>
      <c r="T363" s="59"/>
      <c r="U363" s="59"/>
      <c r="V363" s="59"/>
    </row>
    <row r="364" spans="5:22">
      <c r="E364" s="61"/>
      <c r="P364" s="59"/>
      <c r="Q364" s="59"/>
      <c r="R364" s="59"/>
      <c r="T364" s="59"/>
      <c r="U364" s="59"/>
      <c r="V364" s="59"/>
    </row>
    <row r="365" spans="5:22">
      <c r="E365" s="61"/>
      <c r="P365" s="59"/>
      <c r="Q365" s="59"/>
      <c r="R365" s="59"/>
      <c r="T365" s="59"/>
      <c r="U365" s="59"/>
      <c r="V365" s="59"/>
    </row>
    <row r="366" spans="5:22">
      <c r="E366" s="61"/>
      <c r="P366" s="59"/>
      <c r="Q366" s="59"/>
      <c r="R366" s="59"/>
      <c r="T366" s="59"/>
      <c r="U366" s="59"/>
      <c r="V366" s="59"/>
    </row>
    <row r="367" spans="5:22">
      <c r="E367" s="61"/>
      <c r="P367" s="59"/>
      <c r="Q367" s="59"/>
      <c r="R367" s="59"/>
      <c r="T367" s="59"/>
      <c r="U367" s="59"/>
      <c r="V367" s="59"/>
    </row>
    <row r="368" spans="5:22">
      <c r="E368" s="61"/>
      <c r="P368" s="59"/>
      <c r="Q368" s="59"/>
      <c r="R368" s="59"/>
      <c r="T368" s="59"/>
      <c r="U368" s="59"/>
      <c r="V368" s="59"/>
    </row>
    <row r="369" spans="5:22">
      <c r="E369" s="61"/>
      <c r="P369" s="59"/>
      <c r="Q369" s="59"/>
      <c r="R369" s="59"/>
      <c r="T369" s="59"/>
      <c r="U369" s="59"/>
      <c r="V369" s="59"/>
    </row>
    <row r="370" spans="5:22">
      <c r="E370" s="61"/>
      <c r="P370" s="59"/>
      <c r="Q370" s="59"/>
      <c r="R370" s="59"/>
      <c r="T370" s="59"/>
      <c r="U370" s="59"/>
      <c r="V370" s="59"/>
    </row>
    <row r="371" spans="5:22">
      <c r="E371" s="61"/>
      <c r="P371" s="59"/>
      <c r="Q371" s="59"/>
      <c r="R371" s="59"/>
      <c r="T371" s="59"/>
      <c r="U371" s="59"/>
      <c r="V371" s="59"/>
    </row>
    <row r="372" spans="5:22">
      <c r="E372" s="61"/>
      <c r="P372" s="59"/>
      <c r="Q372" s="59"/>
      <c r="R372" s="59"/>
      <c r="T372" s="59"/>
      <c r="U372" s="59"/>
      <c r="V372" s="59"/>
    </row>
    <row r="373" spans="5:22">
      <c r="E373" s="61"/>
      <c r="P373" s="59"/>
      <c r="Q373" s="59"/>
      <c r="R373" s="59"/>
      <c r="T373" s="59"/>
      <c r="U373" s="59"/>
      <c r="V373" s="59"/>
    </row>
    <row r="374" spans="5:22">
      <c r="E374" s="61"/>
      <c r="P374" s="59"/>
      <c r="Q374" s="59"/>
      <c r="R374" s="59"/>
      <c r="T374" s="59"/>
      <c r="U374" s="59"/>
      <c r="V374" s="59"/>
    </row>
    <row r="375" spans="5:22">
      <c r="E375" s="61"/>
      <c r="P375" s="59"/>
      <c r="Q375" s="59"/>
      <c r="R375" s="59"/>
      <c r="T375" s="59"/>
      <c r="U375" s="59"/>
      <c r="V375" s="59"/>
    </row>
    <row r="376" spans="5:22">
      <c r="E376" s="61"/>
      <c r="P376" s="59"/>
      <c r="Q376" s="59"/>
      <c r="R376" s="59"/>
      <c r="T376" s="59"/>
      <c r="U376" s="59"/>
      <c r="V376" s="59"/>
    </row>
    <row r="377" spans="5:22">
      <c r="E377" s="61"/>
      <c r="P377" s="59"/>
      <c r="Q377" s="59"/>
      <c r="R377" s="59"/>
      <c r="T377" s="59"/>
      <c r="U377" s="59"/>
      <c r="V377" s="59"/>
    </row>
    <row r="378" spans="5:22">
      <c r="E378" s="61"/>
      <c r="P378" s="59"/>
      <c r="Q378" s="59"/>
      <c r="R378" s="59"/>
      <c r="T378" s="59"/>
      <c r="U378" s="59"/>
      <c r="V378" s="59"/>
    </row>
    <row r="379" spans="5:22">
      <c r="E379" s="61"/>
      <c r="P379" s="59"/>
      <c r="Q379" s="59"/>
      <c r="R379" s="59"/>
      <c r="T379" s="59"/>
      <c r="U379" s="59"/>
      <c r="V379" s="59"/>
    </row>
    <row r="380" spans="5:22">
      <c r="E380" s="61"/>
      <c r="P380" s="59"/>
      <c r="Q380" s="59"/>
      <c r="R380" s="59"/>
      <c r="T380" s="59"/>
      <c r="U380" s="59"/>
      <c r="V380" s="59"/>
    </row>
    <row r="381" spans="5:22">
      <c r="E381" s="61"/>
      <c r="P381" s="59"/>
      <c r="Q381" s="59"/>
      <c r="R381" s="59"/>
      <c r="T381" s="59"/>
      <c r="U381" s="59"/>
      <c r="V381" s="59"/>
    </row>
    <row r="382" spans="5:22">
      <c r="E382" s="61"/>
      <c r="P382" s="59"/>
      <c r="Q382" s="59"/>
      <c r="R382" s="59"/>
      <c r="T382" s="59"/>
      <c r="U382" s="59"/>
      <c r="V382" s="59"/>
    </row>
    <row r="383" spans="5:22">
      <c r="E383" s="61"/>
      <c r="P383" s="59"/>
      <c r="Q383" s="59"/>
      <c r="R383" s="59"/>
      <c r="T383" s="59"/>
      <c r="U383" s="59"/>
      <c r="V383" s="59"/>
    </row>
    <row r="384" spans="5:22">
      <c r="E384" s="61"/>
      <c r="P384" s="59"/>
      <c r="Q384" s="59"/>
      <c r="R384" s="59"/>
      <c r="T384" s="59"/>
      <c r="U384" s="59"/>
      <c r="V384" s="59"/>
    </row>
    <row r="385" spans="5:22">
      <c r="E385" s="61"/>
      <c r="P385" s="59"/>
      <c r="Q385" s="59"/>
      <c r="R385" s="59"/>
      <c r="T385" s="59"/>
      <c r="U385" s="59"/>
      <c r="V385" s="59"/>
    </row>
    <row r="386" spans="5:22">
      <c r="E386" s="61"/>
      <c r="P386" s="59"/>
      <c r="Q386" s="59"/>
      <c r="R386" s="59"/>
      <c r="T386" s="59"/>
      <c r="U386" s="59"/>
      <c r="V386" s="59"/>
    </row>
    <row r="387" spans="5:22">
      <c r="E387" s="61"/>
      <c r="P387" s="59"/>
      <c r="Q387" s="59"/>
      <c r="R387" s="59"/>
      <c r="T387" s="59"/>
      <c r="U387" s="59"/>
      <c r="V387" s="59"/>
    </row>
    <row r="388" spans="5:22">
      <c r="E388" s="61"/>
      <c r="P388" s="59"/>
      <c r="Q388" s="59"/>
      <c r="R388" s="59"/>
      <c r="T388" s="59"/>
      <c r="U388" s="59"/>
      <c r="V388" s="59"/>
    </row>
    <row r="389" spans="5:22">
      <c r="E389" s="61"/>
      <c r="P389" s="59"/>
      <c r="Q389" s="59"/>
      <c r="R389" s="59"/>
      <c r="T389" s="59"/>
      <c r="U389" s="59"/>
      <c r="V389" s="59"/>
    </row>
    <row r="390" spans="5:22">
      <c r="E390" s="61"/>
      <c r="P390" s="59"/>
      <c r="Q390" s="59"/>
      <c r="R390" s="59"/>
      <c r="T390" s="59"/>
      <c r="U390" s="59"/>
      <c r="V390" s="59"/>
    </row>
    <row r="391" spans="5:22">
      <c r="E391" s="61"/>
      <c r="P391" s="59"/>
      <c r="Q391" s="59"/>
      <c r="R391" s="59"/>
      <c r="T391" s="59"/>
      <c r="U391" s="59"/>
      <c r="V391" s="59"/>
    </row>
    <row r="392" spans="5:22">
      <c r="E392" s="61"/>
      <c r="P392" s="59"/>
      <c r="Q392" s="59"/>
      <c r="R392" s="59"/>
      <c r="T392" s="59"/>
      <c r="U392" s="59"/>
      <c r="V392" s="59"/>
    </row>
    <row r="393" spans="5:22">
      <c r="E393" s="61"/>
      <c r="P393" s="59"/>
      <c r="Q393" s="59"/>
      <c r="R393" s="59"/>
      <c r="T393" s="59"/>
      <c r="U393" s="59"/>
      <c r="V393" s="59"/>
    </row>
    <row r="394" spans="5:22">
      <c r="E394" s="61"/>
      <c r="P394" s="59"/>
      <c r="Q394" s="59"/>
      <c r="R394" s="59"/>
      <c r="T394" s="59"/>
      <c r="U394" s="59"/>
      <c r="V394" s="59"/>
    </row>
    <row r="395" spans="5:22">
      <c r="E395" s="61"/>
      <c r="P395" s="59"/>
      <c r="Q395" s="59"/>
      <c r="R395" s="59"/>
      <c r="T395" s="59"/>
      <c r="U395" s="59"/>
      <c r="V395" s="59"/>
    </row>
    <row r="396" spans="5:22">
      <c r="E396" s="61"/>
      <c r="P396" s="59"/>
      <c r="Q396" s="59"/>
      <c r="R396" s="59"/>
      <c r="T396" s="59"/>
      <c r="U396" s="59"/>
      <c r="V396" s="59"/>
    </row>
    <row r="397" spans="5:22">
      <c r="E397" s="61"/>
      <c r="P397" s="59"/>
      <c r="Q397" s="59"/>
      <c r="R397" s="59"/>
      <c r="T397" s="59"/>
      <c r="U397" s="59"/>
      <c r="V397" s="59"/>
    </row>
    <row r="398" spans="5:22">
      <c r="E398" s="61"/>
      <c r="P398" s="59"/>
      <c r="Q398" s="59"/>
      <c r="R398" s="59"/>
      <c r="T398" s="59"/>
      <c r="U398" s="59"/>
      <c r="V398" s="59"/>
    </row>
    <row r="399" spans="5:22">
      <c r="E399" s="61"/>
      <c r="P399" s="59"/>
      <c r="Q399" s="59"/>
      <c r="R399" s="59"/>
      <c r="T399" s="59"/>
      <c r="U399" s="59"/>
      <c r="V399" s="59"/>
    </row>
    <row r="400" spans="5:22">
      <c r="E400" s="61"/>
      <c r="P400" s="59"/>
      <c r="Q400" s="59"/>
      <c r="R400" s="59"/>
      <c r="T400" s="59"/>
      <c r="U400" s="59"/>
      <c r="V400" s="59"/>
    </row>
    <row r="401" spans="5:22">
      <c r="E401" s="61"/>
      <c r="P401" s="59"/>
      <c r="Q401" s="59"/>
      <c r="R401" s="59"/>
      <c r="T401" s="59"/>
      <c r="U401" s="59"/>
      <c r="V401" s="59"/>
    </row>
    <row r="402" spans="5:22">
      <c r="E402" s="61"/>
      <c r="P402" s="59"/>
      <c r="Q402" s="59"/>
      <c r="R402" s="59"/>
      <c r="T402" s="59"/>
      <c r="U402" s="59"/>
      <c r="V402" s="59"/>
    </row>
    <row r="403" spans="5:22">
      <c r="E403" s="61"/>
      <c r="P403" s="59"/>
      <c r="Q403" s="59"/>
      <c r="R403" s="59"/>
      <c r="T403" s="59"/>
      <c r="U403" s="59"/>
      <c r="V403" s="59"/>
    </row>
    <row r="404" spans="5:22">
      <c r="E404" s="61"/>
      <c r="P404" s="59"/>
      <c r="Q404" s="59"/>
      <c r="R404" s="59"/>
      <c r="T404" s="59"/>
      <c r="U404" s="59"/>
      <c r="V404" s="59"/>
    </row>
    <row r="405" spans="5:22">
      <c r="E405" s="61"/>
      <c r="P405" s="59"/>
      <c r="Q405" s="59"/>
      <c r="R405" s="59"/>
      <c r="T405" s="59"/>
      <c r="U405" s="59"/>
      <c r="V405" s="59"/>
    </row>
    <row r="406" spans="5:22">
      <c r="E406" s="61"/>
      <c r="P406" s="59"/>
      <c r="Q406" s="59"/>
      <c r="R406" s="59"/>
      <c r="T406" s="59"/>
      <c r="U406" s="59"/>
      <c r="V406" s="59"/>
    </row>
    <row r="407" spans="5:22">
      <c r="E407" s="61"/>
      <c r="P407" s="59"/>
      <c r="Q407" s="59"/>
      <c r="R407" s="59"/>
      <c r="T407" s="59"/>
      <c r="U407" s="59"/>
      <c r="V407" s="59"/>
    </row>
    <row r="408" spans="5:22">
      <c r="E408" s="61"/>
      <c r="P408" s="59"/>
      <c r="Q408" s="59"/>
      <c r="R408" s="59"/>
      <c r="T408" s="59"/>
      <c r="U408" s="59"/>
      <c r="V408" s="59"/>
    </row>
    <row r="409" spans="5:22">
      <c r="E409" s="61"/>
      <c r="P409" s="59"/>
      <c r="Q409" s="59"/>
      <c r="R409" s="59"/>
      <c r="T409" s="59"/>
      <c r="U409" s="59"/>
      <c r="V409" s="59"/>
    </row>
    <row r="410" spans="5:22">
      <c r="E410" s="61"/>
      <c r="P410" s="59"/>
      <c r="Q410" s="59"/>
      <c r="R410" s="59"/>
      <c r="T410" s="59"/>
      <c r="U410" s="59"/>
      <c r="V410" s="59"/>
    </row>
    <row r="411" spans="5:22">
      <c r="E411" s="61"/>
      <c r="P411" s="59"/>
      <c r="Q411" s="59"/>
      <c r="R411" s="59"/>
      <c r="T411" s="59"/>
      <c r="U411" s="59"/>
      <c r="V411" s="59"/>
    </row>
    <row r="412" spans="5:22">
      <c r="E412" s="61"/>
      <c r="P412" s="59"/>
      <c r="Q412" s="59"/>
      <c r="R412" s="59"/>
      <c r="T412" s="59"/>
      <c r="U412" s="59"/>
      <c r="V412" s="59"/>
    </row>
    <row r="413" spans="5:22">
      <c r="E413" s="61"/>
      <c r="P413" s="59"/>
      <c r="Q413" s="59"/>
      <c r="R413" s="59"/>
      <c r="T413" s="59"/>
      <c r="U413" s="59"/>
      <c r="V413" s="59"/>
    </row>
    <row r="414" spans="5:22">
      <c r="E414" s="61"/>
      <c r="P414" s="59"/>
      <c r="Q414" s="59"/>
      <c r="R414" s="59"/>
      <c r="T414" s="59"/>
      <c r="U414" s="59"/>
      <c r="V414" s="59"/>
    </row>
    <row r="415" spans="5:22">
      <c r="E415" s="61"/>
      <c r="P415" s="59"/>
      <c r="Q415" s="59"/>
      <c r="R415" s="59"/>
      <c r="T415" s="59"/>
      <c r="U415" s="59"/>
      <c r="V415" s="59"/>
    </row>
    <row r="416" spans="5:22">
      <c r="E416" s="61"/>
      <c r="P416" s="59"/>
      <c r="Q416" s="59"/>
      <c r="R416" s="59"/>
      <c r="T416" s="59"/>
      <c r="U416" s="59"/>
      <c r="V416" s="59"/>
    </row>
    <row r="417" spans="5:22">
      <c r="E417" s="61"/>
      <c r="P417" s="59"/>
      <c r="Q417" s="59"/>
      <c r="R417" s="59"/>
      <c r="T417" s="59"/>
      <c r="U417" s="59"/>
      <c r="V417" s="59"/>
    </row>
    <row r="418" spans="5:22">
      <c r="E418" s="61"/>
      <c r="P418" s="59"/>
      <c r="Q418" s="59"/>
      <c r="R418" s="59"/>
      <c r="T418" s="59"/>
      <c r="U418" s="59"/>
      <c r="V418" s="59"/>
    </row>
    <row r="419" spans="5:22">
      <c r="E419" s="61"/>
      <c r="P419" s="59"/>
      <c r="Q419" s="59"/>
      <c r="R419" s="59"/>
      <c r="T419" s="59"/>
      <c r="U419" s="59"/>
      <c r="V419" s="59"/>
    </row>
    <row r="420" spans="5:22">
      <c r="E420" s="61"/>
      <c r="P420" s="59"/>
      <c r="Q420" s="59"/>
      <c r="R420" s="59"/>
      <c r="T420" s="59"/>
      <c r="U420" s="59"/>
      <c r="V420" s="59"/>
    </row>
    <row r="421" spans="5:22">
      <c r="E421" s="61"/>
      <c r="P421" s="59"/>
      <c r="Q421" s="59"/>
      <c r="R421" s="59"/>
      <c r="T421" s="59"/>
      <c r="U421" s="59"/>
      <c r="V421" s="59"/>
    </row>
    <row r="422" spans="5:22">
      <c r="E422" s="61"/>
      <c r="P422" s="59"/>
      <c r="Q422" s="59"/>
      <c r="R422" s="59"/>
      <c r="T422" s="59"/>
      <c r="U422" s="59"/>
      <c r="V422" s="59"/>
    </row>
    <row r="423" spans="5:22">
      <c r="E423" s="61"/>
      <c r="P423" s="59"/>
      <c r="Q423" s="59"/>
      <c r="R423" s="59"/>
      <c r="T423" s="59"/>
      <c r="U423" s="59"/>
      <c r="V423" s="59"/>
    </row>
    <row r="424" spans="5:22">
      <c r="E424" s="61"/>
      <c r="P424" s="59"/>
      <c r="Q424" s="59"/>
      <c r="R424" s="59"/>
      <c r="T424" s="59"/>
      <c r="U424" s="59"/>
      <c r="V424" s="59"/>
    </row>
    <row r="425" spans="5:22">
      <c r="E425" s="61"/>
      <c r="P425" s="59"/>
      <c r="Q425" s="59"/>
      <c r="R425" s="59"/>
      <c r="T425" s="59"/>
      <c r="U425" s="59"/>
      <c r="V425" s="59"/>
    </row>
    <row r="426" spans="5:22">
      <c r="E426" s="61"/>
      <c r="P426" s="59"/>
      <c r="Q426" s="59"/>
      <c r="R426" s="59"/>
      <c r="T426" s="59"/>
      <c r="U426" s="59"/>
      <c r="V426" s="59"/>
    </row>
    <row r="427" spans="5:22">
      <c r="E427" s="61"/>
      <c r="P427" s="59"/>
      <c r="Q427" s="59"/>
      <c r="R427" s="59"/>
      <c r="T427" s="59"/>
      <c r="U427" s="59"/>
      <c r="V427" s="59"/>
    </row>
    <row r="428" spans="5:22">
      <c r="E428" s="61"/>
      <c r="P428" s="59"/>
      <c r="Q428" s="59"/>
      <c r="R428" s="59"/>
      <c r="T428" s="59"/>
      <c r="U428" s="59"/>
      <c r="V428" s="59"/>
    </row>
    <row r="429" spans="5:22">
      <c r="E429" s="61"/>
      <c r="P429" s="59"/>
      <c r="Q429" s="59"/>
      <c r="R429" s="59"/>
      <c r="T429" s="59"/>
      <c r="U429" s="59"/>
      <c r="V429" s="59"/>
    </row>
    <row r="430" spans="5:22">
      <c r="E430" s="61"/>
      <c r="P430" s="59"/>
      <c r="Q430" s="59"/>
      <c r="R430" s="59"/>
      <c r="T430" s="59"/>
      <c r="U430" s="59"/>
      <c r="V430" s="59"/>
    </row>
    <row r="431" spans="5:22">
      <c r="E431" s="61"/>
      <c r="P431" s="59"/>
      <c r="Q431" s="59"/>
      <c r="R431" s="59"/>
      <c r="T431" s="59"/>
      <c r="U431" s="59"/>
      <c r="V431" s="59"/>
    </row>
    <row r="432" spans="5:22">
      <c r="E432" s="61"/>
      <c r="P432" s="59"/>
      <c r="Q432" s="59"/>
      <c r="R432" s="59"/>
      <c r="T432" s="59"/>
      <c r="U432" s="59"/>
      <c r="V432" s="59"/>
    </row>
    <row r="433" spans="5:22">
      <c r="E433" s="61"/>
      <c r="P433" s="59"/>
      <c r="Q433" s="59"/>
      <c r="R433" s="59"/>
      <c r="T433" s="59"/>
      <c r="U433" s="59"/>
      <c r="V433" s="59"/>
    </row>
    <row r="434" spans="5:22">
      <c r="E434" s="61"/>
      <c r="P434" s="59"/>
      <c r="Q434" s="59"/>
      <c r="R434" s="59"/>
      <c r="T434" s="59"/>
      <c r="U434" s="59"/>
      <c r="V434" s="59"/>
    </row>
    <row r="435" spans="5:22">
      <c r="E435" s="61"/>
      <c r="P435" s="59"/>
      <c r="Q435" s="59"/>
      <c r="R435" s="59"/>
      <c r="T435" s="59"/>
      <c r="U435" s="59"/>
      <c r="V435" s="59"/>
    </row>
    <row r="436" spans="5:22">
      <c r="E436" s="61"/>
      <c r="P436" s="59"/>
      <c r="Q436" s="59"/>
      <c r="R436" s="59"/>
      <c r="T436" s="59"/>
      <c r="U436" s="59"/>
      <c r="V436" s="59"/>
    </row>
    <row r="437" spans="5:22">
      <c r="E437" s="61"/>
      <c r="P437" s="59"/>
      <c r="Q437" s="59"/>
      <c r="R437" s="59"/>
      <c r="T437" s="59"/>
      <c r="U437" s="59"/>
      <c r="V437" s="59"/>
    </row>
    <row r="438" spans="5:22">
      <c r="E438" s="61"/>
      <c r="P438" s="59"/>
      <c r="Q438" s="59"/>
      <c r="R438" s="59"/>
      <c r="T438" s="59"/>
      <c r="U438" s="59"/>
      <c r="V438" s="59"/>
    </row>
    <row r="439" spans="5:22">
      <c r="E439" s="61"/>
      <c r="P439" s="59"/>
      <c r="Q439" s="59"/>
      <c r="R439" s="59"/>
      <c r="T439" s="59"/>
      <c r="U439" s="59"/>
      <c r="V439" s="59"/>
    </row>
    <row r="440" spans="5:22">
      <c r="E440" s="61"/>
      <c r="P440" s="59"/>
      <c r="Q440" s="59"/>
      <c r="R440" s="59"/>
      <c r="T440" s="59"/>
      <c r="U440" s="59"/>
      <c r="V440" s="59"/>
    </row>
    <row r="441" spans="5:22">
      <c r="E441" s="61"/>
      <c r="P441" s="59"/>
      <c r="Q441" s="59"/>
      <c r="R441" s="59"/>
      <c r="T441" s="59"/>
      <c r="U441" s="59"/>
      <c r="V441" s="59"/>
    </row>
    <row r="442" spans="5:22">
      <c r="E442" s="61"/>
      <c r="P442" s="59"/>
      <c r="Q442" s="59"/>
      <c r="R442" s="59"/>
      <c r="T442" s="59"/>
      <c r="U442" s="59"/>
      <c r="V442" s="59"/>
    </row>
    <row r="443" spans="5:22">
      <c r="E443" s="61"/>
      <c r="P443" s="59"/>
      <c r="Q443" s="59"/>
      <c r="R443" s="59"/>
      <c r="T443" s="59"/>
      <c r="U443" s="59"/>
      <c r="V443" s="59"/>
    </row>
    <row r="444" spans="5:22">
      <c r="E444" s="61"/>
      <c r="P444" s="59"/>
      <c r="Q444" s="59"/>
      <c r="R444" s="59"/>
      <c r="T444" s="59"/>
      <c r="U444" s="59"/>
      <c r="V444" s="59"/>
    </row>
    <row r="445" spans="5:22">
      <c r="E445" s="61"/>
      <c r="P445" s="59"/>
      <c r="Q445" s="59"/>
      <c r="R445" s="59"/>
      <c r="T445" s="59"/>
      <c r="U445" s="59"/>
      <c r="V445" s="59"/>
    </row>
    <row r="446" spans="5:22">
      <c r="E446" s="61"/>
      <c r="P446" s="59"/>
      <c r="Q446" s="59"/>
      <c r="R446" s="59"/>
      <c r="T446" s="59"/>
      <c r="U446" s="59"/>
      <c r="V446" s="59"/>
    </row>
    <row r="447" spans="5:22">
      <c r="E447" s="61"/>
      <c r="P447" s="59"/>
      <c r="Q447" s="59"/>
      <c r="R447" s="59"/>
      <c r="T447" s="59"/>
      <c r="U447" s="59"/>
      <c r="V447" s="59"/>
    </row>
    <row r="448" spans="5:22">
      <c r="E448" s="61"/>
      <c r="P448" s="59"/>
      <c r="Q448" s="59"/>
      <c r="R448" s="59"/>
      <c r="T448" s="59"/>
      <c r="U448" s="59"/>
      <c r="V448" s="59"/>
    </row>
    <row r="449" spans="5:22">
      <c r="E449" s="61"/>
      <c r="P449" s="59"/>
      <c r="Q449" s="59"/>
      <c r="R449" s="59"/>
      <c r="T449" s="59"/>
      <c r="U449" s="59"/>
      <c r="V449" s="59"/>
    </row>
    <row r="450" spans="5:22">
      <c r="E450" s="61"/>
      <c r="P450" s="59"/>
      <c r="Q450" s="59"/>
      <c r="R450" s="59"/>
      <c r="T450" s="59"/>
      <c r="U450" s="59"/>
      <c r="V450" s="59"/>
    </row>
    <row r="451" spans="5:22">
      <c r="E451" s="61"/>
      <c r="P451" s="59"/>
      <c r="Q451" s="59"/>
      <c r="R451" s="59"/>
      <c r="T451" s="59"/>
      <c r="U451" s="59"/>
      <c r="V451" s="59"/>
    </row>
    <row r="452" spans="5:22">
      <c r="E452" s="61"/>
      <c r="P452" s="59"/>
      <c r="Q452" s="59"/>
      <c r="R452" s="59"/>
      <c r="T452" s="59"/>
      <c r="U452" s="59"/>
      <c r="V452" s="59"/>
    </row>
    <row r="453" spans="5:22">
      <c r="E453" s="61"/>
      <c r="P453" s="59"/>
      <c r="Q453" s="59"/>
      <c r="R453" s="59"/>
      <c r="T453" s="59"/>
      <c r="U453" s="59"/>
      <c r="V453" s="59"/>
    </row>
    <row r="454" spans="5:22">
      <c r="E454" s="61"/>
      <c r="P454" s="59"/>
      <c r="Q454" s="59"/>
      <c r="R454" s="59"/>
      <c r="T454" s="59"/>
      <c r="U454" s="59"/>
      <c r="V454" s="59"/>
    </row>
    <row r="455" spans="5:22">
      <c r="E455" s="61"/>
      <c r="P455" s="59"/>
      <c r="Q455" s="59"/>
      <c r="R455" s="59"/>
      <c r="T455" s="59"/>
      <c r="U455" s="59"/>
      <c r="V455" s="59"/>
    </row>
    <row r="456" spans="5:22">
      <c r="E456" s="61"/>
      <c r="P456" s="59"/>
      <c r="Q456" s="59"/>
      <c r="R456" s="59"/>
      <c r="T456" s="59"/>
      <c r="U456" s="59"/>
      <c r="V456" s="59"/>
    </row>
    <row r="457" spans="5:22">
      <c r="E457" s="61"/>
      <c r="P457" s="59"/>
      <c r="Q457" s="59"/>
      <c r="R457" s="59"/>
      <c r="T457" s="59"/>
      <c r="U457" s="59"/>
      <c r="V457" s="59"/>
    </row>
    <row r="458" spans="5:22">
      <c r="E458" s="61"/>
      <c r="P458" s="59"/>
      <c r="Q458" s="59"/>
      <c r="R458" s="59"/>
      <c r="T458" s="59"/>
      <c r="U458" s="59"/>
      <c r="V458" s="59"/>
    </row>
    <row r="459" spans="5:22">
      <c r="E459" s="61"/>
      <c r="P459" s="59"/>
      <c r="Q459" s="59"/>
      <c r="R459" s="59"/>
      <c r="T459" s="59"/>
      <c r="U459" s="59"/>
      <c r="V459" s="59"/>
    </row>
    <row r="460" spans="5:22">
      <c r="E460" s="61"/>
      <c r="P460" s="59"/>
      <c r="Q460" s="59"/>
      <c r="R460" s="59"/>
      <c r="T460" s="59"/>
      <c r="U460" s="59"/>
      <c r="V460" s="59"/>
    </row>
    <row r="461" spans="5:22">
      <c r="E461" s="61"/>
      <c r="P461" s="59"/>
      <c r="Q461" s="59"/>
      <c r="R461" s="59"/>
      <c r="T461" s="59"/>
      <c r="U461" s="59"/>
      <c r="V461" s="59"/>
    </row>
    <row r="462" spans="5:22">
      <c r="E462" s="61"/>
      <c r="P462" s="59"/>
      <c r="Q462" s="59"/>
      <c r="R462" s="59"/>
      <c r="T462" s="59"/>
      <c r="U462" s="59"/>
      <c r="V462" s="59"/>
    </row>
    <row r="463" spans="5:22">
      <c r="E463" s="61"/>
      <c r="P463" s="59"/>
      <c r="Q463" s="59"/>
      <c r="R463" s="59"/>
      <c r="T463" s="59"/>
      <c r="U463" s="59"/>
      <c r="V463" s="59"/>
    </row>
    <row r="464" spans="5:22">
      <c r="E464" s="61"/>
      <c r="P464" s="59"/>
      <c r="Q464" s="59"/>
      <c r="R464" s="59"/>
      <c r="T464" s="59"/>
      <c r="U464" s="59"/>
      <c r="V464" s="59"/>
    </row>
    <row r="465" spans="5:22">
      <c r="E465" s="61"/>
      <c r="P465" s="59"/>
      <c r="Q465" s="59"/>
      <c r="R465" s="59"/>
      <c r="T465" s="59"/>
      <c r="U465" s="59"/>
      <c r="V465" s="59"/>
    </row>
    <row r="466" spans="5:22">
      <c r="E466" s="61"/>
      <c r="P466" s="59"/>
      <c r="Q466" s="59"/>
      <c r="R466" s="59"/>
      <c r="T466" s="59"/>
      <c r="U466" s="59"/>
      <c r="V466" s="59"/>
    </row>
    <row r="467" spans="5:22">
      <c r="E467" s="61"/>
      <c r="P467" s="59"/>
      <c r="Q467" s="59"/>
      <c r="R467" s="59"/>
      <c r="T467" s="59"/>
      <c r="U467" s="59"/>
      <c r="V467" s="59"/>
    </row>
    <row r="468" spans="5:22">
      <c r="E468" s="61"/>
      <c r="P468" s="59"/>
      <c r="Q468" s="59"/>
      <c r="R468" s="59"/>
      <c r="T468" s="59"/>
      <c r="U468" s="59"/>
      <c r="V468" s="59"/>
    </row>
    <row r="469" spans="5:22">
      <c r="E469" s="61"/>
      <c r="P469" s="59"/>
      <c r="Q469" s="59"/>
      <c r="R469" s="59"/>
      <c r="T469" s="59"/>
      <c r="U469" s="59"/>
      <c r="V469" s="59"/>
    </row>
    <row r="470" spans="5:22">
      <c r="E470" s="61"/>
      <c r="P470" s="59"/>
      <c r="Q470" s="59"/>
      <c r="R470" s="59"/>
      <c r="T470" s="59"/>
      <c r="U470" s="59"/>
      <c r="V470" s="59"/>
    </row>
    <row r="471" spans="5:22">
      <c r="E471" s="61"/>
      <c r="P471" s="59"/>
      <c r="Q471" s="59"/>
      <c r="R471" s="59"/>
      <c r="T471" s="59"/>
      <c r="U471" s="59"/>
      <c r="V471" s="59"/>
    </row>
    <row r="472" spans="5:22">
      <c r="E472" s="61"/>
      <c r="P472" s="59"/>
      <c r="Q472" s="59"/>
      <c r="R472" s="59"/>
      <c r="T472" s="59"/>
      <c r="U472" s="59"/>
      <c r="V472" s="59"/>
    </row>
    <row r="473" spans="5:22">
      <c r="E473" s="61"/>
      <c r="P473" s="59"/>
      <c r="Q473" s="59"/>
      <c r="R473" s="59"/>
      <c r="T473" s="59"/>
      <c r="U473" s="59"/>
      <c r="V473" s="59"/>
    </row>
    <row r="474" spans="5:22">
      <c r="E474" s="61"/>
      <c r="P474" s="59"/>
      <c r="Q474" s="59"/>
      <c r="R474" s="59"/>
      <c r="T474" s="59"/>
      <c r="U474" s="59"/>
      <c r="V474" s="59"/>
    </row>
    <row r="475" spans="5:22">
      <c r="E475" s="61"/>
      <c r="P475" s="59"/>
      <c r="Q475" s="59"/>
      <c r="R475" s="59"/>
      <c r="T475" s="59"/>
      <c r="U475" s="59"/>
      <c r="V475" s="59"/>
    </row>
    <row r="476" spans="5:22">
      <c r="E476" s="61"/>
      <c r="P476" s="59"/>
      <c r="Q476" s="59"/>
      <c r="R476" s="59"/>
      <c r="T476" s="59"/>
      <c r="U476" s="59"/>
      <c r="V476" s="59"/>
    </row>
    <row r="477" spans="5:22">
      <c r="E477" s="61"/>
      <c r="P477" s="59"/>
      <c r="Q477" s="59"/>
      <c r="R477" s="59"/>
      <c r="T477" s="59"/>
      <c r="U477" s="59"/>
      <c r="V477" s="59"/>
    </row>
    <row r="478" spans="5:22">
      <c r="E478" s="61"/>
      <c r="P478" s="59"/>
      <c r="Q478" s="59"/>
      <c r="R478" s="59"/>
      <c r="T478" s="59"/>
      <c r="U478" s="59"/>
      <c r="V478" s="59"/>
    </row>
    <row r="479" spans="5:22">
      <c r="E479" s="61"/>
      <c r="P479" s="59"/>
      <c r="Q479" s="59"/>
      <c r="R479" s="59"/>
      <c r="T479" s="59"/>
      <c r="U479" s="59"/>
      <c r="V479" s="59"/>
    </row>
    <row r="480" spans="5:22">
      <c r="E480" s="61"/>
      <c r="P480" s="59"/>
      <c r="Q480" s="59"/>
      <c r="R480" s="59"/>
      <c r="T480" s="59"/>
      <c r="U480" s="59"/>
      <c r="V480" s="59"/>
    </row>
    <row r="481" spans="5:22">
      <c r="E481" s="61"/>
      <c r="P481" s="59"/>
      <c r="Q481" s="59"/>
      <c r="R481" s="59"/>
      <c r="T481" s="59"/>
      <c r="U481" s="59"/>
      <c r="V481" s="59"/>
    </row>
    <row r="482" spans="5:22">
      <c r="E482" s="61"/>
      <c r="P482" s="59"/>
      <c r="Q482" s="59"/>
      <c r="R482" s="59"/>
      <c r="T482" s="59"/>
      <c r="U482" s="59"/>
      <c r="V482" s="59"/>
    </row>
    <row r="483" spans="5:22">
      <c r="E483" s="61"/>
      <c r="P483" s="59"/>
      <c r="Q483" s="59"/>
      <c r="R483" s="59"/>
      <c r="T483" s="59"/>
      <c r="U483" s="59"/>
      <c r="V483" s="59"/>
    </row>
    <row r="484" spans="5:22">
      <c r="E484" s="61"/>
      <c r="P484" s="59"/>
      <c r="Q484" s="59"/>
      <c r="R484" s="59"/>
      <c r="T484" s="59"/>
      <c r="U484" s="59"/>
      <c r="V484" s="59"/>
    </row>
    <row r="485" spans="5:22">
      <c r="E485" s="61"/>
      <c r="P485" s="59"/>
      <c r="Q485" s="59"/>
      <c r="R485" s="59"/>
      <c r="T485" s="59"/>
      <c r="U485" s="59"/>
      <c r="V485" s="59"/>
    </row>
    <row r="486" spans="5:22">
      <c r="E486" s="61"/>
      <c r="P486" s="59"/>
      <c r="Q486" s="59"/>
      <c r="R486" s="59"/>
      <c r="T486" s="59"/>
      <c r="U486" s="59"/>
      <c r="V486" s="59"/>
    </row>
    <row r="487" spans="5:22">
      <c r="E487" s="61"/>
      <c r="P487" s="59"/>
      <c r="Q487" s="59"/>
      <c r="R487" s="59"/>
      <c r="T487" s="59"/>
      <c r="U487" s="59"/>
      <c r="V487" s="59"/>
    </row>
    <row r="488" spans="5:22">
      <c r="E488" s="61"/>
      <c r="P488" s="59"/>
      <c r="Q488" s="59"/>
      <c r="R488" s="59"/>
      <c r="T488" s="59"/>
      <c r="U488" s="59"/>
      <c r="V488" s="59"/>
    </row>
    <row r="489" spans="5:22">
      <c r="E489" s="61"/>
      <c r="P489" s="59"/>
      <c r="Q489" s="59"/>
      <c r="R489" s="59"/>
      <c r="T489" s="59"/>
      <c r="U489" s="59"/>
      <c r="V489" s="59"/>
    </row>
    <row r="490" spans="5:22">
      <c r="E490" s="61"/>
      <c r="P490" s="59"/>
      <c r="Q490" s="59"/>
      <c r="R490" s="59"/>
      <c r="T490" s="59"/>
      <c r="U490" s="59"/>
      <c r="V490" s="59"/>
    </row>
    <row r="491" spans="5:22">
      <c r="E491" s="61"/>
      <c r="P491" s="59"/>
      <c r="Q491" s="59"/>
      <c r="R491" s="59"/>
      <c r="T491" s="59"/>
      <c r="U491" s="59"/>
      <c r="V491" s="59"/>
    </row>
    <row r="492" spans="5:22">
      <c r="E492" s="61"/>
      <c r="P492" s="59"/>
      <c r="Q492" s="59"/>
      <c r="R492" s="59"/>
      <c r="T492" s="59"/>
      <c r="U492" s="59"/>
      <c r="V492" s="59"/>
    </row>
    <row r="493" spans="5:22">
      <c r="E493" s="61"/>
      <c r="P493" s="59"/>
      <c r="Q493" s="59"/>
      <c r="R493" s="59"/>
      <c r="T493" s="59"/>
      <c r="U493" s="59"/>
      <c r="V493" s="59"/>
    </row>
    <row r="494" spans="5:22">
      <c r="E494" s="61"/>
      <c r="P494" s="59"/>
      <c r="Q494" s="59"/>
      <c r="R494" s="59"/>
      <c r="T494" s="59"/>
      <c r="U494" s="59"/>
      <c r="V494" s="59"/>
    </row>
    <row r="495" spans="5:22">
      <c r="E495" s="61"/>
      <c r="P495" s="59"/>
      <c r="Q495" s="59"/>
      <c r="R495" s="59"/>
      <c r="T495" s="59"/>
      <c r="U495" s="59"/>
      <c r="V495" s="59"/>
    </row>
    <row r="496" spans="5:22">
      <c r="E496" s="61"/>
      <c r="P496" s="59"/>
      <c r="Q496" s="59"/>
      <c r="R496" s="59"/>
      <c r="T496" s="59"/>
      <c r="U496" s="59"/>
      <c r="V496" s="59"/>
    </row>
    <row r="497" spans="5:22">
      <c r="E497" s="61"/>
      <c r="P497" s="59"/>
      <c r="Q497" s="59"/>
      <c r="R497" s="59"/>
      <c r="T497" s="59"/>
      <c r="U497" s="59"/>
      <c r="V497" s="59"/>
    </row>
    <row r="498" spans="5:22">
      <c r="E498" s="61"/>
      <c r="P498" s="59"/>
      <c r="Q498" s="59"/>
      <c r="R498" s="59"/>
      <c r="T498" s="59"/>
      <c r="U498" s="59"/>
      <c r="V498" s="59"/>
    </row>
    <row r="499" spans="5:22">
      <c r="E499" s="61"/>
      <c r="P499" s="59"/>
      <c r="Q499" s="59"/>
      <c r="R499" s="59"/>
      <c r="T499" s="59"/>
      <c r="U499" s="59"/>
      <c r="V499" s="59"/>
    </row>
    <row r="500" spans="5:22">
      <c r="E500" s="61"/>
      <c r="P500" s="59"/>
      <c r="Q500" s="59"/>
      <c r="R500" s="59"/>
      <c r="T500" s="59"/>
      <c r="U500" s="59"/>
      <c r="V500" s="59"/>
    </row>
    <row r="501" spans="5:22">
      <c r="E501" s="61"/>
      <c r="P501" s="59"/>
      <c r="Q501" s="59"/>
      <c r="R501" s="59"/>
      <c r="T501" s="59"/>
      <c r="U501" s="59"/>
      <c r="V501" s="59"/>
    </row>
    <row r="502" spans="5:22">
      <c r="E502" s="61"/>
      <c r="P502" s="59"/>
      <c r="Q502" s="59"/>
      <c r="R502" s="59"/>
      <c r="T502" s="59"/>
      <c r="U502" s="59"/>
      <c r="V502" s="59"/>
    </row>
    <row r="503" spans="5:22">
      <c r="E503" s="61"/>
      <c r="P503" s="59"/>
      <c r="Q503" s="59"/>
      <c r="R503" s="59"/>
      <c r="T503" s="59"/>
      <c r="U503" s="59"/>
      <c r="V503" s="59"/>
    </row>
    <row r="504" spans="5:22">
      <c r="E504" s="61"/>
      <c r="P504" s="59"/>
      <c r="Q504" s="59"/>
      <c r="R504" s="59"/>
      <c r="T504" s="59"/>
      <c r="U504" s="59"/>
      <c r="V504" s="59"/>
    </row>
    <row r="505" spans="5:22">
      <c r="E505" s="61"/>
      <c r="P505" s="59"/>
      <c r="Q505" s="59"/>
      <c r="R505" s="59"/>
      <c r="T505" s="59"/>
      <c r="U505" s="59"/>
      <c r="V505" s="59"/>
    </row>
    <row r="506" spans="5:22">
      <c r="E506" s="61"/>
      <c r="P506" s="59"/>
      <c r="Q506" s="59"/>
      <c r="R506" s="59"/>
      <c r="T506" s="59"/>
      <c r="U506" s="59"/>
      <c r="V506" s="59"/>
    </row>
    <row r="507" spans="5:22">
      <c r="E507" s="61"/>
      <c r="P507" s="59"/>
      <c r="Q507" s="59"/>
      <c r="R507" s="59"/>
      <c r="T507" s="59"/>
      <c r="U507" s="59"/>
      <c r="V507" s="59"/>
    </row>
    <row r="508" spans="5:22">
      <c r="E508" s="61"/>
      <c r="P508" s="59"/>
      <c r="Q508" s="59"/>
      <c r="R508" s="59"/>
      <c r="T508" s="59"/>
      <c r="U508" s="59"/>
      <c r="V508" s="59"/>
    </row>
    <row r="509" spans="5:22">
      <c r="E509" s="61"/>
      <c r="P509" s="59"/>
      <c r="Q509" s="59"/>
      <c r="R509" s="59"/>
      <c r="T509" s="59"/>
      <c r="U509" s="59"/>
      <c r="V509" s="59"/>
    </row>
    <row r="510" spans="5:22">
      <c r="E510" s="61"/>
      <c r="P510" s="59"/>
      <c r="Q510" s="59"/>
      <c r="R510" s="59"/>
      <c r="T510" s="59"/>
      <c r="U510" s="59"/>
      <c r="V510" s="59"/>
    </row>
    <row r="511" spans="5:22">
      <c r="E511" s="61"/>
      <c r="P511" s="59"/>
      <c r="Q511" s="59"/>
      <c r="R511" s="59"/>
      <c r="T511" s="59"/>
      <c r="U511" s="59"/>
      <c r="V511" s="59"/>
    </row>
    <row r="512" spans="5:22">
      <c r="E512" s="61"/>
      <c r="P512" s="59"/>
      <c r="Q512" s="59"/>
      <c r="R512" s="59"/>
      <c r="T512" s="59"/>
      <c r="U512" s="59"/>
      <c r="V512" s="59"/>
    </row>
    <row r="513" spans="5:22">
      <c r="E513" s="61"/>
      <c r="P513" s="59"/>
      <c r="Q513" s="59"/>
      <c r="R513" s="59"/>
      <c r="T513" s="59"/>
      <c r="U513" s="59"/>
      <c r="V513" s="59"/>
    </row>
    <row r="514" spans="5:22">
      <c r="E514" s="61"/>
      <c r="P514" s="59"/>
      <c r="Q514" s="59"/>
      <c r="R514" s="59"/>
      <c r="T514" s="59"/>
      <c r="U514" s="59"/>
      <c r="V514" s="59"/>
    </row>
    <row r="515" spans="5:22">
      <c r="E515" s="61"/>
      <c r="P515" s="59"/>
      <c r="Q515" s="59"/>
      <c r="R515" s="59"/>
      <c r="T515" s="59"/>
      <c r="U515" s="59"/>
      <c r="V515" s="59"/>
    </row>
    <row r="516" spans="5:22">
      <c r="E516" s="61"/>
      <c r="P516" s="59"/>
      <c r="Q516" s="59"/>
      <c r="R516" s="59"/>
      <c r="T516" s="59"/>
      <c r="U516" s="59"/>
      <c r="V516" s="59"/>
    </row>
    <row r="517" spans="5:22">
      <c r="E517" s="61"/>
      <c r="P517" s="59"/>
      <c r="Q517" s="59"/>
      <c r="R517" s="59"/>
      <c r="T517" s="59"/>
      <c r="U517" s="59"/>
      <c r="V517" s="59"/>
    </row>
    <row r="518" spans="5:22">
      <c r="E518" s="61"/>
      <c r="P518" s="59"/>
      <c r="Q518" s="59"/>
      <c r="R518" s="59"/>
      <c r="T518" s="59"/>
      <c r="U518" s="59"/>
      <c r="V518" s="59"/>
    </row>
    <row r="519" spans="5:22">
      <c r="E519" s="61"/>
      <c r="P519" s="59"/>
      <c r="Q519" s="59"/>
      <c r="R519" s="59"/>
      <c r="T519" s="59"/>
      <c r="U519" s="59"/>
      <c r="V519" s="59"/>
    </row>
    <row r="520" spans="5:22">
      <c r="E520" s="61"/>
      <c r="P520" s="59"/>
      <c r="Q520" s="59"/>
      <c r="R520" s="59"/>
      <c r="T520" s="59"/>
      <c r="U520" s="59"/>
      <c r="V520" s="59"/>
    </row>
    <row r="521" spans="5:22">
      <c r="E521" s="61"/>
      <c r="P521" s="59"/>
      <c r="Q521" s="59"/>
      <c r="R521" s="59"/>
      <c r="T521" s="59"/>
      <c r="U521" s="59"/>
      <c r="V521" s="59"/>
    </row>
    <row r="522" spans="5:22">
      <c r="E522" s="61"/>
      <c r="P522" s="59"/>
      <c r="Q522" s="59"/>
      <c r="R522" s="59"/>
      <c r="T522" s="59"/>
      <c r="U522" s="59"/>
      <c r="V522" s="59"/>
    </row>
    <row r="523" spans="5:22">
      <c r="E523" s="61"/>
      <c r="P523" s="59"/>
      <c r="Q523" s="59"/>
      <c r="R523" s="59"/>
      <c r="T523" s="59"/>
      <c r="U523" s="59"/>
      <c r="V523" s="59"/>
    </row>
    <row r="524" spans="5:22">
      <c r="E524" s="61"/>
      <c r="P524" s="59"/>
      <c r="Q524" s="59"/>
      <c r="R524" s="59"/>
      <c r="T524" s="59"/>
      <c r="U524" s="59"/>
      <c r="V524" s="59"/>
    </row>
    <row r="525" spans="5:22">
      <c r="E525" s="61"/>
      <c r="P525" s="59"/>
      <c r="Q525" s="59"/>
      <c r="R525" s="59"/>
      <c r="T525" s="59"/>
      <c r="U525" s="59"/>
      <c r="V525" s="59"/>
    </row>
    <row r="526" spans="5:22">
      <c r="E526" s="61"/>
      <c r="P526" s="59"/>
      <c r="Q526" s="59"/>
      <c r="R526" s="59"/>
      <c r="T526" s="59"/>
      <c r="U526" s="59"/>
      <c r="V526" s="59"/>
    </row>
    <row r="527" spans="5:22">
      <c r="E527" s="61"/>
      <c r="P527" s="59"/>
      <c r="Q527" s="59"/>
      <c r="R527" s="59"/>
      <c r="T527" s="59"/>
      <c r="U527" s="59"/>
      <c r="V527" s="59"/>
    </row>
    <row r="528" spans="5:22">
      <c r="E528" s="61"/>
      <c r="P528" s="59"/>
      <c r="Q528" s="59"/>
      <c r="R528" s="59"/>
      <c r="T528" s="59"/>
      <c r="U528" s="59"/>
      <c r="V528" s="59"/>
    </row>
    <row r="529" spans="5:22">
      <c r="E529" s="61"/>
      <c r="P529" s="59"/>
      <c r="Q529" s="59"/>
      <c r="R529" s="59"/>
      <c r="T529" s="59"/>
      <c r="U529" s="59"/>
      <c r="V529" s="59"/>
    </row>
    <row r="530" spans="5:22">
      <c r="E530" s="61"/>
      <c r="P530" s="59"/>
      <c r="Q530" s="59"/>
      <c r="R530" s="59"/>
      <c r="T530" s="59"/>
      <c r="U530" s="59"/>
      <c r="V530" s="59"/>
    </row>
    <row r="531" spans="5:22">
      <c r="E531" s="61"/>
      <c r="P531" s="59"/>
      <c r="Q531" s="59"/>
      <c r="R531" s="59"/>
      <c r="T531" s="59"/>
      <c r="U531" s="59"/>
      <c r="V531" s="59"/>
    </row>
    <row r="532" spans="5:22">
      <c r="E532" s="61"/>
      <c r="P532" s="59"/>
      <c r="Q532" s="59"/>
      <c r="R532" s="59"/>
      <c r="T532" s="59"/>
      <c r="U532" s="59"/>
      <c r="V532" s="59"/>
    </row>
    <row r="533" spans="5:22">
      <c r="E533" s="61"/>
      <c r="P533" s="59"/>
      <c r="Q533" s="59"/>
      <c r="R533" s="59"/>
      <c r="T533" s="59"/>
      <c r="U533" s="59"/>
      <c r="V533" s="59"/>
    </row>
    <row r="534" spans="5:22">
      <c r="E534" s="61"/>
      <c r="P534" s="59"/>
      <c r="Q534" s="59"/>
      <c r="R534" s="59"/>
      <c r="T534" s="59"/>
      <c r="U534" s="59"/>
      <c r="V534" s="59"/>
    </row>
    <row r="535" spans="5:22">
      <c r="E535" s="61"/>
      <c r="P535" s="59"/>
      <c r="Q535" s="59"/>
      <c r="R535" s="59"/>
      <c r="T535" s="59"/>
      <c r="U535" s="59"/>
      <c r="V535" s="59"/>
    </row>
    <row r="536" spans="5:22">
      <c r="E536" s="61"/>
      <c r="P536" s="59"/>
      <c r="Q536" s="59"/>
      <c r="R536" s="59"/>
      <c r="T536" s="59"/>
      <c r="U536" s="59"/>
      <c r="V536" s="59"/>
    </row>
    <row r="537" spans="5:22">
      <c r="E537" s="61"/>
      <c r="P537" s="59"/>
      <c r="Q537" s="59"/>
      <c r="R537" s="59"/>
      <c r="T537" s="59"/>
      <c r="U537" s="59"/>
      <c r="V537" s="59"/>
    </row>
    <row r="538" spans="5:22">
      <c r="E538" s="61"/>
      <c r="P538" s="59"/>
      <c r="Q538" s="59"/>
      <c r="R538" s="59"/>
      <c r="T538" s="59"/>
      <c r="U538" s="59"/>
      <c r="V538" s="59"/>
    </row>
    <row r="539" spans="5:22">
      <c r="E539" s="61"/>
      <c r="P539" s="59"/>
      <c r="Q539" s="59"/>
      <c r="R539" s="59"/>
      <c r="T539" s="59"/>
      <c r="U539" s="59"/>
      <c r="V539" s="59"/>
    </row>
    <row r="540" spans="5:22">
      <c r="E540" s="61"/>
      <c r="P540" s="59"/>
      <c r="Q540" s="59"/>
      <c r="R540" s="59"/>
      <c r="T540" s="59"/>
      <c r="U540" s="59"/>
      <c r="V540" s="59"/>
    </row>
    <row r="541" spans="5:22">
      <c r="E541" s="61"/>
      <c r="P541" s="59"/>
      <c r="Q541" s="59"/>
      <c r="R541" s="59"/>
      <c r="T541" s="59"/>
      <c r="U541" s="59"/>
      <c r="V541" s="59"/>
    </row>
    <row r="542" spans="5:22">
      <c r="E542" s="61"/>
      <c r="P542" s="59"/>
      <c r="Q542" s="59"/>
      <c r="R542" s="59"/>
      <c r="T542" s="59"/>
      <c r="U542" s="59"/>
      <c r="V542" s="59"/>
    </row>
    <row r="543" spans="5:22">
      <c r="E543" s="61"/>
      <c r="P543" s="59"/>
      <c r="Q543" s="59"/>
      <c r="R543" s="59"/>
      <c r="T543" s="59"/>
      <c r="U543" s="59"/>
      <c r="V543" s="59"/>
    </row>
    <row r="544" spans="5:22">
      <c r="E544" s="61"/>
      <c r="P544" s="59"/>
      <c r="Q544" s="59"/>
      <c r="R544" s="59"/>
      <c r="T544" s="59"/>
      <c r="U544" s="59"/>
      <c r="V544" s="59"/>
    </row>
    <row r="545" spans="5:22">
      <c r="E545" s="61"/>
      <c r="P545" s="59"/>
      <c r="Q545" s="59"/>
      <c r="R545" s="59"/>
      <c r="T545" s="59"/>
      <c r="U545" s="59"/>
      <c r="V545" s="59"/>
    </row>
    <row r="546" spans="5:22">
      <c r="E546" s="61"/>
      <c r="P546" s="59"/>
      <c r="Q546" s="59"/>
      <c r="R546" s="59"/>
      <c r="T546" s="59"/>
      <c r="U546" s="59"/>
      <c r="V546" s="59"/>
    </row>
    <row r="547" spans="5:22">
      <c r="E547" s="61"/>
      <c r="P547" s="59"/>
      <c r="Q547" s="59"/>
      <c r="R547" s="59"/>
      <c r="T547" s="59"/>
      <c r="U547" s="59"/>
      <c r="V547" s="59"/>
    </row>
    <row r="548" spans="5:22">
      <c r="E548" s="61"/>
      <c r="P548" s="59"/>
      <c r="Q548" s="59"/>
      <c r="R548" s="59"/>
      <c r="T548" s="59"/>
      <c r="U548" s="59"/>
      <c r="V548" s="59"/>
    </row>
    <row r="549" spans="5:22">
      <c r="E549" s="61"/>
      <c r="P549" s="59"/>
      <c r="Q549" s="59"/>
      <c r="R549" s="59"/>
      <c r="T549" s="59"/>
      <c r="U549" s="59"/>
      <c r="V549" s="59"/>
    </row>
    <row r="550" spans="5:22">
      <c r="E550" s="61"/>
      <c r="P550" s="59"/>
      <c r="Q550" s="59"/>
      <c r="R550" s="59"/>
      <c r="T550" s="59"/>
      <c r="U550" s="59"/>
      <c r="V550" s="59"/>
    </row>
    <row r="551" spans="5:22">
      <c r="E551" s="61"/>
      <c r="P551" s="59"/>
      <c r="Q551" s="59"/>
      <c r="R551" s="59"/>
      <c r="T551" s="59"/>
      <c r="U551" s="59"/>
      <c r="V551" s="59"/>
    </row>
    <row r="552" spans="5:22">
      <c r="E552" s="61"/>
      <c r="P552" s="59"/>
      <c r="Q552" s="59"/>
      <c r="R552" s="59"/>
      <c r="T552" s="59"/>
      <c r="U552" s="59"/>
      <c r="V552" s="59"/>
    </row>
    <row r="553" spans="5:22">
      <c r="E553" s="61"/>
      <c r="P553" s="59"/>
      <c r="Q553" s="59"/>
      <c r="R553" s="59"/>
      <c r="T553" s="59"/>
      <c r="U553" s="59"/>
      <c r="V553" s="59"/>
    </row>
    <row r="554" spans="5:22">
      <c r="E554" s="61"/>
      <c r="P554" s="59"/>
      <c r="Q554" s="59"/>
      <c r="R554" s="59"/>
      <c r="T554" s="59"/>
      <c r="U554" s="59"/>
      <c r="V554" s="59"/>
    </row>
    <row r="555" spans="5:22">
      <c r="E555" s="61"/>
      <c r="P555" s="59"/>
      <c r="Q555" s="59"/>
      <c r="R555" s="59"/>
      <c r="T555" s="59"/>
      <c r="U555" s="59"/>
      <c r="V555" s="59"/>
    </row>
    <row r="556" spans="5:22">
      <c r="E556" s="61"/>
      <c r="P556" s="59"/>
      <c r="Q556" s="59"/>
      <c r="R556" s="59"/>
      <c r="T556" s="59"/>
      <c r="U556" s="59"/>
      <c r="V556" s="59"/>
    </row>
    <row r="557" spans="5:22">
      <c r="E557" s="61"/>
      <c r="P557" s="59"/>
      <c r="Q557" s="59"/>
      <c r="R557" s="59"/>
      <c r="T557" s="59"/>
      <c r="U557" s="59"/>
      <c r="V557" s="59"/>
    </row>
    <row r="558" spans="5:22">
      <c r="E558" s="61"/>
      <c r="P558" s="59"/>
      <c r="Q558" s="59"/>
      <c r="R558" s="59"/>
      <c r="T558" s="59"/>
      <c r="U558" s="59"/>
      <c r="V558" s="59"/>
    </row>
    <row r="559" spans="5:22">
      <c r="E559" s="61"/>
      <c r="P559" s="59"/>
      <c r="Q559" s="59"/>
      <c r="R559" s="59"/>
      <c r="T559" s="59"/>
      <c r="U559" s="59"/>
      <c r="V559" s="59"/>
    </row>
    <row r="560" spans="5:22">
      <c r="E560" s="61"/>
      <c r="P560" s="59"/>
      <c r="Q560" s="59"/>
      <c r="R560" s="59"/>
      <c r="T560" s="59"/>
      <c r="U560" s="59"/>
      <c r="V560" s="59"/>
    </row>
    <row r="561" spans="5:22">
      <c r="E561" s="61"/>
      <c r="P561" s="59"/>
      <c r="Q561" s="59"/>
      <c r="R561" s="59"/>
      <c r="T561" s="59"/>
      <c r="U561" s="59"/>
      <c r="V561" s="59"/>
    </row>
    <row r="562" spans="5:22">
      <c r="E562" s="61"/>
      <c r="P562" s="59"/>
      <c r="Q562" s="59"/>
      <c r="R562" s="59"/>
      <c r="T562" s="59"/>
      <c r="U562" s="59"/>
      <c r="V562" s="59"/>
    </row>
    <row r="563" spans="5:22">
      <c r="E563" s="61"/>
      <c r="P563" s="59"/>
      <c r="Q563" s="59"/>
      <c r="R563" s="59"/>
      <c r="T563" s="59"/>
      <c r="U563" s="59"/>
      <c r="V563" s="59"/>
    </row>
    <row r="564" spans="5:22">
      <c r="E564" s="61"/>
      <c r="P564" s="59"/>
      <c r="Q564" s="59"/>
      <c r="R564" s="59"/>
      <c r="T564" s="59"/>
      <c r="U564" s="59"/>
      <c r="V564" s="59"/>
    </row>
    <row r="565" spans="5:22">
      <c r="E565" s="61"/>
      <c r="P565" s="59"/>
      <c r="Q565" s="59"/>
      <c r="R565" s="59"/>
      <c r="T565" s="59"/>
      <c r="U565" s="59"/>
      <c r="V565" s="59"/>
    </row>
    <row r="566" spans="5:22">
      <c r="E566" s="61"/>
      <c r="P566" s="59"/>
      <c r="Q566" s="59"/>
      <c r="R566" s="59"/>
      <c r="T566" s="59"/>
      <c r="U566" s="59"/>
      <c r="V566" s="59"/>
    </row>
    <row r="567" spans="5:22">
      <c r="E567" s="61"/>
      <c r="P567" s="59"/>
      <c r="Q567" s="59"/>
      <c r="R567" s="59"/>
      <c r="T567" s="59"/>
      <c r="U567" s="59"/>
      <c r="V567" s="59"/>
    </row>
    <row r="568" spans="5:22">
      <c r="E568" s="61"/>
      <c r="P568" s="59"/>
      <c r="Q568" s="59"/>
      <c r="R568" s="59"/>
      <c r="T568" s="59"/>
      <c r="U568" s="59"/>
      <c r="V568" s="59"/>
    </row>
    <row r="569" spans="5:22">
      <c r="E569" s="61"/>
      <c r="P569" s="59"/>
      <c r="Q569" s="59"/>
      <c r="R569" s="59"/>
      <c r="T569" s="59"/>
      <c r="U569" s="59"/>
      <c r="V569" s="59"/>
    </row>
    <row r="570" spans="5:22">
      <c r="E570" s="61"/>
      <c r="P570" s="59"/>
      <c r="Q570" s="59"/>
      <c r="R570" s="59"/>
      <c r="T570" s="59"/>
      <c r="U570" s="59"/>
      <c r="V570" s="59"/>
    </row>
    <row r="571" spans="5:22">
      <c r="E571" s="61"/>
      <c r="P571" s="59"/>
      <c r="Q571" s="59"/>
      <c r="R571" s="59"/>
      <c r="T571" s="59"/>
      <c r="U571" s="59"/>
      <c r="V571" s="59"/>
    </row>
    <row r="572" spans="5:22">
      <c r="E572" s="61"/>
      <c r="P572" s="59"/>
      <c r="Q572" s="59"/>
      <c r="R572" s="59"/>
      <c r="T572" s="59"/>
      <c r="U572" s="59"/>
      <c r="V572" s="59"/>
    </row>
    <row r="573" spans="5:22">
      <c r="E573" s="61"/>
      <c r="P573" s="59"/>
      <c r="Q573" s="59"/>
      <c r="R573" s="59"/>
      <c r="T573" s="59"/>
      <c r="U573" s="59"/>
      <c r="V573" s="59"/>
    </row>
    <row r="574" spans="5:22">
      <c r="E574" s="61"/>
      <c r="P574" s="59"/>
      <c r="Q574" s="59"/>
      <c r="R574" s="59"/>
      <c r="T574" s="59"/>
      <c r="U574" s="59"/>
      <c r="V574" s="59"/>
    </row>
    <row r="575" spans="5:22">
      <c r="E575" s="61"/>
      <c r="P575" s="59"/>
      <c r="Q575" s="59"/>
      <c r="R575" s="59"/>
      <c r="T575" s="59"/>
      <c r="U575" s="59"/>
      <c r="V575" s="59"/>
    </row>
    <row r="576" spans="5:22">
      <c r="E576" s="61"/>
      <c r="P576" s="59"/>
      <c r="Q576" s="59"/>
      <c r="R576" s="59"/>
      <c r="T576" s="59"/>
      <c r="U576" s="59"/>
      <c r="V576" s="59"/>
    </row>
    <row r="577" spans="5:22">
      <c r="E577" s="61"/>
      <c r="P577" s="59"/>
      <c r="Q577" s="59"/>
      <c r="R577" s="59"/>
      <c r="T577" s="59"/>
      <c r="U577" s="59"/>
      <c r="V577" s="59"/>
    </row>
    <row r="578" spans="5:22">
      <c r="E578" s="61"/>
      <c r="P578" s="59"/>
      <c r="Q578" s="59"/>
      <c r="R578" s="59"/>
      <c r="T578" s="59"/>
      <c r="U578" s="59"/>
      <c r="V578" s="59"/>
    </row>
    <row r="579" spans="5:22">
      <c r="E579" s="61"/>
      <c r="P579" s="59"/>
      <c r="Q579" s="59"/>
      <c r="R579" s="59"/>
      <c r="T579" s="59"/>
      <c r="U579" s="59"/>
      <c r="V579" s="59"/>
    </row>
    <row r="580" spans="5:22">
      <c r="E580" s="61"/>
      <c r="P580" s="59"/>
      <c r="Q580" s="59"/>
      <c r="R580" s="59"/>
      <c r="T580" s="59"/>
      <c r="U580" s="59"/>
      <c r="V580" s="59"/>
    </row>
    <row r="581" spans="5:22">
      <c r="E581" s="61"/>
      <c r="P581" s="59"/>
      <c r="Q581" s="59"/>
      <c r="R581" s="59"/>
      <c r="T581" s="59"/>
      <c r="U581" s="59"/>
      <c r="V581" s="59"/>
    </row>
    <row r="582" spans="5:22">
      <c r="E582" s="61"/>
      <c r="P582" s="59"/>
      <c r="Q582" s="59"/>
      <c r="R582" s="59"/>
      <c r="T582" s="59"/>
      <c r="U582" s="59"/>
      <c r="V582" s="59"/>
    </row>
    <row r="583" spans="5:22">
      <c r="E583" s="61"/>
      <c r="P583" s="59"/>
      <c r="Q583" s="59"/>
      <c r="R583" s="59"/>
      <c r="T583" s="59"/>
      <c r="U583" s="59"/>
      <c r="V583" s="59"/>
    </row>
    <row r="584" spans="5:22">
      <c r="E584" s="61"/>
      <c r="P584" s="59"/>
      <c r="Q584" s="59"/>
      <c r="R584" s="59"/>
      <c r="T584" s="59"/>
      <c r="U584" s="59"/>
      <c r="V584" s="59"/>
    </row>
    <row r="585" spans="5:22">
      <c r="E585" s="61"/>
      <c r="P585" s="59"/>
      <c r="Q585" s="59"/>
      <c r="R585" s="59"/>
      <c r="T585" s="59"/>
      <c r="U585" s="59"/>
      <c r="V585" s="59"/>
    </row>
    <row r="586" spans="5:22">
      <c r="E586" s="61"/>
      <c r="P586" s="59"/>
      <c r="Q586" s="59"/>
      <c r="R586" s="59"/>
      <c r="T586" s="59"/>
      <c r="U586" s="59"/>
      <c r="V586" s="59"/>
    </row>
    <row r="587" spans="5:22">
      <c r="E587" s="61"/>
      <c r="P587" s="59"/>
      <c r="Q587" s="59"/>
      <c r="R587" s="59"/>
      <c r="T587" s="59"/>
      <c r="U587" s="59"/>
      <c r="V587" s="59"/>
    </row>
    <row r="588" spans="5:22">
      <c r="E588" s="61"/>
      <c r="P588" s="59"/>
      <c r="Q588" s="59"/>
      <c r="R588" s="59"/>
      <c r="T588" s="59"/>
      <c r="U588" s="59"/>
      <c r="V588" s="59"/>
    </row>
    <row r="589" spans="5:22">
      <c r="E589" s="61"/>
      <c r="P589" s="59"/>
      <c r="Q589" s="59"/>
      <c r="R589" s="59"/>
      <c r="T589" s="59"/>
      <c r="U589" s="59"/>
      <c r="V589" s="59"/>
    </row>
    <row r="590" spans="5:22">
      <c r="E590" s="61"/>
      <c r="P590" s="59"/>
      <c r="Q590" s="59"/>
      <c r="R590" s="59"/>
      <c r="T590" s="59"/>
      <c r="U590" s="59"/>
      <c r="V590" s="59"/>
    </row>
    <row r="591" spans="5:22">
      <c r="E591" s="61"/>
      <c r="P591" s="59"/>
      <c r="Q591" s="59"/>
      <c r="R591" s="59"/>
      <c r="T591" s="59"/>
      <c r="U591" s="59"/>
      <c r="V591" s="59"/>
    </row>
    <row r="592" spans="5:22">
      <c r="E592" s="61"/>
      <c r="P592" s="59"/>
      <c r="Q592" s="59"/>
      <c r="R592" s="59"/>
      <c r="T592" s="59"/>
      <c r="U592" s="59"/>
      <c r="V592" s="59"/>
    </row>
    <row r="593" spans="5:22">
      <c r="E593" s="61"/>
      <c r="P593" s="59"/>
      <c r="Q593" s="59"/>
      <c r="R593" s="59"/>
      <c r="T593" s="59"/>
      <c r="U593" s="59"/>
      <c r="V593" s="59"/>
    </row>
    <row r="594" spans="5:22">
      <c r="E594" s="61"/>
      <c r="P594" s="59"/>
      <c r="Q594" s="59"/>
      <c r="R594" s="59"/>
      <c r="T594" s="59"/>
      <c r="U594" s="59"/>
      <c r="V594" s="59"/>
    </row>
    <row r="595" spans="5:22">
      <c r="E595" s="61"/>
      <c r="P595" s="59"/>
      <c r="Q595" s="59"/>
      <c r="R595" s="59"/>
      <c r="T595" s="59"/>
      <c r="U595" s="59"/>
      <c r="V595" s="59"/>
    </row>
    <row r="596" spans="5:22">
      <c r="E596" s="61"/>
      <c r="P596" s="59"/>
      <c r="Q596" s="59"/>
      <c r="R596" s="59"/>
      <c r="T596" s="59"/>
      <c r="U596" s="59"/>
      <c r="V596" s="59"/>
    </row>
    <row r="597" spans="5:22">
      <c r="E597" s="61"/>
      <c r="P597" s="59"/>
      <c r="Q597" s="59"/>
      <c r="R597" s="59"/>
      <c r="T597" s="59"/>
      <c r="U597" s="59"/>
      <c r="V597" s="59"/>
    </row>
    <row r="598" spans="5:22">
      <c r="E598" s="61"/>
      <c r="P598" s="59"/>
      <c r="Q598" s="59"/>
      <c r="R598" s="59"/>
      <c r="T598" s="59"/>
      <c r="U598" s="59"/>
      <c r="V598" s="59"/>
    </row>
    <row r="599" spans="5:22">
      <c r="E599" s="61"/>
      <c r="P599" s="59"/>
      <c r="Q599" s="59"/>
      <c r="R599" s="59"/>
      <c r="T599" s="59"/>
      <c r="U599" s="59"/>
      <c r="V599" s="59"/>
    </row>
    <row r="600" spans="5:22">
      <c r="E600" s="61"/>
      <c r="P600" s="59"/>
      <c r="Q600" s="59"/>
      <c r="R600" s="59"/>
      <c r="T600" s="59"/>
      <c r="U600" s="59"/>
      <c r="V600" s="59"/>
    </row>
    <row r="601" spans="5:22">
      <c r="E601" s="61"/>
      <c r="P601" s="59"/>
      <c r="Q601" s="59"/>
      <c r="R601" s="59"/>
      <c r="T601" s="59"/>
      <c r="U601" s="59"/>
      <c r="V601" s="59"/>
    </row>
    <row r="602" spans="5:22">
      <c r="E602" s="61"/>
      <c r="P602" s="59"/>
      <c r="Q602" s="59"/>
      <c r="R602" s="59"/>
      <c r="T602" s="59"/>
      <c r="U602" s="59"/>
      <c r="V602" s="59"/>
    </row>
    <row r="603" spans="5:22">
      <c r="E603" s="61"/>
      <c r="P603" s="59"/>
      <c r="Q603" s="59"/>
      <c r="R603" s="59"/>
      <c r="T603" s="59"/>
      <c r="U603" s="59"/>
      <c r="V603" s="59"/>
    </row>
    <row r="604" spans="5:22">
      <c r="E604" s="61"/>
      <c r="P604" s="59"/>
      <c r="Q604" s="59"/>
      <c r="R604" s="59"/>
      <c r="T604" s="59"/>
      <c r="U604" s="59"/>
      <c r="V604" s="59"/>
    </row>
    <row r="605" spans="5:22">
      <c r="E605" s="61"/>
      <c r="P605" s="59"/>
      <c r="Q605" s="59"/>
      <c r="R605" s="59"/>
      <c r="T605" s="59"/>
      <c r="U605" s="59"/>
      <c r="V605" s="59"/>
    </row>
    <row r="606" spans="5:22">
      <c r="E606" s="61"/>
      <c r="P606" s="59"/>
      <c r="Q606" s="59"/>
      <c r="R606" s="59"/>
      <c r="T606" s="59"/>
      <c r="U606" s="59"/>
      <c r="V606" s="59"/>
    </row>
    <row r="607" spans="5:22">
      <c r="E607" s="61"/>
      <c r="P607" s="59"/>
      <c r="Q607" s="59"/>
      <c r="R607" s="59"/>
      <c r="T607" s="59"/>
      <c r="U607" s="59"/>
      <c r="V607" s="59"/>
    </row>
    <row r="608" spans="5:22">
      <c r="E608" s="61"/>
      <c r="P608" s="59"/>
      <c r="Q608" s="59"/>
      <c r="R608" s="59"/>
      <c r="T608" s="59"/>
      <c r="U608" s="59"/>
      <c r="V608" s="59"/>
    </row>
    <row r="609" spans="5:22">
      <c r="E609" s="61"/>
      <c r="P609" s="59"/>
      <c r="Q609" s="59"/>
      <c r="R609" s="59"/>
      <c r="T609" s="59"/>
      <c r="U609" s="59"/>
      <c r="V609" s="59"/>
    </row>
    <row r="610" spans="5:22">
      <c r="E610" s="61"/>
      <c r="P610" s="59"/>
      <c r="Q610" s="59"/>
      <c r="R610" s="59"/>
      <c r="T610" s="59"/>
      <c r="U610" s="59"/>
      <c r="V610" s="59"/>
    </row>
    <row r="611" spans="5:22">
      <c r="E611" s="61"/>
      <c r="P611" s="59"/>
      <c r="Q611" s="59"/>
      <c r="R611" s="59"/>
      <c r="T611" s="59"/>
      <c r="U611" s="59"/>
      <c r="V611" s="59"/>
    </row>
    <row r="612" spans="5:22">
      <c r="E612" s="61"/>
      <c r="P612" s="59"/>
      <c r="Q612" s="59"/>
      <c r="R612" s="59"/>
      <c r="T612" s="59"/>
      <c r="U612" s="59"/>
      <c r="V612" s="59"/>
    </row>
    <row r="613" spans="5:22">
      <c r="E613" s="61"/>
      <c r="P613" s="59"/>
      <c r="Q613" s="59"/>
      <c r="R613" s="59"/>
      <c r="T613" s="59"/>
      <c r="U613" s="59"/>
      <c r="V613" s="59"/>
    </row>
    <row r="614" spans="5:22">
      <c r="E614" s="61"/>
      <c r="P614" s="59"/>
      <c r="Q614" s="59"/>
      <c r="R614" s="59"/>
      <c r="T614" s="59"/>
      <c r="U614" s="59"/>
      <c r="V614" s="59"/>
    </row>
    <row r="615" spans="5:22">
      <c r="E615" s="61"/>
      <c r="P615" s="59"/>
      <c r="Q615" s="59"/>
      <c r="R615" s="59"/>
      <c r="T615" s="59"/>
      <c r="U615" s="59"/>
      <c r="V615" s="59"/>
    </row>
    <row r="616" spans="5:22">
      <c r="E616" s="61"/>
      <c r="P616" s="59"/>
      <c r="Q616" s="59"/>
      <c r="R616" s="59"/>
      <c r="T616" s="59"/>
      <c r="U616" s="59"/>
      <c r="V616" s="59"/>
    </row>
    <row r="617" spans="5:22">
      <c r="E617" s="61"/>
      <c r="P617" s="59"/>
      <c r="Q617" s="59"/>
      <c r="R617" s="59"/>
      <c r="T617" s="59"/>
      <c r="U617" s="59"/>
      <c r="V617" s="59"/>
    </row>
    <row r="618" spans="5:22">
      <c r="E618" s="61"/>
      <c r="P618" s="59"/>
      <c r="Q618" s="59"/>
      <c r="R618" s="59"/>
      <c r="T618" s="59"/>
      <c r="U618" s="59"/>
      <c r="V618" s="59"/>
    </row>
    <row r="619" spans="5:22">
      <c r="E619" s="61"/>
      <c r="P619" s="59"/>
      <c r="Q619" s="59"/>
      <c r="R619" s="59"/>
      <c r="T619" s="59"/>
      <c r="U619" s="59"/>
      <c r="V619" s="59"/>
    </row>
    <row r="620" spans="5:22">
      <c r="E620" s="61"/>
      <c r="P620" s="59"/>
      <c r="Q620" s="59"/>
      <c r="R620" s="59"/>
      <c r="T620" s="59"/>
      <c r="U620" s="59"/>
      <c r="V620" s="59"/>
    </row>
    <row r="621" spans="5:22">
      <c r="E621" s="61"/>
      <c r="P621" s="59"/>
      <c r="Q621" s="59"/>
      <c r="R621" s="59"/>
      <c r="T621" s="59"/>
      <c r="U621" s="59"/>
      <c r="V621" s="59"/>
    </row>
    <row r="622" spans="5:22">
      <c r="E622" s="61"/>
      <c r="P622" s="59"/>
      <c r="Q622" s="59"/>
      <c r="R622" s="59"/>
      <c r="T622" s="59"/>
      <c r="U622" s="59"/>
      <c r="V622" s="59"/>
    </row>
    <row r="623" spans="5:22">
      <c r="E623" s="61"/>
      <c r="P623" s="59"/>
      <c r="Q623" s="59"/>
      <c r="R623" s="59"/>
      <c r="T623" s="59"/>
      <c r="U623" s="59"/>
      <c r="V623" s="59"/>
    </row>
    <row r="624" spans="5:22">
      <c r="E624" s="61"/>
      <c r="P624" s="59"/>
      <c r="Q624" s="59"/>
      <c r="R624" s="59"/>
      <c r="T624" s="59"/>
      <c r="U624" s="59"/>
      <c r="V624" s="59"/>
    </row>
    <row r="625" spans="5:22">
      <c r="E625" s="61"/>
      <c r="P625" s="59"/>
      <c r="Q625" s="59"/>
      <c r="R625" s="59"/>
      <c r="T625" s="59"/>
      <c r="U625" s="59"/>
      <c r="V625" s="59"/>
    </row>
    <row r="626" spans="5:22">
      <c r="E626" s="61"/>
      <c r="P626" s="59"/>
      <c r="Q626" s="59"/>
      <c r="R626" s="59"/>
      <c r="T626" s="59"/>
      <c r="U626" s="59"/>
      <c r="V626" s="59"/>
    </row>
    <row r="627" spans="5:22">
      <c r="E627" s="61"/>
      <c r="P627" s="59"/>
      <c r="Q627" s="59"/>
      <c r="R627" s="59"/>
      <c r="T627" s="59"/>
      <c r="U627" s="59"/>
      <c r="V627" s="59"/>
    </row>
    <row r="628" spans="5:22">
      <c r="E628" s="61"/>
      <c r="P628" s="59"/>
      <c r="Q628" s="59"/>
      <c r="R628" s="59"/>
      <c r="T628" s="59"/>
      <c r="U628" s="59"/>
      <c r="V628" s="59"/>
    </row>
    <row r="629" spans="5:22">
      <c r="E629" s="61"/>
      <c r="P629" s="59"/>
      <c r="Q629" s="59"/>
      <c r="R629" s="59"/>
      <c r="T629" s="59"/>
      <c r="U629" s="59"/>
      <c r="V629" s="59"/>
    </row>
    <row r="630" spans="5:22">
      <c r="E630" s="61"/>
      <c r="P630" s="59"/>
      <c r="Q630" s="59"/>
      <c r="R630" s="59"/>
      <c r="T630" s="59"/>
      <c r="U630" s="59"/>
      <c r="V630" s="59"/>
    </row>
    <row r="631" spans="5:22">
      <c r="E631" s="61"/>
      <c r="P631" s="59"/>
      <c r="Q631" s="59"/>
      <c r="R631" s="59"/>
      <c r="T631" s="59"/>
      <c r="U631" s="59"/>
      <c r="V631" s="59"/>
    </row>
    <row r="632" spans="5:22">
      <c r="E632" s="61"/>
      <c r="P632" s="59"/>
      <c r="Q632" s="59"/>
      <c r="R632" s="59"/>
      <c r="T632" s="59"/>
      <c r="U632" s="59"/>
      <c r="V632" s="59"/>
    </row>
    <row r="633" spans="5:22">
      <c r="E633" s="61"/>
      <c r="P633" s="59"/>
      <c r="Q633" s="59"/>
      <c r="R633" s="59"/>
      <c r="T633" s="59"/>
      <c r="U633" s="59"/>
      <c r="V633" s="59"/>
    </row>
    <row r="634" spans="5:22">
      <c r="E634" s="61"/>
      <c r="P634" s="59"/>
      <c r="Q634" s="59"/>
      <c r="R634" s="59"/>
      <c r="T634" s="59"/>
      <c r="U634" s="59"/>
      <c r="V634" s="59"/>
    </row>
    <row r="635" spans="5:22">
      <c r="E635" s="61"/>
      <c r="P635" s="59"/>
      <c r="Q635" s="59"/>
      <c r="R635" s="59"/>
      <c r="T635" s="59"/>
      <c r="U635" s="59"/>
      <c r="V635" s="59"/>
    </row>
    <row r="636" spans="5:22">
      <c r="E636" s="61"/>
      <c r="P636" s="59"/>
      <c r="Q636" s="59"/>
      <c r="R636" s="59"/>
      <c r="T636" s="59"/>
      <c r="U636" s="59"/>
      <c r="V636" s="59"/>
    </row>
    <row r="637" spans="5:22">
      <c r="E637" s="61"/>
      <c r="P637" s="59"/>
      <c r="Q637" s="59"/>
      <c r="R637" s="59"/>
      <c r="T637" s="59"/>
      <c r="U637" s="59"/>
      <c r="V637" s="59"/>
    </row>
    <row r="638" spans="5:22">
      <c r="E638" s="61"/>
      <c r="P638" s="59"/>
      <c r="Q638" s="59"/>
      <c r="R638" s="59"/>
      <c r="T638" s="59"/>
      <c r="U638" s="59"/>
      <c r="V638" s="59"/>
    </row>
    <row r="639" spans="5:22">
      <c r="E639" s="61"/>
      <c r="P639" s="59"/>
      <c r="Q639" s="59"/>
      <c r="R639" s="59"/>
      <c r="T639" s="59"/>
      <c r="U639" s="59"/>
      <c r="V639" s="59"/>
    </row>
    <row r="640" spans="5:22">
      <c r="E640" s="61"/>
      <c r="P640" s="59"/>
      <c r="Q640" s="59"/>
      <c r="R640" s="59"/>
      <c r="T640" s="59"/>
      <c r="U640" s="59"/>
      <c r="V640" s="59"/>
    </row>
    <row r="641" spans="5:22">
      <c r="E641" s="61"/>
      <c r="P641" s="59"/>
      <c r="Q641" s="59"/>
      <c r="R641" s="59"/>
      <c r="T641" s="59"/>
      <c r="U641" s="59"/>
      <c r="V641" s="59"/>
    </row>
    <row r="642" spans="5:22">
      <c r="E642" s="61"/>
      <c r="P642" s="59"/>
      <c r="Q642" s="59"/>
      <c r="R642" s="59"/>
      <c r="T642" s="59"/>
      <c r="U642" s="59"/>
      <c r="V642" s="59"/>
    </row>
    <row r="643" spans="5:22">
      <c r="E643" s="61"/>
      <c r="P643" s="59"/>
      <c r="Q643" s="59"/>
      <c r="R643" s="59"/>
      <c r="T643" s="59"/>
      <c r="U643" s="59"/>
      <c r="V643" s="59"/>
    </row>
    <row r="644" spans="5:22">
      <c r="E644" s="61"/>
      <c r="P644" s="59"/>
      <c r="Q644" s="59"/>
      <c r="R644" s="59"/>
      <c r="T644" s="59"/>
      <c r="U644" s="59"/>
      <c r="V644" s="59"/>
    </row>
    <row r="645" spans="5:22">
      <c r="E645" s="61"/>
      <c r="P645" s="59"/>
      <c r="Q645" s="59"/>
      <c r="R645" s="59"/>
      <c r="T645" s="59"/>
      <c r="U645" s="59"/>
      <c r="V645" s="59"/>
    </row>
    <row r="646" spans="5:22">
      <c r="E646" s="61"/>
      <c r="P646" s="59"/>
      <c r="Q646" s="59"/>
      <c r="R646" s="59"/>
      <c r="T646" s="59"/>
      <c r="U646" s="59"/>
      <c r="V646" s="59"/>
    </row>
    <row r="647" spans="5:22">
      <c r="E647" s="61"/>
      <c r="P647" s="59"/>
      <c r="Q647" s="59"/>
      <c r="R647" s="59"/>
      <c r="T647" s="59"/>
      <c r="U647" s="59"/>
      <c r="V647" s="59"/>
    </row>
    <row r="648" spans="5:22">
      <c r="E648" s="61"/>
      <c r="P648" s="59"/>
      <c r="Q648" s="59"/>
      <c r="R648" s="59"/>
      <c r="T648" s="59"/>
      <c r="U648" s="59"/>
      <c r="V648" s="59"/>
    </row>
    <row r="649" spans="5:22">
      <c r="E649" s="61"/>
      <c r="P649" s="59"/>
      <c r="Q649" s="59"/>
      <c r="R649" s="59"/>
      <c r="T649" s="59"/>
      <c r="U649" s="59"/>
      <c r="V649" s="59"/>
    </row>
    <row r="650" spans="5:22">
      <c r="E650" s="61"/>
      <c r="P650" s="59"/>
      <c r="Q650" s="59"/>
      <c r="R650" s="59"/>
      <c r="T650" s="59"/>
      <c r="U650" s="59"/>
      <c r="V650" s="59"/>
    </row>
    <row r="651" spans="5:22">
      <c r="E651" s="61"/>
      <c r="P651" s="59"/>
      <c r="Q651" s="59"/>
      <c r="R651" s="59"/>
      <c r="T651" s="59"/>
      <c r="U651" s="59"/>
      <c r="V651" s="59"/>
    </row>
    <row r="652" spans="5:22">
      <c r="E652" s="61"/>
      <c r="P652" s="59"/>
      <c r="Q652" s="59"/>
      <c r="R652" s="59"/>
      <c r="T652" s="59"/>
      <c r="U652" s="59"/>
      <c r="V652" s="59"/>
    </row>
    <row r="653" spans="5:22">
      <c r="E653" s="61"/>
      <c r="P653" s="59"/>
      <c r="Q653" s="59"/>
      <c r="R653" s="59"/>
      <c r="T653" s="59"/>
      <c r="U653" s="59"/>
      <c r="V653" s="59"/>
    </row>
    <row r="654" spans="5:22">
      <c r="E654" s="61"/>
      <c r="P654" s="59"/>
      <c r="Q654" s="59"/>
      <c r="R654" s="59"/>
      <c r="T654" s="59"/>
      <c r="U654" s="59"/>
      <c r="V654" s="59"/>
    </row>
    <row r="655" spans="5:22">
      <c r="E655" s="61"/>
      <c r="P655" s="59"/>
      <c r="Q655" s="59"/>
      <c r="R655" s="59"/>
      <c r="T655" s="59"/>
      <c r="U655" s="59"/>
      <c r="V655" s="59"/>
    </row>
    <row r="656" spans="5:22">
      <c r="E656" s="61"/>
      <c r="P656" s="59"/>
      <c r="Q656" s="59"/>
      <c r="R656" s="59"/>
      <c r="T656" s="59"/>
      <c r="U656" s="59"/>
      <c r="V656" s="59"/>
    </row>
    <row r="657" spans="5:22">
      <c r="E657" s="61"/>
      <c r="P657" s="59"/>
      <c r="Q657" s="59"/>
      <c r="R657" s="59"/>
      <c r="T657" s="59"/>
      <c r="U657" s="59"/>
      <c r="V657" s="59"/>
    </row>
    <row r="658" spans="5:22">
      <c r="E658" s="61"/>
      <c r="P658" s="59"/>
      <c r="Q658" s="59"/>
      <c r="R658" s="59"/>
      <c r="T658" s="59"/>
      <c r="U658" s="59"/>
      <c r="V658" s="59"/>
    </row>
    <row r="659" spans="5:22">
      <c r="E659" s="61"/>
      <c r="P659" s="59"/>
      <c r="Q659" s="59"/>
      <c r="R659" s="59"/>
      <c r="T659" s="59"/>
      <c r="U659" s="59"/>
      <c r="V659" s="59"/>
    </row>
    <row r="660" spans="5:22">
      <c r="E660" s="61"/>
      <c r="P660" s="59"/>
      <c r="Q660" s="59"/>
      <c r="R660" s="59"/>
      <c r="T660" s="59"/>
      <c r="U660" s="59"/>
      <c r="V660" s="59"/>
    </row>
    <row r="661" spans="5:22">
      <c r="E661" s="61"/>
      <c r="P661" s="59"/>
      <c r="Q661" s="59"/>
      <c r="R661" s="59"/>
      <c r="T661" s="59"/>
      <c r="U661" s="59"/>
      <c r="V661" s="59"/>
    </row>
    <row r="662" spans="5:22">
      <c r="E662" s="61"/>
      <c r="P662" s="59"/>
      <c r="Q662" s="59"/>
      <c r="R662" s="59"/>
      <c r="T662" s="59"/>
      <c r="U662" s="59"/>
      <c r="V662" s="59"/>
    </row>
    <row r="663" spans="5:22">
      <c r="E663" s="61"/>
      <c r="P663" s="59"/>
      <c r="Q663" s="59"/>
      <c r="R663" s="59"/>
      <c r="T663" s="59"/>
      <c r="U663" s="59"/>
      <c r="V663" s="59"/>
    </row>
    <row r="664" spans="5:22">
      <c r="E664" s="61"/>
      <c r="P664" s="59"/>
      <c r="Q664" s="59"/>
      <c r="R664" s="59"/>
      <c r="T664" s="59"/>
      <c r="U664" s="59"/>
      <c r="V664" s="59"/>
    </row>
    <row r="665" spans="5:22">
      <c r="E665" s="61"/>
      <c r="P665" s="59"/>
      <c r="Q665" s="59"/>
      <c r="R665" s="59"/>
      <c r="T665" s="59"/>
      <c r="U665" s="59"/>
      <c r="V665" s="59"/>
    </row>
    <row r="666" spans="5:22">
      <c r="E666" s="61"/>
      <c r="P666" s="59"/>
      <c r="Q666" s="59"/>
      <c r="R666" s="59"/>
      <c r="T666" s="59"/>
      <c r="U666" s="59"/>
      <c r="V666" s="59"/>
    </row>
    <row r="667" spans="5:22">
      <c r="E667" s="61"/>
      <c r="P667" s="59"/>
      <c r="Q667" s="59"/>
      <c r="R667" s="59"/>
      <c r="T667" s="59"/>
      <c r="U667" s="59"/>
      <c r="V667" s="59"/>
    </row>
    <row r="668" spans="5:22">
      <c r="E668" s="61"/>
      <c r="P668" s="59"/>
      <c r="Q668" s="59"/>
      <c r="R668" s="59"/>
      <c r="T668" s="59"/>
      <c r="U668" s="59"/>
      <c r="V668" s="59"/>
    </row>
    <row r="669" spans="5:22">
      <c r="E669" s="61"/>
      <c r="P669" s="59"/>
      <c r="Q669" s="59"/>
      <c r="R669" s="59"/>
      <c r="T669" s="59"/>
      <c r="U669" s="59"/>
      <c r="V669" s="59"/>
    </row>
    <row r="670" spans="5:22">
      <c r="E670" s="61"/>
      <c r="P670" s="59"/>
      <c r="Q670" s="59"/>
      <c r="R670" s="59"/>
      <c r="T670" s="59"/>
      <c r="U670" s="59"/>
      <c r="V670" s="59"/>
    </row>
    <row r="671" spans="5:22">
      <c r="E671" s="61"/>
      <c r="P671" s="59"/>
      <c r="Q671" s="59"/>
      <c r="R671" s="59"/>
      <c r="T671" s="59"/>
      <c r="U671" s="59"/>
      <c r="V671" s="59"/>
    </row>
    <row r="672" spans="5:22">
      <c r="E672" s="61"/>
      <c r="P672" s="59"/>
      <c r="Q672" s="59"/>
      <c r="R672" s="59"/>
      <c r="T672" s="59"/>
      <c r="U672" s="59"/>
      <c r="V672" s="59"/>
    </row>
    <row r="673" spans="5:22">
      <c r="E673" s="61"/>
      <c r="P673" s="59"/>
      <c r="Q673" s="59"/>
      <c r="R673" s="59"/>
      <c r="T673" s="59"/>
      <c r="U673" s="59"/>
      <c r="V673" s="59"/>
    </row>
    <row r="674" spans="5:22">
      <c r="E674" s="61"/>
      <c r="P674" s="59"/>
      <c r="Q674" s="59"/>
      <c r="R674" s="59"/>
      <c r="T674" s="59"/>
      <c r="U674" s="59"/>
      <c r="V674" s="59"/>
    </row>
    <row r="675" spans="5:22">
      <c r="E675" s="61"/>
      <c r="P675" s="59"/>
      <c r="Q675" s="59"/>
      <c r="R675" s="59"/>
      <c r="T675" s="59"/>
      <c r="U675" s="59"/>
      <c r="V675" s="59"/>
    </row>
    <row r="676" spans="5:22">
      <c r="E676" s="61"/>
      <c r="P676" s="59"/>
      <c r="Q676" s="59"/>
      <c r="R676" s="59"/>
      <c r="T676" s="59"/>
      <c r="U676" s="59"/>
      <c r="V676" s="59"/>
    </row>
    <row r="677" spans="5:22">
      <c r="E677" s="61"/>
      <c r="P677" s="59"/>
      <c r="Q677" s="59"/>
      <c r="R677" s="59"/>
      <c r="T677" s="59"/>
      <c r="U677" s="59"/>
      <c r="V677" s="59"/>
    </row>
    <row r="678" spans="5:22">
      <c r="E678" s="61"/>
      <c r="P678" s="59"/>
      <c r="Q678" s="59"/>
      <c r="R678" s="59"/>
      <c r="T678" s="59"/>
      <c r="U678" s="59"/>
      <c r="V678" s="59"/>
    </row>
    <row r="679" spans="5:22">
      <c r="E679" s="61"/>
      <c r="P679" s="59"/>
      <c r="Q679" s="59"/>
      <c r="R679" s="59"/>
      <c r="T679" s="59"/>
      <c r="U679" s="59"/>
      <c r="V679" s="59"/>
    </row>
    <row r="680" spans="5:22">
      <c r="E680" s="61"/>
      <c r="P680" s="59"/>
      <c r="Q680" s="59"/>
      <c r="R680" s="59"/>
      <c r="T680" s="59"/>
      <c r="U680" s="59"/>
      <c r="V680" s="59"/>
    </row>
    <row r="681" spans="5:22">
      <c r="E681" s="61"/>
      <c r="P681" s="59"/>
      <c r="Q681" s="59"/>
      <c r="R681" s="59"/>
      <c r="T681" s="59"/>
      <c r="U681" s="59"/>
      <c r="V681" s="59"/>
    </row>
    <row r="682" spans="5:22">
      <c r="E682" s="61"/>
      <c r="P682" s="59"/>
      <c r="Q682" s="59"/>
      <c r="R682" s="59"/>
      <c r="T682" s="59"/>
      <c r="U682" s="59"/>
      <c r="V682" s="59"/>
    </row>
    <row r="683" spans="5:22">
      <c r="E683" s="61"/>
      <c r="P683" s="59"/>
      <c r="Q683" s="59"/>
      <c r="R683" s="59"/>
      <c r="T683" s="59"/>
      <c r="U683" s="59"/>
      <c r="V683" s="59"/>
    </row>
    <row r="684" spans="5:22">
      <c r="E684" s="61"/>
      <c r="P684" s="59"/>
      <c r="Q684" s="59"/>
      <c r="R684" s="59"/>
      <c r="T684" s="59"/>
      <c r="U684" s="59"/>
      <c r="V684" s="59"/>
    </row>
    <row r="685" spans="5:22">
      <c r="E685" s="61"/>
      <c r="P685" s="59"/>
      <c r="Q685" s="59"/>
      <c r="R685" s="59"/>
      <c r="T685" s="59"/>
      <c r="U685" s="59"/>
      <c r="V685" s="59"/>
    </row>
    <row r="686" spans="5:22">
      <c r="E686" s="61"/>
      <c r="P686" s="59"/>
      <c r="Q686" s="59"/>
      <c r="R686" s="59"/>
      <c r="T686" s="59"/>
      <c r="U686" s="59"/>
      <c r="V686" s="59"/>
    </row>
    <row r="687" spans="5:22">
      <c r="E687" s="61"/>
      <c r="P687" s="59"/>
      <c r="Q687" s="59"/>
      <c r="R687" s="59"/>
      <c r="T687" s="59"/>
      <c r="U687" s="59"/>
      <c r="V687" s="59"/>
    </row>
    <row r="688" spans="5:22">
      <c r="E688" s="61"/>
      <c r="P688" s="59"/>
      <c r="Q688" s="59"/>
      <c r="R688" s="59"/>
      <c r="T688" s="59"/>
      <c r="U688" s="59"/>
      <c r="V688" s="59"/>
    </row>
    <row r="689" spans="5:22">
      <c r="E689" s="61"/>
      <c r="P689" s="59"/>
      <c r="Q689" s="59"/>
      <c r="R689" s="59"/>
      <c r="T689" s="59"/>
      <c r="U689" s="59"/>
      <c r="V689" s="59"/>
    </row>
    <row r="690" spans="5:22">
      <c r="E690" s="61"/>
      <c r="P690" s="59"/>
      <c r="Q690" s="59"/>
      <c r="R690" s="59"/>
      <c r="T690" s="59"/>
      <c r="U690" s="59"/>
      <c r="V690" s="59"/>
    </row>
    <row r="691" spans="5:22">
      <c r="E691" s="61"/>
      <c r="P691" s="59"/>
      <c r="Q691" s="59"/>
      <c r="R691" s="59"/>
      <c r="T691" s="59"/>
      <c r="U691" s="59"/>
      <c r="V691" s="59"/>
    </row>
    <row r="692" spans="5:22">
      <c r="E692" s="61"/>
      <c r="P692" s="59"/>
      <c r="Q692" s="59"/>
      <c r="R692" s="59"/>
      <c r="T692" s="59"/>
      <c r="U692" s="59"/>
      <c r="V692" s="59"/>
    </row>
    <row r="693" spans="5:22">
      <c r="E693" s="61"/>
      <c r="P693" s="59"/>
      <c r="Q693" s="59"/>
      <c r="R693" s="59"/>
      <c r="T693" s="59"/>
      <c r="U693" s="59"/>
      <c r="V693" s="59"/>
    </row>
    <row r="694" spans="5:22">
      <c r="E694" s="61"/>
      <c r="P694" s="59"/>
      <c r="Q694" s="59"/>
      <c r="R694" s="59"/>
      <c r="T694" s="59"/>
      <c r="U694" s="59"/>
      <c r="V694" s="59"/>
    </row>
    <row r="695" spans="5:22">
      <c r="E695" s="61"/>
      <c r="P695" s="59"/>
      <c r="Q695" s="59"/>
      <c r="R695" s="59"/>
      <c r="T695" s="59"/>
      <c r="U695" s="59"/>
      <c r="V695" s="59"/>
    </row>
    <row r="696" spans="5:22">
      <c r="E696" s="61"/>
      <c r="P696" s="59"/>
      <c r="Q696" s="59"/>
      <c r="R696" s="59"/>
      <c r="T696" s="59"/>
      <c r="U696" s="59"/>
      <c r="V696" s="59"/>
    </row>
    <row r="697" spans="5:22">
      <c r="E697" s="61"/>
      <c r="P697" s="59"/>
      <c r="Q697" s="59"/>
      <c r="R697" s="59"/>
      <c r="T697" s="59"/>
      <c r="U697" s="59"/>
      <c r="V697" s="59"/>
    </row>
    <row r="698" spans="5:22">
      <c r="E698" s="61"/>
      <c r="P698" s="59"/>
      <c r="Q698" s="59"/>
      <c r="R698" s="59"/>
      <c r="T698" s="59"/>
      <c r="U698" s="59"/>
      <c r="V698" s="59"/>
    </row>
    <row r="699" spans="5:22">
      <c r="E699" s="61"/>
      <c r="P699" s="59"/>
      <c r="Q699" s="59"/>
      <c r="R699" s="59"/>
      <c r="T699" s="59"/>
      <c r="U699" s="59"/>
      <c r="V699" s="59"/>
    </row>
    <row r="700" spans="5:22">
      <c r="E700" s="61"/>
      <c r="P700" s="59"/>
      <c r="Q700" s="59"/>
      <c r="R700" s="59"/>
      <c r="T700" s="59"/>
      <c r="U700" s="59"/>
      <c r="V700" s="59"/>
    </row>
    <row r="701" spans="5:22">
      <c r="E701" s="61"/>
      <c r="P701" s="59"/>
      <c r="Q701" s="59"/>
      <c r="R701" s="59"/>
      <c r="T701" s="59"/>
      <c r="U701" s="59"/>
      <c r="V701" s="59"/>
    </row>
    <row r="702" spans="5:22">
      <c r="E702" s="61"/>
      <c r="P702" s="59"/>
      <c r="Q702" s="59"/>
      <c r="R702" s="59"/>
      <c r="T702" s="59"/>
      <c r="U702" s="59"/>
      <c r="V702" s="59"/>
    </row>
    <row r="703" spans="5:22">
      <c r="E703" s="61"/>
      <c r="P703" s="59"/>
      <c r="Q703" s="59"/>
      <c r="R703" s="59"/>
      <c r="T703" s="59"/>
      <c r="U703" s="59"/>
      <c r="V703" s="59"/>
    </row>
    <row r="704" spans="5:22">
      <c r="E704" s="61"/>
      <c r="P704" s="59"/>
      <c r="Q704" s="59"/>
      <c r="R704" s="59"/>
      <c r="T704" s="59"/>
      <c r="U704" s="59"/>
      <c r="V704" s="59"/>
    </row>
    <row r="705" spans="5:22">
      <c r="E705" s="61"/>
      <c r="P705" s="59"/>
      <c r="Q705" s="59"/>
      <c r="R705" s="59"/>
      <c r="T705" s="59"/>
      <c r="U705" s="59"/>
      <c r="V705" s="59"/>
    </row>
    <row r="706" spans="5:22">
      <c r="E706" s="61"/>
      <c r="P706" s="59"/>
      <c r="Q706" s="59"/>
      <c r="R706" s="59"/>
      <c r="T706" s="59"/>
      <c r="U706" s="59"/>
      <c r="V706" s="59"/>
    </row>
    <row r="707" spans="5:22">
      <c r="E707" s="61"/>
      <c r="P707" s="59"/>
      <c r="Q707" s="59"/>
      <c r="R707" s="59"/>
      <c r="T707" s="59"/>
      <c r="U707" s="59"/>
      <c r="V707" s="59"/>
    </row>
    <row r="708" spans="5:22">
      <c r="E708" s="61"/>
      <c r="P708" s="59"/>
      <c r="Q708" s="59"/>
      <c r="R708" s="59"/>
      <c r="T708" s="59"/>
      <c r="U708" s="59"/>
      <c r="V708" s="59"/>
    </row>
    <row r="709" spans="5:22">
      <c r="E709" s="61"/>
      <c r="P709" s="59"/>
      <c r="Q709" s="59"/>
      <c r="R709" s="59"/>
      <c r="T709" s="59"/>
      <c r="U709" s="59"/>
      <c r="V709" s="59"/>
    </row>
    <row r="710" spans="5:22">
      <c r="E710" s="61"/>
      <c r="P710" s="59"/>
      <c r="Q710" s="59"/>
      <c r="R710" s="59"/>
      <c r="T710" s="59"/>
      <c r="U710" s="59"/>
      <c r="V710" s="59"/>
    </row>
    <row r="711" spans="5:22">
      <c r="E711" s="61"/>
      <c r="P711" s="59"/>
      <c r="Q711" s="59"/>
      <c r="R711" s="59"/>
      <c r="T711" s="59"/>
      <c r="U711" s="59"/>
      <c r="V711" s="59"/>
    </row>
    <row r="712" spans="5:22">
      <c r="E712" s="61"/>
      <c r="P712" s="59"/>
      <c r="Q712" s="59"/>
      <c r="R712" s="59"/>
      <c r="T712" s="59"/>
      <c r="U712" s="59"/>
      <c r="V712" s="59"/>
    </row>
    <row r="713" spans="5:22">
      <c r="E713" s="61"/>
      <c r="P713" s="59"/>
      <c r="Q713" s="59"/>
      <c r="R713" s="59"/>
      <c r="T713" s="59"/>
      <c r="U713" s="59"/>
      <c r="V713" s="59"/>
    </row>
    <row r="714" spans="5:22">
      <c r="E714" s="61"/>
      <c r="P714" s="59"/>
      <c r="Q714" s="59"/>
      <c r="R714" s="59"/>
      <c r="T714" s="59"/>
      <c r="U714" s="59"/>
      <c r="V714" s="59"/>
    </row>
    <row r="715" spans="5:22">
      <c r="E715" s="61"/>
      <c r="P715" s="59"/>
      <c r="Q715" s="59"/>
      <c r="R715" s="59"/>
      <c r="T715" s="59"/>
      <c r="U715" s="59"/>
      <c r="V715" s="59"/>
    </row>
    <row r="716" spans="5:22">
      <c r="E716" s="61"/>
      <c r="P716" s="59"/>
      <c r="Q716" s="59"/>
      <c r="R716" s="59"/>
      <c r="T716" s="59"/>
      <c r="U716" s="59"/>
      <c r="V716" s="59"/>
    </row>
    <row r="717" spans="5:22">
      <c r="E717" s="61"/>
      <c r="P717" s="59"/>
      <c r="Q717" s="59"/>
      <c r="R717" s="59"/>
      <c r="T717" s="59"/>
      <c r="U717" s="59"/>
      <c r="V717" s="59"/>
    </row>
    <row r="718" spans="5:22">
      <c r="E718" s="61"/>
      <c r="P718" s="59"/>
      <c r="Q718" s="59"/>
      <c r="R718" s="59"/>
      <c r="T718" s="59"/>
      <c r="U718" s="59"/>
      <c r="V718" s="59"/>
    </row>
    <row r="719" spans="5:22">
      <c r="E719" s="61"/>
      <c r="P719" s="59"/>
      <c r="Q719" s="59"/>
      <c r="R719" s="59"/>
      <c r="T719" s="59"/>
      <c r="U719" s="59"/>
      <c r="V719" s="59"/>
    </row>
    <row r="720" spans="5:22">
      <c r="E720" s="61"/>
      <c r="P720" s="59"/>
      <c r="Q720" s="59"/>
      <c r="R720" s="59"/>
      <c r="T720" s="59"/>
      <c r="U720" s="59"/>
      <c r="V720" s="59"/>
    </row>
    <row r="721" spans="5:22">
      <c r="E721" s="61"/>
      <c r="P721" s="59"/>
      <c r="Q721" s="59"/>
      <c r="R721" s="59"/>
      <c r="T721" s="59"/>
      <c r="U721" s="59"/>
      <c r="V721" s="59"/>
    </row>
    <row r="722" spans="5:22">
      <c r="E722" s="61"/>
      <c r="P722" s="59"/>
      <c r="Q722" s="59"/>
      <c r="R722" s="59"/>
      <c r="T722" s="59"/>
      <c r="U722" s="59"/>
      <c r="V722" s="59"/>
    </row>
    <row r="723" spans="5:22">
      <c r="E723" s="61"/>
      <c r="P723" s="59"/>
      <c r="Q723" s="59"/>
      <c r="R723" s="59"/>
      <c r="T723" s="59"/>
      <c r="U723" s="59"/>
      <c r="V723" s="59"/>
    </row>
    <row r="724" spans="5:22">
      <c r="E724" s="61"/>
      <c r="P724" s="59"/>
      <c r="Q724" s="59"/>
      <c r="R724" s="59"/>
      <c r="T724" s="59"/>
      <c r="U724" s="59"/>
      <c r="V724" s="59"/>
    </row>
    <row r="725" spans="5:22">
      <c r="E725" s="61"/>
      <c r="P725" s="59"/>
      <c r="Q725" s="59"/>
      <c r="R725" s="59"/>
      <c r="T725" s="59"/>
      <c r="U725" s="59"/>
      <c r="V725" s="59"/>
    </row>
    <row r="726" spans="5:22">
      <c r="E726" s="61"/>
      <c r="P726" s="59"/>
      <c r="Q726" s="59"/>
      <c r="R726" s="59"/>
      <c r="T726" s="59"/>
      <c r="U726" s="59"/>
      <c r="V726" s="59"/>
    </row>
    <row r="727" spans="5:22">
      <c r="E727" s="61"/>
      <c r="P727" s="59"/>
      <c r="Q727" s="59"/>
      <c r="R727" s="59"/>
      <c r="T727" s="59"/>
      <c r="U727" s="59"/>
      <c r="V727" s="59"/>
    </row>
    <row r="728" spans="5:22">
      <c r="E728" s="61"/>
      <c r="P728" s="59"/>
      <c r="Q728" s="59"/>
      <c r="R728" s="59"/>
      <c r="T728" s="59"/>
      <c r="U728" s="59"/>
      <c r="V728" s="59"/>
    </row>
    <row r="729" spans="5:22">
      <c r="E729" s="61"/>
      <c r="P729" s="59"/>
      <c r="Q729" s="59"/>
      <c r="R729" s="59"/>
      <c r="T729" s="59"/>
      <c r="U729" s="59"/>
      <c r="V729" s="59"/>
    </row>
    <row r="730" spans="5:22">
      <c r="E730" s="61"/>
      <c r="P730" s="59"/>
      <c r="Q730" s="59"/>
      <c r="R730" s="59"/>
      <c r="T730" s="59"/>
      <c r="U730" s="59"/>
      <c r="V730" s="59"/>
    </row>
    <row r="731" spans="5:22">
      <c r="E731" s="61"/>
      <c r="P731" s="59"/>
      <c r="Q731" s="59"/>
      <c r="R731" s="59"/>
      <c r="T731" s="59"/>
      <c r="U731" s="59"/>
      <c r="V731" s="59"/>
    </row>
    <row r="732" spans="5:22">
      <c r="E732" s="61"/>
      <c r="P732" s="59"/>
      <c r="Q732" s="59"/>
      <c r="R732" s="59"/>
      <c r="T732" s="59"/>
      <c r="U732" s="59"/>
      <c r="V732" s="59"/>
    </row>
    <row r="733" spans="5:22">
      <c r="E733" s="61"/>
      <c r="P733" s="59"/>
      <c r="Q733" s="59"/>
      <c r="R733" s="59"/>
      <c r="T733" s="59"/>
      <c r="U733" s="59"/>
      <c r="V733" s="59"/>
    </row>
    <row r="734" spans="5:22">
      <c r="E734" s="61"/>
      <c r="P734" s="59"/>
      <c r="Q734" s="59"/>
      <c r="R734" s="59"/>
      <c r="T734" s="59"/>
      <c r="U734" s="59"/>
      <c r="V734" s="59"/>
    </row>
    <row r="735" spans="5:22">
      <c r="E735" s="61"/>
      <c r="P735" s="59"/>
      <c r="Q735" s="59"/>
      <c r="R735" s="59"/>
      <c r="T735" s="59"/>
      <c r="U735" s="59"/>
      <c r="V735" s="59"/>
    </row>
    <row r="736" spans="5:22">
      <c r="E736" s="61"/>
      <c r="P736" s="59"/>
      <c r="Q736" s="59"/>
      <c r="R736" s="59"/>
      <c r="T736" s="59"/>
      <c r="U736" s="59"/>
      <c r="V736" s="59"/>
    </row>
    <row r="737" spans="5:22">
      <c r="E737" s="61"/>
      <c r="P737" s="59"/>
      <c r="Q737" s="59"/>
      <c r="R737" s="59"/>
      <c r="T737" s="59"/>
      <c r="U737" s="59"/>
      <c r="V737" s="59"/>
    </row>
    <row r="738" spans="5:22">
      <c r="E738" s="61"/>
      <c r="P738" s="59"/>
      <c r="Q738" s="59"/>
      <c r="R738" s="59"/>
      <c r="T738" s="59"/>
      <c r="U738" s="59"/>
      <c r="V738" s="59"/>
    </row>
    <row r="739" spans="5:22">
      <c r="E739" s="61"/>
      <c r="P739" s="59"/>
      <c r="Q739" s="59"/>
      <c r="R739" s="59"/>
      <c r="T739" s="59"/>
      <c r="U739" s="59"/>
      <c r="V739" s="59"/>
    </row>
    <row r="740" spans="5:22">
      <c r="E740" s="61"/>
      <c r="P740" s="59"/>
      <c r="Q740" s="59"/>
      <c r="R740" s="59"/>
      <c r="T740" s="59"/>
      <c r="U740" s="59"/>
      <c r="V740" s="59"/>
    </row>
    <row r="741" spans="5:22">
      <c r="E741" s="61"/>
      <c r="P741" s="59"/>
      <c r="Q741" s="59"/>
      <c r="R741" s="59"/>
      <c r="T741" s="59"/>
      <c r="U741" s="59"/>
      <c r="V741" s="59"/>
    </row>
    <row r="742" spans="5:22">
      <c r="E742" s="61"/>
      <c r="P742" s="59"/>
      <c r="Q742" s="59"/>
      <c r="R742" s="59"/>
      <c r="T742" s="59"/>
      <c r="U742" s="59"/>
      <c r="V742" s="59"/>
    </row>
    <row r="743" spans="5:22">
      <c r="E743" s="61"/>
      <c r="P743" s="59"/>
      <c r="Q743" s="59"/>
      <c r="R743" s="59"/>
      <c r="T743" s="59"/>
      <c r="U743" s="59"/>
      <c r="V743" s="59"/>
    </row>
    <row r="744" spans="5:22">
      <c r="E744" s="61"/>
      <c r="P744" s="59"/>
      <c r="Q744" s="59"/>
      <c r="R744" s="59"/>
      <c r="T744" s="59"/>
      <c r="U744" s="59"/>
      <c r="V744" s="59"/>
    </row>
    <row r="745" spans="5:22">
      <c r="E745" s="61"/>
      <c r="P745" s="59"/>
      <c r="Q745" s="59"/>
      <c r="R745" s="59"/>
      <c r="T745" s="59"/>
      <c r="U745" s="59"/>
      <c r="V745" s="59"/>
    </row>
    <row r="746" spans="5:22">
      <c r="E746" s="61"/>
      <c r="P746" s="59"/>
      <c r="Q746" s="59"/>
      <c r="R746" s="59"/>
      <c r="T746" s="59"/>
      <c r="U746" s="59"/>
      <c r="V746" s="59"/>
    </row>
    <row r="747" spans="5:22">
      <c r="E747" s="61"/>
      <c r="P747" s="59"/>
      <c r="Q747" s="59"/>
      <c r="R747" s="59"/>
      <c r="T747" s="59"/>
      <c r="U747" s="59"/>
      <c r="V747" s="59"/>
    </row>
    <row r="748" spans="5:22">
      <c r="E748" s="61"/>
      <c r="P748" s="59"/>
      <c r="Q748" s="59"/>
      <c r="R748" s="59"/>
      <c r="T748" s="59"/>
      <c r="U748" s="59"/>
      <c r="V748" s="59"/>
    </row>
    <row r="749" spans="5:22">
      <c r="E749" s="61"/>
      <c r="P749" s="59"/>
      <c r="Q749" s="59"/>
      <c r="R749" s="59"/>
      <c r="T749" s="59"/>
      <c r="U749" s="59"/>
      <c r="V749" s="59"/>
    </row>
    <row r="750" spans="5:22">
      <c r="E750" s="61"/>
      <c r="P750" s="59"/>
      <c r="Q750" s="59"/>
      <c r="R750" s="59"/>
      <c r="T750" s="59"/>
      <c r="U750" s="59"/>
      <c r="V750" s="59"/>
    </row>
    <row r="751" spans="5:22">
      <c r="E751" s="61"/>
      <c r="P751" s="59"/>
      <c r="Q751" s="59"/>
      <c r="R751" s="59"/>
      <c r="T751" s="59"/>
      <c r="U751" s="59"/>
      <c r="V751" s="59"/>
    </row>
    <row r="752" spans="5:22">
      <c r="E752" s="61"/>
      <c r="P752" s="59"/>
      <c r="Q752" s="59"/>
      <c r="R752" s="59"/>
      <c r="T752" s="59"/>
      <c r="U752" s="59"/>
      <c r="V752" s="59"/>
    </row>
    <row r="753" spans="5:22">
      <c r="E753" s="61"/>
      <c r="P753" s="59"/>
      <c r="Q753" s="59"/>
      <c r="R753" s="59"/>
      <c r="T753" s="59"/>
      <c r="U753" s="59"/>
      <c r="V753" s="59"/>
    </row>
    <row r="754" spans="5:22">
      <c r="E754" s="61"/>
      <c r="P754" s="59"/>
      <c r="Q754" s="59"/>
      <c r="R754" s="59"/>
      <c r="T754" s="59"/>
      <c r="U754" s="59"/>
      <c r="V754" s="59"/>
    </row>
    <row r="755" spans="5:22">
      <c r="E755" s="61"/>
      <c r="P755" s="59"/>
      <c r="Q755" s="59"/>
      <c r="R755" s="59"/>
      <c r="T755" s="59"/>
      <c r="U755" s="59"/>
      <c r="V755" s="59"/>
    </row>
    <row r="756" spans="5:22">
      <c r="E756" s="61"/>
      <c r="P756" s="59"/>
      <c r="Q756" s="59"/>
      <c r="R756" s="59"/>
      <c r="T756" s="59"/>
      <c r="U756" s="59"/>
      <c r="V756" s="59"/>
    </row>
    <row r="757" spans="5:22">
      <c r="E757" s="61"/>
      <c r="P757" s="59"/>
      <c r="Q757" s="59"/>
      <c r="R757" s="59"/>
      <c r="T757" s="59"/>
      <c r="U757" s="59"/>
      <c r="V757" s="59"/>
    </row>
    <row r="758" spans="5:22">
      <c r="E758" s="61"/>
      <c r="P758" s="59"/>
      <c r="Q758" s="59"/>
      <c r="R758" s="59"/>
      <c r="T758" s="59"/>
      <c r="U758" s="59"/>
      <c r="V758" s="59"/>
    </row>
    <row r="759" spans="5:22">
      <c r="E759" s="61"/>
      <c r="P759" s="59"/>
      <c r="Q759" s="59"/>
      <c r="R759" s="59"/>
      <c r="T759" s="59"/>
      <c r="U759" s="59"/>
      <c r="V759" s="59"/>
    </row>
    <row r="760" spans="5:22">
      <c r="E760" s="61"/>
      <c r="P760" s="59"/>
      <c r="Q760" s="59"/>
      <c r="R760" s="59"/>
      <c r="T760" s="59"/>
      <c r="U760" s="59"/>
      <c r="V760" s="59"/>
    </row>
    <row r="761" spans="5:22">
      <c r="E761" s="61"/>
      <c r="P761" s="59"/>
      <c r="Q761" s="59"/>
      <c r="R761" s="59"/>
      <c r="T761" s="59"/>
      <c r="U761" s="59"/>
      <c r="V761" s="59"/>
    </row>
    <row r="762" spans="5:22">
      <c r="E762" s="61"/>
      <c r="P762" s="59"/>
      <c r="Q762" s="59"/>
      <c r="R762" s="59"/>
      <c r="T762" s="59"/>
      <c r="U762" s="59"/>
      <c r="V762" s="59"/>
    </row>
    <row r="763" spans="5:22">
      <c r="E763" s="61"/>
      <c r="P763" s="59"/>
      <c r="Q763" s="59"/>
      <c r="R763" s="59"/>
      <c r="T763" s="59"/>
      <c r="U763" s="59"/>
      <c r="V763" s="59"/>
    </row>
    <row r="764" spans="5:22">
      <c r="E764" s="61"/>
      <c r="P764" s="59"/>
      <c r="Q764" s="59"/>
      <c r="R764" s="59"/>
      <c r="T764" s="59"/>
      <c r="U764" s="59"/>
      <c r="V764" s="59"/>
    </row>
    <row r="765" spans="5:22">
      <c r="E765" s="61"/>
      <c r="P765" s="59"/>
      <c r="Q765" s="59"/>
      <c r="R765" s="59"/>
      <c r="T765" s="59"/>
      <c r="U765" s="59"/>
      <c r="V765" s="59"/>
    </row>
    <row r="766" spans="5:22">
      <c r="E766" s="61"/>
      <c r="P766" s="59"/>
      <c r="Q766" s="59"/>
      <c r="R766" s="59"/>
      <c r="T766" s="59"/>
      <c r="U766" s="59"/>
      <c r="V766" s="59"/>
    </row>
    <row r="767" spans="5:22">
      <c r="E767" s="61"/>
      <c r="P767" s="59"/>
      <c r="Q767" s="59"/>
      <c r="R767" s="59"/>
      <c r="T767" s="59"/>
      <c r="U767" s="59"/>
      <c r="V767" s="59"/>
    </row>
    <row r="768" spans="5:22">
      <c r="E768" s="61"/>
      <c r="P768" s="59"/>
      <c r="Q768" s="59"/>
      <c r="R768" s="59"/>
      <c r="T768" s="59"/>
      <c r="U768" s="59"/>
      <c r="V768" s="59"/>
    </row>
    <row r="769" spans="5:22">
      <c r="E769" s="61"/>
      <c r="P769" s="59"/>
      <c r="Q769" s="59"/>
      <c r="R769" s="59"/>
      <c r="T769" s="59"/>
      <c r="U769" s="59"/>
      <c r="V769" s="59"/>
    </row>
    <row r="770" spans="5:22">
      <c r="E770" s="61"/>
      <c r="P770" s="59"/>
      <c r="Q770" s="59"/>
      <c r="R770" s="59"/>
      <c r="T770" s="59"/>
      <c r="U770" s="59"/>
      <c r="V770" s="59"/>
    </row>
    <row r="771" spans="5:22">
      <c r="E771" s="61"/>
      <c r="P771" s="59"/>
      <c r="Q771" s="59"/>
      <c r="R771" s="59"/>
      <c r="T771" s="59"/>
      <c r="U771" s="59"/>
      <c r="V771" s="59"/>
    </row>
    <row r="772" spans="5:22">
      <c r="E772" s="61"/>
      <c r="P772" s="59"/>
      <c r="Q772" s="59"/>
      <c r="R772" s="59"/>
      <c r="T772" s="59"/>
      <c r="U772" s="59"/>
      <c r="V772" s="59"/>
    </row>
    <row r="773" spans="5:22">
      <c r="E773" s="61"/>
      <c r="P773" s="59"/>
      <c r="Q773" s="59"/>
      <c r="R773" s="59"/>
      <c r="T773" s="59"/>
      <c r="U773" s="59"/>
      <c r="V773" s="59"/>
    </row>
    <row r="774" spans="5:22">
      <c r="E774" s="61"/>
      <c r="P774" s="59"/>
      <c r="Q774" s="59"/>
      <c r="R774" s="59"/>
      <c r="T774" s="59"/>
      <c r="U774" s="59"/>
      <c r="V774" s="59"/>
    </row>
    <row r="775" spans="5:22">
      <c r="E775" s="61"/>
      <c r="P775" s="59"/>
      <c r="Q775" s="59"/>
      <c r="R775" s="59"/>
      <c r="T775" s="59"/>
      <c r="U775" s="59"/>
      <c r="V775" s="59"/>
    </row>
    <row r="776" spans="5:22">
      <c r="E776" s="61"/>
      <c r="P776" s="59"/>
      <c r="Q776" s="59"/>
      <c r="R776" s="59"/>
      <c r="T776" s="59"/>
      <c r="U776" s="59"/>
      <c r="V776" s="59"/>
    </row>
    <row r="777" spans="5:22">
      <c r="E777" s="61"/>
      <c r="P777" s="59"/>
      <c r="Q777" s="59"/>
      <c r="R777" s="59"/>
      <c r="T777" s="59"/>
      <c r="U777" s="59"/>
      <c r="V777" s="59"/>
    </row>
    <row r="778" spans="5:22">
      <c r="E778" s="61"/>
      <c r="P778" s="59"/>
      <c r="Q778" s="59"/>
      <c r="R778" s="59"/>
      <c r="T778" s="59"/>
      <c r="U778" s="59"/>
      <c r="V778" s="59"/>
    </row>
    <row r="779" spans="5:22">
      <c r="E779" s="61"/>
      <c r="P779" s="59"/>
      <c r="Q779" s="59"/>
      <c r="R779" s="59"/>
      <c r="T779" s="59"/>
      <c r="U779" s="59"/>
      <c r="V779" s="59"/>
    </row>
    <row r="780" spans="5:22">
      <c r="E780" s="61"/>
      <c r="P780" s="59"/>
      <c r="Q780" s="59"/>
      <c r="R780" s="59"/>
      <c r="T780" s="59"/>
      <c r="U780" s="59"/>
      <c r="V780" s="59"/>
    </row>
    <row r="781" spans="5:22">
      <c r="E781" s="61"/>
      <c r="P781" s="59"/>
      <c r="Q781" s="59"/>
      <c r="R781" s="59"/>
      <c r="T781" s="59"/>
      <c r="U781" s="59"/>
      <c r="V781" s="59"/>
    </row>
    <row r="782" spans="5:22">
      <c r="E782" s="61"/>
      <c r="P782" s="59"/>
      <c r="Q782" s="59"/>
      <c r="R782" s="59"/>
      <c r="T782" s="59"/>
      <c r="U782" s="59"/>
      <c r="V782" s="59"/>
    </row>
    <row r="783" spans="5:22">
      <c r="E783" s="61"/>
      <c r="P783" s="59"/>
      <c r="Q783" s="59"/>
      <c r="R783" s="59"/>
      <c r="T783" s="59"/>
      <c r="U783" s="59"/>
      <c r="V783" s="59"/>
    </row>
    <row r="784" spans="5:22">
      <c r="E784" s="61"/>
      <c r="P784" s="59"/>
      <c r="Q784" s="59"/>
      <c r="R784" s="59"/>
      <c r="T784" s="59"/>
      <c r="U784" s="59"/>
      <c r="V784" s="59"/>
    </row>
    <row r="785" spans="5:22">
      <c r="E785" s="61"/>
      <c r="P785" s="59"/>
      <c r="Q785" s="59"/>
      <c r="R785" s="59"/>
      <c r="T785" s="59"/>
      <c r="U785" s="59"/>
      <c r="V785" s="59"/>
    </row>
    <row r="786" spans="5:22">
      <c r="E786" s="61"/>
      <c r="P786" s="59"/>
      <c r="Q786" s="59"/>
      <c r="R786" s="59"/>
      <c r="T786" s="59"/>
      <c r="U786" s="59"/>
      <c r="V786" s="59"/>
    </row>
    <row r="787" spans="5:22">
      <c r="E787" s="61"/>
      <c r="P787" s="59"/>
      <c r="Q787" s="59"/>
      <c r="R787" s="59"/>
      <c r="T787" s="59"/>
      <c r="U787" s="59"/>
      <c r="V787" s="59"/>
    </row>
    <row r="788" spans="5:22">
      <c r="E788" s="61"/>
      <c r="P788" s="59"/>
      <c r="Q788" s="59"/>
      <c r="R788" s="59"/>
      <c r="T788" s="59"/>
      <c r="U788" s="59"/>
      <c r="V788" s="59"/>
    </row>
    <row r="789" spans="5:22">
      <c r="E789" s="61"/>
      <c r="P789" s="59"/>
      <c r="Q789" s="59"/>
      <c r="R789" s="59"/>
      <c r="T789" s="59"/>
      <c r="U789" s="59"/>
      <c r="V789" s="59"/>
    </row>
    <row r="790" spans="5:22">
      <c r="E790" s="61"/>
      <c r="P790" s="59"/>
      <c r="Q790" s="59"/>
      <c r="R790" s="59"/>
      <c r="T790" s="59"/>
      <c r="U790" s="59"/>
      <c r="V790" s="59"/>
    </row>
    <row r="791" spans="5:22">
      <c r="E791" s="61"/>
      <c r="P791" s="59"/>
      <c r="Q791" s="59"/>
      <c r="R791" s="59"/>
      <c r="T791" s="59"/>
      <c r="U791" s="59"/>
      <c r="V791" s="59"/>
    </row>
    <row r="792" spans="5:22">
      <c r="E792" s="61"/>
      <c r="P792" s="59"/>
      <c r="Q792" s="59"/>
      <c r="R792" s="59"/>
      <c r="T792" s="59"/>
      <c r="U792" s="59"/>
      <c r="V792" s="59"/>
    </row>
    <row r="793" spans="5:22">
      <c r="E793" s="61"/>
      <c r="P793" s="59"/>
      <c r="Q793" s="59"/>
      <c r="R793" s="59"/>
      <c r="T793" s="59"/>
      <c r="U793" s="59"/>
      <c r="V793" s="59"/>
    </row>
    <row r="794" spans="5:22">
      <c r="E794" s="61"/>
      <c r="P794" s="59"/>
      <c r="Q794" s="59"/>
      <c r="R794" s="59"/>
      <c r="T794" s="59"/>
      <c r="U794" s="59"/>
      <c r="V794" s="59"/>
    </row>
    <row r="795" spans="5:22">
      <c r="E795" s="61"/>
      <c r="P795" s="59"/>
      <c r="Q795" s="59"/>
      <c r="R795" s="59"/>
      <c r="T795" s="59"/>
      <c r="U795" s="59"/>
      <c r="V795" s="59"/>
    </row>
    <row r="796" spans="5:22">
      <c r="E796" s="61"/>
      <c r="P796" s="59"/>
      <c r="Q796" s="59"/>
      <c r="R796" s="59"/>
      <c r="T796" s="59"/>
      <c r="U796" s="59"/>
      <c r="V796" s="59"/>
    </row>
    <row r="797" spans="5:22">
      <c r="E797" s="61"/>
      <c r="P797" s="59"/>
      <c r="Q797" s="59"/>
      <c r="R797" s="59"/>
      <c r="T797" s="59"/>
      <c r="U797" s="59"/>
      <c r="V797" s="59"/>
    </row>
    <row r="798" spans="5:22">
      <c r="E798" s="61"/>
      <c r="P798" s="59"/>
      <c r="Q798" s="59"/>
      <c r="R798" s="59"/>
      <c r="T798" s="59"/>
      <c r="U798" s="59"/>
      <c r="V798" s="59"/>
    </row>
    <row r="799" spans="5:22">
      <c r="E799" s="61"/>
      <c r="P799" s="59"/>
      <c r="Q799" s="59"/>
      <c r="R799" s="59"/>
      <c r="T799" s="59"/>
      <c r="U799" s="59"/>
      <c r="V799" s="59"/>
    </row>
    <row r="800" spans="5:22">
      <c r="E800" s="61"/>
      <c r="P800" s="59"/>
      <c r="Q800" s="59"/>
      <c r="R800" s="59"/>
      <c r="T800" s="59"/>
      <c r="U800" s="59"/>
      <c r="V800" s="59"/>
    </row>
    <row r="801" spans="5:22">
      <c r="E801" s="61"/>
      <c r="P801" s="59"/>
      <c r="Q801" s="59"/>
      <c r="R801" s="59"/>
      <c r="T801" s="59"/>
      <c r="U801" s="59"/>
      <c r="V801" s="59"/>
    </row>
    <row r="802" spans="5:22">
      <c r="E802" s="61"/>
      <c r="P802" s="59"/>
      <c r="Q802" s="59"/>
      <c r="R802" s="59"/>
      <c r="T802" s="59"/>
      <c r="U802" s="59"/>
      <c r="V802" s="59"/>
    </row>
    <row r="803" spans="5:22">
      <c r="E803" s="61"/>
      <c r="P803" s="59"/>
      <c r="Q803" s="59"/>
      <c r="R803" s="59"/>
      <c r="T803" s="59"/>
      <c r="U803" s="59"/>
      <c r="V803" s="59"/>
    </row>
    <row r="804" spans="5:22">
      <c r="E804" s="61"/>
      <c r="P804" s="59"/>
      <c r="Q804" s="59"/>
      <c r="R804" s="59"/>
      <c r="T804" s="59"/>
      <c r="U804" s="59"/>
      <c r="V804" s="59"/>
    </row>
    <row r="805" spans="5:22">
      <c r="E805" s="61"/>
      <c r="P805" s="59"/>
      <c r="Q805" s="59"/>
      <c r="R805" s="59"/>
      <c r="T805" s="59"/>
      <c r="U805" s="59"/>
      <c r="V805" s="59"/>
    </row>
    <row r="806" spans="5:22">
      <c r="E806" s="61"/>
      <c r="P806" s="59"/>
      <c r="Q806" s="59"/>
      <c r="R806" s="59"/>
      <c r="T806" s="59"/>
      <c r="U806" s="59"/>
      <c r="V806" s="59"/>
    </row>
    <row r="807" spans="5:22">
      <c r="E807" s="61"/>
      <c r="P807" s="59"/>
      <c r="Q807" s="59"/>
      <c r="R807" s="59"/>
      <c r="T807" s="59"/>
      <c r="U807" s="59"/>
      <c r="V807" s="59"/>
    </row>
    <row r="808" spans="5:22">
      <c r="E808" s="61"/>
      <c r="P808" s="59"/>
      <c r="Q808" s="59"/>
      <c r="R808" s="59"/>
      <c r="T808" s="59"/>
      <c r="U808" s="59"/>
      <c r="V808" s="59"/>
    </row>
    <row r="809" spans="5:22">
      <c r="E809" s="61"/>
      <c r="P809" s="59"/>
      <c r="Q809" s="59"/>
      <c r="R809" s="59"/>
      <c r="T809" s="59"/>
      <c r="U809" s="59"/>
      <c r="V809" s="59"/>
    </row>
    <row r="810" spans="5:22">
      <c r="E810" s="61"/>
      <c r="P810" s="59"/>
      <c r="Q810" s="59"/>
      <c r="R810" s="59"/>
      <c r="T810" s="59"/>
      <c r="U810" s="59"/>
      <c r="V810" s="59"/>
    </row>
    <row r="811" spans="5:22">
      <c r="E811" s="61"/>
      <c r="P811" s="59"/>
      <c r="Q811" s="59"/>
      <c r="R811" s="59"/>
      <c r="T811" s="59"/>
      <c r="U811" s="59"/>
      <c r="V811" s="59"/>
    </row>
    <row r="812" spans="5:22">
      <c r="E812" s="61"/>
      <c r="P812" s="59"/>
      <c r="Q812" s="59"/>
      <c r="R812" s="59"/>
      <c r="T812" s="59"/>
      <c r="U812" s="59"/>
      <c r="V812" s="59"/>
    </row>
    <row r="813" spans="5:22">
      <c r="E813" s="61"/>
      <c r="P813" s="59"/>
      <c r="Q813" s="59"/>
      <c r="R813" s="59"/>
      <c r="T813" s="59"/>
      <c r="U813" s="59"/>
      <c r="V813" s="59"/>
    </row>
    <row r="814" spans="5:22">
      <c r="E814" s="61"/>
      <c r="P814" s="59"/>
      <c r="Q814" s="59"/>
      <c r="R814" s="59"/>
      <c r="T814" s="59"/>
      <c r="U814" s="59"/>
      <c r="V814" s="59"/>
    </row>
    <row r="815" spans="5:22">
      <c r="E815" s="61"/>
      <c r="P815" s="59"/>
      <c r="Q815" s="59"/>
      <c r="R815" s="59"/>
      <c r="T815" s="59"/>
      <c r="U815" s="59"/>
      <c r="V815" s="59"/>
    </row>
    <row r="816" spans="5:22">
      <c r="E816" s="61"/>
      <c r="P816" s="59"/>
      <c r="Q816" s="59"/>
      <c r="R816" s="59"/>
      <c r="T816" s="59"/>
      <c r="U816" s="59"/>
      <c r="V816" s="59"/>
    </row>
    <row r="817" spans="5:22">
      <c r="E817" s="61"/>
      <c r="P817" s="59"/>
      <c r="Q817" s="59"/>
      <c r="R817" s="59"/>
      <c r="T817" s="59"/>
      <c r="U817" s="59"/>
      <c r="V817" s="59"/>
    </row>
    <row r="818" spans="5:22">
      <c r="E818" s="61"/>
      <c r="P818" s="59"/>
      <c r="Q818" s="59"/>
      <c r="R818" s="59"/>
      <c r="T818" s="59"/>
      <c r="U818" s="59"/>
      <c r="V818" s="59"/>
    </row>
    <row r="819" spans="5:22">
      <c r="E819" s="61"/>
      <c r="P819" s="59"/>
      <c r="Q819" s="59"/>
      <c r="R819" s="59"/>
      <c r="T819" s="59"/>
      <c r="U819" s="59"/>
      <c r="V819" s="59"/>
    </row>
    <row r="820" spans="5:22">
      <c r="E820" s="61"/>
      <c r="P820" s="59"/>
      <c r="Q820" s="59"/>
      <c r="R820" s="59"/>
      <c r="T820" s="59"/>
      <c r="U820" s="59"/>
      <c r="V820" s="59"/>
    </row>
    <row r="821" spans="5:22">
      <c r="E821" s="61"/>
      <c r="P821" s="59"/>
      <c r="Q821" s="59"/>
      <c r="R821" s="59"/>
      <c r="T821" s="59"/>
      <c r="U821" s="59"/>
      <c r="V821" s="59"/>
    </row>
    <row r="822" spans="5:22">
      <c r="E822" s="61"/>
      <c r="P822" s="59"/>
      <c r="Q822" s="59"/>
      <c r="R822" s="59"/>
      <c r="T822" s="59"/>
      <c r="U822" s="59"/>
      <c r="V822" s="59"/>
    </row>
    <row r="823" spans="5:22">
      <c r="E823" s="61"/>
      <c r="P823" s="59"/>
      <c r="Q823" s="59"/>
      <c r="R823" s="59"/>
      <c r="T823" s="59"/>
      <c r="U823" s="59"/>
      <c r="V823" s="59"/>
    </row>
    <row r="824" spans="5:22">
      <c r="E824" s="61"/>
      <c r="P824" s="59"/>
      <c r="Q824" s="59"/>
      <c r="R824" s="59"/>
      <c r="T824" s="59"/>
      <c r="U824" s="59"/>
      <c r="V824" s="59"/>
    </row>
    <row r="825" spans="5:22">
      <c r="E825" s="61"/>
      <c r="P825" s="59"/>
      <c r="Q825" s="59"/>
      <c r="R825" s="59"/>
      <c r="T825" s="59"/>
      <c r="U825" s="59"/>
      <c r="V825" s="59"/>
    </row>
    <row r="826" spans="5:22">
      <c r="E826" s="61"/>
      <c r="P826" s="59"/>
      <c r="Q826" s="59"/>
      <c r="R826" s="59"/>
      <c r="T826" s="59"/>
      <c r="U826" s="59"/>
      <c r="V826" s="59"/>
    </row>
    <row r="827" spans="5:22">
      <c r="E827" s="61"/>
      <c r="P827" s="59"/>
      <c r="Q827" s="59"/>
      <c r="R827" s="59"/>
      <c r="T827" s="59"/>
      <c r="U827" s="59"/>
      <c r="V827" s="59"/>
    </row>
    <row r="828" spans="5:22">
      <c r="E828" s="61"/>
      <c r="P828" s="59"/>
      <c r="Q828" s="59"/>
      <c r="R828" s="59"/>
      <c r="T828" s="59"/>
      <c r="U828" s="59"/>
      <c r="V828" s="59"/>
    </row>
    <row r="829" spans="5:22">
      <c r="E829" s="61"/>
      <c r="P829" s="59"/>
      <c r="Q829" s="59"/>
      <c r="R829" s="59"/>
      <c r="T829" s="59"/>
      <c r="U829" s="59"/>
      <c r="V829" s="59"/>
    </row>
    <row r="830" spans="5:22">
      <c r="E830" s="61"/>
      <c r="P830" s="59"/>
      <c r="Q830" s="59"/>
      <c r="R830" s="59"/>
      <c r="T830" s="59"/>
      <c r="U830" s="59"/>
      <c r="V830" s="59"/>
    </row>
    <row r="831" spans="5:22">
      <c r="E831" s="61"/>
      <c r="P831" s="59"/>
      <c r="Q831" s="59"/>
      <c r="R831" s="59"/>
      <c r="T831" s="59"/>
      <c r="U831" s="59"/>
      <c r="V831" s="59"/>
    </row>
    <row r="832" spans="5:22">
      <c r="E832" s="61"/>
      <c r="P832" s="59"/>
      <c r="Q832" s="59"/>
      <c r="R832" s="59"/>
      <c r="T832" s="59"/>
      <c r="U832" s="59"/>
      <c r="V832" s="59"/>
    </row>
    <row r="833" spans="5:22">
      <c r="E833" s="61"/>
      <c r="P833" s="59"/>
      <c r="Q833" s="59"/>
      <c r="R833" s="59"/>
      <c r="T833" s="59"/>
      <c r="U833" s="59"/>
      <c r="V833" s="59"/>
    </row>
    <row r="834" spans="5:22">
      <c r="E834" s="61"/>
      <c r="P834" s="59"/>
      <c r="Q834" s="59"/>
      <c r="R834" s="59"/>
      <c r="T834" s="59"/>
      <c r="U834" s="59"/>
      <c r="V834" s="59"/>
    </row>
    <row r="835" spans="5:22">
      <c r="E835" s="61"/>
      <c r="P835" s="59"/>
      <c r="Q835" s="59"/>
      <c r="R835" s="59"/>
      <c r="T835" s="59"/>
      <c r="U835" s="59"/>
      <c r="V835" s="59"/>
    </row>
    <row r="836" spans="5:22">
      <c r="E836" s="61"/>
      <c r="P836" s="59"/>
      <c r="Q836" s="59"/>
      <c r="R836" s="59"/>
      <c r="T836" s="59"/>
      <c r="U836" s="59"/>
      <c r="V836" s="59"/>
    </row>
    <row r="837" spans="5:22">
      <c r="E837" s="61"/>
      <c r="P837" s="59"/>
      <c r="Q837" s="59"/>
      <c r="R837" s="59"/>
      <c r="T837" s="59"/>
      <c r="U837" s="59"/>
      <c r="V837" s="59"/>
    </row>
    <row r="838" spans="5:22">
      <c r="E838" s="61"/>
      <c r="P838" s="59"/>
      <c r="Q838" s="59"/>
      <c r="R838" s="59"/>
      <c r="T838" s="59"/>
      <c r="U838" s="59"/>
      <c r="V838" s="59"/>
    </row>
    <row r="839" spans="5:22">
      <c r="E839" s="61"/>
      <c r="P839" s="59"/>
      <c r="Q839" s="59"/>
      <c r="R839" s="59"/>
      <c r="T839" s="59"/>
      <c r="U839" s="59"/>
      <c r="V839" s="59"/>
    </row>
    <row r="840" spans="5:22">
      <c r="E840" s="61"/>
      <c r="P840" s="59"/>
      <c r="Q840" s="59"/>
      <c r="R840" s="59"/>
      <c r="T840" s="59"/>
      <c r="U840" s="59"/>
      <c r="V840" s="59"/>
    </row>
    <row r="841" spans="5:22">
      <c r="E841" s="61"/>
      <c r="P841" s="59"/>
      <c r="Q841" s="59"/>
      <c r="R841" s="59"/>
      <c r="T841" s="59"/>
      <c r="U841" s="59"/>
      <c r="V841" s="59"/>
    </row>
    <row r="842" spans="5:22">
      <c r="E842" s="61"/>
      <c r="P842" s="59"/>
      <c r="Q842" s="59"/>
      <c r="R842" s="59"/>
      <c r="T842" s="59"/>
      <c r="U842" s="59"/>
      <c r="V842" s="59"/>
    </row>
    <row r="843" spans="5:22">
      <c r="E843" s="61"/>
      <c r="P843" s="59"/>
      <c r="Q843" s="59"/>
      <c r="R843" s="59"/>
      <c r="T843" s="59"/>
      <c r="U843" s="59"/>
      <c r="V843" s="59"/>
    </row>
    <row r="844" spans="5:22">
      <c r="E844" s="61"/>
      <c r="P844" s="59"/>
      <c r="Q844" s="59"/>
      <c r="R844" s="59"/>
      <c r="T844" s="59"/>
      <c r="U844" s="59"/>
      <c r="V844" s="59"/>
    </row>
    <row r="845" spans="5:22">
      <c r="E845" s="61"/>
      <c r="P845" s="59"/>
      <c r="Q845" s="59"/>
      <c r="R845" s="59"/>
      <c r="T845" s="59"/>
      <c r="U845" s="59"/>
      <c r="V845" s="59"/>
    </row>
    <row r="846" spans="5:22">
      <c r="E846" s="61"/>
      <c r="P846" s="59"/>
      <c r="Q846" s="59"/>
      <c r="R846" s="59"/>
      <c r="T846" s="59"/>
      <c r="U846" s="59"/>
      <c r="V846" s="59"/>
    </row>
    <row r="847" spans="5:22">
      <c r="E847" s="61"/>
      <c r="P847" s="59"/>
      <c r="Q847" s="59"/>
      <c r="R847" s="59"/>
      <c r="T847" s="59"/>
      <c r="U847" s="59"/>
      <c r="V847" s="59"/>
    </row>
    <row r="848" spans="5:22">
      <c r="E848" s="61"/>
      <c r="P848" s="59"/>
      <c r="Q848" s="59"/>
      <c r="R848" s="59"/>
      <c r="T848" s="59"/>
      <c r="U848" s="59"/>
      <c r="V848" s="59"/>
    </row>
    <row r="849" spans="5:22">
      <c r="E849" s="61"/>
      <c r="P849" s="59"/>
      <c r="Q849" s="59"/>
      <c r="R849" s="59"/>
      <c r="T849" s="59"/>
      <c r="U849" s="59"/>
      <c r="V849" s="59"/>
    </row>
    <row r="850" spans="5:22">
      <c r="E850" s="61"/>
      <c r="P850" s="59"/>
      <c r="Q850" s="59"/>
      <c r="R850" s="59"/>
      <c r="T850" s="59"/>
      <c r="U850" s="59"/>
      <c r="V850" s="59"/>
    </row>
    <row r="851" spans="5:22">
      <c r="E851" s="61"/>
      <c r="P851" s="59"/>
      <c r="Q851" s="59"/>
      <c r="R851" s="59"/>
      <c r="T851" s="59"/>
      <c r="U851" s="59"/>
      <c r="V851" s="59"/>
    </row>
    <row r="852" spans="5:22">
      <c r="E852" s="61"/>
      <c r="P852" s="59"/>
      <c r="Q852" s="59"/>
      <c r="R852" s="59"/>
      <c r="T852" s="59"/>
      <c r="U852" s="59"/>
      <c r="V852" s="59"/>
    </row>
    <row r="853" spans="5:22">
      <c r="E853" s="61"/>
      <c r="P853" s="59"/>
      <c r="Q853" s="59"/>
      <c r="R853" s="59"/>
      <c r="T853" s="59"/>
      <c r="U853" s="59"/>
      <c r="V853" s="59"/>
    </row>
    <row r="854" spans="5:22">
      <c r="E854" s="61"/>
      <c r="P854" s="59"/>
      <c r="Q854" s="59"/>
      <c r="R854" s="59"/>
      <c r="T854" s="59"/>
      <c r="U854" s="59"/>
      <c r="V854" s="59"/>
    </row>
    <row r="855" spans="5:22">
      <c r="E855" s="61"/>
      <c r="P855" s="59"/>
      <c r="Q855" s="59"/>
      <c r="R855" s="59"/>
      <c r="T855" s="59"/>
      <c r="U855" s="59"/>
      <c r="V855" s="59"/>
    </row>
    <row r="856" spans="5:22">
      <c r="E856" s="61"/>
      <c r="P856" s="59"/>
      <c r="Q856" s="59"/>
      <c r="R856" s="59"/>
      <c r="T856" s="59"/>
      <c r="U856" s="59"/>
      <c r="V856" s="59"/>
    </row>
    <row r="857" spans="5:22">
      <c r="E857" s="61"/>
      <c r="P857" s="59"/>
      <c r="Q857" s="59"/>
      <c r="R857" s="59"/>
      <c r="T857" s="59"/>
      <c r="U857" s="59"/>
      <c r="V857" s="59"/>
    </row>
    <row r="858" spans="5:22">
      <c r="E858" s="61"/>
      <c r="P858" s="59"/>
      <c r="Q858" s="59"/>
      <c r="R858" s="59"/>
      <c r="T858" s="59"/>
      <c r="U858" s="59"/>
      <c r="V858" s="59"/>
    </row>
    <row r="859" spans="5:22">
      <c r="E859" s="61"/>
      <c r="P859" s="59"/>
      <c r="Q859" s="59"/>
      <c r="R859" s="59"/>
      <c r="T859" s="59"/>
      <c r="U859" s="59"/>
      <c r="V859" s="59"/>
    </row>
    <row r="860" spans="5:22">
      <c r="E860" s="61"/>
      <c r="P860" s="59"/>
      <c r="Q860" s="59"/>
      <c r="R860" s="59"/>
      <c r="T860" s="59"/>
      <c r="U860" s="59"/>
      <c r="V860" s="59"/>
    </row>
    <row r="861" spans="5:22">
      <c r="E861" s="61"/>
      <c r="P861" s="59"/>
      <c r="Q861" s="59"/>
      <c r="R861" s="59"/>
      <c r="T861" s="59"/>
      <c r="U861" s="59"/>
      <c r="V861" s="59"/>
    </row>
    <row r="862" spans="5:22">
      <c r="E862" s="61"/>
      <c r="P862" s="59"/>
      <c r="Q862" s="59"/>
      <c r="R862" s="59"/>
      <c r="T862" s="59"/>
      <c r="U862" s="59"/>
      <c r="V862" s="59"/>
    </row>
    <row r="863" spans="5:22">
      <c r="E863" s="61"/>
      <c r="P863" s="59"/>
      <c r="Q863" s="59"/>
      <c r="R863" s="59"/>
      <c r="T863" s="59"/>
      <c r="U863" s="59"/>
      <c r="V863" s="59"/>
    </row>
    <row r="864" spans="5:22">
      <c r="E864" s="61"/>
      <c r="P864" s="59"/>
      <c r="Q864" s="59"/>
      <c r="R864" s="59"/>
      <c r="T864" s="59"/>
      <c r="U864" s="59"/>
      <c r="V864" s="59"/>
    </row>
    <row r="865" spans="5:22">
      <c r="E865" s="61"/>
      <c r="P865" s="59"/>
      <c r="Q865" s="59"/>
      <c r="R865" s="59"/>
      <c r="T865" s="59"/>
      <c r="U865" s="59"/>
      <c r="V865" s="59"/>
    </row>
    <row r="866" spans="5:22">
      <c r="E866" s="61"/>
      <c r="P866" s="59"/>
      <c r="Q866" s="59"/>
      <c r="R866" s="59"/>
      <c r="T866" s="59"/>
      <c r="U866" s="59"/>
      <c r="V866" s="59"/>
    </row>
    <row r="867" spans="5:22">
      <c r="E867" s="61"/>
      <c r="P867" s="59"/>
      <c r="Q867" s="59"/>
      <c r="R867" s="59"/>
      <c r="T867" s="59"/>
      <c r="U867" s="59"/>
      <c r="V867" s="59"/>
    </row>
    <row r="868" spans="5:22">
      <c r="E868" s="61"/>
      <c r="P868" s="59"/>
      <c r="Q868" s="59"/>
      <c r="R868" s="59"/>
      <c r="T868" s="59"/>
      <c r="U868" s="59"/>
      <c r="V868" s="59"/>
    </row>
    <row r="869" spans="5:22">
      <c r="E869" s="61"/>
      <c r="P869" s="59"/>
      <c r="Q869" s="59"/>
      <c r="R869" s="59"/>
      <c r="T869" s="59"/>
      <c r="U869" s="59"/>
      <c r="V869" s="59"/>
    </row>
    <row r="870" spans="5:22">
      <c r="E870" s="61"/>
      <c r="P870" s="59"/>
      <c r="Q870" s="59"/>
      <c r="R870" s="59"/>
      <c r="T870" s="59"/>
      <c r="U870" s="59"/>
      <c r="V870" s="59"/>
    </row>
    <row r="871" spans="5:22">
      <c r="E871" s="61"/>
      <c r="P871" s="59"/>
      <c r="Q871" s="59"/>
      <c r="R871" s="59"/>
      <c r="T871" s="59"/>
      <c r="U871" s="59"/>
      <c r="V871" s="59"/>
    </row>
    <row r="872" spans="5:22">
      <c r="E872" s="61"/>
      <c r="P872" s="59"/>
      <c r="Q872" s="59"/>
      <c r="R872" s="59"/>
      <c r="T872" s="59"/>
      <c r="U872" s="59"/>
      <c r="V872" s="59"/>
    </row>
    <row r="873" spans="5:22">
      <c r="E873" s="61"/>
      <c r="P873" s="59"/>
      <c r="Q873" s="59"/>
      <c r="R873" s="59"/>
      <c r="T873" s="59"/>
      <c r="U873" s="59"/>
      <c r="V873" s="59"/>
    </row>
    <row r="874" spans="5:22">
      <c r="E874" s="61"/>
      <c r="P874" s="59"/>
      <c r="Q874" s="59"/>
      <c r="R874" s="59"/>
      <c r="T874" s="59"/>
      <c r="U874" s="59"/>
      <c r="V874" s="59"/>
    </row>
    <row r="875" spans="5:22">
      <c r="E875" s="61"/>
      <c r="P875" s="59"/>
      <c r="Q875" s="59"/>
      <c r="R875" s="59"/>
      <c r="T875" s="59"/>
      <c r="U875" s="59"/>
      <c r="V875" s="59"/>
    </row>
    <row r="876" spans="5:22">
      <c r="E876" s="61"/>
      <c r="P876" s="59"/>
      <c r="Q876" s="59"/>
      <c r="R876" s="59"/>
      <c r="T876" s="59"/>
      <c r="U876" s="59"/>
      <c r="V876" s="59"/>
    </row>
    <row r="877" spans="5:22">
      <c r="E877" s="61"/>
      <c r="P877" s="59"/>
      <c r="Q877" s="59"/>
      <c r="R877" s="59"/>
      <c r="T877" s="59"/>
      <c r="U877" s="59"/>
      <c r="V877" s="59"/>
    </row>
    <row r="878" spans="5:22">
      <c r="E878" s="61"/>
      <c r="P878" s="59"/>
      <c r="Q878" s="59"/>
      <c r="R878" s="59"/>
      <c r="T878" s="59"/>
      <c r="U878" s="59"/>
      <c r="V878" s="59"/>
    </row>
    <row r="879" spans="5:22">
      <c r="E879" s="61"/>
      <c r="P879" s="59"/>
      <c r="Q879" s="59"/>
      <c r="R879" s="59"/>
      <c r="T879" s="59"/>
      <c r="U879" s="59"/>
      <c r="V879" s="59"/>
    </row>
    <row r="880" spans="5:22">
      <c r="E880" s="61"/>
      <c r="P880" s="59"/>
      <c r="Q880" s="59"/>
      <c r="R880" s="59"/>
      <c r="T880" s="59"/>
      <c r="U880" s="59"/>
      <c r="V880" s="59"/>
    </row>
    <row r="881" spans="5:22">
      <c r="E881" s="61"/>
      <c r="P881" s="59"/>
      <c r="Q881" s="59"/>
      <c r="R881" s="59"/>
      <c r="T881" s="59"/>
      <c r="U881" s="59"/>
      <c r="V881" s="59"/>
    </row>
    <row r="882" spans="5:22">
      <c r="E882" s="61"/>
      <c r="P882" s="59"/>
      <c r="Q882" s="59"/>
      <c r="R882" s="59"/>
      <c r="T882" s="59"/>
      <c r="U882" s="59"/>
      <c r="V882" s="59"/>
    </row>
    <row r="883" spans="5:22">
      <c r="E883" s="61"/>
      <c r="P883" s="59"/>
      <c r="Q883" s="59"/>
      <c r="R883" s="59"/>
      <c r="T883" s="59"/>
      <c r="U883" s="59"/>
      <c r="V883" s="59"/>
    </row>
    <row r="884" spans="5:22">
      <c r="E884" s="61"/>
      <c r="P884" s="59"/>
      <c r="Q884" s="59"/>
      <c r="R884" s="59"/>
      <c r="T884" s="59"/>
      <c r="U884" s="59"/>
      <c r="V884" s="59"/>
    </row>
    <row r="885" spans="5:22">
      <c r="E885" s="61"/>
      <c r="P885" s="59"/>
      <c r="Q885" s="59"/>
      <c r="R885" s="59"/>
      <c r="T885" s="59"/>
      <c r="U885" s="59"/>
      <c r="V885" s="59"/>
    </row>
    <row r="886" spans="5:22">
      <c r="E886" s="61"/>
      <c r="P886" s="59"/>
      <c r="Q886" s="59"/>
      <c r="R886" s="59"/>
      <c r="T886" s="59"/>
      <c r="U886" s="59"/>
      <c r="V886" s="59"/>
    </row>
    <row r="887" spans="5:22">
      <c r="E887" s="61"/>
      <c r="P887" s="59"/>
      <c r="Q887" s="59"/>
      <c r="R887" s="59"/>
      <c r="T887" s="59"/>
      <c r="U887" s="59"/>
      <c r="V887" s="59"/>
    </row>
    <row r="888" spans="5:22">
      <c r="E888" s="61"/>
      <c r="P888" s="59"/>
      <c r="Q888" s="59"/>
      <c r="R888" s="59"/>
      <c r="T888" s="59"/>
      <c r="U888" s="59"/>
      <c r="V888" s="59"/>
    </row>
    <row r="889" spans="5:22">
      <c r="E889" s="61"/>
      <c r="P889" s="59"/>
      <c r="Q889" s="59"/>
      <c r="R889" s="59"/>
      <c r="T889" s="59"/>
      <c r="U889" s="59"/>
      <c r="V889" s="59"/>
    </row>
    <row r="890" spans="5:22">
      <c r="E890" s="61"/>
      <c r="P890" s="59"/>
      <c r="Q890" s="59"/>
      <c r="R890" s="59"/>
      <c r="T890" s="59"/>
      <c r="U890" s="59"/>
      <c r="V890" s="59"/>
    </row>
    <row r="891" spans="5:22">
      <c r="E891" s="61"/>
      <c r="P891" s="59"/>
      <c r="Q891" s="59"/>
      <c r="R891" s="59"/>
      <c r="T891" s="59"/>
      <c r="U891" s="59"/>
      <c r="V891" s="59"/>
    </row>
    <row r="892" spans="5:22">
      <c r="E892" s="61"/>
      <c r="P892" s="59"/>
      <c r="Q892" s="59"/>
      <c r="R892" s="59"/>
      <c r="T892" s="59"/>
      <c r="U892" s="59"/>
      <c r="V892" s="59"/>
    </row>
    <row r="893" spans="5:22">
      <c r="E893" s="61"/>
      <c r="P893" s="59"/>
      <c r="Q893" s="59"/>
      <c r="R893" s="59"/>
      <c r="T893" s="59"/>
      <c r="U893" s="59"/>
      <c r="V893" s="59"/>
    </row>
    <row r="894" spans="5:22">
      <c r="E894" s="61"/>
      <c r="P894" s="59"/>
      <c r="Q894" s="59"/>
      <c r="R894" s="59"/>
      <c r="T894" s="59"/>
      <c r="U894" s="59"/>
      <c r="V894" s="59"/>
    </row>
    <row r="895" spans="5:22">
      <c r="E895" s="61"/>
      <c r="P895" s="59"/>
      <c r="Q895" s="59"/>
      <c r="R895" s="59"/>
      <c r="T895" s="59"/>
      <c r="U895" s="59"/>
      <c r="V895" s="59"/>
    </row>
    <row r="896" spans="5:22">
      <c r="E896" s="61"/>
      <c r="P896" s="59"/>
      <c r="Q896" s="59"/>
      <c r="R896" s="59"/>
      <c r="T896" s="59"/>
      <c r="U896" s="59"/>
      <c r="V896" s="59"/>
    </row>
    <row r="897" spans="5:22">
      <c r="E897" s="61"/>
      <c r="P897" s="59"/>
      <c r="Q897" s="59"/>
      <c r="R897" s="59"/>
      <c r="T897" s="59"/>
      <c r="U897" s="59"/>
      <c r="V897" s="59"/>
    </row>
    <row r="898" spans="5:22">
      <c r="E898" s="61"/>
      <c r="P898" s="59"/>
      <c r="Q898" s="59"/>
      <c r="R898" s="59"/>
      <c r="T898" s="59"/>
      <c r="U898" s="59"/>
      <c r="V898" s="59"/>
    </row>
    <row r="899" spans="5:22">
      <c r="E899" s="61"/>
      <c r="P899" s="59"/>
      <c r="Q899" s="59"/>
      <c r="R899" s="59"/>
      <c r="T899" s="59"/>
      <c r="U899" s="59"/>
      <c r="V899" s="59"/>
    </row>
    <row r="900" spans="5:22">
      <c r="E900" s="61"/>
      <c r="P900" s="59"/>
      <c r="Q900" s="59"/>
      <c r="R900" s="59"/>
      <c r="T900" s="59"/>
      <c r="U900" s="59"/>
      <c r="V900" s="59"/>
    </row>
    <row r="901" spans="5:22">
      <c r="E901" s="61"/>
      <c r="P901" s="59"/>
      <c r="Q901" s="59"/>
      <c r="R901" s="59"/>
      <c r="T901" s="59"/>
      <c r="U901" s="59"/>
      <c r="V901" s="59"/>
    </row>
    <row r="902" spans="5:22">
      <c r="E902" s="61"/>
      <c r="P902" s="59"/>
      <c r="Q902" s="59"/>
      <c r="R902" s="59"/>
      <c r="T902" s="59"/>
      <c r="U902" s="59"/>
      <c r="V902" s="59"/>
    </row>
    <row r="903" spans="5:22">
      <c r="E903" s="61"/>
      <c r="P903" s="59"/>
      <c r="Q903" s="59"/>
      <c r="R903" s="59"/>
      <c r="T903" s="59"/>
      <c r="U903" s="59"/>
      <c r="V903" s="59"/>
    </row>
    <row r="904" spans="5:22">
      <c r="E904" s="61"/>
      <c r="P904" s="59"/>
      <c r="Q904" s="59"/>
      <c r="R904" s="59"/>
      <c r="T904" s="59"/>
      <c r="U904" s="59"/>
      <c r="V904" s="59"/>
    </row>
    <row r="905" spans="5:22">
      <c r="E905" s="61"/>
      <c r="P905" s="59"/>
      <c r="Q905" s="59"/>
      <c r="R905" s="59"/>
      <c r="T905" s="59"/>
      <c r="U905" s="59"/>
      <c r="V905" s="59"/>
    </row>
    <row r="906" spans="5:22">
      <c r="E906" s="61"/>
      <c r="P906" s="59"/>
      <c r="Q906" s="59"/>
      <c r="R906" s="59"/>
      <c r="T906" s="59"/>
      <c r="U906" s="59"/>
      <c r="V906" s="59"/>
    </row>
    <row r="907" spans="5:22">
      <c r="E907" s="61"/>
      <c r="P907" s="59"/>
      <c r="Q907" s="59"/>
      <c r="R907" s="59"/>
      <c r="T907" s="59"/>
      <c r="U907" s="59"/>
      <c r="V907" s="59"/>
    </row>
    <row r="908" spans="5:22">
      <c r="E908" s="61"/>
      <c r="P908" s="59"/>
      <c r="Q908" s="59"/>
      <c r="R908" s="59"/>
      <c r="T908" s="59"/>
      <c r="U908" s="59"/>
      <c r="V908" s="59"/>
    </row>
    <row r="909" spans="5:22">
      <c r="E909" s="61"/>
      <c r="P909" s="59"/>
      <c r="Q909" s="59"/>
      <c r="R909" s="59"/>
      <c r="T909" s="59"/>
      <c r="U909" s="59"/>
      <c r="V909" s="59"/>
    </row>
    <row r="910" spans="5:22">
      <c r="E910" s="61"/>
      <c r="P910" s="59"/>
      <c r="Q910" s="59"/>
      <c r="R910" s="59"/>
      <c r="T910" s="59"/>
      <c r="U910" s="59"/>
      <c r="V910" s="59"/>
    </row>
    <row r="911" spans="5:22">
      <c r="E911" s="61"/>
      <c r="P911" s="59"/>
      <c r="Q911" s="59"/>
      <c r="R911" s="59"/>
      <c r="T911" s="59"/>
      <c r="U911" s="59"/>
      <c r="V911" s="59"/>
    </row>
    <row r="912" spans="5:22">
      <c r="E912" s="61"/>
      <c r="P912" s="59"/>
      <c r="Q912" s="59"/>
      <c r="R912" s="59"/>
      <c r="T912" s="59"/>
      <c r="U912" s="59"/>
      <c r="V912" s="59"/>
    </row>
    <row r="913" spans="5:22">
      <c r="E913" s="61"/>
      <c r="P913" s="59"/>
      <c r="Q913" s="59"/>
      <c r="R913" s="59"/>
      <c r="T913" s="59"/>
      <c r="U913" s="59"/>
      <c r="V913" s="59"/>
    </row>
    <row r="914" spans="5:22">
      <c r="E914" s="61"/>
      <c r="P914" s="59"/>
      <c r="Q914" s="59"/>
      <c r="R914" s="59"/>
      <c r="T914" s="59"/>
      <c r="U914" s="59"/>
      <c r="V914" s="59"/>
    </row>
    <row r="915" spans="5:22">
      <c r="E915" s="61"/>
      <c r="P915" s="59"/>
      <c r="Q915" s="59"/>
      <c r="R915" s="59"/>
      <c r="T915" s="59"/>
      <c r="U915" s="59"/>
      <c r="V915" s="59"/>
    </row>
    <row r="916" spans="5:22">
      <c r="E916" s="61"/>
      <c r="P916" s="59"/>
      <c r="Q916" s="59"/>
      <c r="R916" s="59"/>
      <c r="T916" s="59"/>
      <c r="U916" s="59"/>
      <c r="V916" s="59"/>
    </row>
    <row r="917" spans="5:22">
      <c r="E917" s="61"/>
      <c r="P917" s="59"/>
      <c r="Q917" s="59"/>
      <c r="R917" s="59"/>
      <c r="T917" s="59"/>
      <c r="U917" s="59"/>
      <c r="V917" s="59"/>
    </row>
    <row r="918" spans="5:22">
      <c r="E918" s="61"/>
      <c r="P918" s="59"/>
      <c r="Q918" s="59"/>
      <c r="R918" s="59"/>
      <c r="T918" s="59"/>
      <c r="U918" s="59"/>
      <c r="V918" s="59"/>
    </row>
    <row r="919" spans="5:22">
      <c r="E919" s="61"/>
      <c r="P919" s="59"/>
      <c r="Q919" s="59"/>
      <c r="R919" s="59"/>
      <c r="T919" s="59"/>
      <c r="U919" s="59"/>
      <c r="V919" s="59"/>
    </row>
    <row r="920" spans="5:22">
      <c r="E920" s="61"/>
      <c r="P920" s="59"/>
      <c r="Q920" s="59"/>
      <c r="R920" s="59"/>
      <c r="T920" s="59"/>
      <c r="U920" s="59"/>
      <c r="V920" s="59"/>
    </row>
    <row r="921" spans="5:22">
      <c r="E921" s="61"/>
      <c r="P921" s="59"/>
      <c r="Q921" s="59"/>
      <c r="R921" s="59"/>
      <c r="T921" s="59"/>
      <c r="U921" s="59"/>
      <c r="V921" s="59"/>
    </row>
    <row r="922" spans="5:22">
      <c r="E922" s="61"/>
      <c r="P922" s="59"/>
      <c r="Q922" s="59"/>
      <c r="R922" s="59"/>
      <c r="T922" s="59"/>
      <c r="U922" s="59"/>
      <c r="V922" s="59"/>
    </row>
    <row r="923" spans="5:22">
      <c r="E923" s="61"/>
      <c r="P923" s="59"/>
      <c r="Q923" s="59"/>
      <c r="R923" s="59"/>
      <c r="T923" s="59"/>
      <c r="U923" s="59"/>
      <c r="V923" s="59"/>
    </row>
    <row r="924" spans="5:22">
      <c r="E924" s="61"/>
      <c r="P924" s="59"/>
      <c r="Q924" s="59"/>
      <c r="R924" s="59"/>
      <c r="T924" s="59"/>
      <c r="U924" s="59"/>
      <c r="V924" s="59"/>
    </row>
    <row r="925" spans="5:22">
      <c r="E925" s="61"/>
      <c r="P925" s="59"/>
      <c r="Q925" s="59"/>
      <c r="R925" s="59"/>
      <c r="T925" s="59"/>
      <c r="U925" s="59"/>
      <c r="V925" s="59"/>
    </row>
    <row r="926" spans="5:22">
      <c r="E926" s="61"/>
      <c r="P926" s="59"/>
      <c r="Q926" s="59"/>
      <c r="R926" s="59"/>
      <c r="T926" s="59"/>
      <c r="U926" s="59"/>
      <c r="V926" s="59"/>
    </row>
    <row r="927" spans="5:22">
      <c r="E927" s="61"/>
      <c r="P927" s="59"/>
      <c r="Q927" s="59"/>
      <c r="R927" s="59"/>
      <c r="T927" s="59"/>
      <c r="U927" s="59"/>
      <c r="V927" s="59"/>
    </row>
    <row r="928" spans="5:22">
      <c r="E928" s="61"/>
      <c r="P928" s="59"/>
      <c r="Q928" s="59"/>
      <c r="R928" s="59"/>
      <c r="T928" s="59"/>
      <c r="U928" s="59"/>
      <c r="V928" s="59"/>
    </row>
    <row r="929" spans="5:22">
      <c r="E929" s="61"/>
      <c r="P929" s="59"/>
      <c r="Q929" s="59"/>
      <c r="R929" s="59"/>
      <c r="T929" s="59"/>
      <c r="U929" s="59"/>
      <c r="V929" s="59"/>
    </row>
    <row r="930" spans="5:22">
      <c r="E930" s="61"/>
      <c r="P930" s="59"/>
      <c r="Q930" s="59"/>
      <c r="R930" s="59"/>
      <c r="T930" s="59"/>
      <c r="U930" s="59"/>
      <c r="V930" s="59"/>
    </row>
    <row r="931" spans="5:22">
      <c r="E931" s="61"/>
      <c r="P931" s="59"/>
      <c r="Q931" s="59"/>
      <c r="R931" s="59"/>
      <c r="T931" s="59"/>
      <c r="U931" s="59"/>
      <c r="V931" s="59"/>
    </row>
    <row r="932" spans="5:22">
      <c r="E932" s="61"/>
      <c r="P932" s="59"/>
      <c r="Q932" s="59"/>
      <c r="R932" s="59"/>
      <c r="T932" s="59"/>
      <c r="U932" s="59"/>
      <c r="V932" s="59"/>
    </row>
    <row r="933" spans="5:22">
      <c r="E933" s="61"/>
      <c r="P933" s="59"/>
      <c r="Q933" s="59"/>
      <c r="R933" s="59"/>
      <c r="T933" s="59"/>
      <c r="U933" s="59"/>
      <c r="V933" s="59"/>
    </row>
    <row r="934" spans="5:22">
      <c r="E934" s="61"/>
      <c r="P934" s="59"/>
      <c r="Q934" s="59"/>
      <c r="R934" s="59"/>
      <c r="T934" s="59"/>
      <c r="U934" s="59"/>
      <c r="V934" s="59"/>
    </row>
    <row r="935" spans="5:22">
      <c r="E935" s="61"/>
      <c r="P935" s="59"/>
      <c r="Q935" s="59"/>
      <c r="R935" s="59"/>
      <c r="T935" s="59"/>
      <c r="U935" s="59"/>
      <c r="V935" s="59"/>
    </row>
    <row r="936" spans="5:22">
      <c r="E936" s="61"/>
      <c r="P936" s="59"/>
      <c r="Q936" s="59"/>
      <c r="R936" s="59"/>
      <c r="T936" s="59"/>
      <c r="U936" s="59"/>
      <c r="V936" s="59"/>
    </row>
    <row r="937" spans="5:22">
      <c r="E937" s="61"/>
      <c r="P937" s="59"/>
      <c r="Q937" s="59"/>
      <c r="R937" s="59"/>
      <c r="T937" s="59"/>
      <c r="U937" s="59"/>
      <c r="V937" s="59"/>
    </row>
    <row r="938" spans="5:22">
      <c r="E938" s="61"/>
      <c r="P938" s="59"/>
      <c r="Q938" s="59"/>
      <c r="R938" s="59"/>
      <c r="T938" s="59"/>
      <c r="U938" s="59"/>
      <c r="V938" s="59"/>
    </row>
    <row r="939" spans="5:22">
      <c r="E939" s="61"/>
      <c r="P939" s="59"/>
      <c r="Q939" s="59"/>
      <c r="R939" s="59"/>
      <c r="T939" s="59"/>
      <c r="U939" s="59"/>
      <c r="V939" s="59"/>
    </row>
    <row r="940" spans="5:22">
      <c r="E940" s="61"/>
      <c r="P940" s="59"/>
      <c r="Q940" s="59"/>
      <c r="R940" s="59"/>
      <c r="T940" s="59"/>
      <c r="U940" s="59"/>
      <c r="V940" s="59"/>
    </row>
    <row r="941" spans="5:22">
      <c r="E941" s="61"/>
      <c r="P941" s="59"/>
      <c r="Q941" s="59"/>
      <c r="R941" s="59"/>
      <c r="T941" s="59"/>
      <c r="U941" s="59"/>
      <c r="V941" s="59"/>
    </row>
    <row r="942" spans="5:22">
      <c r="E942" s="61"/>
      <c r="P942" s="59"/>
      <c r="Q942" s="59"/>
      <c r="R942" s="59"/>
      <c r="T942" s="59"/>
      <c r="U942" s="59"/>
      <c r="V942" s="59"/>
    </row>
    <row r="943" spans="5:22">
      <c r="E943" s="61"/>
      <c r="P943" s="59"/>
      <c r="Q943" s="59"/>
      <c r="R943" s="59"/>
      <c r="T943" s="59"/>
      <c r="U943" s="59"/>
      <c r="V943" s="59"/>
    </row>
    <row r="944" spans="5:22">
      <c r="E944" s="61"/>
      <c r="P944" s="59"/>
      <c r="Q944" s="59"/>
      <c r="R944" s="59"/>
      <c r="T944" s="59"/>
      <c r="U944" s="59"/>
      <c r="V944" s="59"/>
    </row>
    <row r="945" spans="5:22">
      <c r="E945" s="61"/>
      <c r="P945" s="59"/>
      <c r="Q945" s="59"/>
      <c r="R945" s="59"/>
      <c r="T945" s="59"/>
      <c r="U945" s="59"/>
      <c r="V945" s="59"/>
    </row>
    <row r="946" spans="5:22">
      <c r="E946" s="61"/>
      <c r="P946" s="59"/>
      <c r="Q946" s="59"/>
      <c r="R946" s="59"/>
      <c r="T946" s="59"/>
      <c r="U946" s="59"/>
      <c r="V946" s="59"/>
    </row>
    <row r="947" spans="5:22">
      <c r="E947" s="61"/>
      <c r="P947" s="59"/>
      <c r="Q947" s="59"/>
      <c r="R947" s="59"/>
      <c r="T947" s="59"/>
      <c r="U947" s="59"/>
      <c r="V947" s="59"/>
    </row>
    <row r="948" spans="5:22">
      <c r="E948" s="61"/>
      <c r="P948" s="59"/>
      <c r="Q948" s="59"/>
      <c r="R948" s="59"/>
      <c r="T948" s="59"/>
      <c r="U948" s="59"/>
      <c r="V948" s="59"/>
    </row>
    <row r="949" spans="5:22">
      <c r="E949" s="61"/>
      <c r="P949" s="59"/>
      <c r="Q949" s="59"/>
      <c r="R949" s="59"/>
      <c r="T949" s="59"/>
      <c r="U949" s="59"/>
      <c r="V949" s="59"/>
    </row>
    <row r="950" spans="5:22">
      <c r="E950" s="61"/>
      <c r="P950" s="59"/>
      <c r="Q950" s="59"/>
      <c r="R950" s="59"/>
      <c r="T950" s="59"/>
      <c r="U950" s="59"/>
      <c r="V950" s="59"/>
    </row>
    <row r="951" spans="5:22">
      <c r="E951" s="61"/>
      <c r="P951" s="59"/>
      <c r="Q951" s="59"/>
      <c r="R951" s="59"/>
      <c r="T951" s="59"/>
      <c r="U951" s="59"/>
      <c r="V951" s="59"/>
    </row>
    <row r="952" spans="5:22">
      <c r="E952" s="61"/>
      <c r="P952" s="59"/>
      <c r="Q952" s="59"/>
      <c r="R952" s="59"/>
      <c r="T952" s="59"/>
      <c r="U952" s="59"/>
      <c r="V952" s="59"/>
    </row>
    <row r="953" spans="5:22">
      <c r="E953" s="61"/>
      <c r="P953" s="59"/>
      <c r="Q953" s="59"/>
      <c r="R953" s="59"/>
      <c r="T953" s="59"/>
      <c r="U953" s="59"/>
      <c r="V953" s="59"/>
    </row>
    <row r="954" spans="5:22">
      <c r="E954" s="61"/>
      <c r="P954" s="59"/>
      <c r="Q954" s="59"/>
      <c r="R954" s="59"/>
      <c r="T954" s="59"/>
      <c r="U954" s="59"/>
      <c r="V954" s="59"/>
    </row>
    <row r="955" spans="5:22">
      <c r="E955" s="61"/>
      <c r="P955" s="59"/>
      <c r="Q955" s="59"/>
      <c r="R955" s="59"/>
      <c r="T955" s="59"/>
      <c r="U955" s="59"/>
      <c r="V955" s="59"/>
    </row>
    <row r="956" spans="5:22">
      <c r="E956" s="61"/>
      <c r="P956" s="59"/>
      <c r="Q956" s="59"/>
      <c r="R956" s="59"/>
      <c r="T956" s="59"/>
      <c r="U956" s="59"/>
      <c r="V956" s="59"/>
    </row>
    <row r="957" spans="5:22">
      <c r="E957" s="61"/>
      <c r="P957" s="59"/>
      <c r="Q957" s="59"/>
      <c r="R957" s="59"/>
      <c r="T957" s="59"/>
      <c r="U957" s="59"/>
      <c r="V957" s="59"/>
    </row>
    <row r="958" spans="5:22">
      <c r="E958" s="61"/>
      <c r="P958" s="59"/>
      <c r="Q958" s="59"/>
      <c r="R958" s="59"/>
      <c r="T958" s="59"/>
      <c r="U958" s="59"/>
      <c r="V958" s="59"/>
    </row>
    <row r="959" spans="5:22">
      <c r="E959" s="61"/>
      <c r="P959" s="59"/>
      <c r="Q959" s="59"/>
      <c r="R959" s="59"/>
      <c r="T959" s="59"/>
      <c r="U959" s="59"/>
      <c r="V959" s="59"/>
    </row>
    <row r="960" spans="5:22">
      <c r="E960" s="61"/>
      <c r="P960" s="59"/>
      <c r="Q960" s="59"/>
      <c r="R960" s="59"/>
      <c r="T960" s="59"/>
      <c r="U960" s="59"/>
      <c r="V960" s="59"/>
    </row>
    <row r="961" spans="5:22">
      <c r="E961" s="61"/>
      <c r="P961" s="59"/>
      <c r="Q961" s="59"/>
      <c r="R961" s="59"/>
      <c r="T961" s="59"/>
      <c r="U961" s="59"/>
      <c r="V961" s="59"/>
    </row>
    <row r="962" spans="5:22">
      <c r="E962" s="61"/>
      <c r="P962" s="59"/>
      <c r="Q962" s="59"/>
      <c r="R962" s="59"/>
      <c r="T962" s="59"/>
      <c r="U962" s="59"/>
      <c r="V962" s="59"/>
    </row>
    <row r="963" spans="5:22">
      <c r="E963" s="61"/>
      <c r="P963" s="59"/>
      <c r="Q963" s="59"/>
      <c r="R963" s="59"/>
      <c r="T963" s="59"/>
      <c r="U963" s="59"/>
      <c r="V963" s="59"/>
    </row>
    <row r="964" spans="5:22">
      <c r="E964" s="61"/>
      <c r="P964" s="59"/>
      <c r="Q964" s="59"/>
      <c r="R964" s="59"/>
      <c r="T964" s="59"/>
      <c r="U964" s="59"/>
      <c r="V964" s="59"/>
    </row>
    <row r="965" spans="5:22">
      <c r="E965" s="61"/>
      <c r="P965" s="59"/>
      <c r="Q965" s="59"/>
      <c r="R965" s="59"/>
      <c r="T965" s="59"/>
      <c r="U965" s="59"/>
      <c r="V965" s="59"/>
    </row>
    <row r="966" spans="5:22">
      <c r="E966" s="61"/>
      <c r="P966" s="59"/>
      <c r="Q966" s="59"/>
      <c r="R966" s="59"/>
      <c r="T966" s="59"/>
      <c r="U966" s="59"/>
      <c r="V966" s="59"/>
    </row>
    <row r="967" spans="5:22">
      <c r="E967" s="61"/>
      <c r="P967" s="59"/>
      <c r="Q967" s="59"/>
      <c r="R967" s="59"/>
      <c r="T967" s="59"/>
      <c r="U967" s="59"/>
      <c r="V967" s="59"/>
    </row>
    <row r="968" spans="5:22">
      <c r="E968" s="61"/>
      <c r="P968" s="59"/>
      <c r="Q968" s="59"/>
      <c r="R968" s="59"/>
      <c r="T968" s="59"/>
      <c r="U968" s="59"/>
      <c r="V968" s="59"/>
    </row>
    <row r="969" spans="5:22">
      <c r="E969" s="61"/>
      <c r="P969" s="59"/>
      <c r="Q969" s="59"/>
      <c r="R969" s="59"/>
      <c r="T969" s="59"/>
      <c r="U969" s="59"/>
      <c r="V969" s="59"/>
    </row>
    <row r="970" spans="5:22">
      <c r="E970" s="61"/>
      <c r="P970" s="59"/>
      <c r="Q970" s="59"/>
      <c r="R970" s="59"/>
      <c r="T970" s="59"/>
      <c r="U970" s="59"/>
      <c r="V970" s="59"/>
    </row>
    <row r="971" spans="5:22">
      <c r="E971" s="61"/>
      <c r="P971" s="59"/>
      <c r="Q971" s="59"/>
      <c r="R971" s="59"/>
      <c r="T971" s="59"/>
      <c r="U971" s="59"/>
      <c r="V971" s="59"/>
    </row>
    <row r="972" spans="5:22">
      <c r="E972" s="61"/>
      <c r="P972" s="59"/>
      <c r="Q972" s="59"/>
      <c r="R972" s="59"/>
      <c r="T972" s="59"/>
      <c r="U972" s="59"/>
      <c r="V972" s="59"/>
    </row>
    <row r="973" spans="5:22">
      <c r="E973" s="61"/>
      <c r="P973" s="59"/>
      <c r="Q973" s="59"/>
      <c r="R973" s="59"/>
      <c r="T973" s="59"/>
      <c r="U973" s="59"/>
      <c r="V973" s="59"/>
    </row>
    <row r="974" spans="5:22">
      <c r="E974" s="61"/>
      <c r="P974" s="59"/>
      <c r="Q974" s="59"/>
      <c r="R974" s="59"/>
      <c r="T974" s="59"/>
      <c r="U974" s="59"/>
      <c r="V974" s="59"/>
    </row>
    <row r="975" spans="5:22">
      <c r="E975" s="61"/>
      <c r="P975" s="59"/>
      <c r="Q975" s="59"/>
      <c r="R975" s="59"/>
      <c r="T975" s="59"/>
      <c r="U975" s="59"/>
      <c r="V975" s="59"/>
    </row>
    <row r="976" spans="5:22">
      <c r="E976" s="61"/>
      <c r="P976" s="59"/>
      <c r="Q976" s="59"/>
      <c r="R976" s="59"/>
      <c r="T976" s="59"/>
      <c r="U976" s="59"/>
      <c r="V976" s="59"/>
    </row>
    <row r="977" spans="5:22">
      <c r="E977" s="61"/>
      <c r="P977" s="59"/>
      <c r="Q977" s="59"/>
      <c r="R977" s="59"/>
      <c r="T977" s="59"/>
      <c r="U977" s="59"/>
      <c r="V977" s="59"/>
    </row>
    <row r="978" spans="5:22">
      <c r="E978" s="61"/>
      <c r="P978" s="59"/>
      <c r="Q978" s="59"/>
      <c r="R978" s="59"/>
      <c r="T978" s="59"/>
      <c r="U978" s="59"/>
      <c r="V978" s="59"/>
    </row>
    <row r="979" spans="5:22">
      <c r="E979" s="61"/>
      <c r="P979" s="59"/>
      <c r="Q979" s="59"/>
      <c r="R979" s="59"/>
      <c r="T979" s="59"/>
      <c r="U979" s="59"/>
      <c r="V979" s="59"/>
    </row>
    <row r="980" spans="5:22">
      <c r="E980" s="61"/>
      <c r="P980" s="59"/>
      <c r="Q980" s="59"/>
      <c r="R980" s="59"/>
      <c r="T980" s="59"/>
      <c r="U980" s="59"/>
      <c r="V980" s="59"/>
    </row>
    <row r="981" spans="5:22">
      <c r="E981" s="61"/>
      <c r="P981" s="59"/>
      <c r="Q981" s="59"/>
      <c r="R981" s="59"/>
      <c r="T981" s="59"/>
      <c r="U981" s="59"/>
      <c r="V981" s="59"/>
    </row>
    <row r="982" spans="5:22">
      <c r="E982" s="61"/>
      <c r="P982" s="59"/>
      <c r="Q982" s="59"/>
      <c r="R982" s="59"/>
      <c r="T982" s="59"/>
      <c r="U982" s="59"/>
      <c r="V982" s="59"/>
    </row>
    <row r="983" spans="5:22">
      <c r="E983" s="61"/>
      <c r="P983" s="59"/>
      <c r="Q983" s="59"/>
      <c r="R983" s="59"/>
      <c r="T983" s="59"/>
      <c r="U983" s="59"/>
      <c r="V983" s="59"/>
    </row>
    <row r="984" spans="5:22">
      <c r="E984" s="61"/>
      <c r="P984" s="59"/>
      <c r="Q984" s="59"/>
      <c r="R984" s="59"/>
      <c r="T984" s="59"/>
      <c r="U984" s="59"/>
      <c r="V984" s="59"/>
    </row>
    <row r="985" spans="5:22">
      <c r="E985" s="61"/>
      <c r="P985" s="59"/>
      <c r="Q985" s="59"/>
      <c r="R985" s="59"/>
      <c r="T985" s="59"/>
      <c r="U985" s="59"/>
      <c r="V985" s="59"/>
    </row>
    <row r="986" spans="5:22">
      <c r="E986" s="61"/>
      <c r="P986" s="59"/>
      <c r="Q986" s="59"/>
      <c r="R986" s="59"/>
      <c r="T986" s="59"/>
      <c r="U986" s="59"/>
      <c r="V986" s="59"/>
    </row>
    <row r="987" spans="5:22">
      <c r="E987" s="61"/>
      <c r="P987" s="59"/>
      <c r="Q987" s="59"/>
      <c r="R987" s="59"/>
      <c r="T987" s="59"/>
      <c r="U987" s="59"/>
      <c r="V987" s="59"/>
    </row>
    <row r="988" spans="5:22">
      <c r="E988" s="61"/>
      <c r="P988" s="59"/>
      <c r="Q988" s="59"/>
      <c r="R988" s="59"/>
      <c r="T988" s="59"/>
      <c r="U988" s="59"/>
      <c r="V988" s="59"/>
    </row>
    <row r="989" spans="5:22">
      <c r="E989" s="61"/>
      <c r="P989" s="59"/>
      <c r="Q989" s="59"/>
      <c r="R989" s="59"/>
      <c r="T989" s="59"/>
      <c r="U989" s="59"/>
      <c r="V989" s="59"/>
    </row>
    <row r="990" spans="5:22">
      <c r="E990" s="61"/>
      <c r="P990" s="59"/>
      <c r="Q990" s="59"/>
      <c r="R990" s="59"/>
      <c r="T990" s="59"/>
      <c r="U990" s="59"/>
      <c r="V990" s="59"/>
    </row>
    <row r="991" spans="5:22">
      <c r="E991" s="61"/>
      <c r="P991" s="59"/>
      <c r="Q991" s="59"/>
      <c r="R991" s="59"/>
      <c r="T991" s="59"/>
      <c r="U991" s="59"/>
      <c r="V991" s="59"/>
    </row>
    <row r="992" spans="5:22">
      <c r="E992" s="61"/>
      <c r="P992" s="59"/>
      <c r="Q992" s="59"/>
      <c r="R992" s="59"/>
      <c r="T992" s="59"/>
      <c r="U992" s="59"/>
      <c r="V992" s="59"/>
    </row>
    <row r="993" spans="5:22">
      <c r="E993" s="61"/>
      <c r="P993" s="59"/>
      <c r="Q993" s="59"/>
      <c r="R993" s="59"/>
      <c r="T993" s="59"/>
      <c r="U993" s="59"/>
      <c r="V993" s="59"/>
    </row>
    <row r="994" spans="5:22">
      <c r="E994" s="61"/>
      <c r="P994" s="59"/>
      <c r="Q994" s="59"/>
      <c r="R994" s="59"/>
      <c r="T994" s="59"/>
      <c r="U994" s="59"/>
      <c r="V994" s="59"/>
    </row>
    <row r="995" spans="5:22">
      <c r="E995" s="61"/>
      <c r="P995" s="59"/>
      <c r="Q995" s="59"/>
      <c r="R995" s="59"/>
      <c r="T995" s="59"/>
      <c r="U995" s="59"/>
      <c r="V995" s="59"/>
    </row>
    <row r="996" spans="5:22">
      <c r="E996" s="61"/>
      <c r="P996" s="59"/>
      <c r="Q996" s="59"/>
      <c r="R996" s="59"/>
      <c r="T996" s="59"/>
      <c r="U996" s="59"/>
      <c r="V996" s="59"/>
    </row>
    <row r="997" spans="5:22">
      <c r="E997" s="61"/>
      <c r="P997" s="59"/>
      <c r="Q997" s="59"/>
      <c r="R997" s="59"/>
      <c r="T997" s="59"/>
      <c r="U997" s="59"/>
      <c r="V997" s="59"/>
    </row>
    <row r="998" spans="5:22">
      <c r="E998" s="61"/>
      <c r="P998" s="59"/>
      <c r="Q998" s="59"/>
      <c r="R998" s="59"/>
      <c r="T998" s="59"/>
      <c r="U998" s="59"/>
      <c r="V998" s="59"/>
    </row>
    <row r="999" spans="5:22">
      <c r="E999" s="61"/>
      <c r="P999" s="59"/>
      <c r="Q999" s="59"/>
      <c r="R999" s="59"/>
      <c r="T999" s="59"/>
      <c r="U999" s="59"/>
      <c r="V999" s="59"/>
    </row>
    <row r="1000" spans="5:22">
      <c r="E1000" s="61"/>
      <c r="P1000" s="59"/>
      <c r="Q1000" s="59"/>
      <c r="R1000" s="59"/>
      <c r="T1000" s="59"/>
      <c r="U1000" s="59"/>
      <c r="V1000" s="59"/>
    </row>
    <row r="1001" spans="5:22">
      <c r="E1001" s="61"/>
      <c r="P1001" s="59"/>
      <c r="Q1001" s="59"/>
      <c r="R1001" s="59"/>
      <c r="T1001" s="59"/>
      <c r="U1001" s="59"/>
      <c r="V1001" s="59"/>
    </row>
    <row r="1002" spans="5:22">
      <c r="E1002" s="61"/>
      <c r="P1002" s="59"/>
      <c r="Q1002" s="59"/>
      <c r="R1002" s="59"/>
      <c r="T1002" s="59"/>
      <c r="U1002" s="59"/>
      <c r="V1002" s="59"/>
    </row>
    <row r="1003" spans="5:22">
      <c r="E1003" s="61"/>
      <c r="P1003" s="59"/>
      <c r="Q1003" s="59"/>
      <c r="R1003" s="59"/>
      <c r="T1003" s="59"/>
      <c r="U1003" s="59"/>
      <c r="V1003" s="59"/>
    </row>
    <row r="1004" spans="5:22">
      <c r="E1004" s="61"/>
      <c r="P1004" s="59"/>
      <c r="Q1004" s="59"/>
      <c r="R1004" s="59"/>
      <c r="T1004" s="59"/>
      <c r="U1004" s="59"/>
      <c r="V1004" s="59"/>
    </row>
    <row r="1005" spans="5:22">
      <c r="E1005" s="61"/>
      <c r="P1005" s="59"/>
      <c r="Q1005" s="59"/>
      <c r="R1005" s="59"/>
      <c r="T1005" s="59"/>
      <c r="U1005" s="59"/>
      <c r="V1005" s="59"/>
    </row>
  </sheetData>
  <autoFilter ref="A9:AJ73"/>
  <mergeCells count="11">
    <mergeCell ref="AE8:AH8"/>
    <mergeCell ref="M18:M22"/>
    <mergeCell ref="N8:R8"/>
    <mergeCell ref="S8:V8"/>
    <mergeCell ref="W8:Z8"/>
    <mergeCell ref="AA8:AD8"/>
    <mergeCell ref="J8:L8"/>
    <mergeCell ref="M8:M9"/>
    <mergeCell ref="D8:D9"/>
    <mergeCell ref="E8:E9"/>
    <mergeCell ref="F8:I8"/>
  </mergeCells>
  <pageMargins left="0.75" right="0.75" top="1" bottom="1" header="0.5" footer="0.5"/>
  <pageSetup paperSize="9" scale="51" fitToHeight="0" orientation="landscape"/>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1"/>
  <sheetViews>
    <sheetView workbookViewId="0">
      <pane xSplit="2" ySplit="3" topLeftCell="C4" activePane="bottomRight" state="frozen"/>
      <selection pane="topRight" activeCell="C1" sqref="C1"/>
      <selection pane="bottomLeft" activeCell="A4" sqref="A4"/>
      <selection pane="bottomRight" activeCell="I25" sqref="I25"/>
    </sheetView>
  </sheetViews>
  <sheetFormatPr defaultColWidth="8.85546875" defaultRowHeight="15"/>
  <cols>
    <col min="1" max="1" width="4.85546875" style="865" customWidth="1"/>
    <col min="2" max="2" width="29.42578125" style="865" customWidth="1"/>
    <col min="3" max="3" width="12.140625" style="865" bestFit="1" customWidth="1"/>
    <col min="4" max="4" width="10.140625" style="865" bestFit="1" customWidth="1"/>
    <col min="5" max="5" width="12.140625" style="865" bestFit="1" customWidth="1"/>
    <col min="6" max="6" width="13" style="865" bestFit="1" customWidth="1"/>
    <col min="7" max="7" width="14.85546875" style="865" customWidth="1"/>
    <col min="8" max="8" width="11.85546875" style="865" customWidth="1"/>
    <col min="9" max="9" width="13.85546875" style="865" customWidth="1"/>
    <col min="10" max="10" width="10.140625" style="865" bestFit="1" customWidth="1"/>
    <col min="11" max="11" width="15.140625" style="865" customWidth="1"/>
    <col min="12" max="12" width="10.140625" style="865" bestFit="1" customWidth="1"/>
    <col min="13" max="13" width="17.42578125" style="865" customWidth="1"/>
    <col min="14" max="14" width="10.140625" style="865" bestFit="1" customWidth="1"/>
    <col min="15" max="15" width="15.5703125" style="865" customWidth="1"/>
    <col min="16" max="16" width="10.140625" style="866" bestFit="1" customWidth="1"/>
    <col min="17" max="17" width="10" style="866" bestFit="1" customWidth="1"/>
    <col min="18" max="18" width="15.42578125" style="866" customWidth="1"/>
    <col min="19" max="19" width="16.42578125" style="866" customWidth="1"/>
    <col min="20" max="21" width="14.28515625" style="866" bestFit="1" customWidth="1"/>
    <col min="22" max="22" width="17.42578125" style="865" customWidth="1"/>
    <col min="23" max="23" width="17.28515625" style="865" customWidth="1"/>
    <col min="24" max="26" width="18.85546875" style="865" customWidth="1"/>
    <col min="27" max="16384" width="8.85546875" style="866"/>
  </cols>
  <sheetData>
    <row r="1" spans="1:26">
      <c r="G1" s="968" t="s">
        <v>1240</v>
      </c>
      <c r="H1" s="968"/>
      <c r="I1" s="968"/>
      <c r="J1" s="968"/>
      <c r="K1" s="968"/>
      <c r="L1" s="968"/>
      <c r="M1" s="968"/>
      <c r="N1" s="968"/>
      <c r="O1" s="968"/>
      <c r="V1" s="968" t="s">
        <v>1241</v>
      </c>
      <c r="W1" s="968"/>
      <c r="X1" s="968"/>
      <c r="Y1" s="968"/>
      <c r="Z1" s="968"/>
    </row>
    <row r="2" spans="1:26">
      <c r="G2" s="867"/>
      <c r="H2" s="867"/>
      <c r="I2" s="867"/>
      <c r="J2" s="867"/>
      <c r="K2" s="867">
        <v>1.03</v>
      </c>
      <c r="L2" s="867"/>
      <c r="M2" s="867">
        <v>1.03</v>
      </c>
      <c r="N2" s="867"/>
      <c r="O2" s="867">
        <v>1.03</v>
      </c>
      <c r="V2" s="867"/>
      <c r="W2" s="867"/>
      <c r="X2" s="867"/>
      <c r="Y2" s="867"/>
      <c r="Z2" s="867"/>
    </row>
    <row r="3" spans="1:26" ht="15.75" thickBot="1">
      <c r="A3" s="868" t="s">
        <v>81</v>
      </c>
      <c r="B3" s="868" t="s">
        <v>1242</v>
      </c>
      <c r="C3" s="868" t="s">
        <v>1243</v>
      </c>
      <c r="D3" s="868" t="s">
        <v>856</v>
      </c>
      <c r="E3" s="868" t="s">
        <v>1244</v>
      </c>
      <c r="F3" s="868" t="s">
        <v>1245</v>
      </c>
      <c r="G3" s="868" t="s">
        <v>1111</v>
      </c>
      <c r="H3" s="868" t="s">
        <v>864</v>
      </c>
      <c r="I3" s="868" t="s">
        <v>55</v>
      </c>
      <c r="J3" s="868" t="s">
        <v>1246</v>
      </c>
      <c r="K3" s="868" t="s">
        <v>56</v>
      </c>
      <c r="L3" s="868" t="s">
        <v>1247</v>
      </c>
      <c r="M3" s="868" t="s">
        <v>57</v>
      </c>
      <c r="N3" s="868" t="s">
        <v>1248</v>
      </c>
      <c r="O3" s="868" t="s">
        <v>58</v>
      </c>
      <c r="P3" s="869" t="s">
        <v>1249</v>
      </c>
      <c r="Q3" s="866" t="s">
        <v>1250</v>
      </c>
      <c r="V3"/>
      <c r="W3"/>
      <c r="X3"/>
      <c r="Y3"/>
      <c r="Z3"/>
    </row>
    <row r="4" spans="1:26" ht="17.25" thickTop="1" thickBot="1">
      <c r="B4" s="868" t="s">
        <v>4</v>
      </c>
      <c r="C4" s="868"/>
      <c r="D4" s="868"/>
      <c r="E4" s="868"/>
      <c r="F4" s="868"/>
      <c r="G4" s="870">
        <f>SUBTOTAL(9,G5:G46)</f>
        <v>54563799.70425722</v>
      </c>
      <c r="H4" s="870"/>
      <c r="I4" s="871">
        <f>SUBTOTAL(9,I5:I46)</f>
        <v>61049485.826750144</v>
      </c>
      <c r="J4" s="871"/>
      <c r="K4" s="871">
        <f>SUBTOTAL(9,K5:K46)</f>
        <v>63580218.460883699</v>
      </c>
      <c r="L4" s="871"/>
      <c r="M4" s="871">
        <f>SUBTOTAL(9,M5:M46)</f>
        <v>67073119.056346118</v>
      </c>
      <c r="N4" s="871"/>
      <c r="O4" s="871">
        <f>SUBTOTAL(9,O5:O46)</f>
        <v>67877731.232161805</v>
      </c>
      <c r="V4"/>
      <c r="W4"/>
      <c r="X4"/>
      <c r="Y4"/>
      <c r="Z4"/>
    </row>
    <row r="5" spans="1:26" ht="16.5" thickTop="1" thickBot="1">
      <c r="A5" s="872">
        <v>1</v>
      </c>
      <c r="B5" s="872" t="s">
        <v>1251</v>
      </c>
      <c r="C5" s="872"/>
      <c r="D5" s="872"/>
      <c r="E5" s="872"/>
      <c r="F5" s="872"/>
      <c r="G5" s="873">
        <f>SUBTOTAL(9,G6:G37)</f>
        <v>42098800</v>
      </c>
      <c r="H5" s="873"/>
      <c r="I5" s="873">
        <f>SUBTOTAL(9,I6:I37)</f>
        <v>49006500</v>
      </c>
      <c r="J5" s="873"/>
      <c r="K5" s="873">
        <f>SUBTOTAL(9,K6:K37)</f>
        <v>54976880</v>
      </c>
      <c r="L5" s="873"/>
      <c r="M5" s="873">
        <f>SUBTOTAL(9,M6:M37)</f>
        <v>60671165.399999999</v>
      </c>
      <c r="N5" s="873"/>
      <c r="O5" s="873">
        <f>SUBTOTAL(9,O6:O37)</f>
        <v>65317732.362000003</v>
      </c>
      <c r="V5"/>
      <c r="W5"/>
      <c r="X5"/>
      <c r="Y5"/>
      <c r="Z5"/>
    </row>
    <row r="6" spans="1:26" ht="15.75" thickTop="1">
      <c r="A6" s="874">
        <v>1</v>
      </c>
      <c r="B6" s="875" t="s">
        <v>90</v>
      </c>
      <c r="C6" s="875"/>
      <c r="D6" s="875"/>
      <c r="E6" s="875"/>
      <c r="F6" s="875"/>
      <c r="G6" s="876">
        <f>SUBTOTAL(9,G7:G25)</f>
        <v>31463600</v>
      </c>
      <c r="H6" s="876"/>
      <c r="I6" s="876">
        <f>SUBTOTAL(9,I7:I25)</f>
        <v>36929900</v>
      </c>
      <c r="J6" s="876"/>
      <c r="K6" s="876">
        <f>SUBTOTAL(9,K7:K25)</f>
        <v>39440480</v>
      </c>
      <c r="L6" s="876"/>
      <c r="M6" s="876">
        <f>SUBTOTAL(9,M7:M25)</f>
        <v>41954515.399999999</v>
      </c>
      <c r="N6" s="876"/>
      <c r="O6" s="876">
        <f>SUBTOTAL(9,O7:O25)</f>
        <v>44023982.862000003</v>
      </c>
      <c r="V6"/>
      <c r="W6"/>
      <c r="X6"/>
      <c r="Y6"/>
      <c r="Z6"/>
    </row>
    <row r="7" spans="1:26">
      <c r="A7" s="877">
        <v>1.1000000000000001</v>
      </c>
      <c r="B7" s="877" t="s">
        <v>920</v>
      </c>
      <c r="C7" s="877"/>
      <c r="D7" s="877"/>
      <c r="E7" s="877"/>
      <c r="F7" s="877"/>
      <c r="G7" s="878">
        <f t="shared" ref="G7:O7" si="0">SUBTOTAL(9,G8:G13)</f>
        <v>8780000</v>
      </c>
      <c r="H7" s="878"/>
      <c r="I7" s="878">
        <f t="shared" si="0"/>
        <v>9506000</v>
      </c>
      <c r="J7" s="878"/>
      <c r="K7" s="878">
        <f t="shared" si="0"/>
        <v>9791180</v>
      </c>
      <c r="L7" s="878"/>
      <c r="M7" s="878">
        <f t="shared" si="0"/>
        <v>10084915.4</v>
      </c>
      <c r="N7" s="878"/>
      <c r="O7" s="878">
        <f t="shared" si="0"/>
        <v>10387462.862</v>
      </c>
      <c r="V7"/>
      <c r="W7"/>
      <c r="X7"/>
      <c r="Y7"/>
      <c r="Z7"/>
    </row>
    <row r="8" spans="1:26">
      <c r="A8" s="866"/>
      <c r="B8" s="866" t="s">
        <v>1252</v>
      </c>
      <c r="C8" s="866"/>
      <c r="D8" s="866"/>
      <c r="E8" s="866"/>
      <c r="F8" s="866"/>
      <c r="G8" s="879">
        <f>SUBTOTAL(9,G9:G13)</f>
        <v>8780000</v>
      </c>
      <c r="H8" s="879"/>
      <c r="I8" s="879">
        <f>SUBTOTAL(9,I9:I13)</f>
        <v>9506000</v>
      </c>
      <c r="J8" s="879"/>
      <c r="K8" s="879">
        <f>SUBTOTAL(9,K9:K13)</f>
        <v>9791180</v>
      </c>
      <c r="L8" s="879"/>
      <c r="M8" s="879">
        <f>SUBTOTAL(9,M9:M13)</f>
        <v>10084915.4</v>
      </c>
      <c r="N8" s="879"/>
      <c r="O8" s="879">
        <f>SUBTOTAL(9,O9:O13)</f>
        <v>10387462.862</v>
      </c>
      <c r="V8"/>
      <c r="W8"/>
      <c r="X8"/>
      <c r="Y8"/>
      <c r="Z8"/>
    </row>
    <row r="9" spans="1:26" hidden="1">
      <c r="A9" s="880"/>
      <c r="B9" s="880" t="s">
        <v>1103</v>
      </c>
      <c r="C9" s="880"/>
      <c r="D9" s="880"/>
      <c r="E9" s="880"/>
      <c r="F9" s="880"/>
      <c r="G9" s="881">
        <v>1400000</v>
      </c>
      <c r="H9" s="881"/>
      <c r="I9" s="881">
        <v>1400000</v>
      </c>
      <c r="J9" s="881"/>
      <c r="K9" s="881">
        <f>GARP_18_22[[#This Row],[2019]]*$K$2</f>
        <v>1442000</v>
      </c>
      <c r="L9" s="881"/>
      <c r="M9" s="881">
        <f>GARP_18_22[[#This Row],[2020]]*$M$2</f>
        <v>1485260</v>
      </c>
      <c r="N9" s="881"/>
      <c r="O9" s="881">
        <f>GARP_18_22[[#This Row],[2021]]*$O$2</f>
        <v>1529817.8</v>
      </c>
      <c r="V9"/>
      <c r="W9"/>
      <c r="X9"/>
      <c r="Y9"/>
      <c r="Z9"/>
    </row>
    <row r="10" spans="1:26" hidden="1">
      <c r="A10" s="880"/>
      <c r="B10" s="880" t="s">
        <v>921</v>
      </c>
      <c r="C10" s="880"/>
      <c r="D10" s="880"/>
      <c r="E10" s="880"/>
      <c r="F10" s="880"/>
      <c r="G10" s="881">
        <v>6274000</v>
      </c>
      <c r="H10" s="881"/>
      <c r="I10" s="881">
        <v>7000000</v>
      </c>
      <c r="J10" s="881"/>
      <c r="K10" s="881">
        <f>GARP_18_22[[#This Row],[2019]]*$K$2</f>
        <v>7210000</v>
      </c>
      <c r="L10" s="881"/>
      <c r="M10" s="881">
        <f>GARP_18_22[[#This Row],[2020]]*$M$2</f>
        <v>7426300</v>
      </c>
      <c r="N10" s="881"/>
      <c r="O10" s="881">
        <f>GARP_18_22[[#This Row],[2021]]*$O$2</f>
        <v>7649089</v>
      </c>
      <c r="V10"/>
      <c r="W10"/>
      <c r="X10"/>
      <c r="Y10"/>
      <c r="Z10"/>
    </row>
    <row r="11" spans="1:26" hidden="1">
      <c r="A11" s="880"/>
      <c r="B11" s="880" t="s">
        <v>1106</v>
      </c>
      <c r="C11" s="880"/>
      <c r="D11" s="880"/>
      <c r="E11" s="880"/>
      <c r="F11" s="880"/>
      <c r="G11" s="881">
        <v>770000</v>
      </c>
      <c r="H11" s="881"/>
      <c r="I11" s="881">
        <v>770000</v>
      </c>
      <c r="J11" s="881"/>
      <c r="K11" s="881">
        <f>GARP_18_22[[#This Row],[2019]]*$K$2</f>
        <v>793100</v>
      </c>
      <c r="L11" s="881"/>
      <c r="M11" s="881">
        <f>GARP_18_22[[#This Row],[2020]]*$M$2</f>
        <v>816893</v>
      </c>
      <c r="N11" s="881"/>
      <c r="O11" s="881">
        <f>GARP_18_22[[#This Row],[2021]]*$O$2</f>
        <v>841399.79</v>
      </c>
      <c r="V11"/>
      <c r="W11"/>
      <c r="X11"/>
      <c r="Y11"/>
      <c r="Z11"/>
    </row>
    <row r="12" spans="1:26" hidden="1">
      <c r="A12" s="880"/>
      <c r="B12" s="880" t="s">
        <v>1108</v>
      </c>
      <c r="C12" s="880"/>
      <c r="D12" s="880"/>
      <c r="E12" s="880"/>
      <c r="F12" s="880"/>
      <c r="G12" s="881">
        <v>36000</v>
      </c>
      <c r="H12" s="881"/>
      <c r="I12" s="881">
        <v>36000</v>
      </c>
      <c r="J12" s="881"/>
      <c r="K12" s="881">
        <f>GARP_18_22[[#This Row],[2019]]*$K$2</f>
        <v>37080</v>
      </c>
      <c r="L12" s="881"/>
      <c r="M12" s="881">
        <f>GARP_18_22[[#This Row],[2020]]*$M$2</f>
        <v>38192.400000000001</v>
      </c>
      <c r="N12" s="881"/>
      <c r="O12" s="881">
        <f>GARP_18_22[[#This Row],[2021]]*$O$2</f>
        <v>39338.172000000006</v>
      </c>
      <c r="V12"/>
      <c r="W12"/>
      <c r="X12"/>
      <c r="Y12"/>
      <c r="Z12"/>
    </row>
    <row r="13" spans="1:26" hidden="1">
      <c r="A13" s="880"/>
      <c r="B13" s="880" t="s">
        <v>1110</v>
      </c>
      <c r="C13" s="880"/>
      <c r="D13" s="880"/>
      <c r="E13" s="880"/>
      <c r="F13" s="880"/>
      <c r="G13" s="881">
        <v>300000</v>
      </c>
      <c r="H13" s="881"/>
      <c r="I13" s="881">
        <v>300000</v>
      </c>
      <c r="J13" s="881"/>
      <c r="K13" s="881">
        <f>GARP_18_22[[#This Row],[2019]]*$K$2</f>
        <v>309000</v>
      </c>
      <c r="L13" s="881"/>
      <c r="M13" s="881">
        <f>GARP_18_22[[#This Row],[2020]]*$M$2</f>
        <v>318270</v>
      </c>
      <c r="N13" s="881"/>
      <c r="O13" s="881">
        <f>GARP_18_22[[#This Row],[2021]]*$O$2</f>
        <v>327818.10000000003</v>
      </c>
      <c r="V13"/>
      <c r="W13"/>
      <c r="X13"/>
      <c r="Y13"/>
      <c r="Z13"/>
    </row>
    <row r="14" spans="1:26">
      <c r="A14" s="877">
        <v>1.2</v>
      </c>
      <c r="B14" s="877" t="s">
        <v>1253</v>
      </c>
      <c r="C14" s="877"/>
      <c r="D14" s="877"/>
      <c r="E14" s="877"/>
      <c r="F14" s="877"/>
      <c r="G14" s="878">
        <f t="shared" ref="G14:O14" si="1">SUBTOTAL(9,G15:G18)</f>
        <v>3291600</v>
      </c>
      <c r="H14" s="878"/>
      <c r="I14" s="878">
        <f t="shared" si="1"/>
        <v>4413900</v>
      </c>
      <c r="J14" s="878"/>
      <c r="K14" s="878">
        <f t="shared" si="1"/>
        <v>5051300</v>
      </c>
      <c r="L14" s="878"/>
      <c r="M14" s="878">
        <f t="shared" si="1"/>
        <v>5646400</v>
      </c>
      <c r="N14" s="878"/>
      <c r="O14" s="878">
        <f t="shared" si="1"/>
        <v>6173200</v>
      </c>
      <c r="V14"/>
      <c r="W14"/>
      <c r="X14"/>
      <c r="Y14"/>
      <c r="Z14"/>
    </row>
    <row r="15" spans="1:26">
      <c r="A15" s="866"/>
      <c r="B15" s="866" t="s">
        <v>1254</v>
      </c>
      <c r="C15" s="866"/>
      <c r="D15" s="866"/>
      <c r="E15" s="866"/>
      <c r="F15" s="866"/>
      <c r="G15" s="879">
        <v>1331200</v>
      </c>
      <c r="H15" s="879"/>
      <c r="I15" s="879">
        <v>2452500</v>
      </c>
      <c r="J15" s="879"/>
      <c r="K15" s="879">
        <v>2932400</v>
      </c>
      <c r="L15" s="879"/>
      <c r="M15" s="879">
        <v>3355000</v>
      </c>
      <c r="N15" s="879"/>
      <c r="O15" s="879">
        <v>3690500</v>
      </c>
      <c r="V15"/>
      <c r="W15"/>
      <c r="X15"/>
      <c r="Y15"/>
      <c r="Z15"/>
    </row>
    <row r="16" spans="1:26" ht="15.75">
      <c r="A16" s="866"/>
      <c r="B16" s="866" t="s">
        <v>1255</v>
      </c>
      <c r="C16" s="866"/>
      <c r="D16" s="866"/>
      <c r="E16" s="866"/>
      <c r="F16" s="866"/>
      <c r="G16" s="879">
        <v>6400</v>
      </c>
      <c r="H16" s="879"/>
      <c r="I16" s="879">
        <v>6400</v>
      </c>
      <c r="J16" s="879"/>
      <c r="K16" s="879">
        <v>6400</v>
      </c>
      <c r="L16" s="879"/>
      <c r="M16" s="879">
        <v>6400</v>
      </c>
      <c r="N16" s="879"/>
      <c r="O16" s="879">
        <v>6400</v>
      </c>
      <c r="V16"/>
      <c r="W16"/>
      <c r="X16"/>
      <c r="Y16"/>
      <c r="Z16"/>
    </row>
    <row r="17" spans="1:26" ht="15.75">
      <c r="A17" s="882"/>
      <c r="B17" s="882" t="s">
        <v>1256</v>
      </c>
      <c r="C17" s="882"/>
      <c r="D17" s="882"/>
      <c r="E17" s="882"/>
      <c r="F17" s="882"/>
      <c r="G17" s="879">
        <v>379000</v>
      </c>
      <c r="H17" s="879"/>
      <c r="I17" s="879">
        <v>380000</v>
      </c>
      <c r="J17" s="879"/>
      <c r="K17" s="879">
        <v>380000</v>
      </c>
      <c r="L17" s="879"/>
      <c r="M17" s="879">
        <v>380000</v>
      </c>
      <c r="N17" s="879"/>
      <c r="O17" s="879">
        <v>380000</v>
      </c>
      <c r="V17"/>
      <c r="W17"/>
      <c r="X17"/>
      <c r="Y17"/>
      <c r="Z17"/>
    </row>
    <row r="18" spans="1:26" ht="15.75">
      <c r="A18" s="866"/>
      <c r="B18" s="882" t="s">
        <v>1257</v>
      </c>
      <c r="C18" s="882"/>
      <c r="D18" s="882"/>
      <c r="E18" s="882"/>
      <c r="F18" s="882"/>
      <c r="G18" s="879">
        <v>1575000</v>
      </c>
      <c r="H18" s="879"/>
      <c r="I18" s="879">
        <v>1575000</v>
      </c>
      <c r="J18" s="879"/>
      <c r="K18" s="879">
        <v>1732500.0000000002</v>
      </c>
      <c r="L18" s="879"/>
      <c r="M18" s="879">
        <v>1905000</v>
      </c>
      <c r="N18" s="879"/>
      <c r="O18" s="879">
        <v>2096300.0000000002</v>
      </c>
      <c r="V18"/>
      <c r="W18"/>
      <c r="X18"/>
      <c r="Y18"/>
      <c r="Z18"/>
    </row>
    <row r="19" spans="1:26">
      <c r="A19" s="883" t="s">
        <v>1258</v>
      </c>
      <c r="B19" s="877" t="s">
        <v>1259</v>
      </c>
      <c r="C19" s="877"/>
      <c r="D19" s="877"/>
      <c r="E19" s="877"/>
      <c r="F19" s="877"/>
      <c r="G19" s="878">
        <f t="shared" ref="G19:O19" si="2">SUBTOTAL(9,G20:G23)</f>
        <v>3392000</v>
      </c>
      <c r="H19" s="878"/>
      <c r="I19" s="878">
        <f t="shared" si="2"/>
        <v>2640000</v>
      </c>
      <c r="J19" s="878"/>
      <c r="K19" s="878">
        <f t="shared" si="2"/>
        <v>4228000</v>
      </c>
      <c r="L19" s="878"/>
      <c r="M19" s="878">
        <f t="shared" si="2"/>
        <v>5853200</v>
      </c>
      <c r="N19" s="878"/>
      <c r="O19" s="878">
        <f t="shared" si="2"/>
        <v>7093320</v>
      </c>
      <c r="V19"/>
      <c r="W19"/>
      <c r="X19"/>
      <c r="Y19"/>
      <c r="Z19"/>
    </row>
    <row r="20" spans="1:26">
      <c r="A20" s="866"/>
      <c r="B20" s="866" t="s">
        <v>1260</v>
      </c>
      <c r="C20" s="866"/>
      <c r="D20" s="866"/>
      <c r="E20" s="866"/>
      <c r="F20" s="866"/>
      <c r="G20" s="879">
        <v>0</v>
      </c>
      <c r="H20" s="879"/>
      <c r="I20" s="879"/>
      <c r="J20" s="879"/>
      <c r="K20" s="879">
        <v>2088000</v>
      </c>
      <c r="L20" s="879"/>
      <c r="M20" s="879">
        <v>2401200</v>
      </c>
      <c r="N20" s="879"/>
      <c r="O20" s="879">
        <v>3641320</v>
      </c>
      <c r="V20"/>
      <c r="W20"/>
      <c r="X20"/>
      <c r="Y20"/>
      <c r="Z20"/>
    </row>
    <row r="21" spans="1:26">
      <c r="A21" s="866"/>
      <c r="B21" s="866" t="s">
        <v>1261</v>
      </c>
      <c r="C21" s="866"/>
      <c r="D21" s="866"/>
      <c r="E21" s="866"/>
      <c r="F21" s="866"/>
      <c r="G21" s="879">
        <v>2812000</v>
      </c>
      <c r="H21" s="879"/>
      <c r="I21" s="879">
        <v>2000000</v>
      </c>
      <c r="J21" s="879"/>
      <c r="K21" s="879">
        <v>1500000</v>
      </c>
      <c r="L21" s="879"/>
      <c r="M21" s="879">
        <v>2812000</v>
      </c>
      <c r="N21" s="879"/>
      <c r="O21" s="879">
        <v>2812000</v>
      </c>
      <c r="V21"/>
      <c r="W21"/>
      <c r="X21"/>
      <c r="Y21"/>
      <c r="Z21"/>
    </row>
    <row r="22" spans="1:26">
      <c r="A22" s="866"/>
      <c r="B22" s="866" t="s">
        <v>1262</v>
      </c>
      <c r="C22" s="866"/>
      <c r="D22" s="866"/>
      <c r="E22" s="866"/>
      <c r="F22" s="866"/>
      <c r="G22" s="879">
        <v>340000</v>
      </c>
      <c r="H22" s="879"/>
      <c r="I22" s="879">
        <v>400000</v>
      </c>
      <c r="J22" s="879"/>
      <c r="K22" s="879">
        <v>400000</v>
      </c>
      <c r="L22" s="879"/>
      <c r="M22" s="879">
        <v>400000</v>
      </c>
      <c r="N22" s="879"/>
      <c r="O22" s="879">
        <v>400000</v>
      </c>
      <c r="V22"/>
      <c r="W22"/>
      <c r="X22"/>
      <c r="Y22"/>
      <c r="Z22"/>
    </row>
    <row r="23" spans="1:26">
      <c r="A23" s="866"/>
      <c r="B23" s="866" t="s">
        <v>1263</v>
      </c>
      <c r="C23" s="866"/>
      <c r="D23" s="866"/>
      <c r="E23" s="866"/>
      <c r="F23" s="866"/>
      <c r="G23" s="879">
        <v>240000</v>
      </c>
      <c r="H23" s="879"/>
      <c r="I23" s="879">
        <v>240000</v>
      </c>
      <c r="J23" s="879"/>
      <c r="K23" s="879">
        <v>240000</v>
      </c>
      <c r="L23" s="879"/>
      <c r="M23" s="879">
        <v>240000</v>
      </c>
      <c r="N23" s="879"/>
      <c r="O23" s="879">
        <v>240000</v>
      </c>
      <c r="V23"/>
      <c r="W23"/>
      <c r="X23"/>
      <c r="Y23"/>
      <c r="Z23"/>
    </row>
    <row r="24" spans="1:26">
      <c r="A24" s="877" t="s">
        <v>1264</v>
      </c>
      <c r="B24" s="877" t="s">
        <v>1265</v>
      </c>
      <c r="C24" s="877"/>
      <c r="D24" s="877"/>
      <c r="E24" s="877"/>
      <c r="F24" s="877"/>
      <c r="G24" s="878">
        <f t="shared" ref="G24:O24" si="3">SUBTOTAL(9,G25)</f>
        <v>16000000</v>
      </c>
      <c r="H24" s="878"/>
      <c r="I24" s="878">
        <f t="shared" si="3"/>
        <v>20370000</v>
      </c>
      <c r="J24" s="878"/>
      <c r="K24" s="878">
        <f t="shared" si="3"/>
        <v>20370000</v>
      </c>
      <c r="L24" s="878"/>
      <c r="M24" s="878">
        <f t="shared" si="3"/>
        <v>20370000</v>
      </c>
      <c r="N24" s="878"/>
      <c r="O24" s="878">
        <f t="shared" si="3"/>
        <v>20370000</v>
      </c>
      <c r="V24"/>
      <c r="W24"/>
      <c r="X24"/>
      <c r="Y24"/>
      <c r="Z24"/>
    </row>
    <row r="25" spans="1:26" ht="15.75">
      <c r="A25" s="882"/>
      <c r="B25" s="882" t="s">
        <v>1266</v>
      </c>
      <c r="C25" s="882"/>
      <c r="D25" s="882"/>
      <c r="E25" s="882"/>
      <c r="F25" s="882"/>
      <c r="G25" s="879">
        <v>16000000</v>
      </c>
      <c r="H25" s="879"/>
      <c r="I25" s="879">
        <v>20370000</v>
      </c>
      <c r="J25" s="879"/>
      <c r="K25" s="879">
        <v>20370000</v>
      </c>
      <c r="L25" s="879"/>
      <c r="M25" s="879">
        <v>20370000</v>
      </c>
      <c r="N25" s="879"/>
      <c r="O25" s="879">
        <v>20370000</v>
      </c>
      <c r="V25"/>
      <c r="W25"/>
      <c r="X25"/>
      <c r="Y25"/>
      <c r="Z25"/>
    </row>
    <row r="26" spans="1:26">
      <c r="A26" s="874">
        <v>2</v>
      </c>
      <c r="B26" s="874" t="s">
        <v>1267</v>
      </c>
      <c r="C26" s="874"/>
      <c r="D26" s="874"/>
      <c r="E26" s="874"/>
      <c r="F26" s="874"/>
      <c r="G26" s="884">
        <f>SUBTOTAL(9,G27:G32)</f>
        <v>8855200</v>
      </c>
      <c r="H26" s="884"/>
      <c r="I26" s="884">
        <f>SUBTOTAL(9,I27:I32)</f>
        <v>10296600</v>
      </c>
      <c r="J26" s="884"/>
      <c r="K26" s="884">
        <f>SUBTOTAL(9,K27:K32)</f>
        <v>13256400</v>
      </c>
      <c r="L26" s="884"/>
      <c r="M26" s="884">
        <f>SUBTOTAL(9,M27:M32)</f>
        <v>14936650</v>
      </c>
      <c r="N26" s="884"/>
      <c r="O26" s="884">
        <f>SUBTOTAL(9,O27:O32)</f>
        <v>16963749.5</v>
      </c>
      <c r="V26"/>
      <c r="W26"/>
      <c r="X26"/>
      <c r="Y26"/>
      <c r="Z26"/>
    </row>
    <row r="27" spans="1:26">
      <c r="A27" s="877">
        <v>2.1</v>
      </c>
      <c r="B27" s="877" t="s">
        <v>1268</v>
      </c>
      <c r="C27" s="877"/>
      <c r="D27" s="877"/>
      <c r="E27" s="877"/>
      <c r="F27" s="877"/>
      <c r="G27" s="878">
        <f t="shared" ref="G27:O27" si="4">SUBTOTAL(9,G28:G32)</f>
        <v>8855200</v>
      </c>
      <c r="H27" s="878"/>
      <c r="I27" s="878">
        <f t="shared" si="4"/>
        <v>10296600</v>
      </c>
      <c r="J27" s="878"/>
      <c r="K27" s="878">
        <f t="shared" si="4"/>
        <v>13256400</v>
      </c>
      <c r="L27" s="878"/>
      <c r="M27" s="878">
        <f t="shared" si="4"/>
        <v>14936650</v>
      </c>
      <c r="N27" s="878"/>
      <c r="O27" s="878">
        <f t="shared" si="4"/>
        <v>16963749.5</v>
      </c>
      <c r="V27"/>
      <c r="W27"/>
      <c r="X27"/>
      <c r="Y27"/>
      <c r="Z27"/>
    </row>
    <row r="28" spans="1:26" hidden="1">
      <c r="A28" s="885"/>
      <c r="B28" s="886" t="s">
        <v>1269</v>
      </c>
      <c r="C28" s="886"/>
      <c r="D28" s="886"/>
      <c r="E28" s="886"/>
      <c r="F28" s="886"/>
      <c r="G28" s="879">
        <v>3550000</v>
      </c>
      <c r="H28" s="879"/>
      <c r="I28" s="879">
        <v>3550000</v>
      </c>
      <c r="J28" s="879"/>
      <c r="K28" s="881">
        <f>GARP_18_22[[#This Row],[2019]]*1.1</f>
        <v>3905000.0000000005</v>
      </c>
      <c r="L28" s="881"/>
      <c r="M28" s="881">
        <f>GARP_18_22[[#This Row],[2020]]*$M$2</f>
        <v>4022150.0000000005</v>
      </c>
      <c r="N28" s="881"/>
      <c r="O28" s="881">
        <f>GARP_18_22[[#This Row],[2021]]*$O$2</f>
        <v>4142814.5000000005</v>
      </c>
      <c r="V28"/>
      <c r="W28"/>
      <c r="X28"/>
      <c r="Y28"/>
      <c r="Z28"/>
    </row>
    <row r="29" spans="1:26" hidden="1">
      <c r="A29" s="885"/>
      <c r="B29" s="886" t="s">
        <v>1270</v>
      </c>
      <c r="C29" s="886"/>
      <c r="D29" s="886"/>
      <c r="E29" s="886"/>
      <c r="F29" s="886"/>
      <c r="G29" s="879">
        <v>2450000</v>
      </c>
      <c r="H29" s="879"/>
      <c r="I29" s="879">
        <v>2450000</v>
      </c>
      <c r="J29" s="879"/>
      <c r="K29" s="881">
        <f>GARP_18_22[[#This Row],[2019]]*1.1</f>
        <v>2695000</v>
      </c>
      <c r="L29" s="881"/>
      <c r="M29" s="881">
        <f>GARP_18_22[[#This Row],[2020]]*1.1</f>
        <v>2964500.0000000005</v>
      </c>
      <c r="N29" s="881"/>
      <c r="O29" s="881">
        <f>GARP_18_22[[#This Row],[2021]]*$O$2</f>
        <v>3053435.0000000005</v>
      </c>
      <c r="V29"/>
      <c r="W29"/>
      <c r="X29"/>
      <c r="Y29"/>
      <c r="Z29"/>
    </row>
    <row r="30" spans="1:26" hidden="1">
      <c r="A30" s="885"/>
      <c r="B30" s="886" t="s">
        <v>928</v>
      </c>
      <c r="C30" s="886"/>
      <c r="D30" s="886"/>
      <c r="E30" s="886"/>
      <c r="F30" s="886"/>
      <c r="G30" s="879">
        <v>1955000</v>
      </c>
      <c r="H30" s="879"/>
      <c r="I30" s="879">
        <v>2770000</v>
      </c>
      <c r="J30" s="879"/>
      <c r="K30" s="879">
        <v>4000000</v>
      </c>
      <c r="L30" s="879"/>
      <c r="M30" s="881">
        <f>GARP_18_22[[#This Row],[2020]]*1.3</f>
        <v>5200000</v>
      </c>
      <c r="N30" s="881"/>
      <c r="O30" s="879">
        <f>GARP_18_22[[#This Row],[2021]]*1.3</f>
        <v>6760000</v>
      </c>
      <c r="V30"/>
      <c r="W30"/>
      <c r="X30"/>
      <c r="Y30"/>
      <c r="Z30"/>
    </row>
    <row r="31" spans="1:26" hidden="1">
      <c r="A31" s="885"/>
      <c r="B31" s="886" t="s">
        <v>1271</v>
      </c>
      <c r="C31" s="886"/>
      <c r="D31" s="886"/>
      <c r="E31" s="886"/>
      <c r="F31" s="886"/>
      <c r="G31" s="879">
        <v>156400</v>
      </c>
      <c r="H31" s="879"/>
      <c r="I31" s="879">
        <v>156400</v>
      </c>
      <c r="J31" s="879"/>
      <c r="K31" s="879">
        <v>156400</v>
      </c>
      <c r="L31" s="879"/>
      <c r="M31" s="879">
        <v>175000</v>
      </c>
      <c r="N31" s="879"/>
      <c r="O31" s="879">
        <v>175000</v>
      </c>
      <c r="V31"/>
      <c r="W31"/>
      <c r="X31"/>
      <c r="Y31"/>
      <c r="Z31"/>
    </row>
    <row r="32" spans="1:26" hidden="1">
      <c r="A32" s="885"/>
      <c r="B32" s="886" t="s">
        <v>1272</v>
      </c>
      <c r="C32" s="886"/>
      <c r="D32" s="886"/>
      <c r="E32" s="886"/>
      <c r="F32" s="886"/>
      <c r="G32" s="879">
        <v>743800</v>
      </c>
      <c r="H32" s="879"/>
      <c r="I32" s="879">
        <v>1370200</v>
      </c>
      <c r="J32" s="879"/>
      <c r="K32" s="879">
        <v>2500000</v>
      </c>
      <c r="L32" s="879"/>
      <c r="M32" s="881">
        <f>GARP_18_22[[#This Row],[2020]]*$M$2</f>
        <v>2575000</v>
      </c>
      <c r="N32" s="881"/>
      <c r="O32" s="879">
        <f>GARP_18_22[[#This Row],[2021]]*1.1</f>
        <v>2832500</v>
      </c>
      <c r="V32"/>
      <c r="W32"/>
      <c r="X32"/>
      <c r="Y32"/>
      <c r="Z32"/>
    </row>
    <row r="33" spans="1:26">
      <c r="A33" s="874">
        <v>3</v>
      </c>
      <c r="B33" s="874" t="s">
        <v>855</v>
      </c>
      <c r="C33" s="874"/>
      <c r="D33" s="874"/>
      <c r="E33" s="874"/>
      <c r="F33" s="874"/>
      <c r="G33" s="884">
        <f>SUBTOTAL(9,G34:G35)</f>
        <v>780000</v>
      </c>
      <c r="H33" s="884"/>
      <c r="I33" s="884">
        <f>SUBTOTAL(9,I34:I35)</f>
        <v>780000</v>
      </c>
      <c r="J33" s="884"/>
      <c r="K33" s="884">
        <f>SUBTOTAL(9,K34:K35)</f>
        <v>780000</v>
      </c>
      <c r="L33" s="884"/>
      <c r="M33" s="884">
        <f>SUBTOTAL(9,M34:M35)</f>
        <v>780000</v>
      </c>
      <c r="N33" s="884"/>
      <c r="O33" s="884">
        <f>SUBTOTAL(9,O34:O35)</f>
        <v>780000</v>
      </c>
      <c r="V33"/>
      <c r="W33"/>
      <c r="X33"/>
      <c r="Y33"/>
      <c r="Z33"/>
    </row>
    <row r="34" spans="1:26">
      <c r="A34" s="866"/>
      <c r="B34" s="866" t="s">
        <v>1273</v>
      </c>
      <c r="C34" s="866"/>
      <c r="D34" s="866"/>
      <c r="E34" s="866"/>
      <c r="F34" s="866"/>
      <c r="G34" s="879">
        <v>660000</v>
      </c>
      <c r="H34" s="879"/>
      <c r="I34" s="879">
        <v>660000</v>
      </c>
      <c r="J34" s="879"/>
      <c r="K34" s="879">
        <v>660000</v>
      </c>
      <c r="L34" s="879"/>
      <c r="M34" s="879">
        <v>660000</v>
      </c>
      <c r="N34" s="879"/>
      <c r="O34" s="879">
        <v>660000</v>
      </c>
      <c r="V34"/>
      <c r="W34"/>
      <c r="X34"/>
      <c r="Y34"/>
      <c r="Z34"/>
    </row>
    <row r="35" spans="1:26">
      <c r="A35" s="866"/>
      <c r="B35" s="866" t="s">
        <v>1274</v>
      </c>
      <c r="C35" s="866"/>
      <c r="D35" s="866"/>
      <c r="E35" s="866"/>
      <c r="F35" s="866"/>
      <c r="G35" s="879">
        <v>120000</v>
      </c>
      <c r="H35" s="879"/>
      <c r="I35" s="879">
        <v>120000</v>
      </c>
      <c r="J35" s="879"/>
      <c r="K35" s="879">
        <v>120000</v>
      </c>
      <c r="L35" s="879"/>
      <c r="M35" s="879">
        <v>120000</v>
      </c>
      <c r="N35" s="879"/>
      <c r="O35" s="879">
        <v>120000</v>
      </c>
      <c r="V35"/>
      <c r="W35"/>
      <c r="X35"/>
      <c r="Y35"/>
      <c r="Z35"/>
    </row>
    <row r="36" spans="1:26">
      <c r="A36" s="874">
        <v>8</v>
      </c>
      <c r="B36" s="874" t="s">
        <v>1275</v>
      </c>
      <c r="C36" s="874"/>
      <c r="D36" s="874"/>
      <c r="E36" s="874"/>
      <c r="F36" s="874"/>
      <c r="G36" s="884">
        <f>SUBTOTAL(9,G37)</f>
        <v>1000000</v>
      </c>
      <c r="H36" s="884"/>
      <c r="I36" s="884">
        <f>SUBTOTAL(9,I37)</f>
        <v>1000000</v>
      </c>
      <c r="J36" s="884"/>
      <c r="K36" s="884">
        <f>SUBTOTAL(9,K37)</f>
        <v>1500000</v>
      </c>
      <c r="L36" s="884"/>
      <c r="M36" s="884">
        <f>SUBTOTAL(9,M37)</f>
        <v>3000000</v>
      </c>
      <c r="N36" s="884"/>
      <c r="O36" s="884">
        <f>SUBTOTAL(9,O37)</f>
        <v>3550000</v>
      </c>
      <c r="V36"/>
      <c r="W36"/>
      <c r="X36"/>
      <c r="Y36"/>
      <c r="Z36"/>
    </row>
    <row r="37" spans="1:26">
      <c r="A37" s="866"/>
      <c r="B37" s="866" t="s">
        <v>1276</v>
      </c>
      <c r="C37" s="866"/>
      <c r="D37" s="866"/>
      <c r="E37" s="866"/>
      <c r="F37" s="866"/>
      <c r="G37" s="879">
        <v>1000000</v>
      </c>
      <c r="H37" s="879"/>
      <c r="I37" s="879">
        <v>1000000</v>
      </c>
      <c r="J37" s="879"/>
      <c r="K37" s="879">
        <v>1500000</v>
      </c>
      <c r="L37" s="879"/>
      <c r="M37" s="879">
        <v>3000000</v>
      </c>
      <c r="N37" s="879"/>
      <c r="O37" s="879">
        <v>3550000</v>
      </c>
      <c r="V37"/>
      <c r="W37"/>
      <c r="X37"/>
      <c r="Y37"/>
      <c r="Z37"/>
    </row>
    <row r="38" spans="1:26">
      <c r="A38" s="866"/>
      <c r="B38" s="866"/>
      <c r="C38" s="866"/>
      <c r="D38" s="866"/>
      <c r="E38" s="866"/>
      <c r="F38" s="866"/>
      <c r="G38" s="866"/>
      <c r="H38" s="866"/>
      <c r="I38" s="866"/>
      <c r="J38" s="866"/>
      <c r="K38" s="866"/>
      <c r="L38" s="866"/>
      <c r="M38" s="866"/>
      <c r="N38" s="866"/>
      <c r="O38" s="866"/>
      <c r="V38"/>
      <c r="W38"/>
      <c r="X38"/>
      <c r="Y38"/>
      <c r="Z38"/>
    </row>
    <row r="39" spans="1:26" ht="15.75" thickBot="1">
      <c r="A39" s="872">
        <v>2</v>
      </c>
      <c r="B39" s="872" t="s">
        <v>1277</v>
      </c>
      <c r="C39" s="872"/>
      <c r="D39" s="872"/>
      <c r="E39" s="872"/>
      <c r="F39" s="872"/>
      <c r="G39" s="887">
        <f>SUBTOTAL(9,G40:G43)</f>
        <v>12225000</v>
      </c>
      <c r="H39" s="887"/>
      <c r="I39" s="888">
        <f>SUBTOTAL(9,I40:I43)</f>
        <v>11802986.122492926</v>
      </c>
      <c r="J39" s="888"/>
      <c r="K39" s="888">
        <f>SUBTOTAL(9,K40:K43)</f>
        <v>8363338.7566264747</v>
      </c>
      <c r="L39" s="888"/>
      <c r="M39" s="888">
        <f>SUBTOTAL(9,M40:M43)</f>
        <v>6161953.9520889036</v>
      </c>
      <c r="N39" s="888"/>
      <c r="O39" s="888">
        <f>SUBTOTAL(9,O40:O43)</f>
        <v>2319999.1659045857</v>
      </c>
      <c r="V39"/>
      <c r="W39"/>
      <c r="X39"/>
      <c r="Y39"/>
      <c r="Z39"/>
    </row>
    <row r="40" spans="1:26" ht="15.75" thickTop="1">
      <c r="A40" s="879"/>
      <c r="B40" s="879" t="s">
        <v>90</v>
      </c>
      <c r="C40" s="879"/>
      <c r="D40" s="879"/>
      <c r="E40" s="879"/>
      <c r="F40" s="879"/>
      <c r="G40" s="889">
        <v>8150000</v>
      </c>
      <c r="H40" s="889"/>
      <c r="I40" s="879">
        <f>'GF  Funding Ceiling'!C16</f>
        <v>7651379.5412429264</v>
      </c>
      <c r="J40" s="879"/>
      <c r="K40" s="890">
        <f>'GF  Funding Ceiling'!E16</f>
        <v>6636281.5241264747</v>
      </c>
      <c r="L40" s="891"/>
      <c r="M40" s="879">
        <f>'GF  Funding Ceiling'!F16</f>
        <v>4759179.2145889038</v>
      </c>
      <c r="N40" s="879"/>
      <c r="O40" s="879">
        <f>'GF  Funding Ceiling'!G16</f>
        <v>1440292.3859045857</v>
      </c>
      <c r="V40"/>
      <c r="W40"/>
      <c r="X40"/>
      <c r="Y40"/>
      <c r="Z40"/>
    </row>
    <row r="41" spans="1:26">
      <c r="A41" s="879"/>
      <c r="B41" s="879" t="s">
        <v>130</v>
      </c>
      <c r="C41" s="879"/>
      <c r="D41" s="879"/>
      <c r="E41" s="879"/>
      <c r="F41" s="879"/>
      <c r="G41" s="889">
        <v>2950000</v>
      </c>
      <c r="H41" s="889"/>
      <c r="I41" s="879">
        <f>'GF  Funding Ceiling'!C17</f>
        <v>2526984.0812499998</v>
      </c>
      <c r="J41" s="879"/>
      <c r="K41" s="892">
        <f>'GF  Funding Ceiling'!E17</f>
        <v>825807.23249999993</v>
      </c>
      <c r="L41" s="893"/>
      <c r="M41" s="879">
        <f>'GF  Funding Ceiling'!F17</f>
        <v>557524.73750000005</v>
      </c>
      <c r="N41" s="879"/>
      <c r="O41" s="879">
        <f>'GF  Funding Ceiling'!G17</f>
        <v>479706.78</v>
      </c>
      <c r="V41"/>
      <c r="W41"/>
      <c r="X41"/>
      <c r="Y41"/>
      <c r="Z41"/>
    </row>
    <row r="42" spans="1:26">
      <c r="A42" s="879"/>
      <c r="B42" s="879" t="s">
        <v>153</v>
      </c>
      <c r="C42" s="879"/>
      <c r="D42" s="879"/>
      <c r="E42" s="879"/>
      <c r="F42" s="879"/>
      <c r="G42" s="889">
        <v>1125000</v>
      </c>
      <c r="H42" s="889"/>
      <c r="I42" s="879">
        <f>'GF  Funding Ceiling'!C18</f>
        <v>824622.5</v>
      </c>
      <c r="J42" s="879"/>
      <c r="K42" s="890">
        <f>'GF  Funding Ceiling'!E18</f>
        <v>101250</v>
      </c>
      <c r="L42" s="891"/>
      <c r="M42" s="879">
        <f>'GF  Funding Ceiling'!F18</f>
        <v>45250</v>
      </c>
      <c r="N42" s="879"/>
      <c r="O42" s="879">
        <f>'GF  Funding Ceiling'!G18</f>
        <v>0</v>
      </c>
      <c r="V42"/>
      <c r="W42"/>
      <c r="X42"/>
      <c r="Y42"/>
      <c r="Z42"/>
    </row>
    <row r="43" spans="1:26">
      <c r="A43" s="879"/>
      <c r="B43" s="879" t="s">
        <v>203</v>
      </c>
      <c r="C43" s="879"/>
      <c r="D43" s="879"/>
      <c r="E43" s="879"/>
      <c r="F43" s="879"/>
      <c r="G43" s="879"/>
      <c r="H43" s="879"/>
      <c r="I43" s="879">
        <f>'GF  Funding Ceiling'!C19</f>
        <v>800000</v>
      </c>
      <c r="J43" s="879"/>
      <c r="K43" s="892">
        <f>'GF  Funding Ceiling'!E19</f>
        <v>800000</v>
      </c>
      <c r="L43" s="893"/>
      <c r="M43" s="879">
        <f>'GF  Funding Ceiling'!F19</f>
        <v>800000</v>
      </c>
      <c r="N43" s="879"/>
      <c r="O43" s="879">
        <f>'GF  Funding Ceiling'!G19</f>
        <v>400000</v>
      </c>
      <c r="V43"/>
      <c r="W43"/>
      <c r="X43"/>
      <c r="Y43"/>
      <c r="Z43"/>
    </row>
    <row r="44" spans="1:26">
      <c r="A44" s="866"/>
      <c r="B44" s="866"/>
      <c r="C44" s="866"/>
      <c r="D44" s="866"/>
      <c r="E44" s="866"/>
      <c r="F44" s="866"/>
      <c r="G44" s="879"/>
      <c r="H44" s="879"/>
      <c r="I44" s="879"/>
      <c r="J44" s="879"/>
      <c r="K44" s="879"/>
      <c r="L44" s="879"/>
      <c r="M44" s="879"/>
      <c r="N44" s="879"/>
      <c r="O44" s="879"/>
      <c r="V44"/>
      <c r="W44"/>
      <c r="X44"/>
      <c r="Y44"/>
      <c r="Z44"/>
    </row>
    <row r="45" spans="1:26" ht="15.75" thickBot="1">
      <c r="A45" s="872">
        <v>3</v>
      </c>
      <c r="B45" s="872" t="s">
        <v>1278</v>
      </c>
      <c r="C45" s="872"/>
      <c r="D45" s="872"/>
      <c r="E45" s="872"/>
      <c r="F45" s="872"/>
      <c r="G45" s="894">
        <f t="shared" ref="G45:O45" si="5">SUBTOTAL(9,G46)</f>
        <v>239999.70425721735</v>
      </c>
      <c r="H45" s="894"/>
      <c r="I45" s="894">
        <f t="shared" si="5"/>
        <v>239999.70425721735</v>
      </c>
      <c r="J45" s="894"/>
      <c r="K45" s="894">
        <f t="shared" si="5"/>
        <v>239999.70425721735</v>
      </c>
      <c r="L45" s="894"/>
      <c r="M45" s="894">
        <f t="shared" si="5"/>
        <v>239999.70425721735</v>
      </c>
      <c r="N45" s="894"/>
      <c r="O45" s="894">
        <f t="shared" si="5"/>
        <v>239999.70425721735</v>
      </c>
      <c r="V45"/>
      <c r="W45"/>
      <c r="X45"/>
      <c r="Y45"/>
      <c r="Z45"/>
    </row>
    <row r="46" spans="1:26" ht="15.75" thickTop="1">
      <c r="A46" s="866"/>
      <c r="B46" s="866" t="s">
        <v>1279</v>
      </c>
      <c r="C46" s="866"/>
      <c r="D46" s="866"/>
      <c r="E46" s="866"/>
      <c r="F46" s="866"/>
      <c r="G46" s="879">
        <v>239999.70425721735</v>
      </c>
      <c r="H46" s="879"/>
      <c r="I46" s="879">
        <v>239999.70425721735</v>
      </c>
      <c r="J46" s="879"/>
      <c r="K46" s="879">
        <v>239999.70425721735</v>
      </c>
      <c r="L46" s="879"/>
      <c r="M46" s="879">
        <v>239999.70425721735</v>
      </c>
      <c r="N46" s="879"/>
      <c r="O46" s="879">
        <v>239999.70425721735</v>
      </c>
      <c r="V46"/>
      <c r="W46"/>
      <c r="X46"/>
      <c r="Y46"/>
      <c r="Z46"/>
    </row>
    <row r="47" spans="1:26">
      <c r="A47" s="866"/>
      <c r="B47" s="866"/>
      <c r="C47" s="866"/>
      <c r="D47" s="866"/>
      <c r="E47" s="866"/>
      <c r="F47" s="866"/>
      <c r="G47" s="866"/>
      <c r="H47" s="866"/>
      <c r="I47" s="866"/>
      <c r="J47" s="866"/>
      <c r="K47" s="866"/>
      <c r="L47" s="866"/>
      <c r="M47" s="866"/>
      <c r="N47" s="866"/>
      <c r="O47" s="866"/>
      <c r="V47"/>
      <c r="W47"/>
      <c r="X47"/>
      <c r="Y47"/>
      <c r="Z47"/>
    </row>
    <row r="48" spans="1:26">
      <c r="A48" s="866"/>
      <c r="B48" s="866" t="s">
        <v>1280</v>
      </c>
      <c r="C48" s="866"/>
      <c r="D48" s="866"/>
      <c r="E48" s="866"/>
      <c r="F48" s="866"/>
      <c r="G48" s="866">
        <v>2.5</v>
      </c>
      <c r="H48" s="866"/>
      <c r="I48" s="866">
        <v>2.5</v>
      </c>
      <c r="J48" s="866"/>
      <c r="K48" s="866">
        <v>2.5</v>
      </c>
      <c r="L48" s="866"/>
      <c r="M48" s="866">
        <v>2.5</v>
      </c>
      <c r="N48" s="866"/>
      <c r="O48" s="866">
        <v>2.5</v>
      </c>
      <c r="V48"/>
      <c r="W48"/>
      <c r="X48"/>
      <c r="Y48"/>
      <c r="Z48"/>
    </row>
    <row r="49" spans="1:26" ht="12.75">
      <c r="A49" s="866"/>
      <c r="B49" s="866"/>
      <c r="C49" s="866"/>
      <c r="D49" s="866"/>
      <c r="E49" s="866"/>
      <c r="F49" s="866"/>
      <c r="G49" s="866"/>
      <c r="H49" s="866"/>
      <c r="I49" s="866"/>
      <c r="J49" s="866"/>
      <c r="K49" s="866"/>
      <c r="L49" s="866"/>
      <c r="M49" s="866"/>
      <c r="N49" s="866"/>
      <c r="O49" s="866"/>
      <c r="V49" s="866"/>
      <c r="W49" s="866"/>
      <c r="X49" s="866"/>
      <c r="Y49" s="866"/>
      <c r="Z49" s="866"/>
    </row>
    <row r="52" spans="1:26">
      <c r="G52" s="865">
        <v>2.5</v>
      </c>
    </row>
    <row r="53" spans="1:26" ht="15.75" thickBot="1">
      <c r="B53" s="882" t="s">
        <v>1281</v>
      </c>
    </row>
    <row r="54" spans="1:26" ht="15.75" thickBot="1">
      <c r="B54" s="895"/>
      <c r="C54" s="896">
        <v>2016</v>
      </c>
      <c r="D54" s="897" t="s">
        <v>204</v>
      </c>
      <c r="E54" s="896">
        <v>2017</v>
      </c>
      <c r="F54" s="898" t="s">
        <v>204</v>
      </c>
      <c r="G54" s="896">
        <v>2018</v>
      </c>
      <c r="H54" s="898" t="s">
        <v>204</v>
      </c>
      <c r="I54" s="899">
        <v>2019</v>
      </c>
      <c r="J54" s="900" t="s">
        <v>204</v>
      </c>
      <c r="K54" s="896">
        <v>2020</v>
      </c>
      <c r="L54" s="897" t="s">
        <v>204</v>
      </c>
      <c r="M54" s="899">
        <v>2021</v>
      </c>
      <c r="N54" s="900" t="s">
        <v>204</v>
      </c>
      <c r="O54" s="896">
        <v>2022</v>
      </c>
      <c r="P54" s="898" t="s">
        <v>204</v>
      </c>
      <c r="U54" s="865"/>
      <c r="Z54" s="866"/>
    </row>
    <row r="55" spans="1:26">
      <c r="B55" s="901" t="s">
        <v>937</v>
      </c>
      <c r="C55" s="902">
        <v>7901830.3967549764</v>
      </c>
      <c r="D55" s="903">
        <f>C55/C58</f>
        <v>0.68806664627379654</v>
      </c>
      <c r="E55" s="902">
        <v>8208183.0503069442</v>
      </c>
      <c r="F55" s="903">
        <f>E55/E58</f>
        <v>0.69861965685372585</v>
      </c>
      <c r="G55" s="904">
        <f>(G6)/2.5</f>
        <v>12585440</v>
      </c>
      <c r="H55" s="903">
        <f>G55/G58</f>
        <v>0.78947950081003637</v>
      </c>
      <c r="I55" s="905">
        <f>(I6)/2.5</f>
        <v>14771960</v>
      </c>
      <c r="J55" s="903">
        <f>I55/I58</f>
        <v>0.82393676891111034</v>
      </c>
      <c r="K55" s="905">
        <f>(K6)/2.5</f>
        <v>15776192</v>
      </c>
      <c r="L55" s="903">
        <f>K55/K58</f>
        <v>0.85153795200667459</v>
      </c>
      <c r="M55" s="905">
        <f>(M6)/2.5</f>
        <v>16781806.16</v>
      </c>
      <c r="N55" s="903">
        <f>M55/M58</f>
        <v>0.89352959354170403</v>
      </c>
      <c r="O55" s="905">
        <f>(O6)/2.5</f>
        <v>17609593.1448</v>
      </c>
      <c r="P55" s="903">
        <f>O55/O58</f>
        <v>0.96323555965124597</v>
      </c>
      <c r="U55" s="865"/>
      <c r="Z55" s="866"/>
    </row>
    <row r="56" spans="1:26">
      <c r="B56" s="906" t="s">
        <v>1282</v>
      </c>
      <c r="C56" s="907">
        <v>522390.67055393592</v>
      </c>
      <c r="D56" s="903">
        <f>C56/C58</f>
        <v>4.5488143719254782E-2</v>
      </c>
      <c r="E56" s="907">
        <v>376292.35430120386</v>
      </c>
      <c r="F56" s="903">
        <f>E56/E58</f>
        <v>3.2027214040841488E-2</v>
      </c>
      <c r="G56" s="904">
        <f>(G45)/2.5</f>
        <v>95999.881702886938</v>
      </c>
      <c r="H56" s="903">
        <f>G56/G58</f>
        <v>6.0220332928064271E-3</v>
      </c>
      <c r="I56" s="905">
        <f>(I45)/2.5</f>
        <v>95999.881702886938</v>
      </c>
      <c r="J56" s="903">
        <f>I56/I58</f>
        <v>5.3545929142866273E-3</v>
      </c>
      <c r="K56" s="905">
        <f>(K45)/2.5</f>
        <v>95999.881702886938</v>
      </c>
      <c r="L56" s="903">
        <f>K56/K58</f>
        <v>5.1817030788012322E-3</v>
      </c>
      <c r="M56" s="905">
        <f>(M45)/2.5</f>
        <v>95999.881702886938</v>
      </c>
      <c r="N56" s="903">
        <f>M56/M58</f>
        <v>5.1114125893367036E-3</v>
      </c>
      <c r="O56" s="905">
        <f>(O45)/2.5</f>
        <v>95999.881702886938</v>
      </c>
      <c r="P56" s="903">
        <f>O56/O58</f>
        <v>5.2511434544891605E-3</v>
      </c>
      <c r="U56" s="865"/>
      <c r="Z56" s="866"/>
    </row>
    <row r="57" spans="1:26">
      <c r="B57" s="906" t="s">
        <v>1283</v>
      </c>
      <c r="C57" s="907">
        <v>3059885.0720412391</v>
      </c>
      <c r="D57" s="903">
        <f>C57/C58</f>
        <v>0.2664452100069486</v>
      </c>
      <c r="E57" s="907">
        <v>3164668.7395359967</v>
      </c>
      <c r="F57" s="903">
        <f>E57/E58</f>
        <v>0.26935312910543274</v>
      </c>
      <c r="G57" s="904">
        <f>(G40)/2.5</f>
        <v>3260000</v>
      </c>
      <c r="H57" s="903">
        <f>G57/G58</f>
        <v>0.20449846589715723</v>
      </c>
      <c r="I57" s="905">
        <f>(I40)/2.5</f>
        <v>3060551.8164971704</v>
      </c>
      <c r="J57" s="903">
        <f>I57/I58</f>
        <v>0.17070863817460297</v>
      </c>
      <c r="K57" s="905">
        <f>(K40)/2.5</f>
        <v>2654512.60965059</v>
      </c>
      <c r="L57" s="903">
        <f>K57/K58</f>
        <v>0.14328034491452415</v>
      </c>
      <c r="M57" s="905">
        <f>(M40)/2.5</f>
        <v>1903671.6858355615</v>
      </c>
      <c r="N57" s="903">
        <f>M57/M58</f>
        <v>0.10135899386895908</v>
      </c>
      <c r="O57" s="905">
        <f>(O40)/2.5</f>
        <v>576116.95436183433</v>
      </c>
      <c r="P57" s="903">
        <f>O57/O58</f>
        <v>3.1513296894264818E-2</v>
      </c>
      <c r="U57" s="865"/>
      <c r="Z57" s="866"/>
    </row>
    <row r="58" spans="1:26" ht="15.75" thickBot="1">
      <c r="B58" s="908" t="s">
        <v>853</v>
      </c>
      <c r="C58" s="909">
        <v>11484106.139350152</v>
      </c>
      <c r="D58" s="910">
        <f>C58/C78</f>
        <v>0.61684143826452886</v>
      </c>
      <c r="E58" s="909">
        <v>11749144.144144144</v>
      </c>
      <c r="F58" s="910">
        <f>E58/E78</f>
        <v>0.58228610457374463</v>
      </c>
      <c r="G58" s="909">
        <v>15941439.881702887</v>
      </c>
      <c r="H58" s="910">
        <f>G58/G78</f>
        <v>0.73040367276965368</v>
      </c>
      <c r="I58" s="909">
        <f>SUM(I55:I57)</f>
        <v>17928511.698200058</v>
      </c>
      <c r="J58" s="910">
        <f>I58/I78</f>
        <v>0.73417947159615127</v>
      </c>
      <c r="K58" s="909">
        <f>SUM(K55:K57)</f>
        <v>18526704.491353478</v>
      </c>
      <c r="L58" s="910">
        <f>K58/K78</f>
        <v>0.72847754143655619</v>
      </c>
      <c r="M58" s="909">
        <f>SUM(M55:M57)</f>
        <v>18781477.727538452</v>
      </c>
      <c r="N58" s="910">
        <f>M58/M78</f>
        <v>0.70003743644904493</v>
      </c>
      <c r="O58" s="909">
        <f>SUM(O55:O57)</f>
        <v>18281709.980864722</v>
      </c>
      <c r="P58" s="910">
        <f>O58/O78</f>
        <v>0.6733323893198454</v>
      </c>
      <c r="U58" s="865"/>
      <c r="Z58" s="866"/>
    </row>
    <row r="59" spans="1:26">
      <c r="B59" s="911"/>
      <c r="C59" s="912"/>
      <c r="D59" s="913"/>
      <c r="E59" s="912"/>
      <c r="F59" s="913"/>
      <c r="G59" s="912"/>
      <c r="H59" s="913"/>
      <c r="I59" s="905"/>
      <c r="J59" s="913"/>
      <c r="K59" s="912"/>
      <c r="L59" s="913"/>
      <c r="M59" s="905"/>
      <c r="N59" s="913"/>
      <c r="O59" s="912"/>
      <c r="P59" s="913"/>
      <c r="U59" s="865"/>
      <c r="Z59" s="866"/>
    </row>
    <row r="60" spans="1:26">
      <c r="B60" s="914" t="s">
        <v>937</v>
      </c>
      <c r="C60" s="907">
        <v>3194472.8947479618</v>
      </c>
      <c r="D60" s="903">
        <f>C60/C63</f>
        <v>0.6488822161330895</v>
      </c>
      <c r="E60" s="907">
        <v>3692926.3334130594</v>
      </c>
      <c r="F60" s="903">
        <f>E60/E63</f>
        <v>0.62523098399383847</v>
      </c>
      <c r="G60" s="904">
        <f>(G26)/2.5</f>
        <v>3542080</v>
      </c>
      <c r="H60" s="903">
        <f>G60/G63</f>
        <v>0.75011012096364316</v>
      </c>
      <c r="I60" s="905">
        <f>(I26)/2.5</f>
        <v>4118640</v>
      </c>
      <c r="J60" s="903">
        <f>I60/I63</f>
        <v>0.80294244844194307</v>
      </c>
      <c r="K60" s="905">
        <f>(K26)/2.5</f>
        <v>5302560</v>
      </c>
      <c r="L60" s="903">
        <f>K60/K63</f>
        <v>0.94135811106414202</v>
      </c>
      <c r="M60" s="905">
        <f>(M26)/2.5</f>
        <v>5974660</v>
      </c>
      <c r="N60" s="903">
        <f>M60/M63</f>
        <v>0.96401713889603668</v>
      </c>
      <c r="O60" s="915">
        <f>(O26)/2.5</f>
        <v>6785499.7999999998</v>
      </c>
      <c r="P60" s="903">
        <f>O60/O63</f>
        <v>0.97249932740967082</v>
      </c>
      <c r="U60" s="865"/>
      <c r="Z60" s="866"/>
    </row>
    <row r="61" spans="1:26">
      <c r="B61" s="914" t="s">
        <v>1282</v>
      </c>
      <c r="C61" s="907">
        <v>0</v>
      </c>
      <c r="D61" s="903">
        <f>C61/C63</f>
        <v>0</v>
      </c>
      <c r="E61" s="907">
        <v>0</v>
      </c>
      <c r="F61" s="903">
        <f>E61/E63</f>
        <v>0</v>
      </c>
      <c r="G61" s="904">
        <v>0</v>
      </c>
      <c r="H61" s="903">
        <f>G61/G63</f>
        <v>0</v>
      </c>
      <c r="I61" s="905">
        <v>0</v>
      </c>
      <c r="J61" s="903">
        <f>I61/I63</f>
        <v>0</v>
      </c>
      <c r="K61" s="905">
        <v>0</v>
      </c>
      <c r="L61" s="903">
        <f>K61/K63</f>
        <v>0</v>
      </c>
      <c r="M61" s="905">
        <v>0</v>
      </c>
      <c r="N61" s="903">
        <f>M61/M63</f>
        <v>0</v>
      </c>
      <c r="O61" s="915">
        <v>0</v>
      </c>
      <c r="P61" s="903">
        <f>O61/O63</f>
        <v>0</v>
      </c>
      <c r="U61" s="865"/>
      <c r="Z61" s="866"/>
    </row>
    <row r="62" spans="1:26">
      <c r="B62" s="914" t="s">
        <v>1283</v>
      </c>
      <c r="C62" s="907">
        <v>1728566.7807495669</v>
      </c>
      <c r="D62" s="903">
        <f>C62/C63</f>
        <v>0.35111778386691062</v>
      </c>
      <c r="E62" s="907">
        <v>2213572.9091923782</v>
      </c>
      <c r="F62" s="903">
        <f>E62/E63</f>
        <v>0.37476901600616153</v>
      </c>
      <c r="G62" s="904">
        <f>(G41)/2.5</f>
        <v>1180000</v>
      </c>
      <c r="H62" s="903">
        <f>G62/G63</f>
        <v>0.24988987903635687</v>
      </c>
      <c r="I62" s="905">
        <f>(I41)/2.5</f>
        <v>1010793.6324999999</v>
      </c>
      <c r="J62" s="903">
        <f>I62/I63</f>
        <v>0.1970575515580569</v>
      </c>
      <c r="K62" s="905">
        <f>(K41)/2.5</f>
        <v>330322.89299999998</v>
      </c>
      <c r="L62" s="903">
        <f>K62/K63</f>
        <v>5.8641888935857908E-2</v>
      </c>
      <c r="M62" s="905">
        <f>(M41)/2.5</f>
        <v>223009.89500000002</v>
      </c>
      <c r="N62" s="903">
        <f>M62/M63</f>
        <v>3.5982861103963336E-2</v>
      </c>
      <c r="O62" s="915">
        <f>(O41)/2.5</f>
        <v>191882.712</v>
      </c>
      <c r="P62" s="903">
        <f>O62/O63</f>
        <v>2.7500672590329098E-2</v>
      </c>
      <c r="U62" s="865"/>
      <c r="Z62" s="866"/>
    </row>
    <row r="63" spans="1:26" ht="15.75" thickBot="1">
      <c r="B63" s="916" t="s">
        <v>1284</v>
      </c>
      <c r="C63" s="907">
        <v>4923039.6754975282</v>
      </c>
      <c r="D63" s="917">
        <f>C63/C78</f>
        <v>0.26442936326249189</v>
      </c>
      <c r="E63" s="907">
        <v>5906499.2426054375</v>
      </c>
      <c r="F63" s="917">
        <f>E63/E78</f>
        <v>0.29272535883889472</v>
      </c>
      <c r="G63" s="907">
        <v>4722080</v>
      </c>
      <c r="H63" s="917">
        <f>G63/G78</f>
        <v>0.21635590013865777</v>
      </c>
      <c r="I63" s="909">
        <f>SUM(I60:I62)</f>
        <v>5129433.6325000003</v>
      </c>
      <c r="J63" s="917">
        <f>I63/I78</f>
        <v>0.21005228639667053</v>
      </c>
      <c r="K63" s="909">
        <f>SUM(K60:K62)</f>
        <v>5632882.8930000002</v>
      </c>
      <c r="L63" s="917">
        <f>K63/K78</f>
        <v>0.2214872419975053</v>
      </c>
      <c r="M63" s="909">
        <f>SUM(M60:M62)</f>
        <v>6197669.8949999996</v>
      </c>
      <c r="N63" s="917">
        <f>M63/M78</f>
        <v>0.23100423769593606</v>
      </c>
      <c r="O63" s="909">
        <f>SUM(O60:O62)</f>
        <v>6977382.5120000001</v>
      </c>
      <c r="P63" s="917">
        <f>O63/O78</f>
        <v>0.25698349021622791</v>
      </c>
      <c r="U63" s="865"/>
      <c r="Z63" s="866"/>
    </row>
    <row r="64" spans="1:26">
      <c r="B64" s="918"/>
      <c r="C64" s="919"/>
      <c r="D64" s="920"/>
      <c r="E64" s="919"/>
      <c r="F64" s="920"/>
      <c r="G64" s="919"/>
      <c r="H64" s="920"/>
      <c r="I64" s="919"/>
      <c r="J64" s="920"/>
      <c r="K64" s="919"/>
      <c r="L64" s="920"/>
      <c r="M64" s="921"/>
      <c r="N64" s="920"/>
      <c r="O64" s="919"/>
      <c r="P64" s="920"/>
      <c r="U64" s="865"/>
      <c r="Z64" s="866"/>
    </row>
    <row r="65" spans="2:26">
      <c r="B65" s="914" t="s">
        <v>937</v>
      </c>
      <c r="C65" s="907">
        <v>1478852.4105294293</v>
      </c>
      <c r="D65" s="903">
        <f>C65/C68</f>
        <v>0.86699890064539398</v>
      </c>
      <c r="E65" s="907">
        <v>1415131.9461053975</v>
      </c>
      <c r="F65" s="903">
        <f>E65/E68</f>
        <v>0.67059376449804819</v>
      </c>
      <c r="G65" s="904">
        <f>(G33)/2.5</f>
        <v>312000</v>
      </c>
      <c r="H65" s="903">
        <f>G65/G68</f>
        <v>0.16266944734098018</v>
      </c>
      <c r="I65" s="905">
        <f>(I33)/2.5</f>
        <v>312000</v>
      </c>
      <c r="J65" s="903">
        <f>I65/I68</f>
        <v>0.48609563931703564</v>
      </c>
      <c r="K65" s="905">
        <f>(K33)/2.5</f>
        <v>312000</v>
      </c>
      <c r="L65" s="903">
        <f>K65/K68</f>
        <v>0.88510638297872335</v>
      </c>
      <c r="M65" s="905">
        <f>(M33)/2.5</f>
        <v>312000</v>
      </c>
      <c r="N65" s="903">
        <f>M65/M68</f>
        <v>0.94516813086943352</v>
      </c>
      <c r="O65" s="915">
        <f>(O33)/2.5</f>
        <v>312000</v>
      </c>
      <c r="P65" s="903">
        <f>O65/O68</f>
        <v>1</v>
      </c>
      <c r="U65" s="865"/>
      <c r="Z65" s="866"/>
    </row>
    <row r="66" spans="2:26">
      <c r="B66" s="914" t="s">
        <v>1282</v>
      </c>
      <c r="C66" s="907">
        <v>0</v>
      </c>
      <c r="D66" s="903">
        <f>C66/C68</f>
        <v>0</v>
      </c>
      <c r="E66" s="907">
        <v>0</v>
      </c>
      <c r="F66" s="903">
        <f>E66/E68</f>
        <v>0</v>
      </c>
      <c r="G66" s="904">
        <v>0</v>
      </c>
      <c r="H66" s="903">
        <f>G66/G68</f>
        <v>0</v>
      </c>
      <c r="I66" s="905">
        <v>0</v>
      </c>
      <c r="J66" s="903">
        <f>I66/I68</f>
        <v>0</v>
      </c>
      <c r="K66" s="905">
        <v>0</v>
      </c>
      <c r="L66" s="903">
        <f>K66/K68</f>
        <v>0</v>
      </c>
      <c r="M66" s="905">
        <v>0</v>
      </c>
      <c r="N66" s="903">
        <f>M66/M68</f>
        <v>0</v>
      </c>
      <c r="O66" s="915">
        <v>0</v>
      </c>
      <c r="P66" s="903">
        <f>O66/O68</f>
        <v>0</v>
      </c>
      <c r="U66" s="865"/>
      <c r="Z66" s="866"/>
    </row>
    <row r="67" spans="2:26">
      <c r="B67" s="914" t="s">
        <v>1283</v>
      </c>
      <c r="C67" s="907">
        <v>226861.87518485656</v>
      </c>
      <c r="D67" s="903">
        <f>C67/C68</f>
        <v>0.13300109935460599</v>
      </c>
      <c r="E67" s="907">
        <v>695135.13513513515</v>
      </c>
      <c r="F67" s="903">
        <f>E67/E68</f>
        <v>0.32940623550195164</v>
      </c>
      <c r="G67" s="904">
        <f>(G42)/2.5</f>
        <v>450000</v>
      </c>
      <c r="H67" s="903">
        <f>G67/G68</f>
        <v>0.2346193952033368</v>
      </c>
      <c r="I67" s="905">
        <f>(I42)/2.5</f>
        <v>329849</v>
      </c>
      <c r="J67" s="903">
        <f>I67/I68</f>
        <v>0.51390436068296441</v>
      </c>
      <c r="K67" s="905">
        <f>(K42)/2.5</f>
        <v>40500</v>
      </c>
      <c r="L67" s="903">
        <f>K67/K68</f>
        <v>0.1148936170212766</v>
      </c>
      <c r="M67" s="905">
        <f>(M42)/2.5</f>
        <v>18100</v>
      </c>
      <c r="N67" s="903">
        <f>M67/M68</f>
        <v>5.4831869130566493E-2</v>
      </c>
      <c r="O67" s="915">
        <f>(O42)/2.5</f>
        <v>0</v>
      </c>
      <c r="P67" s="903">
        <f>O67/O68</f>
        <v>0</v>
      </c>
      <c r="U67" s="865"/>
      <c r="Z67" s="866"/>
    </row>
    <row r="68" spans="2:26" ht="15.75" thickBot="1">
      <c r="B68" s="908" t="s">
        <v>1285</v>
      </c>
      <c r="C68" s="909">
        <v>1705714.2857142859</v>
      </c>
      <c r="D68" s="910">
        <f>C68/C78</f>
        <v>9.161838461795091E-2</v>
      </c>
      <c r="E68" s="909">
        <v>2110267.0812405329</v>
      </c>
      <c r="F68" s="910">
        <f>E68/E78</f>
        <v>0.10458457086495002</v>
      </c>
      <c r="G68" s="909">
        <v>1918000</v>
      </c>
      <c r="H68" s="910">
        <f>G68/G78</f>
        <v>8.7878777247726761E-2</v>
      </c>
      <c r="I68" s="909">
        <f>SUM(I65:I67)</f>
        <v>641849</v>
      </c>
      <c r="J68" s="910">
        <f>I68/I78</f>
        <v>2.6283964201659175E-2</v>
      </c>
      <c r="K68" s="909">
        <f>SUM(K65:K67)</f>
        <v>352500</v>
      </c>
      <c r="L68" s="910">
        <f>K68/K78</f>
        <v>1.386044309586903E-2</v>
      </c>
      <c r="M68" s="909">
        <f>SUM(M65:M67)</f>
        <v>330100</v>
      </c>
      <c r="N68" s="910">
        <f>M68/M78</f>
        <v>1.2303736751927878E-2</v>
      </c>
      <c r="O68" s="909">
        <f>SUM(O65:O67)</f>
        <v>312000</v>
      </c>
      <c r="P68" s="910">
        <f>O68/O78</f>
        <v>1.1491250309061901E-2</v>
      </c>
      <c r="U68" s="865"/>
      <c r="Z68" s="866"/>
    </row>
    <row r="69" spans="2:26">
      <c r="B69" s="911"/>
      <c r="C69" s="912"/>
      <c r="D69" s="913"/>
      <c r="E69" s="912"/>
      <c r="F69" s="913"/>
      <c r="G69" s="912"/>
      <c r="H69" s="913"/>
      <c r="I69" s="905"/>
      <c r="J69" s="913"/>
      <c r="K69" s="912"/>
      <c r="L69" s="913"/>
      <c r="M69" s="905"/>
      <c r="N69" s="913"/>
      <c r="O69" s="912"/>
      <c r="P69" s="913"/>
      <c r="U69" s="865"/>
      <c r="Z69" s="866"/>
    </row>
    <row r="70" spans="2:26">
      <c r="B70" s="914" t="s">
        <v>937</v>
      </c>
      <c r="C70" s="907">
        <v>279291.8409599865</v>
      </c>
      <c r="D70" s="903">
        <f>C70/C73</f>
        <v>0.55333996336738756</v>
      </c>
      <c r="E70" s="907">
        <v>263094.95336044009</v>
      </c>
      <c r="F70" s="903">
        <f>E70/E73</f>
        <v>0.63904012300554125</v>
      </c>
      <c r="G70" s="904">
        <f>(G36)/2.5</f>
        <v>400000</v>
      </c>
      <c r="H70" s="903">
        <f>G70/G73</f>
        <v>1</v>
      </c>
      <c r="I70" s="905">
        <f>(I36)/2.5</f>
        <v>400000</v>
      </c>
      <c r="J70" s="903">
        <f>I70/I73</f>
        <v>0.55555555555555558</v>
      </c>
      <c r="K70" s="905">
        <f>(K36)/2.5</f>
        <v>600000</v>
      </c>
      <c r="L70" s="903">
        <f>K70/K73</f>
        <v>0.65217391304347827</v>
      </c>
      <c r="M70" s="905">
        <f>(M36)/2.5</f>
        <v>1200000</v>
      </c>
      <c r="N70" s="903">
        <f>M70/M73</f>
        <v>0.78947368421052633</v>
      </c>
      <c r="O70" s="915">
        <f>(O36)/2.5</f>
        <v>1420000</v>
      </c>
      <c r="P70" s="903">
        <f>O70/O73</f>
        <v>0.89873417721518989</v>
      </c>
      <c r="U70" s="865"/>
      <c r="Z70" s="866"/>
    </row>
    <row r="71" spans="2:26">
      <c r="B71" s="914" t="s">
        <v>1282</v>
      </c>
      <c r="C71" s="907">
        <v>0</v>
      </c>
      <c r="D71" s="903">
        <f>C71/C73</f>
        <v>0</v>
      </c>
      <c r="E71" s="907">
        <v>0</v>
      </c>
      <c r="F71" s="903">
        <f>E71/E73</f>
        <v>0</v>
      </c>
      <c r="G71" s="904">
        <v>0</v>
      </c>
      <c r="H71" s="903">
        <f>G71/G73</f>
        <v>0</v>
      </c>
      <c r="I71" s="905">
        <v>0</v>
      </c>
      <c r="J71" s="903">
        <f>I71/I73</f>
        <v>0</v>
      </c>
      <c r="K71" s="905">
        <v>0</v>
      </c>
      <c r="L71" s="903">
        <f>K71/K73</f>
        <v>0</v>
      </c>
      <c r="M71" s="905">
        <v>0</v>
      </c>
      <c r="N71" s="903">
        <f>M71/M73</f>
        <v>0</v>
      </c>
      <c r="O71" s="915">
        <v>0</v>
      </c>
      <c r="P71" s="903">
        <f>O71/O73</f>
        <v>0</v>
      </c>
      <c r="U71" s="865"/>
      <c r="Z71" s="866"/>
    </row>
    <row r="72" spans="2:26">
      <c r="B72" s="914" t="s">
        <v>1283</v>
      </c>
      <c r="C72" s="907">
        <v>225446.40216334982</v>
      </c>
      <c r="D72" s="903">
        <f>C72/C73</f>
        <v>0.44666003663261239</v>
      </c>
      <c r="E72" s="907">
        <v>148608.38714821017</v>
      </c>
      <c r="F72" s="903">
        <f>E72/E73</f>
        <v>0.36095987699445875</v>
      </c>
      <c r="G72" s="904">
        <f>(G43)/2.5</f>
        <v>0</v>
      </c>
      <c r="H72" s="903">
        <f>G72/G73</f>
        <v>0</v>
      </c>
      <c r="I72" s="905">
        <f>(I43)/2.5</f>
        <v>320000</v>
      </c>
      <c r="J72" s="903">
        <f>I72/I73</f>
        <v>0.44444444444444442</v>
      </c>
      <c r="K72" s="905">
        <f>(K43)/2.5</f>
        <v>320000</v>
      </c>
      <c r="L72" s="903">
        <f>K72/K73</f>
        <v>0.34782608695652173</v>
      </c>
      <c r="M72" s="905">
        <f>(M43)/2.5</f>
        <v>320000</v>
      </c>
      <c r="N72" s="903">
        <f>M72/M73</f>
        <v>0.21052631578947367</v>
      </c>
      <c r="O72" s="915">
        <f>(O43)/2.5</f>
        <v>160000</v>
      </c>
      <c r="P72" s="903">
        <f>O72/O73</f>
        <v>0.10126582278481013</v>
      </c>
      <c r="U72" s="865"/>
      <c r="Z72" s="866"/>
    </row>
    <row r="73" spans="2:26" ht="15.75" thickBot="1">
      <c r="B73" s="916" t="s">
        <v>1286</v>
      </c>
      <c r="C73" s="907">
        <v>504738.24312333635</v>
      </c>
      <c r="D73" s="917">
        <f>C73/C78</f>
        <v>2.7110813855028348E-2</v>
      </c>
      <c r="E73" s="907">
        <v>411703.34050865029</v>
      </c>
      <c r="F73" s="917">
        <f>E73/E78</f>
        <v>2.0403965722410735E-2</v>
      </c>
      <c r="G73" s="909">
        <f>SUM(G70:G72)</f>
        <v>400000</v>
      </c>
      <c r="H73" s="917">
        <f>G73/G78</f>
        <v>1.8327169394729254E-2</v>
      </c>
      <c r="I73" s="909">
        <f>SUM(I70:I72)</f>
        <v>720000</v>
      </c>
      <c r="J73" s="917">
        <f>I73/I78</f>
        <v>2.9484277805519064E-2</v>
      </c>
      <c r="K73" s="909">
        <f>SUM(K70:K72)</f>
        <v>920000</v>
      </c>
      <c r="L73" s="917">
        <f>K73/K78</f>
        <v>3.6174773470069525E-2</v>
      </c>
      <c r="M73" s="909">
        <f>SUM(M70:M72)</f>
        <v>1520000</v>
      </c>
      <c r="N73" s="917">
        <f>M73/M78</f>
        <v>5.665458910309111E-2</v>
      </c>
      <c r="O73" s="909">
        <f>SUM(O70:O72)</f>
        <v>1580000</v>
      </c>
      <c r="P73" s="917">
        <f>O73/O78</f>
        <v>5.8192870154864754E-2</v>
      </c>
      <c r="U73" s="865"/>
      <c r="Z73" s="866"/>
    </row>
    <row r="74" spans="2:26">
      <c r="B74" s="918"/>
      <c r="C74" s="919"/>
      <c r="D74" s="920"/>
      <c r="E74" s="919"/>
      <c r="F74" s="922"/>
      <c r="G74" s="919"/>
      <c r="H74" s="922"/>
      <c r="I74" s="919"/>
      <c r="J74" s="922"/>
      <c r="K74" s="919"/>
      <c r="L74" s="922"/>
      <c r="M74" s="921"/>
      <c r="N74" s="922"/>
      <c r="O74" s="919"/>
      <c r="P74" s="922"/>
      <c r="U74" s="865"/>
      <c r="Z74" s="866"/>
    </row>
    <row r="75" spans="2:26">
      <c r="B75" s="914" t="s">
        <v>937</v>
      </c>
      <c r="C75" s="907">
        <f>C55+C60+C65+C70</f>
        <v>12854447.542992353</v>
      </c>
      <c r="D75" s="903">
        <f>C75/C78</f>
        <v>0.69044606644187867</v>
      </c>
      <c r="E75" s="907">
        <f>E55+E60+E65+E70</f>
        <v>13579336.283185842</v>
      </c>
      <c r="F75" s="903">
        <f>E75/E78</f>
        <v>0.6729901965645837</v>
      </c>
      <c r="G75" s="907">
        <f>G55+G60+G65+G70</f>
        <v>16839520</v>
      </c>
      <c r="H75" s="903">
        <f>G75/G78</f>
        <v>0.77155183891482781</v>
      </c>
      <c r="I75" s="907">
        <f>I55+I60+I65+I70</f>
        <v>19602600</v>
      </c>
      <c r="J75" s="903">
        <f>I75/I78</f>
        <v>0.80273403348676109</v>
      </c>
      <c r="K75" s="907">
        <f>K55+K60+K65+K70</f>
        <v>21990752</v>
      </c>
      <c r="L75" s="903">
        <f>K75/K78</f>
        <v>0.86468529569182428</v>
      </c>
      <c r="M75" s="907">
        <f>M55+M60+M65+M70</f>
        <v>24268466.16</v>
      </c>
      <c r="N75" s="903">
        <f>M75/M78</f>
        <v>0.90455261740596804</v>
      </c>
      <c r="O75" s="907">
        <f>O55+O60+O65+O70</f>
        <v>26127092.944800001</v>
      </c>
      <c r="P75" s="903">
        <f>O75/O78</f>
        <v>0.96228514383596797</v>
      </c>
      <c r="U75" s="865"/>
      <c r="Z75" s="866"/>
    </row>
    <row r="76" spans="2:26">
      <c r="B76" s="914" t="s">
        <v>1282</v>
      </c>
      <c r="C76" s="907">
        <f t="shared" ref="C76:E77" si="6">C56+C61+C66+C71</f>
        <v>522390.67055393592</v>
      </c>
      <c r="D76" s="903">
        <f>C76/C78</f>
        <v>2.8058971995768716E-2</v>
      </c>
      <c r="E76" s="907">
        <f t="shared" si="6"/>
        <v>376292.35430120386</v>
      </c>
      <c r="F76" s="903">
        <f>E76/E78</f>
        <v>1.8649001704191127E-2</v>
      </c>
      <c r="G76" s="907">
        <f>G56+G61+G66+G71</f>
        <v>95999.881702886938</v>
      </c>
      <c r="H76" s="903">
        <f>G76/G78</f>
        <v>4.3985152346069454E-3</v>
      </c>
      <c r="I76" s="907">
        <f>I56+I61+I66+I71</f>
        <v>95999.881702886938</v>
      </c>
      <c r="J76" s="903">
        <f>I76/I78</f>
        <v>3.9312321964234511E-3</v>
      </c>
      <c r="K76" s="907">
        <f>K56+K61+K66+K71</f>
        <v>95999.881702886938</v>
      </c>
      <c r="L76" s="903">
        <f>K76/K78</f>
        <v>3.7747543192993556E-3</v>
      </c>
      <c r="M76" s="907">
        <f>M56+M61+M66+M71</f>
        <v>95999.881702886938</v>
      </c>
      <c r="N76" s="903">
        <f>M76/M78</f>
        <v>3.5781801656726408E-3</v>
      </c>
      <c r="O76" s="907">
        <f>O56+O61+O66+O71</f>
        <v>95999.881702886938</v>
      </c>
      <c r="P76" s="903">
        <f>O76/O78</f>
        <v>3.535764968872453E-3</v>
      </c>
      <c r="U76" s="865"/>
      <c r="Z76" s="866"/>
    </row>
    <row r="77" spans="2:26">
      <c r="B77" s="914" t="s">
        <v>1283</v>
      </c>
      <c r="C77" s="907">
        <f t="shared" si="6"/>
        <v>5240760.1301390128</v>
      </c>
      <c r="D77" s="903">
        <f>C77/C78</f>
        <v>0.28149496156235254</v>
      </c>
      <c r="E77" s="907">
        <f t="shared" si="6"/>
        <v>6221985.1710117189</v>
      </c>
      <c r="F77" s="903">
        <f>E77/E78</f>
        <v>0.30836080173122521</v>
      </c>
      <c r="G77" s="907">
        <f>G57+G62+G67+G72</f>
        <v>4890000</v>
      </c>
      <c r="H77" s="903">
        <f>G77/G78</f>
        <v>0.22404964585056511</v>
      </c>
      <c r="I77" s="907">
        <f>I57+I62+I67+I72</f>
        <v>4721194.4489971697</v>
      </c>
      <c r="J77" s="903">
        <f>I77/I78</f>
        <v>0.19333473431681536</v>
      </c>
      <c r="K77" s="907">
        <f>K57+K62+K67+K72</f>
        <v>3345335.5026505901</v>
      </c>
      <c r="L77" s="903">
        <f>K77/K78</f>
        <v>0.13153994998887636</v>
      </c>
      <c r="M77" s="907">
        <f>M57+M62+M67+M72</f>
        <v>2464781.5808355613</v>
      </c>
      <c r="N77" s="903">
        <f>M77/M78</f>
        <v>9.1869202428359262E-2</v>
      </c>
      <c r="O77" s="907">
        <f>O57+O62+O67+O72</f>
        <v>927999.66636183439</v>
      </c>
      <c r="P77" s="903">
        <f>O77/O78</f>
        <v>3.4179091195159515E-2</v>
      </c>
      <c r="U77" s="865"/>
      <c r="Z77" s="866"/>
    </row>
    <row r="78" spans="2:26" ht="15.75" thickBot="1">
      <c r="B78" s="923" t="s">
        <v>4</v>
      </c>
      <c r="C78" s="909">
        <f t="shared" ref="C78:P78" si="7">SUM(C75:C77)</f>
        <v>18617598.343685303</v>
      </c>
      <c r="D78" s="910">
        <f t="shared" si="7"/>
        <v>0.99999999999999989</v>
      </c>
      <c r="E78" s="909">
        <f t="shared" si="7"/>
        <v>20177613.808498763</v>
      </c>
      <c r="F78" s="910">
        <f t="shared" si="7"/>
        <v>1</v>
      </c>
      <c r="G78" s="909">
        <f t="shared" si="7"/>
        <v>21825519.881702889</v>
      </c>
      <c r="H78" s="910">
        <f t="shared" si="7"/>
        <v>0.99999999999999989</v>
      </c>
      <c r="I78" s="909">
        <f t="shared" si="7"/>
        <v>24419794.330700058</v>
      </c>
      <c r="J78" s="910">
        <f t="shared" si="7"/>
        <v>0.99999999999999989</v>
      </c>
      <c r="K78" s="909">
        <f t="shared" si="7"/>
        <v>25432087.384353478</v>
      </c>
      <c r="L78" s="910">
        <f t="shared" si="7"/>
        <v>1</v>
      </c>
      <c r="M78" s="909">
        <f t="shared" si="7"/>
        <v>26829247.622538451</v>
      </c>
      <c r="N78" s="910">
        <f t="shared" si="7"/>
        <v>1</v>
      </c>
      <c r="O78" s="909">
        <f t="shared" si="7"/>
        <v>27151092.492864724</v>
      </c>
      <c r="P78" s="910">
        <f t="shared" si="7"/>
        <v>0.99999999999999989</v>
      </c>
      <c r="U78" s="865"/>
      <c r="Z78" s="866"/>
    </row>
    <row r="81" spans="2:26">
      <c r="B81" s="865" t="s">
        <v>1289</v>
      </c>
      <c r="C81" s="926">
        <f>(G78-C78)/C78</f>
        <v>0.1723058731206136</v>
      </c>
    </row>
    <row r="82" spans="2:26">
      <c r="B82" s="865" t="s">
        <v>1290</v>
      </c>
      <c r="C82" s="926">
        <f>AVERAGE(I78,K78,M78,O78)</f>
        <v>25958055.45761418</v>
      </c>
    </row>
    <row r="83" spans="2:26">
      <c r="B83" s="865" t="s">
        <v>1291</v>
      </c>
      <c r="C83" s="865">
        <f>O78/C78-1</f>
        <v>0.45835633531506503</v>
      </c>
    </row>
    <row r="84" spans="2:26">
      <c r="C84" s="927">
        <f>E89/C89-1</f>
        <v>0.38813066409058461</v>
      </c>
      <c r="D84" s="865">
        <f>E90/C90-1</f>
        <v>-4.082024292790587E-2</v>
      </c>
    </row>
    <row r="85" spans="2:26">
      <c r="C85" s="927">
        <f>I89/E89-1</f>
        <v>0.14680418560232611</v>
      </c>
      <c r="D85" s="865">
        <f>I90/F90-1</f>
        <v>0.360263727322921</v>
      </c>
    </row>
    <row r="88" spans="2:26">
      <c r="B88" s="925" t="s">
        <v>1287</v>
      </c>
      <c r="C88" s="925" t="s">
        <v>1243</v>
      </c>
      <c r="D88" s="925" t="s">
        <v>1244</v>
      </c>
      <c r="E88" s="925" t="s">
        <v>1111</v>
      </c>
      <c r="F88" s="925" t="s">
        <v>55</v>
      </c>
      <c r="G88" s="925" t="s">
        <v>56</v>
      </c>
      <c r="H88" s="925" t="s">
        <v>57</v>
      </c>
      <c r="I88" s="925" t="s">
        <v>58</v>
      </c>
      <c r="J88" s="866"/>
      <c r="K88" s="866"/>
      <c r="L88" s="866"/>
      <c r="M88" s="866"/>
      <c r="N88" s="866"/>
      <c r="P88" s="865"/>
      <c r="Q88" s="865"/>
      <c r="R88" s="865"/>
      <c r="S88" s="865"/>
      <c r="V88" s="866"/>
      <c r="W88" s="866"/>
      <c r="X88" s="866"/>
      <c r="Y88" s="866"/>
      <c r="Z88" s="866"/>
    </row>
    <row r="89" spans="2:26">
      <c r="B89" s="924" t="str">
        <f>B58</f>
        <v>Prevention</v>
      </c>
      <c r="C89" s="924">
        <f>C58</f>
        <v>11484106.139350152</v>
      </c>
      <c r="D89" s="924">
        <f>E58</f>
        <v>11749144.144144144</v>
      </c>
      <c r="E89" s="924">
        <f>G58</f>
        <v>15941439.881702887</v>
      </c>
      <c r="F89" s="924">
        <f>I58</f>
        <v>17928511.698200058</v>
      </c>
      <c r="G89" s="924">
        <f>K58</f>
        <v>18526704.491353478</v>
      </c>
      <c r="H89" s="924">
        <f>M58</f>
        <v>18781477.727538452</v>
      </c>
      <c r="I89" s="924">
        <f>O58</f>
        <v>18281709.980864722</v>
      </c>
      <c r="J89" s="866"/>
      <c r="K89" s="866"/>
      <c r="L89" s="866"/>
      <c r="M89" s="866"/>
      <c r="N89" s="866"/>
      <c r="P89" s="865"/>
      <c r="Q89" s="865"/>
      <c r="R89" s="865"/>
      <c r="S89" s="865"/>
      <c r="V89" s="866"/>
      <c r="W89" s="866"/>
      <c r="X89" s="866"/>
      <c r="Y89" s="866"/>
      <c r="Z89" s="866"/>
    </row>
    <row r="90" spans="2:26">
      <c r="B90" s="924" t="str">
        <f>B63</f>
        <v>Treatment, care and support</v>
      </c>
      <c r="C90" s="924">
        <f>C63</f>
        <v>4923039.6754975282</v>
      </c>
      <c r="D90" s="924">
        <f>E63</f>
        <v>5906499.2426054375</v>
      </c>
      <c r="E90" s="924">
        <f>G63</f>
        <v>4722080</v>
      </c>
      <c r="F90" s="924">
        <f>I63</f>
        <v>5129433.6325000003</v>
      </c>
      <c r="G90" s="924">
        <f>K63</f>
        <v>5632882.8930000002</v>
      </c>
      <c r="H90" s="924">
        <f>M63</f>
        <v>6197669.8949999996</v>
      </c>
      <c r="I90" s="924">
        <f>O63</f>
        <v>6977382.5120000001</v>
      </c>
      <c r="J90" s="866"/>
      <c r="K90" s="915">
        <f>G95+H95+I95+F95</f>
        <v>91988911.104800001</v>
      </c>
      <c r="L90" s="866"/>
      <c r="M90" s="866"/>
      <c r="N90" s="866"/>
      <c r="P90" s="865"/>
      <c r="Q90" s="865"/>
      <c r="R90" s="865"/>
      <c r="S90" s="865"/>
      <c r="V90" s="866"/>
      <c r="W90" s="866"/>
      <c r="X90" s="866"/>
      <c r="Y90" s="866"/>
      <c r="Z90" s="866"/>
    </row>
    <row r="91" spans="2:26">
      <c r="B91" s="924" t="str">
        <f>B68</f>
        <v xml:space="preserve">Governance and sustainability </v>
      </c>
      <c r="C91" s="924">
        <f>C68</f>
        <v>1705714.2857142859</v>
      </c>
      <c r="D91" s="924">
        <f>E68</f>
        <v>2110267.0812405329</v>
      </c>
      <c r="E91" s="924">
        <f>G68</f>
        <v>1918000</v>
      </c>
      <c r="F91" s="924">
        <f>I68</f>
        <v>641849</v>
      </c>
      <c r="G91" s="924">
        <f>K68</f>
        <v>352500</v>
      </c>
      <c r="H91" s="924">
        <f>M68</f>
        <v>330100</v>
      </c>
      <c r="I91" s="924">
        <f>O68</f>
        <v>312000</v>
      </c>
      <c r="J91" s="866"/>
      <c r="K91" s="915">
        <f>E95*4</f>
        <v>67358080</v>
      </c>
      <c r="L91" s="866"/>
      <c r="M91" s="866"/>
      <c r="N91" s="866"/>
      <c r="P91" s="865"/>
      <c r="Q91" s="865"/>
      <c r="R91" s="865"/>
      <c r="S91" s="865"/>
      <c r="V91" s="866"/>
      <c r="W91" s="866"/>
      <c r="X91" s="866"/>
      <c r="Y91" s="866"/>
      <c r="Z91" s="866"/>
    </row>
    <row r="92" spans="2:26">
      <c r="B92" s="924" t="str">
        <f>B73</f>
        <v>The rest</v>
      </c>
      <c r="C92" s="924">
        <f>C73</f>
        <v>504738.24312333635</v>
      </c>
      <c r="D92" s="924">
        <f>E73</f>
        <v>411703.34050865029</v>
      </c>
      <c r="E92" s="924">
        <f>G73</f>
        <v>400000</v>
      </c>
      <c r="F92" s="924">
        <f>I73</f>
        <v>720000</v>
      </c>
      <c r="G92" s="924">
        <f>K73</f>
        <v>920000</v>
      </c>
      <c r="H92" s="924">
        <f>M73</f>
        <v>1520000</v>
      </c>
      <c r="I92" s="924">
        <f>O73</f>
        <v>1580000</v>
      </c>
      <c r="J92" s="866"/>
      <c r="K92" s="915">
        <f>K90-K91</f>
        <v>24630831.104800001</v>
      </c>
      <c r="L92" s="866"/>
      <c r="M92" s="866"/>
      <c r="N92" s="866"/>
      <c r="P92" s="865"/>
      <c r="Q92" s="865"/>
      <c r="R92" s="865"/>
      <c r="S92" s="865"/>
      <c r="V92" s="866"/>
      <c r="W92" s="866"/>
      <c r="X92" s="866"/>
      <c r="Y92" s="866"/>
      <c r="Z92" s="866"/>
    </row>
    <row r="94" spans="2:26">
      <c r="B94" s="865" t="s">
        <v>1288</v>
      </c>
      <c r="C94" s="925" t="s">
        <v>1243</v>
      </c>
      <c r="D94" s="925" t="s">
        <v>1244</v>
      </c>
      <c r="E94" s="925" t="s">
        <v>1111</v>
      </c>
      <c r="F94" s="925" t="s">
        <v>55</v>
      </c>
      <c r="G94" s="925" t="s">
        <v>56</v>
      </c>
      <c r="H94" s="925" t="s">
        <v>57</v>
      </c>
      <c r="I94" s="925" t="s">
        <v>58</v>
      </c>
      <c r="J94" s="929"/>
    </row>
    <row r="95" spans="2:26">
      <c r="B95" s="914" t="s">
        <v>937</v>
      </c>
      <c r="C95" s="924">
        <f>C75</f>
        <v>12854447.542992353</v>
      </c>
      <c r="D95" s="924">
        <f>E75</f>
        <v>13579336.283185842</v>
      </c>
      <c r="E95" s="924">
        <f>G75</f>
        <v>16839520</v>
      </c>
      <c r="F95" s="924">
        <f>I75</f>
        <v>19602600</v>
      </c>
      <c r="G95" s="924">
        <f>K75</f>
        <v>21990752</v>
      </c>
      <c r="H95" s="924">
        <f>M75</f>
        <v>24268466.16</v>
      </c>
      <c r="I95" s="924">
        <f>O75</f>
        <v>26127092.944800001</v>
      </c>
      <c r="J95" s="928"/>
    </row>
    <row r="96" spans="2:26">
      <c r="B96" s="914" t="s">
        <v>1283</v>
      </c>
      <c r="C96" s="924">
        <f>C77</f>
        <v>5240760.1301390128</v>
      </c>
      <c r="D96" s="924">
        <f>E77</f>
        <v>6221985.1710117189</v>
      </c>
      <c r="E96" s="924">
        <f>G77</f>
        <v>4890000</v>
      </c>
      <c r="F96" s="924">
        <f>I77</f>
        <v>4721194.4489971697</v>
      </c>
      <c r="G96" s="924">
        <f>K77</f>
        <v>3345335.5026505901</v>
      </c>
      <c r="H96" s="924">
        <f>M77</f>
        <v>2464781.5808355613</v>
      </c>
      <c r="I96" s="924">
        <f>O77</f>
        <v>927999.66636183439</v>
      </c>
      <c r="J96" s="928"/>
    </row>
    <row r="97" spans="2:10" ht="15.75" thickBot="1">
      <c r="B97" s="914" t="s">
        <v>1282</v>
      </c>
      <c r="C97" s="924">
        <f>C76</f>
        <v>522390.67055393592</v>
      </c>
      <c r="D97" s="924">
        <f>E76</f>
        <v>376292.35430120386</v>
      </c>
      <c r="E97" s="924">
        <f>G76</f>
        <v>95999.881702886938</v>
      </c>
      <c r="F97" s="924">
        <f>I76</f>
        <v>95999.881702886938</v>
      </c>
      <c r="G97" s="924">
        <f>K76</f>
        <v>95999.881702886938</v>
      </c>
      <c r="H97" s="924">
        <f>M76</f>
        <v>95999.881702886938</v>
      </c>
      <c r="I97" s="924">
        <f>O76</f>
        <v>95999.881702886938</v>
      </c>
      <c r="J97" s="928"/>
    </row>
    <row r="98" spans="2:10">
      <c r="B98" s="933"/>
      <c r="C98" s="934">
        <f>SUM(Table45[2016])</f>
        <v>18617598.343685303</v>
      </c>
      <c r="D98" s="934">
        <f>SUM(Table45[2017])</f>
        <v>20177613.808498763</v>
      </c>
      <c r="E98" s="934">
        <f>SUM(Table45[2018])</f>
        <v>21825519.881702889</v>
      </c>
      <c r="F98" s="934">
        <f>SUM(Table45[2019])</f>
        <v>24419794.330700058</v>
      </c>
      <c r="G98" s="934">
        <f>SUM(Table45[2020])</f>
        <v>25432087.384353478</v>
      </c>
      <c r="H98" s="934">
        <f>SUM(Table45[2021])</f>
        <v>26829247.622538451</v>
      </c>
      <c r="I98" s="934">
        <f>SUM(Table45[2022])</f>
        <v>27151092.492864724</v>
      </c>
    </row>
    <row r="99" spans="2:10">
      <c r="E99" s="935">
        <f>Table45[[#Totals],[2016]]+Table45[[#Totals],[2017]]+Table45[[#Totals],[2018]]</f>
        <v>60620732.033886954</v>
      </c>
      <c r="F99" s="935">
        <f>Table45[[#Totals],[2019]]+Table45[[#Totals],[2020]]+Table45[[#Totals],[2021]]+Table45[[#Totals],[2022]]</f>
        <v>103832221.83045672</v>
      </c>
    </row>
    <row r="100" spans="2:10">
      <c r="E100" s="924">
        <f>C96+D96+E96</f>
        <v>16352745.301150732</v>
      </c>
      <c r="F100" s="924">
        <f>F96+G96+H96+I96</f>
        <v>11459311.198845156</v>
      </c>
    </row>
    <row r="101" spans="2:10">
      <c r="E101" s="927">
        <f>E100/E99</f>
        <v>0.26975499556834048</v>
      </c>
      <c r="F101" s="865">
        <f>F100/F99</f>
        <v>0.11036372907012029</v>
      </c>
    </row>
  </sheetData>
  <mergeCells count="2">
    <mergeCell ref="G1:O1"/>
    <mergeCell ref="V1:Z1"/>
  </mergeCells>
  <pageMargins left="0.75" right="0.75" top="1" bottom="1" header="0.5" footer="0.5"/>
  <pageSetup paperSize="9" orientation="portrait" horizontalDpi="4294967292" verticalDpi="4294967292"/>
  <drawing r:id="rId1"/>
  <tableParts count="3">
    <tablePart r:id="rId2"/>
    <tablePart r:id="rId3"/>
    <tablePart r:id="rId4"/>
  </tablePart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1"/>
  <sheetViews>
    <sheetView workbookViewId="0">
      <pane xSplit="2" ySplit="3" topLeftCell="C24" activePane="bottomRight" state="frozen"/>
      <selection pane="topRight" activeCell="C1" sqref="C1"/>
      <selection pane="bottomLeft" activeCell="A4" sqref="A4"/>
      <selection pane="bottomRight" activeCell="G37" sqref="G37:O37"/>
    </sheetView>
  </sheetViews>
  <sheetFormatPr defaultColWidth="8.85546875" defaultRowHeight="15"/>
  <cols>
    <col min="1" max="1" width="4.85546875" style="865" customWidth="1"/>
    <col min="2" max="2" width="29.42578125" style="865" customWidth="1"/>
    <col min="3" max="3" width="12.140625" style="865" bestFit="1" customWidth="1"/>
    <col min="4" max="4" width="10.140625" style="865" bestFit="1" customWidth="1"/>
    <col min="5" max="5" width="12.140625" style="865" bestFit="1" customWidth="1"/>
    <col min="6" max="6" width="13" style="865" bestFit="1" customWidth="1"/>
    <col min="7" max="7" width="14.85546875" style="865" customWidth="1"/>
    <col min="8" max="8" width="11.85546875" style="865" customWidth="1"/>
    <col min="9" max="9" width="13.85546875" style="865" customWidth="1"/>
    <col min="10" max="10" width="10.140625" style="865" bestFit="1" customWidth="1"/>
    <col min="11" max="11" width="15.140625" style="865" customWidth="1"/>
    <col min="12" max="12" width="10.140625" style="865" bestFit="1" customWidth="1"/>
    <col min="13" max="13" width="17.42578125" style="865" customWidth="1"/>
    <col min="14" max="14" width="10.140625" style="865" bestFit="1" customWidth="1"/>
    <col min="15" max="15" width="15.5703125" style="865" customWidth="1"/>
    <col min="16" max="16" width="10.140625" style="866" bestFit="1" customWidth="1"/>
    <col min="17" max="17" width="10" style="866" bestFit="1" customWidth="1"/>
    <col min="18" max="18" width="15.42578125" style="866" customWidth="1"/>
    <col min="19" max="19" width="16.42578125" style="866" customWidth="1"/>
    <col min="20" max="21" width="14.28515625" style="866" bestFit="1" customWidth="1"/>
    <col min="22" max="22" width="17.42578125" style="865" customWidth="1"/>
    <col min="23" max="23" width="17.28515625" style="865" customWidth="1"/>
    <col min="24" max="26" width="18.85546875" style="865" customWidth="1"/>
    <col min="27" max="16384" width="8.85546875" style="866"/>
  </cols>
  <sheetData>
    <row r="1" spans="1:26">
      <c r="G1" s="968" t="s">
        <v>1240</v>
      </c>
      <c r="H1" s="968"/>
      <c r="I1" s="968"/>
      <c r="J1" s="968"/>
      <c r="K1" s="968"/>
      <c r="L1" s="968"/>
      <c r="M1" s="968"/>
      <c r="N1" s="968"/>
      <c r="O1" s="968"/>
      <c r="V1" s="968" t="s">
        <v>1241</v>
      </c>
      <c r="W1" s="968"/>
      <c r="X1" s="968"/>
      <c r="Y1" s="968"/>
      <c r="Z1" s="968"/>
    </row>
    <row r="2" spans="1:26">
      <c r="G2" s="936"/>
      <c r="H2" s="936"/>
      <c r="I2" s="936"/>
      <c r="J2" s="936"/>
      <c r="K2" s="936">
        <v>1.03</v>
      </c>
      <c r="L2" s="936"/>
      <c r="M2" s="936">
        <v>1.03</v>
      </c>
      <c r="N2" s="936"/>
      <c r="O2" s="936">
        <v>1.03</v>
      </c>
      <c r="V2" s="936"/>
      <c r="W2" s="936"/>
      <c r="X2" s="936"/>
      <c r="Y2" s="936"/>
      <c r="Z2" s="936"/>
    </row>
    <row r="3" spans="1:26" ht="15.75" thickBot="1">
      <c r="A3" s="868" t="s">
        <v>81</v>
      </c>
      <c r="B3" s="868" t="s">
        <v>1242</v>
      </c>
      <c r="C3" s="868" t="s">
        <v>1243</v>
      </c>
      <c r="D3" s="868" t="s">
        <v>856</v>
      </c>
      <c r="E3" s="868" t="s">
        <v>1244</v>
      </c>
      <c r="F3" s="868" t="s">
        <v>1245</v>
      </c>
      <c r="G3" s="868" t="s">
        <v>1111</v>
      </c>
      <c r="H3" s="868" t="s">
        <v>864</v>
      </c>
      <c r="I3" s="868" t="s">
        <v>55</v>
      </c>
      <c r="J3" s="868" t="s">
        <v>1246</v>
      </c>
      <c r="K3" s="868" t="s">
        <v>56</v>
      </c>
      <c r="L3" s="868" t="s">
        <v>1247</v>
      </c>
      <c r="M3" s="868" t="s">
        <v>57</v>
      </c>
      <c r="N3" s="868" t="s">
        <v>1248</v>
      </c>
      <c r="O3" s="868" t="s">
        <v>58</v>
      </c>
      <c r="P3" s="869" t="s">
        <v>1249</v>
      </c>
      <c r="Q3" s="866" t="s">
        <v>1250</v>
      </c>
      <c r="V3" s="676"/>
      <c r="W3" s="676"/>
      <c r="X3" s="676"/>
      <c r="Y3" s="676"/>
      <c r="Z3" s="676"/>
    </row>
    <row r="4" spans="1:26" ht="17.25" thickTop="1" thickBot="1">
      <c r="B4" s="868" t="s">
        <v>4</v>
      </c>
      <c r="C4" s="868"/>
      <c r="D4" s="868"/>
      <c r="E4" s="868"/>
      <c r="F4" s="868"/>
      <c r="G4" s="870">
        <f>SUBTOTAL(9,G5:G46)</f>
        <v>37563799.70425722</v>
      </c>
      <c r="H4" s="870"/>
      <c r="I4" s="871">
        <f>SUBTOTAL(9,I5:I46)</f>
        <v>39679485.826750144</v>
      </c>
      <c r="J4" s="871"/>
      <c r="K4" s="871">
        <f>SUBTOTAL(9,K5:K46)</f>
        <v>41710218.460883699</v>
      </c>
      <c r="L4" s="871"/>
      <c r="M4" s="871">
        <f>SUBTOTAL(9,M5:M46)</f>
        <v>43703119.056346118</v>
      </c>
      <c r="N4" s="871"/>
      <c r="O4" s="871">
        <f>SUBTOTAL(9,O5:O46)</f>
        <v>43957731.232161812</v>
      </c>
      <c r="V4" s="676"/>
      <c r="W4" s="676"/>
      <c r="X4" s="676"/>
      <c r="Y4" s="676"/>
      <c r="Z4" s="676"/>
    </row>
    <row r="5" spans="1:26" ht="16.5" thickTop="1" thickBot="1">
      <c r="A5" s="872">
        <v>1</v>
      </c>
      <c r="B5" s="872" t="s">
        <v>1251</v>
      </c>
      <c r="C5" s="872"/>
      <c r="D5" s="872"/>
      <c r="E5" s="872"/>
      <c r="F5" s="872"/>
      <c r="G5" s="873">
        <f>SUBTOTAL(9,G6:G37)</f>
        <v>25098800</v>
      </c>
      <c r="H5" s="873"/>
      <c r="I5" s="873">
        <f>SUBTOTAL(9,I6:I37)</f>
        <v>27636500</v>
      </c>
      <c r="J5" s="873"/>
      <c r="K5" s="873">
        <f>SUBTOTAL(9,K6:K37)</f>
        <v>33106880</v>
      </c>
      <c r="L5" s="873"/>
      <c r="M5" s="873">
        <f>SUBTOTAL(9,M6:M37)</f>
        <v>37301165.399999999</v>
      </c>
      <c r="N5" s="873"/>
      <c r="O5" s="873">
        <f>SUBTOTAL(9,O6:O37)</f>
        <v>41397732.362000003</v>
      </c>
      <c r="V5" s="676"/>
      <c r="W5" s="676"/>
      <c r="X5" s="676"/>
      <c r="Y5" s="676"/>
      <c r="Z5" s="676"/>
    </row>
    <row r="6" spans="1:26" ht="15.75" thickTop="1">
      <c r="A6" s="874">
        <v>1</v>
      </c>
      <c r="B6" s="875" t="s">
        <v>90</v>
      </c>
      <c r="C6" s="875"/>
      <c r="D6" s="875"/>
      <c r="E6" s="875"/>
      <c r="F6" s="875"/>
      <c r="G6" s="876">
        <f>SUBTOTAL(9,G7:G25)</f>
        <v>15463600</v>
      </c>
      <c r="H6" s="876"/>
      <c r="I6" s="876">
        <f>SUBTOTAL(9,I7:I25)</f>
        <v>16559900</v>
      </c>
      <c r="J6" s="876"/>
      <c r="K6" s="876">
        <f>SUBTOTAL(9,K7:K25)</f>
        <v>19070480</v>
      </c>
      <c r="L6" s="876"/>
      <c r="M6" s="876">
        <f>SUBTOTAL(9,M7:M25)</f>
        <v>21584515.399999999</v>
      </c>
      <c r="N6" s="876"/>
      <c r="O6" s="876">
        <f>SUBTOTAL(9,O7:O25)</f>
        <v>23653982.862</v>
      </c>
      <c r="V6" s="676"/>
      <c r="W6" s="676"/>
      <c r="X6" s="676"/>
      <c r="Y6" s="676"/>
      <c r="Z6" s="676"/>
    </row>
    <row r="7" spans="1:26">
      <c r="A7" s="877">
        <v>1.1000000000000001</v>
      </c>
      <c r="B7" s="877" t="s">
        <v>920</v>
      </c>
      <c r="C7" s="877"/>
      <c r="D7" s="877"/>
      <c r="E7" s="877"/>
      <c r="F7" s="877"/>
      <c r="G7" s="878">
        <f t="shared" ref="G7:O7" si="0">SUBTOTAL(9,G8:G13)</f>
        <v>8780000</v>
      </c>
      <c r="H7" s="878"/>
      <c r="I7" s="878">
        <f t="shared" si="0"/>
        <v>9506000</v>
      </c>
      <c r="J7" s="878"/>
      <c r="K7" s="878">
        <f t="shared" si="0"/>
        <v>9791180</v>
      </c>
      <c r="L7" s="878"/>
      <c r="M7" s="878">
        <f t="shared" si="0"/>
        <v>10084915.4</v>
      </c>
      <c r="N7" s="878"/>
      <c r="O7" s="878">
        <f t="shared" si="0"/>
        <v>10387462.862</v>
      </c>
      <c r="V7" s="676"/>
      <c r="W7" s="676"/>
      <c r="X7" s="676"/>
      <c r="Y7" s="676"/>
      <c r="Z7" s="676"/>
    </row>
    <row r="8" spans="1:26">
      <c r="A8" s="866"/>
      <c r="B8" s="866" t="s">
        <v>1252</v>
      </c>
      <c r="C8" s="866"/>
      <c r="D8" s="866"/>
      <c r="E8" s="866"/>
      <c r="F8" s="866"/>
      <c r="G8" s="879">
        <f>SUBTOTAL(9,G9:G13)</f>
        <v>8780000</v>
      </c>
      <c r="H8" s="879"/>
      <c r="I8" s="879">
        <f>SUBTOTAL(9,I9:I13)</f>
        <v>9506000</v>
      </c>
      <c r="J8" s="879"/>
      <c r="K8" s="879">
        <f>SUBTOTAL(9,K9:K13)</f>
        <v>9791180</v>
      </c>
      <c r="L8" s="879"/>
      <c r="M8" s="879">
        <f>SUBTOTAL(9,M9:M13)</f>
        <v>10084915.4</v>
      </c>
      <c r="N8" s="879"/>
      <c r="O8" s="879">
        <f>SUBTOTAL(9,O9:O13)</f>
        <v>10387462.862</v>
      </c>
      <c r="V8" s="676"/>
      <c r="W8" s="676"/>
      <c r="X8" s="676"/>
      <c r="Y8" s="676"/>
      <c r="Z8" s="676"/>
    </row>
    <row r="9" spans="1:26" hidden="1">
      <c r="A9" s="880"/>
      <c r="B9" s="880" t="s">
        <v>1103</v>
      </c>
      <c r="C9" s="880"/>
      <c r="D9" s="880"/>
      <c r="E9" s="880"/>
      <c r="F9" s="880"/>
      <c r="G9" s="881">
        <v>1400000</v>
      </c>
      <c r="H9" s="881"/>
      <c r="I9" s="881">
        <v>1400000</v>
      </c>
      <c r="J9" s="881"/>
      <c r="K9" s="881">
        <f>GARP_18_2249[[#This Row],[2019]]*$K$2</f>
        <v>1442000</v>
      </c>
      <c r="L9" s="881"/>
      <c r="M9" s="881">
        <f>GARP_18_2249[[#This Row],[2020]]*$M$2</f>
        <v>1485260</v>
      </c>
      <c r="N9" s="881"/>
      <c r="O9" s="881">
        <f>GARP_18_2249[[#This Row],[2021]]*$O$2</f>
        <v>1529817.8</v>
      </c>
      <c r="V9" s="676"/>
      <c r="W9" s="676"/>
      <c r="X9" s="676"/>
      <c r="Y9" s="676"/>
      <c r="Z9" s="676"/>
    </row>
    <row r="10" spans="1:26" hidden="1">
      <c r="A10" s="880"/>
      <c r="B10" s="880" t="s">
        <v>921</v>
      </c>
      <c r="C10" s="880"/>
      <c r="D10" s="880"/>
      <c r="E10" s="880"/>
      <c r="F10" s="880"/>
      <c r="G10" s="881">
        <v>6274000</v>
      </c>
      <c r="H10" s="881"/>
      <c r="I10" s="881">
        <v>7000000</v>
      </c>
      <c r="J10" s="881"/>
      <c r="K10" s="881">
        <f>GARP_18_2249[[#This Row],[2019]]*$K$2</f>
        <v>7210000</v>
      </c>
      <c r="L10" s="881"/>
      <c r="M10" s="881">
        <f>GARP_18_2249[[#This Row],[2020]]*$M$2</f>
        <v>7426300</v>
      </c>
      <c r="N10" s="881"/>
      <c r="O10" s="881">
        <f>GARP_18_2249[[#This Row],[2021]]*$O$2</f>
        <v>7649089</v>
      </c>
      <c r="V10" s="676"/>
      <c r="W10" s="676"/>
      <c r="X10" s="676"/>
      <c r="Y10" s="676"/>
      <c r="Z10" s="676"/>
    </row>
    <row r="11" spans="1:26" hidden="1">
      <c r="A11" s="880"/>
      <c r="B11" s="880" t="s">
        <v>1106</v>
      </c>
      <c r="C11" s="880"/>
      <c r="D11" s="880"/>
      <c r="E11" s="880"/>
      <c r="F11" s="880"/>
      <c r="G11" s="881">
        <v>770000</v>
      </c>
      <c r="H11" s="881"/>
      <c r="I11" s="881">
        <v>770000</v>
      </c>
      <c r="J11" s="881"/>
      <c r="K11" s="881">
        <f>GARP_18_2249[[#This Row],[2019]]*$K$2</f>
        <v>793100</v>
      </c>
      <c r="L11" s="881"/>
      <c r="M11" s="881">
        <f>GARP_18_2249[[#This Row],[2020]]*$M$2</f>
        <v>816893</v>
      </c>
      <c r="N11" s="881"/>
      <c r="O11" s="881">
        <f>GARP_18_2249[[#This Row],[2021]]*$O$2</f>
        <v>841399.79</v>
      </c>
      <c r="V11" s="676"/>
      <c r="W11" s="676"/>
      <c r="X11" s="676"/>
      <c r="Y11" s="676"/>
      <c r="Z11" s="676"/>
    </row>
    <row r="12" spans="1:26" hidden="1">
      <c r="A12" s="880"/>
      <c r="B12" s="880" t="s">
        <v>1108</v>
      </c>
      <c r="C12" s="880"/>
      <c r="D12" s="880"/>
      <c r="E12" s="880"/>
      <c r="F12" s="880"/>
      <c r="G12" s="881">
        <v>36000</v>
      </c>
      <c r="H12" s="881"/>
      <c r="I12" s="881">
        <v>36000</v>
      </c>
      <c r="J12" s="881"/>
      <c r="K12" s="881">
        <f>GARP_18_2249[[#This Row],[2019]]*$K$2</f>
        <v>37080</v>
      </c>
      <c r="L12" s="881"/>
      <c r="M12" s="881">
        <f>GARP_18_2249[[#This Row],[2020]]*$M$2</f>
        <v>38192.400000000001</v>
      </c>
      <c r="N12" s="881"/>
      <c r="O12" s="881">
        <f>GARP_18_2249[[#This Row],[2021]]*$O$2</f>
        <v>39338.172000000006</v>
      </c>
      <c r="V12" s="676"/>
      <c r="W12" s="676"/>
      <c r="X12" s="676"/>
      <c r="Y12" s="676"/>
      <c r="Z12" s="676"/>
    </row>
    <row r="13" spans="1:26" hidden="1">
      <c r="A13" s="880"/>
      <c r="B13" s="880" t="s">
        <v>1110</v>
      </c>
      <c r="C13" s="880"/>
      <c r="D13" s="880"/>
      <c r="E13" s="880"/>
      <c r="F13" s="880"/>
      <c r="G13" s="881">
        <v>300000</v>
      </c>
      <c r="H13" s="881"/>
      <c r="I13" s="881">
        <v>300000</v>
      </c>
      <c r="J13" s="881"/>
      <c r="K13" s="881">
        <f>GARP_18_2249[[#This Row],[2019]]*$K$2</f>
        <v>309000</v>
      </c>
      <c r="L13" s="881"/>
      <c r="M13" s="881">
        <f>GARP_18_2249[[#This Row],[2020]]*$M$2</f>
        <v>318270</v>
      </c>
      <c r="N13" s="881"/>
      <c r="O13" s="881">
        <f>GARP_18_2249[[#This Row],[2021]]*$O$2</f>
        <v>327818.10000000003</v>
      </c>
      <c r="V13" s="676"/>
      <c r="W13" s="676"/>
      <c r="X13" s="676"/>
      <c r="Y13" s="676"/>
      <c r="Z13" s="676"/>
    </row>
    <row r="14" spans="1:26">
      <c r="A14" s="877">
        <v>1.2</v>
      </c>
      <c r="B14" s="877" t="s">
        <v>1253</v>
      </c>
      <c r="C14" s="877"/>
      <c r="D14" s="877"/>
      <c r="E14" s="877"/>
      <c r="F14" s="877"/>
      <c r="G14" s="878">
        <f t="shared" ref="G14:O14" si="1">SUBTOTAL(9,G15:G18)</f>
        <v>3291600</v>
      </c>
      <c r="H14" s="878"/>
      <c r="I14" s="878">
        <f t="shared" si="1"/>
        <v>4413900</v>
      </c>
      <c r="J14" s="878"/>
      <c r="K14" s="878">
        <f t="shared" si="1"/>
        <v>5051300</v>
      </c>
      <c r="L14" s="878"/>
      <c r="M14" s="878">
        <f t="shared" si="1"/>
        <v>5646400</v>
      </c>
      <c r="N14" s="878"/>
      <c r="O14" s="878">
        <f t="shared" si="1"/>
        <v>6173200</v>
      </c>
      <c r="V14" s="676"/>
      <c r="W14" s="676"/>
      <c r="X14" s="676"/>
      <c r="Y14" s="676"/>
      <c r="Z14" s="676"/>
    </row>
    <row r="15" spans="1:26">
      <c r="A15" s="866"/>
      <c r="B15" s="866" t="s">
        <v>1254</v>
      </c>
      <c r="C15" s="866"/>
      <c r="D15" s="866"/>
      <c r="E15" s="866"/>
      <c r="F15" s="866"/>
      <c r="G15" s="879">
        <v>1331200</v>
      </c>
      <c r="H15" s="879"/>
      <c r="I15" s="879">
        <v>2452500</v>
      </c>
      <c r="J15" s="879"/>
      <c r="K15" s="879">
        <v>2932400</v>
      </c>
      <c r="L15" s="879"/>
      <c r="M15" s="879">
        <v>3355000</v>
      </c>
      <c r="N15" s="879"/>
      <c r="O15" s="879">
        <v>3690500</v>
      </c>
      <c r="V15" s="676"/>
      <c r="W15" s="676"/>
      <c r="X15" s="676"/>
      <c r="Y15" s="676"/>
      <c r="Z15" s="676"/>
    </row>
    <row r="16" spans="1:26" ht="15.75">
      <c r="A16" s="866"/>
      <c r="B16" s="866" t="s">
        <v>1255</v>
      </c>
      <c r="C16" s="866"/>
      <c r="D16" s="866"/>
      <c r="E16" s="866"/>
      <c r="F16" s="866"/>
      <c r="G16" s="879">
        <v>6400</v>
      </c>
      <c r="H16" s="879"/>
      <c r="I16" s="879">
        <v>6400</v>
      </c>
      <c r="J16" s="879"/>
      <c r="K16" s="879">
        <v>6400</v>
      </c>
      <c r="L16" s="879"/>
      <c r="M16" s="879">
        <v>6400</v>
      </c>
      <c r="N16" s="879"/>
      <c r="O16" s="879">
        <v>6400</v>
      </c>
      <c r="V16" s="676"/>
      <c r="W16" s="676"/>
      <c r="X16" s="676"/>
      <c r="Y16" s="676"/>
      <c r="Z16" s="676"/>
    </row>
    <row r="17" spans="1:26" ht="15.75">
      <c r="A17" s="882"/>
      <c r="B17" s="882" t="s">
        <v>1256</v>
      </c>
      <c r="C17" s="882"/>
      <c r="D17" s="882"/>
      <c r="E17" s="882"/>
      <c r="F17" s="882"/>
      <c r="G17" s="879">
        <v>379000</v>
      </c>
      <c r="H17" s="879"/>
      <c r="I17" s="879">
        <v>380000</v>
      </c>
      <c r="J17" s="879"/>
      <c r="K17" s="879">
        <v>380000</v>
      </c>
      <c r="L17" s="879"/>
      <c r="M17" s="879">
        <v>380000</v>
      </c>
      <c r="N17" s="879"/>
      <c r="O17" s="879">
        <v>380000</v>
      </c>
      <c r="V17" s="676"/>
      <c r="W17" s="676"/>
      <c r="X17" s="676"/>
      <c r="Y17" s="676"/>
      <c r="Z17" s="676"/>
    </row>
    <row r="18" spans="1:26" ht="15.75">
      <c r="A18" s="866"/>
      <c r="B18" s="882" t="s">
        <v>1257</v>
      </c>
      <c r="C18" s="882"/>
      <c r="D18" s="882"/>
      <c r="E18" s="882"/>
      <c r="F18" s="882"/>
      <c r="G18" s="879">
        <v>1575000</v>
      </c>
      <c r="H18" s="879"/>
      <c r="I18" s="879">
        <v>1575000</v>
      </c>
      <c r="J18" s="879"/>
      <c r="K18" s="879">
        <v>1732500.0000000002</v>
      </c>
      <c r="L18" s="879"/>
      <c r="M18" s="879">
        <v>1905000</v>
      </c>
      <c r="N18" s="879"/>
      <c r="O18" s="879">
        <v>2096300.0000000002</v>
      </c>
      <c r="V18" s="676"/>
      <c r="W18" s="676"/>
      <c r="X18" s="676"/>
      <c r="Y18" s="676"/>
      <c r="Z18" s="676"/>
    </row>
    <row r="19" spans="1:26">
      <c r="A19" s="883" t="s">
        <v>1258</v>
      </c>
      <c r="B19" s="877" t="s">
        <v>1259</v>
      </c>
      <c r="C19" s="877"/>
      <c r="D19" s="877"/>
      <c r="E19" s="877"/>
      <c r="F19" s="877"/>
      <c r="G19" s="878">
        <f t="shared" ref="G19:O19" si="2">SUBTOTAL(9,G20:G23)</f>
        <v>3392000</v>
      </c>
      <c r="H19" s="878"/>
      <c r="I19" s="878">
        <f t="shared" si="2"/>
        <v>2640000</v>
      </c>
      <c r="J19" s="878"/>
      <c r="K19" s="878">
        <f t="shared" si="2"/>
        <v>4228000</v>
      </c>
      <c r="L19" s="878"/>
      <c r="M19" s="878">
        <f t="shared" si="2"/>
        <v>5853200</v>
      </c>
      <c r="N19" s="878"/>
      <c r="O19" s="878">
        <f t="shared" si="2"/>
        <v>7093320</v>
      </c>
      <c r="V19" s="676"/>
      <c r="W19" s="676"/>
      <c r="X19" s="676"/>
      <c r="Y19" s="676"/>
      <c r="Z19" s="676"/>
    </row>
    <row r="20" spans="1:26">
      <c r="A20" s="866"/>
      <c r="B20" s="866" t="s">
        <v>1260</v>
      </c>
      <c r="C20" s="866"/>
      <c r="D20" s="866"/>
      <c r="E20" s="866"/>
      <c r="F20" s="866"/>
      <c r="G20" s="879">
        <v>0</v>
      </c>
      <c r="H20" s="879"/>
      <c r="I20" s="879"/>
      <c r="J20" s="879"/>
      <c r="K20" s="879">
        <v>2088000</v>
      </c>
      <c r="L20" s="879"/>
      <c r="M20" s="879">
        <v>2401200</v>
      </c>
      <c r="N20" s="879"/>
      <c r="O20" s="879">
        <v>3641320</v>
      </c>
      <c r="V20" s="676"/>
      <c r="W20" s="676"/>
      <c r="X20" s="676"/>
      <c r="Y20" s="676"/>
      <c r="Z20" s="676"/>
    </row>
    <row r="21" spans="1:26">
      <c r="A21" s="866"/>
      <c r="B21" s="866" t="s">
        <v>1261</v>
      </c>
      <c r="C21" s="866"/>
      <c r="D21" s="866"/>
      <c r="E21" s="866"/>
      <c r="F21" s="866"/>
      <c r="G21" s="879">
        <v>2812000</v>
      </c>
      <c r="H21" s="879"/>
      <c r="I21" s="879">
        <v>2000000</v>
      </c>
      <c r="J21" s="879"/>
      <c r="K21" s="879">
        <v>1500000</v>
      </c>
      <c r="L21" s="879"/>
      <c r="M21" s="879">
        <v>2812000</v>
      </c>
      <c r="N21" s="879"/>
      <c r="O21" s="879">
        <v>2812000</v>
      </c>
      <c r="V21" s="676"/>
      <c r="W21" s="676"/>
      <c r="X21" s="676"/>
      <c r="Y21" s="676"/>
      <c r="Z21" s="676"/>
    </row>
    <row r="22" spans="1:26">
      <c r="A22" s="866"/>
      <c r="B22" s="866" t="s">
        <v>1262</v>
      </c>
      <c r="C22" s="866"/>
      <c r="D22" s="866"/>
      <c r="E22" s="866"/>
      <c r="F22" s="866"/>
      <c r="G22" s="879">
        <v>340000</v>
      </c>
      <c r="H22" s="879"/>
      <c r="I22" s="879">
        <v>400000</v>
      </c>
      <c r="J22" s="879"/>
      <c r="K22" s="879">
        <v>400000</v>
      </c>
      <c r="L22" s="879"/>
      <c r="M22" s="879">
        <v>400000</v>
      </c>
      <c r="N22" s="879"/>
      <c r="O22" s="879">
        <v>400000</v>
      </c>
      <c r="V22" s="676"/>
      <c r="W22" s="676"/>
      <c r="X22" s="676"/>
      <c r="Y22" s="676"/>
      <c r="Z22" s="676"/>
    </row>
    <row r="23" spans="1:26">
      <c r="A23" s="866"/>
      <c r="B23" s="866" t="s">
        <v>1263</v>
      </c>
      <c r="C23" s="866"/>
      <c r="D23" s="866"/>
      <c r="E23" s="866"/>
      <c r="F23" s="866"/>
      <c r="G23" s="879">
        <v>240000</v>
      </c>
      <c r="H23" s="879"/>
      <c r="I23" s="879">
        <v>240000</v>
      </c>
      <c r="J23" s="879"/>
      <c r="K23" s="879">
        <v>240000</v>
      </c>
      <c r="L23" s="879"/>
      <c r="M23" s="879">
        <v>240000</v>
      </c>
      <c r="N23" s="879"/>
      <c r="O23" s="879">
        <v>240000</v>
      </c>
      <c r="V23" s="676"/>
      <c r="W23" s="676"/>
      <c r="X23" s="676"/>
      <c r="Y23" s="676"/>
      <c r="Z23" s="676"/>
    </row>
    <row r="24" spans="1:26">
      <c r="A24" s="877" t="s">
        <v>1264</v>
      </c>
      <c r="B24" s="877" t="s">
        <v>1265</v>
      </c>
      <c r="C24" s="877"/>
      <c r="D24" s="877"/>
      <c r="E24" s="877"/>
      <c r="F24" s="877"/>
      <c r="G24" s="878">
        <f t="shared" ref="G24:O24" si="3">SUBTOTAL(9,G25)</f>
        <v>0</v>
      </c>
      <c r="H24" s="878"/>
      <c r="I24" s="878">
        <f t="shared" si="3"/>
        <v>0</v>
      </c>
      <c r="J24" s="878"/>
      <c r="K24" s="878">
        <f t="shared" si="3"/>
        <v>0</v>
      </c>
      <c r="L24" s="878"/>
      <c r="M24" s="878">
        <f t="shared" si="3"/>
        <v>0</v>
      </c>
      <c r="N24" s="878"/>
      <c r="O24" s="878">
        <f t="shared" si="3"/>
        <v>0</v>
      </c>
      <c r="V24" s="676"/>
      <c r="W24" s="676"/>
      <c r="X24" s="676"/>
      <c r="Y24" s="676"/>
      <c r="Z24" s="676"/>
    </row>
    <row r="25" spans="1:26" ht="15.75">
      <c r="A25" s="882"/>
      <c r="B25" s="882" t="s">
        <v>1266</v>
      </c>
      <c r="C25" s="882"/>
      <c r="D25" s="882"/>
      <c r="E25" s="882"/>
      <c r="F25" s="882"/>
      <c r="G25" s="879"/>
      <c r="H25" s="879"/>
      <c r="I25" s="879"/>
      <c r="J25" s="879"/>
      <c r="K25" s="879"/>
      <c r="L25" s="879"/>
      <c r="M25" s="879"/>
      <c r="N25" s="879"/>
      <c r="O25" s="879"/>
      <c r="V25" s="676"/>
      <c r="W25" s="676"/>
      <c r="X25" s="676"/>
      <c r="Y25" s="676"/>
      <c r="Z25" s="676"/>
    </row>
    <row r="26" spans="1:26">
      <c r="A26" s="874">
        <v>2</v>
      </c>
      <c r="B26" s="874" t="s">
        <v>1267</v>
      </c>
      <c r="C26" s="874"/>
      <c r="D26" s="874"/>
      <c r="E26" s="874"/>
      <c r="F26" s="874"/>
      <c r="G26" s="884">
        <f>SUBTOTAL(9,G27:G32)</f>
        <v>8855200</v>
      </c>
      <c r="H26" s="884"/>
      <c r="I26" s="884">
        <f>SUBTOTAL(9,I27:I32)</f>
        <v>10296600</v>
      </c>
      <c r="J26" s="884"/>
      <c r="K26" s="884">
        <f>SUBTOTAL(9,K27:K32)</f>
        <v>13256400</v>
      </c>
      <c r="L26" s="884"/>
      <c r="M26" s="884">
        <f>SUBTOTAL(9,M27:M32)</f>
        <v>14936650</v>
      </c>
      <c r="N26" s="884"/>
      <c r="O26" s="884">
        <f>SUBTOTAL(9,O27:O32)</f>
        <v>16963749.5</v>
      </c>
      <c r="V26" s="676"/>
      <c r="W26" s="676"/>
      <c r="X26" s="676"/>
      <c r="Y26" s="676"/>
      <c r="Z26" s="676"/>
    </row>
    <row r="27" spans="1:26">
      <c r="A27" s="877">
        <v>2.1</v>
      </c>
      <c r="B27" s="877" t="s">
        <v>1268</v>
      </c>
      <c r="C27" s="877"/>
      <c r="D27" s="877"/>
      <c r="E27" s="877"/>
      <c r="F27" s="877"/>
      <c r="G27" s="878">
        <f t="shared" ref="G27:O27" si="4">SUBTOTAL(9,G28:G32)</f>
        <v>8855200</v>
      </c>
      <c r="H27" s="878"/>
      <c r="I27" s="878">
        <f t="shared" si="4"/>
        <v>10296600</v>
      </c>
      <c r="J27" s="878"/>
      <c r="K27" s="878">
        <f t="shared" si="4"/>
        <v>13256400</v>
      </c>
      <c r="L27" s="878"/>
      <c r="M27" s="878">
        <f t="shared" si="4"/>
        <v>14936650</v>
      </c>
      <c r="N27" s="878"/>
      <c r="O27" s="878">
        <f t="shared" si="4"/>
        <v>16963749.5</v>
      </c>
      <c r="V27" s="676"/>
      <c r="W27" s="676"/>
      <c r="X27" s="676"/>
      <c r="Y27" s="676"/>
      <c r="Z27" s="676"/>
    </row>
    <row r="28" spans="1:26" hidden="1">
      <c r="A28" s="885"/>
      <c r="B28" s="886" t="s">
        <v>1269</v>
      </c>
      <c r="C28" s="886"/>
      <c r="D28" s="886"/>
      <c r="E28" s="886"/>
      <c r="F28" s="886"/>
      <c r="G28" s="879">
        <v>3550000</v>
      </c>
      <c r="H28" s="879"/>
      <c r="I28" s="879">
        <v>3550000</v>
      </c>
      <c r="J28" s="879"/>
      <c r="K28" s="881">
        <f>GARP_18_2249[[#This Row],[2019]]*1.1</f>
        <v>3905000.0000000005</v>
      </c>
      <c r="L28" s="881"/>
      <c r="M28" s="881">
        <f>GARP_18_2249[[#This Row],[2020]]*$M$2</f>
        <v>4022150.0000000005</v>
      </c>
      <c r="N28" s="881"/>
      <c r="O28" s="881">
        <f>GARP_18_2249[[#This Row],[2021]]*$O$2</f>
        <v>4142814.5000000005</v>
      </c>
      <c r="V28" s="676"/>
      <c r="W28" s="676"/>
      <c r="X28" s="676"/>
      <c r="Y28" s="676"/>
      <c r="Z28" s="676"/>
    </row>
    <row r="29" spans="1:26" hidden="1">
      <c r="A29" s="885"/>
      <c r="B29" s="886" t="s">
        <v>1270</v>
      </c>
      <c r="C29" s="886"/>
      <c r="D29" s="886"/>
      <c r="E29" s="886"/>
      <c r="F29" s="886"/>
      <c r="G29" s="879">
        <v>2450000</v>
      </c>
      <c r="H29" s="879"/>
      <c r="I29" s="879">
        <v>2450000</v>
      </c>
      <c r="J29" s="879"/>
      <c r="K29" s="881">
        <f>GARP_18_2249[[#This Row],[2019]]*1.1</f>
        <v>2695000</v>
      </c>
      <c r="L29" s="881"/>
      <c r="M29" s="881">
        <f>GARP_18_2249[[#This Row],[2020]]*1.1</f>
        <v>2964500.0000000005</v>
      </c>
      <c r="N29" s="881"/>
      <c r="O29" s="881">
        <f>GARP_18_2249[[#This Row],[2021]]*$O$2</f>
        <v>3053435.0000000005</v>
      </c>
      <c r="V29" s="676"/>
      <c r="W29" s="676"/>
      <c r="X29" s="676"/>
      <c r="Y29" s="676"/>
      <c r="Z29" s="676"/>
    </row>
    <row r="30" spans="1:26" hidden="1">
      <c r="A30" s="885"/>
      <c r="B30" s="886" t="s">
        <v>928</v>
      </c>
      <c r="C30" s="886"/>
      <c r="D30" s="886"/>
      <c r="E30" s="886"/>
      <c r="F30" s="886"/>
      <c r="G30" s="879">
        <v>1955000</v>
      </c>
      <c r="H30" s="879"/>
      <c r="I30" s="879">
        <v>2770000</v>
      </c>
      <c r="J30" s="879"/>
      <c r="K30" s="879">
        <v>4000000</v>
      </c>
      <c r="L30" s="879"/>
      <c r="M30" s="881">
        <f>GARP_18_2249[[#This Row],[2020]]*1.3</f>
        <v>5200000</v>
      </c>
      <c r="N30" s="881"/>
      <c r="O30" s="879">
        <f>GARP_18_2249[[#This Row],[2021]]*1.3</f>
        <v>6760000</v>
      </c>
      <c r="V30" s="676"/>
      <c r="W30" s="676"/>
      <c r="X30" s="676"/>
      <c r="Y30" s="676"/>
      <c r="Z30" s="676"/>
    </row>
    <row r="31" spans="1:26" hidden="1">
      <c r="A31" s="885"/>
      <c r="B31" s="886" t="s">
        <v>1271</v>
      </c>
      <c r="C31" s="886"/>
      <c r="D31" s="886"/>
      <c r="E31" s="886"/>
      <c r="F31" s="886"/>
      <c r="G31" s="879">
        <v>156400</v>
      </c>
      <c r="H31" s="879"/>
      <c r="I31" s="879">
        <v>156400</v>
      </c>
      <c r="J31" s="879"/>
      <c r="K31" s="879">
        <v>156400</v>
      </c>
      <c r="L31" s="879"/>
      <c r="M31" s="879">
        <v>175000</v>
      </c>
      <c r="N31" s="879"/>
      <c r="O31" s="879">
        <v>175000</v>
      </c>
      <c r="V31" s="676"/>
      <c r="W31" s="676"/>
      <c r="X31" s="676"/>
      <c r="Y31" s="676"/>
      <c r="Z31" s="676"/>
    </row>
    <row r="32" spans="1:26" hidden="1">
      <c r="A32" s="885"/>
      <c r="B32" s="886" t="s">
        <v>1272</v>
      </c>
      <c r="C32" s="886"/>
      <c r="D32" s="886"/>
      <c r="E32" s="886"/>
      <c r="F32" s="886"/>
      <c r="G32" s="879">
        <v>743800</v>
      </c>
      <c r="H32" s="879"/>
      <c r="I32" s="879">
        <v>1370200</v>
      </c>
      <c r="J32" s="879"/>
      <c r="K32" s="879">
        <v>2500000</v>
      </c>
      <c r="L32" s="879"/>
      <c r="M32" s="881">
        <f>GARP_18_2249[[#This Row],[2020]]*$M$2</f>
        <v>2575000</v>
      </c>
      <c r="N32" s="881"/>
      <c r="O32" s="879">
        <f>GARP_18_2249[[#This Row],[2021]]*1.1</f>
        <v>2832500</v>
      </c>
      <c r="V32" s="676"/>
      <c r="W32" s="676"/>
      <c r="X32" s="676"/>
      <c r="Y32" s="676"/>
      <c r="Z32" s="676"/>
    </row>
    <row r="33" spans="1:26">
      <c r="A33" s="874">
        <v>3</v>
      </c>
      <c r="B33" s="874" t="s">
        <v>855</v>
      </c>
      <c r="C33" s="874"/>
      <c r="D33" s="874"/>
      <c r="E33" s="874"/>
      <c r="F33" s="874"/>
      <c r="G33" s="884">
        <f>SUBTOTAL(9,G34:G35)</f>
        <v>780000</v>
      </c>
      <c r="H33" s="884"/>
      <c r="I33" s="884">
        <f>SUBTOTAL(9,I34:I35)</f>
        <v>780000</v>
      </c>
      <c r="J33" s="884"/>
      <c r="K33" s="884">
        <f>SUBTOTAL(9,K34:K35)</f>
        <v>780000</v>
      </c>
      <c r="L33" s="884"/>
      <c r="M33" s="884">
        <f>SUBTOTAL(9,M34:M35)</f>
        <v>780000</v>
      </c>
      <c r="N33" s="884"/>
      <c r="O33" s="884">
        <f>SUBTOTAL(9,O34:O35)</f>
        <v>780000</v>
      </c>
      <c r="V33" s="676"/>
      <c r="W33" s="676"/>
      <c r="X33" s="676"/>
      <c r="Y33" s="676"/>
      <c r="Z33" s="676"/>
    </row>
    <row r="34" spans="1:26">
      <c r="A34" s="866"/>
      <c r="B34" s="866" t="s">
        <v>1273</v>
      </c>
      <c r="C34" s="866"/>
      <c r="D34" s="866"/>
      <c r="E34" s="866"/>
      <c r="F34" s="866"/>
      <c r="G34" s="879">
        <v>660000</v>
      </c>
      <c r="H34" s="879"/>
      <c r="I34" s="879">
        <v>660000</v>
      </c>
      <c r="J34" s="879"/>
      <c r="K34" s="879">
        <v>660000</v>
      </c>
      <c r="L34" s="879"/>
      <c r="M34" s="879">
        <v>660000</v>
      </c>
      <c r="N34" s="879"/>
      <c r="O34" s="879">
        <v>660000</v>
      </c>
      <c r="V34" s="676"/>
      <c r="W34" s="676"/>
      <c r="X34" s="676"/>
      <c r="Y34" s="676"/>
      <c r="Z34" s="676"/>
    </row>
    <row r="35" spans="1:26">
      <c r="A35" s="866"/>
      <c r="B35" s="866" t="s">
        <v>1274</v>
      </c>
      <c r="C35" s="866"/>
      <c r="D35" s="866"/>
      <c r="E35" s="866"/>
      <c r="F35" s="866"/>
      <c r="G35" s="879">
        <v>120000</v>
      </c>
      <c r="H35" s="879"/>
      <c r="I35" s="879">
        <v>120000</v>
      </c>
      <c r="J35" s="879"/>
      <c r="K35" s="879">
        <v>120000</v>
      </c>
      <c r="L35" s="879"/>
      <c r="M35" s="879">
        <v>120000</v>
      </c>
      <c r="N35" s="879"/>
      <c r="O35" s="879">
        <v>120000</v>
      </c>
      <c r="V35" s="676"/>
      <c r="W35" s="676"/>
      <c r="X35" s="676"/>
      <c r="Y35" s="676"/>
      <c r="Z35" s="676"/>
    </row>
    <row r="36" spans="1:26">
      <c r="A36" s="874">
        <v>8</v>
      </c>
      <c r="B36" s="874" t="s">
        <v>1275</v>
      </c>
      <c r="C36" s="874"/>
      <c r="D36" s="874"/>
      <c r="E36" s="874"/>
      <c r="F36" s="874"/>
      <c r="G36" s="884">
        <f>SUBTOTAL(9,G37)</f>
        <v>0</v>
      </c>
      <c r="H36" s="884"/>
      <c r="I36" s="884">
        <f>SUBTOTAL(9,I37)</f>
        <v>0</v>
      </c>
      <c r="J36" s="884"/>
      <c r="K36" s="884">
        <f>SUBTOTAL(9,K37)</f>
        <v>0</v>
      </c>
      <c r="L36" s="884"/>
      <c r="M36" s="884">
        <f>SUBTOTAL(9,M37)</f>
        <v>0</v>
      </c>
      <c r="N36" s="884"/>
      <c r="O36" s="884">
        <f>SUBTOTAL(9,O37)</f>
        <v>0</v>
      </c>
      <c r="V36" s="676"/>
      <c r="W36" s="676"/>
      <c r="X36" s="676"/>
      <c r="Y36" s="676"/>
      <c r="Z36" s="676"/>
    </row>
    <row r="37" spans="1:26">
      <c r="A37" s="866"/>
      <c r="B37" s="866" t="s">
        <v>1276</v>
      </c>
      <c r="C37" s="866"/>
      <c r="D37" s="866"/>
      <c r="E37" s="866"/>
      <c r="F37" s="866"/>
      <c r="G37" s="879"/>
      <c r="H37" s="879"/>
      <c r="I37" s="879"/>
      <c r="J37" s="879"/>
      <c r="K37" s="879"/>
      <c r="L37" s="879"/>
      <c r="M37" s="879"/>
      <c r="N37" s="879"/>
      <c r="O37" s="879"/>
      <c r="V37" s="676"/>
      <c r="W37" s="676"/>
      <c r="X37" s="676"/>
      <c r="Y37" s="676"/>
      <c r="Z37" s="676"/>
    </row>
    <row r="38" spans="1:26">
      <c r="A38" s="866"/>
      <c r="B38" s="866"/>
      <c r="C38" s="866"/>
      <c r="D38" s="866"/>
      <c r="E38" s="866"/>
      <c r="F38" s="866"/>
      <c r="G38" s="866"/>
      <c r="H38" s="866"/>
      <c r="I38" s="866"/>
      <c r="J38" s="866"/>
      <c r="K38" s="866"/>
      <c r="L38" s="866"/>
      <c r="M38" s="866"/>
      <c r="N38" s="866"/>
      <c r="O38" s="866"/>
      <c r="V38" s="676"/>
      <c r="W38" s="676"/>
      <c r="X38" s="676"/>
      <c r="Y38" s="676"/>
      <c r="Z38" s="676"/>
    </row>
    <row r="39" spans="1:26" ht="15.75" thickBot="1">
      <c r="A39" s="872">
        <v>2</v>
      </c>
      <c r="B39" s="872" t="s">
        <v>1277</v>
      </c>
      <c r="C39" s="872"/>
      <c r="D39" s="872"/>
      <c r="E39" s="872"/>
      <c r="F39" s="872"/>
      <c r="G39" s="887">
        <f>SUBTOTAL(9,G40:G43)</f>
        <v>12225000</v>
      </c>
      <c r="H39" s="887"/>
      <c r="I39" s="888">
        <f>SUBTOTAL(9,I40:I43)</f>
        <v>11802986.122492926</v>
      </c>
      <c r="J39" s="888"/>
      <c r="K39" s="888">
        <f>SUBTOTAL(9,K40:K43)</f>
        <v>8363338.7566264747</v>
      </c>
      <c r="L39" s="888"/>
      <c r="M39" s="888">
        <f>SUBTOTAL(9,M40:M43)</f>
        <v>6161953.9520889036</v>
      </c>
      <c r="N39" s="888"/>
      <c r="O39" s="888">
        <f>SUBTOTAL(9,O40:O43)</f>
        <v>2319999.1659045857</v>
      </c>
      <c r="V39" s="676"/>
      <c r="W39" s="676"/>
      <c r="X39" s="676"/>
      <c r="Y39" s="676"/>
      <c r="Z39" s="676"/>
    </row>
    <row r="40" spans="1:26" ht="15.75" thickTop="1">
      <c r="A40" s="879"/>
      <c r="B40" s="879" t="s">
        <v>90</v>
      </c>
      <c r="C40" s="879"/>
      <c r="D40" s="879"/>
      <c r="E40" s="879"/>
      <c r="F40" s="879"/>
      <c r="G40" s="889">
        <v>8150000</v>
      </c>
      <c r="H40" s="889"/>
      <c r="I40" s="879">
        <f>'GF  Funding Ceiling'!C16</f>
        <v>7651379.5412429264</v>
      </c>
      <c r="J40" s="879"/>
      <c r="K40" s="890">
        <f>'GF  Funding Ceiling'!E16</f>
        <v>6636281.5241264747</v>
      </c>
      <c r="L40" s="891"/>
      <c r="M40" s="879">
        <f>'GF  Funding Ceiling'!F16</f>
        <v>4759179.2145889038</v>
      </c>
      <c r="N40" s="879"/>
      <c r="O40" s="879">
        <f>'GF  Funding Ceiling'!G16</f>
        <v>1440292.3859045857</v>
      </c>
      <c r="V40" s="676"/>
      <c r="W40" s="676"/>
      <c r="X40" s="676"/>
      <c r="Y40" s="676"/>
      <c r="Z40" s="676"/>
    </row>
    <row r="41" spans="1:26">
      <c r="A41" s="879"/>
      <c r="B41" s="879" t="s">
        <v>130</v>
      </c>
      <c r="C41" s="879"/>
      <c r="D41" s="879"/>
      <c r="E41" s="879"/>
      <c r="F41" s="879"/>
      <c r="G41" s="889">
        <v>2950000</v>
      </c>
      <c r="H41" s="889"/>
      <c r="I41" s="879">
        <f>'GF  Funding Ceiling'!C17</f>
        <v>2526984.0812499998</v>
      </c>
      <c r="J41" s="879"/>
      <c r="K41" s="892">
        <f>'GF  Funding Ceiling'!E17</f>
        <v>825807.23249999993</v>
      </c>
      <c r="L41" s="893"/>
      <c r="M41" s="879">
        <f>'GF  Funding Ceiling'!F17</f>
        <v>557524.73750000005</v>
      </c>
      <c r="N41" s="879"/>
      <c r="O41" s="879">
        <f>'GF  Funding Ceiling'!G17</f>
        <v>479706.78</v>
      </c>
      <c r="V41" s="676"/>
      <c r="W41" s="676"/>
      <c r="X41" s="676"/>
      <c r="Y41" s="676"/>
      <c r="Z41" s="676"/>
    </row>
    <row r="42" spans="1:26">
      <c r="A42" s="879"/>
      <c r="B42" s="879" t="s">
        <v>153</v>
      </c>
      <c r="C42" s="879"/>
      <c r="D42" s="879"/>
      <c r="E42" s="879"/>
      <c r="F42" s="879"/>
      <c r="G42" s="889">
        <v>1125000</v>
      </c>
      <c r="H42" s="889"/>
      <c r="I42" s="879">
        <f>'GF  Funding Ceiling'!C18</f>
        <v>824622.5</v>
      </c>
      <c r="J42" s="879"/>
      <c r="K42" s="890">
        <f>'GF  Funding Ceiling'!E18</f>
        <v>101250</v>
      </c>
      <c r="L42" s="891"/>
      <c r="M42" s="879">
        <f>'GF  Funding Ceiling'!F18</f>
        <v>45250</v>
      </c>
      <c r="N42" s="879"/>
      <c r="O42" s="879">
        <f>'GF  Funding Ceiling'!G18</f>
        <v>0</v>
      </c>
      <c r="V42" s="676"/>
      <c r="W42" s="676"/>
      <c r="X42" s="676"/>
      <c r="Y42" s="676"/>
      <c r="Z42" s="676"/>
    </row>
    <row r="43" spans="1:26">
      <c r="A43" s="879"/>
      <c r="B43" s="879" t="s">
        <v>203</v>
      </c>
      <c r="C43" s="879"/>
      <c r="D43" s="879"/>
      <c r="E43" s="879"/>
      <c r="F43" s="879"/>
      <c r="G43" s="879"/>
      <c r="H43" s="879"/>
      <c r="I43" s="879">
        <f>'GF  Funding Ceiling'!C19</f>
        <v>800000</v>
      </c>
      <c r="J43" s="879"/>
      <c r="K43" s="892">
        <f>'GF  Funding Ceiling'!E19</f>
        <v>800000</v>
      </c>
      <c r="L43" s="893"/>
      <c r="M43" s="879">
        <f>'GF  Funding Ceiling'!F19</f>
        <v>800000</v>
      </c>
      <c r="N43" s="879"/>
      <c r="O43" s="879">
        <f>'GF  Funding Ceiling'!G19</f>
        <v>400000</v>
      </c>
      <c r="V43" s="676"/>
      <c r="W43" s="676"/>
      <c r="X43" s="676"/>
      <c r="Y43" s="676"/>
      <c r="Z43" s="676"/>
    </row>
    <row r="44" spans="1:26">
      <c r="A44" s="866"/>
      <c r="B44" s="866"/>
      <c r="C44" s="866"/>
      <c r="D44" s="866"/>
      <c r="E44" s="866"/>
      <c r="F44" s="866"/>
      <c r="G44" s="879"/>
      <c r="H44" s="879"/>
      <c r="I44" s="879"/>
      <c r="J44" s="879"/>
      <c r="K44" s="879"/>
      <c r="L44" s="879"/>
      <c r="M44" s="879"/>
      <c r="N44" s="879"/>
      <c r="O44" s="879"/>
      <c r="V44" s="676"/>
      <c r="W44" s="676"/>
      <c r="X44" s="676"/>
      <c r="Y44" s="676"/>
      <c r="Z44" s="676"/>
    </row>
    <row r="45" spans="1:26" ht="15.75" thickBot="1">
      <c r="A45" s="872">
        <v>3</v>
      </c>
      <c r="B45" s="872" t="s">
        <v>1278</v>
      </c>
      <c r="C45" s="872"/>
      <c r="D45" s="872"/>
      <c r="E45" s="872"/>
      <c r="F45" s="872"/>
      <c r="G45" s="894">
        <f t="shared" ref="G45:O45" si="5">SUBTOTAL(9,G46)</f>
        <v>239999.70425721735</v>
      </c>
      <c r="H45" s="894"/>
      <c r="I45" s="894">
        <f t="shared" si="5"/>
        <v>239999.70425721735</v>
      </c>
      <c r="J45" s="894"/>
      <c r="K45" s="894">
        <f t="shared" si="5"/>
        <v>239999.70425721735</v>
      </c>
      <c r="L45" s="894"/>
      <c r="M45" s="894">
        <f t="shared" si="5"/>
        <v>239999.70425721735</v>
      </c>
      <c r="N45" s="894"/>
      <c r="O45" s="894">
        <f t="shared" si="5"/>
        <v>239999.70425721735</v>
      </c>
      <c r="V45" s="676"/>
      <c r="W45" s="676"/>
      <c r="X45" s="676"/>
      <c r="Y45" s="676"/>
      <c r="Z45" s="676"/>
    </row>
    <row r="46" spans="1:26" ht="15.75" thickTop="1">
      <c r="A46" s="866"/>
      <c r="B46" s="866" t="s">
        <v>1279</v>
      </c>
      <c r="C46" s="866"/>
      <c r="D46" s="866"/>
      <c r="E46" s="866"/>
      <c r="F46" s="866"/>
      <c r="G46" s="879">
        <v>239999.70425721735</v>
      </c>
      <c r="H46" s="879"/>
      <c r="I46" s="879">
        <v>239999.70425721735</v>
      </c>
      <c r="J46" s="879"/>
      <c r="K46" s="879">
        <v>239999.70425721735</v>
      </c>
      <c r="L46" s="879"/>
      <c r="M46" s="879">
        <v>239999.70425721735</v>
      </c>
      <c r="N46" s="879"/>
      <c r="O46" s="879">
        <v>239999.70425721735</v>
      </c>
      <c r="V46" s="676"/>
      <c r="W46" s="676"/>
      <c r="X46" s="676"/>
      <c r="Y46" s="676"/>
      <c r="Z46" s="676"/>
    </row>
    <row r="47" spans="1:26">
      <c r="A47" s="866"/>
      <c r="B47" s="866"/>
      <c r="C47" s="866"/>
      <c r="D47" s="866"/>
      <c r="E47" s="866"/>
      <c r="F47" s="866"/>
      <c r="G47" s="866"/>
      <c r="H47" s="866"/>
      <c r="I47" s="866"/>
      <c r="J47" s="866"/>
      <c r="K47" s="866"/>
      <c r="L47" s="866"/>
      <c r="M47" s="866"/>
      <c r="N47" s="866"/>
      <c r="O47" s="866"/>
      <c r="V47" s="676"/>
      <c r="W47" s="676"/>
      <c r="X47" s="676"/>
      <c r="Y47" s="676"/>
      <c r="Z47" s="676"/>
    </row>
    <row r="48" spans="1:26">
      <c r="A48" s="866"/>
      <c r="B48" s="866" t="s">
        <v>1280</v>
      </c>
      <c r="C48" s="866"/>
      <c r="D48" s="866"/>
      <c r="E48" s="866"/>
      <c r="F48" s="866"/>
      <c r="G48" s="866">
        <v>2.5</v>
      </c>
      <c r="H48" s="866"/>
      <c r="I48" s="866">
        <v>2.5</v>
      </c>
      <c r="J48" s="866"/>
      <c r="K48" s="866">
        <v>2.5</v>
      </c>
      <c r="L48" s="866"/>
      <c r="M48" s="866">
        <v>2.5</v>
      </c>
      <c r="N48" s="866"/>
      <c r="O48" s="866">
        <v>2.5</v>
      </c>
      <c r="V48" s="676"/>
      <c r="W48" s="676"/>
      <c r="X48" s="676"/>
      <c r="Y48" s="676"/>
      <c r="Z48" s="676"/>
    </row>
    <row r="49" spans="1:26" ht="12.75">
      <c r="A49" s="866"/>
      <c r="B49" s="866"/>
      <c r="C49" s="866"/>
      <c r="D49" s="866"/>
      <c r="E49" s="866"/>
      <c r="F49" s="866"/>
      <c r="G49" s="866"/>
      <c r="H49" s="866"/>
      <c r="I49" s="866"/>
      <c r="J49" s="866"/>
      <c r="K49" s="866"/>
      <c r="L49" s="866"/>
      <c r="M49" s="866"/>
      <c r="N49" s="866"/>
      <c r="O49" s="866"/>
      <c r="V49" s="866"/>
      <c r="W49" s="866"/>
      <c r="X49" s="866"/>
      <c r="Y49" s="866"/>
      <c r="Z49" s="866"/>
    </row>
    <row r="52" spans="1:26">
      <c r="G52" s="865">
        <v>2.5</v>
      </c>
    </row>
    <row r="53" spans="1:26" ht="15.75" thickBot="1">
      <c r="B53" s="882" t="s">
        <v>1281</v>
      </c>
    </row>
    <row r="54" spans="1:26" ht="15.75" thickBot="1">
      <c r="B54" s="895"/>
      <c r="C54" s="896">
        <v>2016</v>
      </c>
      <c r="D54" s="897" t="s">
        <v>204</v>
      </c>
      <c r="E54" s="896">
        <v>2017</v>
      </c>
      <c r="F54" s="898" t="s">
        <v>204</v>
      </c>
      <c r="G54" s="896">
        <v>2018</v>
      </c>
      <c r="H54" s="898" t="s">
        <v>204</v>
      </c>
      <c r="I54" s="899">
        <v>2019</v>
      </c>
      <c r="J54" s="900" t="s">
        <v>204</v>
      </c>
      <c r="K54" s="896">
        <v>2020</v>
      </c>
      <c r="L54" s="897" t="s">
        <v>204</v>
      </c>
      <c r="M54" s="899">
        <v>2021</v>
      </c>
      <c r="N54" s="900" t="s">
        <v>204</v>
      </c>
      <c r="O54" s="896">
        <v>2022</v>
      </c>
      <c r="P54" s="898" t="s">
        <v>204</v>
      </c>
      <c r="U54" s="865"/>
      <c r="Z54" s="866"/>
    </row>
    <row r="55" spans="1:26">
      <c r="B55" s="901" t="s">
        <v>937</v>
      </c>
      <c r="C55" s="902">
        <v>7901830.3967549764</v>
      </c>
      <c r="D55" s="903">
        <f>C55/C58</f>
        <v>0.68806664627379654</v>
      </c>
      <c r="E55" s="902">
        <v>8208183.0503069442</v>
      </c>
      <c r="F55" s="903">
        <f>E55/E58</f>
        <v>0.69861965685372585</v>
      </c>
      <c r="G55" s="904">
        <f>(G6)/2.5</f>
        <v>6185440</v>
      </c>
      <c r="H55" s="903">
        <f>G55/G58</f>
        <v>0.38801011990764178</v>
      </c>
      <c r="I55" s="905">
        <f>(I6)/2.53</f>
        <v>6545415.0197628466</v>
      </c>
      <c r="J55" s="903">
        <f>I55/I58</f>
        <v>0.67726108862167522</v>
      </c>
      <c r="K55" s="905">
        <f>(K6)/2.66</f>
        <v>7169353.383458646</v>
      </c>
      <c r="L55" s="903">
        <f>K55/K58</f>
        <v>0.73498498838222681</v>
      </c>
      <c r="M55" s="905">
        <f>(M6)/2.66</f>
        <v>8114479.4736842094</v>
      </c>
      <c r="N55" s="903">
        <f>M55/M58</f>
        <v>0.81194566643425381</v>
      </c>
      <c r="O55" s="905">
        <f>(O6)/2.66</f>
        <v>8892474.7601503748</v>
      </c>
      <c r="P55" s="903">
        <f>O55/O58</f>
        <v>0.93367514589090617</v>
      </c>
      <c r="U55" s="865"/>
      <c r="Z55" s="866"/>
    </row>
    <row r="56" spans="1:26">
      <c r="B56" s="906" t="s">
        <v>1282</v>
      </c>
      <c r="C56" s="907">
        <v>522390.67055393592</v>
      </c>
      <c r="D56" s="903">
        <f>C56/C58</f>
        <v>4.5488143719254782E-2</v>
      </c>
      <c r="E56" s="907">
        <v>376292.35430120386</v>
      </c>
      <c r="F56" s="903">
        <f>E56/E58</f>
        <v>3.2027214040841488E-2</v>
      </c>
      <c r="G56" s="904">
        <f>(G45)/2.5</f>
        <v>95999.881702886938</v>
      </c>
      <c r="H56" s="903">
        <f>G56/G58</f>
        <v>6.0220332928064271E-3</v>
      </c>
      <c r="I56" s="905">
        <f>(I45)/2.53</f>
        <v>94861.543184670896</v>
      </c>
      <c r="J56" s="903">
        <f>I56/I58</f>
        <v>9.8154252727445882E-3</v>
      </c>
      <c r="K56" s="905">
        <f>(K45)/2.66</f>
        <v>90225.452728277189</v>
      </c>
      <c r="L56" s="903">
        <f>K56/K58</f>
        <v>9.2496979543896518E-3</v>
      </c>
      <c r="M56" s="905">
        <f>(M45)/2.66</f>
        <v>90225.452728277189</v>
      </c>
      <c r="N56" s="903">
        <f>M56/M58</f>
        <v>9.0280794451910729E-3</v>
      </c>
      <c r="O56" s="905">
        <f>(O45)/2.66</f>
        <v>90225.452728277189</v>
      </c>
      <c r="P56" s="903">
        <f>O56/O58</f>
        <v>9.4733204210660834E-3</v>
      </c>
      <c r="U56" s="865"/>
      <c r="Z56" s="866"/>
    </row>
    <row r="57" spans="1:26">
      <c r="B57" s="906" t="s">
        <v>1283</v>
      </c>
      <c r="C57" s="907">
        <v>3059885.0720412391</v>
      </c>
      <c r="D57" s="903">
        <f>C57/C58</f>
        <v>0.2664452100069486</v>
      </c>
      <c r="E57" s="907">
        <v>3164668.7395359967</v>
      </c>
      <c r="F57" s="903">
        <f>E57/E58</f>
        <v>0.26935312910543274</v>
      </c>
      <c r="G57" s="904">
        <f>(G40)/2.5</f>
        <v>3260000</v>
      </c>
      <c r="H57" s="903">
        <f>G57/G58</f>
        <v>0.20449846589715723</v>
      </c>
      <c r="I57" s="905">
        <f>(I40)/2.53</f>
        <v>3024260.6882383111</v>
      </c>
      <c r="J57" s="903">
        <f>I57/I58</f>
        <v>0.31292348610558024</v>
      </c>
      <c r="K57" s="905">
        <f>(K40)/2.66</f>
        <v>2494842.6782430355</v>
      </c>
      <c r="L57" s="903">
        <f>K57/K58</f>
        <v>0.25576531366338356</v>
      </c>
      <c r="M57" s="905">
        <f>(M40)/2.66</f>
        <v>1789165.1182665052</v>
      </c>
      <c r="N57" s="903">
        <f>M57/M58</f>
        <v>0.17902625412055517</v>
      </c>
      <c r="O57" s="905">
        <f>(O40)/2.66</f>
        <v>541463.30297164875</v>
      </c>
      <c r="P57" s="903">
        <f>O57/O58</f>
        <v>5.6851533688027811E-2</v>
      </c>
      <c r="U57" s="865"/>
      <c r="Z57" s="866"/>
    </row>
    <row r="58" spans="1:26" ht="15.75" thickBot="1">
      <c r="B58" s="908" t="s">
        <v>853</v>
      </c>
      <c r="C58" s="909">
        <v>11484106.139350152</v>
      </c>
      <c r="D58" s="910">
        <f>C58/C78</f>
        <v>0.61684143826452886</v>
      </c>
      <c r="E58" s="909">
        <v>11749144.144144144</v>
      </c>
      <c r="F58" s="910">
        <f>E58/E78</f>
        <v>0.58228610457374463</v>
      </c>
      <c r="G58" s="909">
        <v>15941439.881702887</v>
      </c>
      <c r="H58" s="910">
        <f>G58/G78</f>
        <v>1.0609576245754631</v>
      </c>
      <c r="I58" s="909">
        <f>SUM(I55:I57)</f>
        <v>9664537.2511858288</v>
      </c>
      <c r="J58" s="910">
        <f>I58/I78</f>
        <v>0.61621965950516877</v>
      </c>
      <c r="K58" s="909">
        <f>SUM(K55:K57)</f>
        <v>9754421.5144299585</v>
      </c>
      <c r="L58" s="910">
        <f>K58/K78</f>
        <v>0.62207205298425505</v>
      </c>
      <c r="M58" s="909">
        <f>SUM(M55:M57)</f>
        <v>9993870.0446789917</v>
      </c>
      <c r="N58" s="910">
        <f>M58/M78</f>
        <v>0.60827910897096271</v>
      </c>
      <c r="O58" s="909">
        <f>SUM(O55:O57)</f>
        <v>9524163.5158503</v>
      </c>
      <c r="P58" s="910">
        <f>O58/O78</f>
        <v>0.57633263232716392</v>
      </c>
      <c r="U58" s="865"/>
      <c r="Z58" s="866"/>
    </row>
    <row r="59" spans="1:26">
      <c r="B59" s="911"/>
      <c r="C59" s="912"/>
      <c r="D59" s="913"/>
      <c r="E59" s="912"/>
      <c r="F59" s="913"/>
      <c r="G59" s="912"/>
      <c r="H59" s="913"/>
      <c r="I59" s="905"/>
      <c r="J59" s="913"/>
      <c r="K59" s="912"/>
      <c r="L59" s="913"/>
      <c r="M59" s="905"/>
      <c r="N59" s="913"/>
      <c r="O59" s="912"/>
      <c r="P59" s="913"/>
      <c r="U59" s="865"/>
      <c r="Z59" s="866"/>
    </row>
    <row r="60" spans="1:26">
      <c r="B60" s="914" t="s">
        <v>937</v>
      </c>
      <c r="C60" s="907">
        <v>3194472.8947479618</v>
      </c>
      <c r="D60" s="903">
        <f>C60/C63</f>
        <v>0.6488822161330895</v>
      </c>
      <c r="E60" s="907">
        <v>3692926.3334130594</v>
      </c>
      <c r="F60" s="903">
        <f>E60/E63</f>
        <v>0.62523098399383847</v>
      </c>
      <c r="G60" s="904">
        <f>(G26)/2.5</f>
        <v>3542080</v>
      </c>
      <c r="H60" s="903">
        <f>G60/G63</f>
        <v>0.75011012096364316</v>
      </c>
      <c r="I60" s="905">
        <f>(I26)/2.53</f>
        <v>4069802.3715415024</v>
      </c>
      <c r="J60" s="903">
        <f>I60/I63</f>
        <v>0.80294244844194307</v>
      </c>
      <c r="K60" s="905">
        <f>(K26)/2.66</f>
        <v>4983609.0225563906</v>
      </c>
      <c r="L60" s="903">
        <f>K60/K63</f>
        <v>0.94135811106414213</v>
      </c>
      <c r="M60" s="905">
        <f>(M26)/2.66</f>
        <v>5615281.9548872178</v>
      </c>
      <c r="N60" s="903">
        <f>M60/M63</f>
        <v>0.96401713889603668</v>
      </c>
      <c r="O60" s="915">
        <f>(O26)/2.66</f>
        <v>6377349.4360902254</v>
      </c>
      <c r="P60" s="903">
        <f>O60/O63</f>
        <v>0.97249932740967093</v>
      </c>
      <c r="U60" s="865"/>
      <c r="Z60" s="866"/>
    </row>
    <row r="61" spans="1:26">
      <c r="B61" s="914" t="s">
        <v>1282</v>
      </c>
      <c r="C61" s="907">
        <v>0</v>
      </c>
      <c r="D61" s="903">
        <f>C61/C63</f>
        <v>0</v>
      </c>
      <c r="E61" s="907">
        <v>0</v>
      </c>
      <c r="F61" s="903">
        <f>E61/E63</f>
        <v>0</v>
      </c>
      <c r="G61" s="904">
        <v>0</v>
      </c>
      <c r="H61" s="903">
        <f>G61/G63</f>
        <v>0</v>
      </c>
      <c r="I61" s="905">
        <v>0</v>
      </c>
      <c r="J61" s="903">
        <f>I61/I63</f>
        <v>0</v>
      </c>
      <c r="K61" s="905">
        <v>0</v>
      </c>
      <c r="L61" s="903">
        <f>K61/K63</f>
        <v>0</v>
      </c>
      <c r="M61" s="905">
        <v>0</v>
      </c>
      <c r="N61" s="903">
        <f>M61/M63</f>
        <v>0</v>
      </c>
      <c r="O61" s="915">
        <v>0</v>
      </c>
      <c r="P61" s="903">
        <f>O61/O63</f>
        <v>0</v>
      </c>
      <c r="U61" s="865"/>
      <c r="Z61" s="866"/>
    </row>
    <row r="62" spans="1:26">
      <c r="B62" s="914" t="s">
        <v>1283</v>
      </c>
      <c r="C62" s="907">
        <v>1728566.7807495669</v>
      </c>
      <c r="D62" s="903">
        <f>C62/C63</f>
        <v>0.35111778386691062</v>
      </c>
      <c r="E62" s="907">
        <v>2213572.9091923782</v>
      </c>
      <c r="F62" s="903">
        <f>E62/E63</f>
        <v>0.37476901600616153</v>
      </c>
      <c r="G62" s="904">
        <f>(G41)/2.5</f>
        <v>1180000</v>
      </c>
      <c r="H62" s="903">
        <f>G62/G63</f>
        <v>0.24988987903635687</v>
      </c>
      <c r="I62" s="905">
        <f>(I41)/2.53</f>
        <v>998807.93725296448</v>
      </c>
      <c r="J62" s="903">
        <f>I62/I63</f>
        <v>0.19705755155805693</v>
      </c>
      <c r="K62" s="905">
        <f>(K41)/2.66</f>
        <v>310453.84680451121</v>
      </c>
      <c r="L62" s="903">
        <f>K62/K63</f>
        <v>5.8641888935857908E-2</v>
      </c>
      <c r="M62" s="905">
        <f>(M41)/2.66</f>
        <v>209595.7659774436</v>
      </c>
      <c r="N62" s="903">
        <f>M62/M63</f>
        <v>3.5982861103963336E-2</v>
      </c>
      <c r="O62" s="915">
        <f>(O41)/2.66</f>
        <v>180340.89473684211</v>
      </c>
      <c r="P62" s="903">
        <f>O62/O63</f>
        <v>2.7500672590329098E-2</v>
      </c>
      <c r="U62" s="865"/>
      <c r="Z62" s="866"/>
    </row>
    <row r="63" spans="1:26" ht="15.75" thickBot="1">
      <c r="B63" s="916" t="s">
        <v>1284</v>
      </c>
      <c r="C63" s="907">
        <v>4923039.6754975282</v>
      </c>
      <c r="D63" s="917">
        <f>C63/C78</f>
        <v>0.26442936326249189</v>
      </c>
      <c r="E63" s="907">
        <v>5906499.2426054375</v>
      </c>
      <c r="F63" s="917">
        <f>E63/E78</f>
        <v>0.29272535883889472</v>
      </c>
      <c r="G63" s="907">
        <v>4722080</v>
      </c>
      <c r="H63" s="917">
        <f>G63/G78</f>
        <v>0.31427065666794302</v>
      </c>
      <c r="I63" s="909">
        <f>SUM(I60:I62)</f>
        <v>5068610.3087944668</v>
      </c>
      <c r="J63" s="917">
        <f>I63/I78</f>
        <v>0.32317918980202381</v>
      </c>
      <c r="K63" s="909">
        <f>SUM(K60:K62)</f>
        <v>5294062.8693609014</v>
      </c>
      <c r="L63" s="917">
        <f>K63/K78</f>
        <v>0.33762007853558595</v>
      </c>
      <c r="M63" s="909">
        <f>SUM(M60:M62)</f>
        <v>5824877.720864661</v>
      </c>
      <c r="N63" s="917">
        <f>M63/M78</f>
        <v>0.35453246981121578</v>
      </c>
      <c r="O63" s="909">
        <f>SUM(O60:O62)</f>
        <v>6557690.3308270676</v>
      </c>
      <c r="P63" s="917">
        <f>O63/O78</f>
        <v>0.39682339809288075</v>
      </c>
      <c r="U63" s="865"/>
      <c r="Z63" s="866"/>
    </row>
    <row r="64" spans="1:26">
      <c r="B64" s="918"/>
      <c r="C64" s="919"/>
      <c r="D64" s="920"/>
      <c r="E64" s="919"/>
      <c r="F64" s="920"/>
      <c r="G64" s="919"/>
      <c r="H64" s="920"/>
      <c r="I64" s="919"/>
      <c r="J64" s="920"/>
      <c r="K64" s="919"/>
      <c r="L64" s="920"/>
      <c r="M64" s="921"/>
      <c r="N64" s="920"/>
      <c r="O64" s="919"/>
      <c r="P64" s="920"/>
      <c r="U64" s="865"/>
      <c r="Z64" s="866"/>
    </row>
    <row r="65" spans="2:26">
      <c r="B65" s="914" t="s">
        <v>937</v>
      </c>
      <c r="C65" s="907">
        <v>1478852.4105294293</v>
      </c>
      <c r="D65" s="903">
        <f>C65/C68</f>
        <v>0.86699890064539398</v>
      </c>
      <c r="E65" s="907">
        <v>1415131.9461053975</v>
      </c>
      <c r="F65" s="903">
        <f>E65/E68</f>
        <v>0.67059376449804819</v>
      </c>
      <c r="G65" s="904">
        <f>(G33)/2.5</f>
        <v>312000</v>
      </c>
      <c r="H65" s="903">
        <f>G65/G68</f>
        <v>0.16266944734098018</v>
      </c>
      <c r="I65" s="905">
        <f>(I33)/2.53</f>
        <v>308300.39525691699</v>
      </c>
      <c r="J65" s="903">
        <f>I65/I68</f>
        <v>0.48609563931703564</v>
      </c>
      <c r="K65" s="905">
        <f>(K33)/2.66</f>
        <v>293233.0827067669</v>
      </c>
      <c r="L65" s="903">
        <f>K65/K68</f>
        <v>0.88510638297872335</v>
      </c>
      <c r="M65" s="905">
        <f>(M33)/2.66</f>
        <v>293233.0827067669</v>
      </c>
      <c r="N65" s="903">
        <f>M65/M68</f>
        <v>0.94516813086943352</v>
      </c>
      <c r="O65" s="915">
        <f>(O33)/2.66</f>
        <v>293233.0827067669</v>
      </c>
      <c r="P65" s="903">
        <f>O65/O68</f>
        <v>1</v>
      </c>
      <c r="U65" s="865"/>
      <c r="Z65" s="866"/>
    </row>
    <row r="66" spans="2:26">
      <c r="B66" s="914" t="s">
        <v>1282</v>
      </c>
      <c r="C66" s="907">
        <v>0</v>
      </c>
      <c r="D66" s="903">
        <f>C66/C68</f>
        <v>0</v>
      </c>
      <c r="E66" s="907">
        <v>0</v>
      </c>
      <c r="F66" s="903">
        <f>E66/E68</f>
        <v>0</v>
      </c>
      <c r="G66" s="904">
        <v>0</v>
      </c>
      <c r="H66" s="903">
        <f>G66/G68</f>
        <v>0</v>
      </c>
      <c r="I66" s="905">
        <v>0</v>
      </c>
      <c r="J66" s="903">
        <f>I66/I68</f>
        <v>0</v>
      </c>
      <c r="K66" s="905">
        <v>0</v>
      </c>
      <c r="L66" s="903">
        <f>K66/K68</f>
        <v>0</v>
      </c>
      <c r="M66" s="905">
        <v>0</v>
      </c>
      <c r="N66" s="903">
        <f>M66/M68</f>
        <v>0</v>
      </c>
      <c r="O66" s="915">
        <v>0</v>
      </c>
      <c r="P66" s="903">
        <f>O66/O68</f>
        <v>0</v>
      </c>
      <c r="U66" s="865"/>
      <c r="Z66" s="866"/>
    </row>
    <row r="67" spans="2:26">
      <c r="B67" s="914" t="s">
        <v>1283</v>
      </c>
      <c r="C67" s="907">
        <v>226861.87518485656</v>
      </c>
      <c r="D67" s="903">
        <f>C67/C68</f>
        <v>0.13300109935460599</v>
      </c>
      <c r="E67" s="907">
        <v>695135.13513513515</v>
      </c>
      <c r="F67" s="903">
        <f>E67/E68</f>
        <v>0.32940623550195164</v>
      </c>
      <c r="G67" s="904">
        <f>(G42)/2.5</f>
        <v>450000</v>
      </c>
      <c r="H67" s="903">
        <f>G67/G68</f>
        <v>0.2346193952033368</v>
      </c>
      <c r="I67" s="905">
        <f>(I42)/2.53</f>
        <v>325937.74703557312</v>
      </c>
      <c r="J67" s="903">
        <f>I67/I68</f>
        <v>0.51390436068296441</v>
      </c>
      <c r="K67" s="905">
        <f>(K42)/2.66</f>
        <v>38063.909774436092</v>
      </c>
      <c r="L67" s="903">
        <f>K67/K68</f>
        <v>0.11489361702127661</v>
      </c>
      <c r="M67" s="905">
        <f>(M42)/2.66</f>
        <v>17011.278195488721</v>
      </c>
      <c r="N67" s="903">
        <f>M67/M68</f>
        <v>5.4831869130566493E-2</v>
      </c>
      <c r="O67" s="915">
        <f>(O42)/2.5</f>
        <v>0</v>
      </c>
      <c r="P67" s="903">
        <f>O67/O68</f>
        <v>0</v>
      </c>
      <c r="U67" s="865"/>
      <c r="Z67" s="866"/>
    </row>
    <row r="68" spans="2:26" ht="15.75" thickBot="1">
      <c r="B68" s="908" t="s">
        <v>1285</v>
      </c>
      <c r="C68" s="909">
        <v>1705714.2857142859</v>
      </c>
      <c r="D68" s="910">
        <f>C68/C78</f>
        <v>9.161838461795091E-2</v>
      </c>
      <c r="E68" s="909">
        <v>2110267.0812405329</v>
      </c>
      <c r="F68" s="910">
        <f>E68/E78</f>
        <v>0.10458457086495002</v>
      </c>
      <c r="G68" s="909">
        <v>1918000</v>
      </c>
      <c r="H68" s="910">
        <f>G68/G78</f>
        <v>0.12764949333537651</v>
      </c>
      <c r="I68" s="909">
        <f>SUM(I65:I67)</f>
        <v>634238.14229249011</v>
      </c>
      <c r="J68" s="910">
        <f>I68/I78</f>
        <v>4.0439599116938021E-2</v>
      </c>
      <c r="K68" s="909">
        <f>SUM(K65:K67)</f>
        <v>331296.99248120299</v>
      </c>
      <c r="L68" s="910">
        <f>K68/K78</f>
        <v>2.1127916192202306E-2</v>
      </c>
      <c r="M68" s="909">
        <f>SUM(M65:M67)</f>
        <v>310244.36090225563</v>
      </c>
      <c r="N68" s="910">
        <f>M68/M78</f>
        <v>1.8883091592067171E-2</v>
      </c>
      <c r="O68" s="909">
        <f>SUM(O65:O67)</f>
        <v>293233.0827067669</v>
      </c>
      <c r="P68" s="910">
        <f>O68/O78</f>
        <v>1.7744318874885669E-2</v>
      </c>
      <c r="U68" s="865"/>
      <c r="Z68" s="866"/>
    </row>
    <row r="69" spans="2:26">
      <c r="B69" s="911"/>
      <c r="C69" s="912"/>
      <c r="D69" s="913"/>
      <c r="E69" s="912"/>
      <c r="F69" s="913"/>
      <c r="G69" s="912"/>
      <c r="H69" s="913"/>
      <c r="I69" s="905"/>
      <c r="J69" s="913"/>
      <c r="K69" s="912"/>
      <c r="L69" s="913"/>
      <c r="M69" s="905"/>
      <c r="N69" s="913"/>
      <c r="O69" s="912"/>
      <c r="P69" s="913"/>
      <c r="U69" s="865"/>
      <c r="Z69" s="866"/>
    </row>
    <row r="70" spans="2:26">
      <c r="B70" s="914" t="s">
        <v>937</v>
      </c>
      <c r="C70" s="907">
        <v>279291.8409599865</v>
      </c>
      <c r="D70" s="903">
        <f>C70/C73</f>
        <v>0.55333996336738756</v>
      </c>
      <c r="E70" s="907">
        <v>263094.95336044009</v>
      </c>
      <c r="F70" s="903">
        <f>E70/E73</f>
        <v>0.63904012300554125</v>
      </c>
      <c r="G70" s="904">
        <f>(G36)/2.5</f>
        <v>0</v>
      </c>
      <c r="H70" s="903" t="e">
        <f>G70/G73</f>
        <v>#DIV/0!</v>
      </c>
      <c r="I70" s="905">
        <f>(I36)/2.5</f>
        <v>0</v>
      </c>
      <c r="J70" s="903">
        <f>I70/I73</f>
        <v>0</v>
      </c>
      <c r="K70" s="905">
        <f>(K36)/2.5</f>
        <v>0</v>
      </c>
      <c r="L70" s="903">
        <f>K70/K73</f>
        <v>0</v>
      </c>
      <c r="M70" s="905">
        <f>(M36)/2.5</f>
        <v>0</v>
      </c>
      <c r="N70" s="903">
        <f>M70/M73</f>
        <v>0</v>
      </c>
      <c r="O70" s="915">
        <f>(O36)/2.5</f>
        <v>0</v>
      </c>
      <c r="P70" s="903">
        <f>O70/O73</f>
        <v>0</v>
      </c>
      <c r="U70" s="865"/>
      <c r="Z70" s="866"/>
    </row>
    <row r="71" spans="2:26">
      <c r="B71" s="914" t="s">
        <v>1282</v>
      </c>
      <c r="C71" s="907">
        <v>0</v>
      </c>
      <c r="D71" s="903">
        <f>C71/C73</f>
        <v>0</v>
      </c>
      <c r="E71" s="907">
        <v>0</v>
      </c>
      <c r="F71" s="903">
        <f>E71/E73</f>
        <v>0</v>
      </c>
      <c r="G71" s="904">
        <v>0</v>
      </c>
      <c r="H71" s="903" t="e">
        <f>G71/G73</f>
        <v>#DIV/0!</v>
      </c>
      <c r="I71" s="905">
        <v>0</v>
      </c>
      <c r="J71" s="903">
        <f>I71/I73</f>
        <v>0</v>
      </c>
      <c r="K71" s="905">
        <v>0</v>
      </c>
      <c r="L71" s="903">
        <f>K71/K73</f>
        <v>0</v>
      </c>
      <c r="M71" s="905">
        <v>0</v>
      </c>
      <c r="N71" s="903">
        <f>M71/M73</f>
        <v>0</v>
      </c>
      <c r="O71" s="915">
        <v>0</v>
      </c>
      <c r="P71" s="903">
        <f>O71/O73</f>
        <v>0</v>
      </c>
      <c r="U71" s="865"/>
      <c r="Z71" s="866"/>
    </row>
    <row r="72" spans="2:26">
      <c r="B72" s="914" t="s">
        <v>1283</v>
      </c>
      <c r="C72" s="907">
        <v>225446.40216334982</v>
      </c>
      <c r="D72" s="903">
        <f>C72/C73</f>
        <v>0.44666003663261239</v>
      </c>
      <c r="E72" s="907">
        <v>148608.38714821017</v>
      </c>
      <c r="F72" s="903">
        <f>E72/E73</f>
        <v>0.36095987699445875</v>
      </c>
      <c r="G72" s="904">
        <f>(G43)/2.5</f>
        <v>0</v>
      </c>
      <c r="H72" s="903" t="e">
        <f>G72/G73</f>
        <v>#DIV/0!</v>
      </c>
      <c r="I72" s="905">
        <f>(I43)/2.53</f>
        <v>316205.53359683795</v>
      </c>
      <c r="J72" s="903">
        <f>I72/I73</f>
        <v>1</v>
      </c>
      <c r="K72" s="905">
        <f>(K43)/2.66</f>
        <v>300751.87969924812</v>
      </c>
      <c r="L72" s="903">
        <f>K72/K73</f>
        <v>1</v>
      </c>
      <c r="M72" s="905">
        <f>(M43)/2.66</f>
        <v>300751.87969924812</v>
      </c>
      <c r="N72" s="903">
        <f>M72/M73</f>
        <v>1</v>
      </c>
      <c r="O72" s="915">
        <f>(O43)/2.66</f>
        <v>150375.93984962406</v>
      </c>
      <c r="P72" s="903">
        <f>O72/O73</f>
        <v>1</v>
      </c>
      <c r="U72" s="865"/>
      <c r="Z72" s="866"/>
    </row>
    <row r="73" spans="2:26" ht="15.75" thickBot="1">
      <c r="B73" s="916" t="s">
        <v>1286</v>
      </c>
      <c r="C73" s="907">
        <v>504738.24312333635</v>
      </c>
      <c r="D73" s="917">
        <f>C73/C78</f>
        <v>2.7110813855028348E-2</v>
      </c>
      <c r="E73" s="907">
        <v>411703.34050865029</v>
      </c>
      <c r="F73" s="917">
        <f>E73/E78</f>
        <v>2.0403965722410735E-2</v>
      </c>
      <c r="G73" s="909">
        <f>SUM(G70:G72)</f>
        <v>0</v>
      </c>
      <c r="H73" s="917">
        <f>G73/G78</f>
        <v>0</v>
      </c>
      <c r="I73" s="909">
        <f>SUM(I70:I72)</f>
        <v>316205.53359683795</v>
      </c>
      <c r="J73" s="917">
        <f>I73/I78</f>
        <v>2.0161551575869352E-2</v>
      </c>
      <c r="K73" s="909">
        <f>SUM(K70:K72)</f>
        <v>300751.87969924812</v>
      </c>
      <c r="L73" s="917">
        <f>K73/K78</f>
        <v>1.9179952287956704E-2</v>
      </c>
      <c r="M73" s="909">
        <f>SUM(M70:M72)</f>
        <v>300751.87969924812</v>
      </c>
      <c r="N73" s="917">
        <f>M73/M78</f>
        <v>1.8305329625754301E-2</v>
      </c>
      <c r="O73" s="909">
        <f>SUM(O70:O72)</f>
        <v>150375.93984962406</v>
      </c>
      <c r="P73" s="917">
        <f>O73/O78</f>
        <v>9.0996507050695747E-3</v>
      </c>
      <c r="U73" s="865"/>
      <c r="Z73" s="866"/>
    </row>
    <row r="74" spans="2:26">
      <c r="B74" s="918"/>
      <c r="C74" s="919"/>
      <c r="D74" s="920"/>
      <c r="E74" s="919"/>
      <c r="F74" s="922"/>
      <c r="G74" s="919"/>
      <c r="H74" s="922"/>
      <c r="I74" s="919"/>
      <c r="J74" s="922"/>
      <c r="K74" s="919"/>
      <c r="L74" s="922"/>
      <c r="M74" s="921"/>
      <c r="N74" s="922"/>
      <c r="O74" s="919"/>
      <c r="P74" s="922"/>
      <c r="U74" s="865"/>
      <c r="Z74" s="866"/>
    </row>
    <row r="75" spans="2:26">
      <c r="B75" s="914" t="s">
        <v>937</v>
      </c>
      <c r="C75" s="907">
        <f>C55+C60+C65+C70</f>
        <v>12854447.542992353</v>
      </c>
      <c r="D75" s="903">
        <f>C75/C78</f>
        <v>0.69044606644187867</v>
      </c>
      <c r="E75" s="907">
        <f>E55+E60+E65+E70</f>
        <v>13579336.283185842</v>
      </c>
      <c r="F75" s="903">
        <f>E75/E78</f>
        <v>0.6729901965645837</v>
      </c>
      <c r="G75" s="907">
        <f>G55+G60+G65+G70</f>
        <v>10039520</v>
      </c>
      <c r="H75" s="903">
        <f>G75/G78</f>
        <v>0.66816456795118839</v>
      </c>
      <c r="I75" s="907">
        <f>I55+I60+I65+I70</f>
        <v>10923517.786561266</v>
      </c>
      <c r="J75" s="903">
        <f>I75/I78</f>
        <v>0.69649340015814165</v>
      </c>
      <c r="K75" s="907">
        <f>K55+K60+K65+K70</f>
        <v>12446195.488721803</v>
      </c>
      <c r="L75" s="903">
        <f>K75/K78</f>
        <v>0.79373547350388496</v>
      </c>
      <c r="M75" s="907">
        <f>M55+M60+M65+M70</f>
        <v>14022994.511278193</v>
      </c>
      <c r="N75" s="903">
        <f>M75/M78</f>
        <v>0.85351266008972659</v>
      </c>
      <c r="O75" s="907">
        <f>O55+O60+O65+O70</f>
        <v>15563057.278947366</v>
      </c>
      <c r="P75" s="903">
        <f>O75/O78</f>
        <v>0.94176226119038708</v>
      </c>
      <c r="U75" s="865"/>
      <c r="Z75" s="866"/>
    </row>
    <row r="76" spans="2:26">
      <c r="B76" s="914" t="s">
        <v>1282</v>
      </c>
      <c r="C76" s="907">
        <f t="shared" ref="C76:E77" si="6">C56+C61+C66+C71</f>
        <v>522390.67055393592</v>
      </c>
      <c r="D76" s="903">
        <f>C76/C78</f>
        <v>2.8058971995768716E-2</v>
      </c>
      <c r="E76" s="907">
        <f t="shared" si="6"/>
        <v>376292.35430120386</v>
      </c>
      <c r="F76" s="903">
        <f>E76/E78</f>
        <v>1.8649001704191127E-2</v>
      </c>
      <c r="G76" s="907">
        <f>G56+G61+G66+G71</f>
        <v>95999.881702886938</v>
      </c>
      <c r="H76" s="903">
        <f>G76/G78</f>
        <v>6.3891221374502609E-3</v>
      </c>
      <c r="I76" s="907">
        <f>I56+I61+I66+I71</f>
        <v>94861.543184670896</v>
      </c>
      <c r="J76" s="903">
        <f>I76/I78</f>
        <v>6.0484580194690987E-3</v>
      </c>
      <c r="K76" s="907">
        <f>K56+K61+K66+K71</f>
        <v>90225.452728277189</v>
      </c>
      <c r="L76" s="903">
        <f>K76/K78</f>
        <v>5.7539785959714344E-3</v>
      </c>
      <c r="M76" s="907">
        <f>M56+M61+M66+M71</f>
        <v>90225.452728277189</v>
      </c>
      <c r="N76" s="903">
        <f>M76/M78</f>
        <v>5.4915921206398887E-3</v>
      </c>
      <c r="O76" s="907">
        <f>O56+O61+O66+O71</f>
        <v>90225.452728277189</v>
      </c>
      <c r="P76" s="903">
        <f>O76/O78</f>
        <v>5.4597836951516925E-3</v>
      </c>
      <c r="U76" s="865"/>
      <c r="Z76" s="866"/>
    </row>
    <row r="77" spans="2:26">
      <c r="B77" s="914" t="s">
        <v>1283</v>
      </c>
      <c r="C77" s="907">
        <f t="shared" si="6"/>
        <v>5240760.1301390128</v>
      </c>
      <c r="D77" s="903">
        <f>C77/C78</f>
        <v>0.28149496156235254</v>
      </c>
      <c r="E77" s="907">
        <f t="shared" si="6"/>
        <v>6221985.1710117189</v>
      </c>
      <c r="F77" s="903">
        <f>E77/E78</f>
        <v>0.30836080173122521</v>
      </c>
      <c r="G77" s="907">
        <f>G57+G62+G67+G72</f>
        <v>4890000</v>
      </c>
      <c r="H77" s="903">
        <f>G77/G78</f>
        <v>0.32544630991136142</v>
      </c>
      <c r="I77" s="907">
        <f>I57+I62+I67+I72</f>
        <v>4665211.9061236866</v>
      </c>
      <c r="J77" s="903">
        <f>I77/I78</f>
        <v>0.29745814182238917</v>
      </c>
      <c r="K77" s="907">
        <f>K57+K62+K67+K72</f>
        <v>3144112.3145212308</v>
      </c>
      <c r="L77" s="903">
        <f>K77/K78</f>
        <v>0.20051054790014364</v>
      </c>
      <c r="M77" s="907">
        <f>M57+M62+M67+M72</f>
        <v>2316524.0421386855</v>
      </c>
      <c r="N77" s="903">
        <f>M77/M78</f>
        <v>0.1409957477896335</v>
      </c>
      <c r="O77" s="907">
        <f>O57+O62+O67+O72</f>
        <v>872180.13755811495</v>
      </c>
      <c r="P77" s="903">
        <f>O77/O78</f>
        <v>5.2777955114461227E-2</v>
      </c>
      <c r="U77" s="865"/>
      <c r="Z77" s="866"/>
    </row>
    <row r="78" spans="2:26" ht="15.75" thickBot="1">
      <c r="B78" s="923" t="s">
        <v>4</v>
      </c>
      <c r="C78" s="909">
        <f t="shared" ref="C78:P78" si="7">SUM(C75:C77)</f>
        <v>18617598.343685303</v>
      </c>
      <c r="D78" s="910">
        <f t="shared" si="7"/>
        <v>0.99999999999999989</v>
      </c>
      <c r="E78" s="909">
        <f t="shared" si="7"/>
        <v>20177613.808498763</v>
      </c>
      <c r="F78" s="910">
        <f t="shared" si="7"/>
        <v>1</v>
      </c>
      <c r="G78" s="909">
        <f t="shared" si="7"/>
        <v>15025519.881702887</v>
      </c>
      <c r="H78" s="910">
        <f t="shared" si="7"/>
        <v>1</v>
      </c>
      <c r="I78" s="909">
        <f t="shared" si="7"/>
        <v>15683591.235869624</v>
      </c>
      <c r="J78" s="910">
        <f t="shared" si="7"/>
        <v>0.99999999999999989</v>
      </c>
      <c r="K78" s="909">
        <f t="shared" si="7"/>
        <v>15680533.255971311</v>
      </c>
      <c r="L78" s="910">
        <f t="shared" si="7"/>
        <v>1</v>
      </c>
      <c r="M78" s="909">
        <f t="shared" si="7"/>
        <v>16429744.006145157</v>
      </c>
      <c r="N78" s="910">
        <f t="shared" si="7"/>
        <v>1</v>
      </c>
      <c r="O78" s="909">
        <f t="shared" si="7"/>
        <v>16525462.869233759</v>
      </c>
      <c r="P78" s="910">
        <f t="shared" si="7"/>
        <v>1</v>
      </c>
      <c r="U78" s="865"/>
      <c r="Z78" s="866"/>
    </row>
    <row r="81" spans="2:26">
      <c r="B81" s="865" t="s">
        <v>1289</v>
      </c>
      <c r="C81" s="926">
        <f>(G78-C78)/C78</f>
        <v>-0.19293994830438338</v>
      </c>
    </row>
    <row r="82" spans="2:26">
      <c r="B82" s="865" t="s">
        <v>1290</v>
      </c>
      <c r="C82" s="926">
        <f>AVERAGE(I78,K78,M78,O78)</f>
        <v>16079832.841804963</v>
      </c>
    </row>
    <row r="83" spans="2:26">
      <c r="B83" s="865" t="s">
        <v>1291</v>
      </c>
      <c r="C83" s="865">
        <f>O78/C78-1</f>
        <v>-0.11237407939682786</v>
      </c>
    </row>
    <row r="84" spans="2:26">
      <c r="C84" s="927">
        <f>E89/C89-1</f>
        <v>0.38813066409058461</v>
      </c>
      <c r="D84" s="865">
        <f>E90/C90-1</f>
        <v>-4.082024292790587E-2</v>
      </c>
    </row>
    <row r="85" spans="2:26">
      <c r="C85" s="927">
        <f>I89/E89-1</f>
        <v>-0.40255312026225099</v>
      </c>
      <c r="D85" s="865">
        <f>I90/F90-1</f>
        <v>0.29378467298007127</v>
      </c>
    </row>
    <row r="88" spans="2:26">
      <c r="B88" s="925" t="s">
        <v>1287</v>
      </c>
      <c r="C88" s="925" t="s">
        <v>1243</v>
      </c>
      <c r="D88" s="925" t="s">
        <v>1244</v>
      </c>
      <c r="E88" s="925" t="s">
        <v>1111</v>
      </c>
      <c r="F88" s="925" t="s">
        <v>55</v>
      </c>
      <c r="G88" s="925" t="s">
        <v>56</v>
      </c>
      <c r="H88" s="925" t="s">
        <v>57</v>
      </c>
      <c r="I88" s="925" t="s">
        <v>58</v>
      </c>
      <c r="J88" s="866"/>
      <c r="K88" s="866"/>
      <c r="L88" s="866"/>
      <c r="M88" s="866"/>
      <c r="N88" s="866"/>
      <c r="P88" s="865"/>
      <c r="Q88" s="865"/>
      <c r="R88" s="865"/>
      <c r="S88" s="865"/>
      <c r="V88" s="866"/>
      <c r="W88" s="866"/>
      <c r="X88" s="866"/>
      <c r="Y88" s="866"/>
      <c r="Z88" s="866"/>
    </row>
    <row r="89" spans="2:26">
      <c r="B89" s="924" t="str">
        <f>B58</f>
        <v>Prevention</v>
      </c>
      <c r="C89" s="924">
        <f>C58</f>
        <v>11484106.139350152</v>
      </c>
      <c r="D89" s="924">
        <f>E58</f>
        <v>11749144.144144144</v>
      </c>
      <c r="E89" s="924">
        <f>G58</f>
        <v>15941439.881702887</v>
      </c>
      <c r="F89" s="924">
        <f>I58</f>
        <v>9664537.2511858288</v>
      </c>
      <c r="G89" s="924">
        <f>K58</f>
        <v>9754421.5144299585</v>
      </c>
      <c r="H89" s="924">
        <f>M58</f>
        <v>9993870.0446789917</v>
      </c>
      <c r="I89" s="924">
        <f>O58</f>
        <v>9524163.5158503</v>
      </c>
      <c r="J89" s="866"/>
      <c r="K89" s="866"/>
      <c r="L89" s="866"/>
      <c r="M89" s="866"/>
      <c r="N89" s="866"/>
      <c r="P89" s="865"/>
      <c r="Q89" s="865"/>
      <c r="R89" s="865"/>
      <c r="S89" s="865"/>
      <c r="V89" s="866"/>
      <c r="W89" s="866"/>
      <c r="X89" s="866"/>
      <c r="Y89" s="866"/>
      <c r="Z89" s="866"/>
    </row>
    <row r="90" spans="2:26">
      <c r="B90" s="924" t="str">
        <f>B63</f>
        <v>Treatment, care and support</v>
      </c>
      <c r="C90" s="924">
        <f>C63</f>
        <v>4923039.6754975282</v>
      </c>
      <c r="D90" s="924">
        <f>E63</f>
        <v>5906499.2426054375</v>
      </c>
      <c r="E90" s="924">
        <f>G63</f>
        <v>4722080</v>
      </c>
      <c r="F90" s="924">
        <f>I63</f>
        <v>5068610.3087944668</v>
      </c>
      <c r="G90" s="924">
        <f>K63</f>
        <v>5294062.8693609014</v>
      </c>
      <c r="H90" s="924">
        <f>M63</f>
        <v>5824877.720864661</v>
      </c>
      <c r="I90" s="924">
        <f>O63</f>
        <v>6557690.3308270676</v>
      </c>
      <c r="J90" s="866"/>
      <c r="K90" s="915">
        <f>G95+H95+I95+F95</f>
        <v>52955765.065508626</v>
      </c>
      <c r="L90" s="866"/>
      <c r="M90" s="866"/>
      <c r="N90" s="866"/>
      <c r="P90" s="865"/>
      <c r="Q90" s="865"/>
      <c r="R90" s="865"/>
      <c r="S90" s="865"/>
      <c r="V90" s="866"/>
      <c r="W90" s="866"/>
      <c r="X90" s="866"/>
      <c r="Y90" s="866"/>
      <c r="Z90" s="866"/>
    </row>
    <row r="91" spans="2:26">
      <c r="B91" s="924" t="str">
        <f>B68</f>
        <v xml:space="preserve">Governance and sustainability </v>
      </c>
      <c r="C91" s="924">
        <f>C68</f>
        <v>1705714.2857142859</v>
      </c>
      <c r="D91" s="924">
        <f>E68</f>
        <v>2110267.0812405329</v>
      </c>
      <c r="E91" s="924">
        <f>G68</f>
        <v>1918000</v>
      </c>
      <c r="F91" s="924">
        <f>I68</f>
        <v>634238.14229249011</v>
      </c>
      <c r="G91" s="924">
        <f>K68</f>
        <v>331296.99248120299</v>
      </c>
      <c r="H91" s="924">
        <f>M68</f>
        <v>310244.36090225563</v>
      </c>
      <c r="I91" s="924">
        <f>O68</f>
        <v>293233.0827067669</v>
      </c>
      <c r="J91" s="866"/>
      <c r="K91" s="915">
        <f>E95*4</f>
        <v>40158080</v>
      </c>
      <c r="L91" s="866"/>
      <c r="M91" s="866"/>
      <c r="N91" s="866"/>
      <c r="P91" s="865"/>
      <c r="Q91" s="865"/>
      <c r="R91" s="865"/>
      <c r="S91" s="865"/>
      <c r="V91" s="866"/>
      <c r="W91" s="866"/>
      <c r="X91" s="866"/>
      <c r="Y91" s="866"/>
      <c r="Z91" s="866"/>
    </row>
    <row r="92" spans="2:26">
      <c r="B92" s="924" t="str">
        <f>B73</f>
        <v>The rest</v>
      </c>
      <c r="C92" s="924">
        <f>C73</f>
        <v>504738.24312333635</v>
      </c>
      <c r="D92" s="924">
        <f>E73</f>
        <v>411703.34050865029</v>
      </c>
      <c r="E92" s="924">
        <f>G73</f>
        <v>0</v>
      </c>
      <c r="F92" s="924">
        <f>I73</f>
        <v>316205.53359683795</v>
      </c>
      <c r="G92" s="924">
        <f>K73</f>
        <v>300751.87969924812</v>
      </c>
      <c r="H92" s="924">
        <f>M73</f>
        <v>300751.87969924812</v>
      </c>
      <c r="I92" s="924">
        <f>O73</f>
        <v>150375.93984962406</v>
      </c>
      <c r="J92" s="866"/>
      <c r="K92" s="915">
        <f>K90-K91</f>
        <v>12797685.065508626</v>
      </c>
      <c r="L92" s="866"/>
      <c r="M92" s="866"/>
      <c r="N92" s="866"/>
      <c r="P92" s="865"/>
      <c r="Q92" s="865"/>
      <c r="R92" s="865"/>
      <c r="S92" s="865"/>
      <c r="V92" s="866"/>
      <c r="W92" s="866"/>
      <c r="X92" s="866"/>
      <c r="Y92" s="866"/>
      <c r="Z92" s="866"/>
    </row>
    <row r="94" spans="2:26">
      <c r="B94" s="865" t="s">
        <v>1288</v>
      </c>
      <c r="C94" s="925" t="s">
        <v>1243</v>
      </c>
      <c r="D94" s="925" t="s">
        <v>1244</v>
      </c>
      <c r="E94" s="925" t="s">
        <v>1111</v>
      </c>
      <c r="F94" s="925" t="s">
        <v>55</v>
      </c>
      <c r="G94" s="925" t="s">
        <v>56</v>
      </c>
      <c r="H94" s="925" t="s">
        <v>57</v>
      </c>
      <c r="I94" s="925" t="s">
        <v>58</v>
      </c>
      <c r="J94" s="929"/>
    </row>
    <row r="95" spans="2:26">
      <c r="B95" s="914" t="s">
        <v>937</v>
      </c>
      <c r="C95" s="924">
        <f>C75</f>
        <v>12854447.542992353</v>
      </c>
      <c r="D95" s="924">
        <f>E75</f>
        <v>13579336.283185842</v>
      </c>
      <c r="E95" s="924">
        <f>G75</f>
        <v>10039520</v>
      </c>
      <c r="F95" s="924">
        <f>I75</f>
        <v>10923517.786561266</v>
      </c>
      <c r="G95" s="924">
        <f>K75</f>
        <v>12446195.488721803</v>
      </c>
      <c r="H95" s="924">
        <f>M75</f>
        <v>14022994.511278193</v>
      </c>
      <c r="I95" s="924">
        <f>O75</f>
        <v>15563057.278947366</v>
      </c>
      <c r="J95" s="928"/>
    </row>
    <row r="96" spans="2:26">
      <c r="B96" s="914" t="s">
        <v>1283</v>
      </c>
      <c r="C96" s="924">
        <f>C77</f>
        <v>5240760.1301390128</v>
      </c>
      <c r="D96" s="924">
        <f>E77</f>
        <v>6221985.1710117189</v>
      </c>
      <c r="E96" s="924">
        <f>G77</f>
        <v>4890000</v>
      </c>
      <c r="F96" s="924">
        <f>I77</f>
        <v>4665211.9061236866</v>
      </c>
      <c r="G96" s="924">
        <f>K77</f>
        <v>3144112.3145212308</v>
      </c>
      <c r="H96" s="924">
        <f>M77</f>
        <v>2316524.0421386855</v>
      </c>
      <c r="I96" s="924">
        <f>O77</f>
        <v>872180.13755811495</v>
      </c>
      <c r="J96" s="928"/>
    </row>
    <row r="97" spans="2:10" ht="15.75" thickBot="1">
      <c r="B97" s="914" t="s">
        <v>1282</v>
      </c>
      <c r="C97" s="924">
        <f>C76</f>
        <v>522390.67055393592</v>
      </c>
      <c r="D97" s="924">
        <f>E76</f>
        <v>376292.35430120386</v>
      </c>
      <c r="E97" s="924">
        <f>G76</f>
        <v>95999.881702886938</v>
      </c>
      <c r="F97" s="924">
        <f>I76</f>
        <v>94861.543184670896</v>
      </c>
      <c r="G97" s="924">
        <f>K76</f>
        <v>90225.452728277189</v>
      </c>
      <c r="H97" s="924">
        <f>M76</f>
        <v>90225.452728277189</v>
      </c>
      <c r="I97" s="924">
        <f>O76</f>
        <v>90225.452728277189</v>
      </c>
      <c r="J97" s="928"/>
    </row>
    <row r="98" spans="2:10">
      <c r="B98" s="933"/>
      <c r="C98" s="934">
        <f>SUM(Table4551[2016])</f>
        <v>18617598.343685303</v>
      </c>
      <c r="D98" s="934">
        <f>SUM(Table4551[2017])</f>
        <v>20177613.808498763</v>
      </c>
      <c r="E98" s="934">
        <f>SUM(Table4551[2018])</f>
        <v>15025519.881702887</v>
      </c>
      <c r="F98" s="934">
        <f>SUM(Table4551[2019])</f>
        <v>15683591.235869624</v>
      </c>
      <c r="G98" s="934">
        <f>SUM(Table4551[2020])</f>
        <v>15680533.255971311</v>
      </c>
      <c r="H98" s="934">
        <f>SUM(Table4551[2021])</f>
        <v>16429744.006145155</v>
      </c>
      <c r="I98" s="934">
        <f>SUM(Table4551[2022])</f>
        <v>16525462.869233759</v>
      </c>
    </row>
    <row r="99" spans="2:10">
      <c r="E99" s="935">
        <f>Table4551[[#Totals],[2016]]+Table4551[[#Totals],[2017]]+Table4551[[#Totals],[2018]]</f>
        <v>53820732.033886954</v>
      </c>
      <c r="F99" s="935">
        <f>Table4551[[#Totals],[2019]]+Table4551[[#Totals],[2020]]+Table4551[[#Totals],[2021]]+Table4551[[#Totals],[2022]]</f>
        <v>64319331.36721985</v>
      </c>
    </row>
    <row r="100" spans="2:10">
      <c r="E100" s="924">
        <f>C96+D96+E96</f>
        <v>16352745.301150732</v>
      </c>
      <c r="F100" s="924">
        <f>F96+G96+H96+I96</f>
        <v>10998028.400341718</v>
      </c>
    </row>
    <row r="101" spans="2:10">
      <c r="E101" s="927">
        <f>E100/E99</f>
        <v>0.30383728877664856</v>
      </c>
      <c r="F101" s="865">
        <f>F100/F99</f>
        <v>0.17099102503958599</v>
      </c>
    </row>
  </sheetData>
  <mergeCells count="2">
    <mergeCell ref="G1:O1"/>
    <mergeCell ref="V1:Z1"/>
  </mergeCells>
  <pageMargins left="0.75" right="0.75" top="1" bottom="1" header="0.5" footer="0.5"/>
  <pageSetup paperSize="9" orientation="portrait" horizontalDpi="4294967292" verticalDpi="4294967292"/>
  <drawing r:id="rId1"/>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8</vt:i4>
      </vt:variant>
    </vt:vector>
  </HeadingPairs>
  <TitlesOfParts>
    <vt:vector size="37" baseType="lpstr">
      <vt:lpstr>ARVs_Total (MOD)</vt:lpstr>
      <vt:lpstr>ARVs_Total</vt:lpstr>
      <vt:lpstr>Budget Note</vt:lpstr>
      <vt:lpstr>Summary Budget (USD_19 jul)</vt:lpstr>
      <vt:lpstr>Summary Budget (USD)</vt:lpstr>
      <vt:lpstr>Summary Budget (GEL)</vt:lpstr>
      <vt:lpstr>Detailed Budget</vt:lpstr>
      <vt:lpstr>2018-2022 (by GARP)_mod</vt:lpstr>
      <vt:lpstr>2018-2022 (by GARP)_28.02.2019</vt:lpstr>
      <vt:lpstr>Funding gap</vt:lpstr>
      <vt:lpstr>GF  Funding Ceiling</vt:lpstr>
      <vt:lpstr>Public Budget</vt:lpstr>
      <vt:lpstr>Transition (2019)</vt:lpstr>
      <vt:lpstr>1.2.1_7&amp;8</vt:lpstr>
      <vt:lpstr>MSM&amp;CSW</vt:lpstr>
      <vt:lpstr>ARV</vt:lpstr>
      <vt:lpstr>Amb_Hosp_Lab</vt:lpstr>
      <vt:lpstr>PrEP_AIDS Center</vt:lpstr>
      <vt:lpstr>Harm Reduction</vt:lpstr>
      <vt:lpstr>OST+</vt:lpstr>
      <vt:lpstr>Self-testing</vt:lpstr>
      <vt:lpstr>2.2.2</vt:lpstr>
      <vt:lpstr>1.2.3</vt:lpstr>
      <vt:lpstr>2.1.3</vt:lpstr>
      <vt:lpstr>Peer Support</vt:lpstr>
      <vt:lpstr>Paliative care</vt:lpstr>
      <vt:lpstr>Case-managers</vt:lpstr>
      <vt:lpstr>BDD 3.2 (ჭერი)</vt:lpstr>
      <vt:lpstr>NSP 18.06.2018 (2)</vt:lpstr>
      <vt:lpstr>'1.2.3'!Print_Area</vt:lpstr>
      <vt:lpstr>'BDD 3.2 (ჭერი)'!Print_Area</vt:lpstr>
      <vt:lpstr>'Peer Support'!Print_Area</vt:lpstr>
      <vt:lpstr>'BDD 3.2 (ჭერი)'!Print_Titles</vt:lpstr>
      <vt:lpstr>Total19</vt:lpstr>
      <vt:lpstr>Total20</vt:lpstr>
      <vt:lpstr>Total21</vt:lpstr>
      <vt:lpstr>Total22</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Hewlett-Packard Company</dc:creator>
  <cp:lastModifiedBy>One</cp:lastModifiedBy>
  <cp:lastPrinted>2018-07-02T10:57:27Z</cp:lastPrinted>
  <dcterms:created xsi:type="dcterms:W3CDTF">2018-06-18T15:52:13Z</dcterms:created>
  <dcterms:modified xsi:type="dcterms:W3CDTF">2020-03-04T06:51:36Z</dcterms:modified>
</cp:coreProperties>
</file>