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a\Desktop\Ongoing\კალკულაციები\ოტო DRG\"/>
    </mc:Choice>
  </mc:AlternateContent>
  <xr:revisionPtr revIDLastSave="0" documentId="13_ncr:1_{7B70DC01-AA16-4A0C-B313-CA0657ECE959}" xr6:coauthVersionLast="45" xr6:coauthVersionMax="45" xr10:uidLastSave="{00000000-0000-0000-0000-000000000000}"/>
  <bookViews>
    <workbookView xWindow="-96" yWindow="-96" windowWidth="23232" windowHeight="12552" xr2:uid="{AC5A06DB-F2B2-4422-9AFB-6862D4860907}"/>
  </bookViews>
  <sheets>
    <sheet name="DBSD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2" i="1" l="1"/>
  <c r="E24" i="1" l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13" i="1"/>
  <c r="E14" i="1"/>
  <c r="E15" i="1"/>
  <c r="E16" i="1"/>
  <c r="E17" i="1"/>
  <c r="E18" i="1"/>
  <c r="E19" i="1"/>
  <c r="E22" i="1"/>
  <c r="E23" i="1"/>
  <c r="E98" i="1" l="1"/>
  <c r="D98" i="1"/>
  <c r="E75" i="1"/>
  <c r="D75" i="1"/>
  <c r="E73" i="1"/>
  <c r="D73" i="1"/>
  <c r="E62" i="1"/>
  <c r="D62" i="1"/>
  <c r="E53" i="1"/>
  <c r="D53" i="1"/>
  <c r="E21" i="1"/>
  <c r="E20" i="1" s="1"/>
  <c r="D20" i="1"/>
  <c r="E12" i="1"/>
  <c r="D11" i="1"/>
  <c r="E105" i="1" l="1"/>
  <c r="D105" i="1"/>
  <c r="D106" i="1" s="1"/>
  <c r="D107" i="1" s="1"/>
  <c r="D68" i="1"/>
  <c r="D69" i="1" s="1"/>
  <c r="D70" i="1" s="1"/>
  <c r="E11" i="1"/>
  <c r="E68" i="1" s="1"/>
  <c r="E69" i="1" s="1"/>
  <c r="E70" i="1" s="1"/>
  <c r="E106" i="1"/>
  <c r="E107" i="1" s="1"/>
  <c r="E109" i="1" l="1"/>
  <c r="D109" i="1"/>
  <c r="D115" i="1" l="1"/>
  <c r="D111" i="1"/>
  <c r="D113" i="1" s="1"/>
  <c r="D116" i="1"/>
  <c r="D118" i="1"/>
  <c r="D119" i="1"/>
</calcChain>
</file>

<file path=xl/sharedStrings.xml><?xml version="1.0" encoding="utf-8"?>
<sst xmlns="http://schemas.openxmlformats.org/spreadsheetml/2006/main" count="123" uniqueCount="116">
  <si>
    <t>კლინიკის დასახელება</t>
  </si>
  <si>
    <t>საიდენტიფიკაციო კოდი</t>
  </si>
  <si>
    <t>ნოზოლოგიის დასახელება</t>
  </si>
  <si>
    <t>ICD10</t>
  </si>
  <si>
    <t>NCSP</t>
  </si>
  <si>
    <t>კ ა ლ კ უ ლ ა ც ი ა</t>
  </si>
  <si>
    <t>ს/დ</t>
  </si>
  <si>
    <t>პირდაპირი ხარჯები</t>
  </si>
  <si>
    <t>საწოლ/დღე</t>
  </si>
  <si>
    <t>დასახელება</t>
  </si>
  <si>
    <t>ერთეული</t>
  </si>
  <si>
    <t>ფასი</t>
  </si>
  <si>
    <t>FC</t>
  </si>
  <si>
    <t>VC</t>
  </si>
  <si>
    <t>კოდი</t>
  </si>
  <si>
    <t>კვლევები და პროცედურები</t>
  </si>
  <si>
    <t>რაოდენობა</t>
  </si>
  <si>
    <t>მედიკამენტები და სამედიცინო მასალები სულ</t>
  </si>
  <si>
    <t>პაციენტის კვება</t>
  </si>
  <si>
    <t xml:space="preserve"> პროცედურში მონაწილე პერსონალის ხელფასი</t>
  </si>
  <si>
    <t>ექთანი</t>
  </si>
  <si>
    <t>ოპერატორი</t>
  </si>
  <si>
    <t>საოპერაციო მედდა</t>
  </si>
  <si>
    <t>ანესთეზიოლოგი</t>
  </si>
  <si>
    <t>ანესთეზიის მედდა</t>
  </si>
  <si>
    <t>უშუალოდ პროცედურაზე გაწეული პირდაპირი დანახარჯები ენერგიებზე</t>
  </si>
  <si>
    <t>დენი</t>
  </si>
  <si>
    <t>გაზი</t>
  </si>
  <si>
    <t xml:space="preserve">დიზელი </t>
  </si>
  <si>
    <t>წყალი</t>
  </si>
  <si>
    <t>პირდაპირი ხარჯები სულ</t>
  </si>
  <si>
    <t>გაუთვალისწინებელი ხარჯი 5%</t>
  </si>
  <si>
    <t>სულ პირდაპირი ხარჯები</t>
  </si>
  <si>
    <t>არაპირდაპირი ხარჯები</t>
  </si>
  <si>
    <t>ხელფასი</t>
  </si>
  <si>
    <t>ადმინისტრაცია</t>
  </si>
  <si>
    <t>ადმინისტრაციული (Operation Cost) ხარჯები სულ</t>
  </si>
  <si>
    <t>წარმომადგენლობითი ხარჯი</t>
  </si>
  <si>
    <t xml:space="preserve"> კომუნალური დანახარჯები ადმინისტრაციის შენახვაზე</t>
  </si>
  <si>
    <t>დასუფთავება</t>
  </si>
  <si>
    <t>საწვავი</t>
  </si>
  <si>
    <t>არაპირდაპირი ხარჯი</t>
  </si>
  <si>
    <t>სულ არაპირდაპირი ხარჯები</t>
  </si>
  <si>
    <t>სულ არაპირდაპირი ხარჯები დატვირთვის % ის მიხედვით</t>
  </si>
  <si>
    <t>მოგება 25%</t>
  </si>
  <si>
    <t>პირდაპირი ხარჯის %</t>
  </si>
  <si>
    <t>არაპირდაპირი ხარჯის %</t>
  </si>
  <si>
    <t>FC %</t>
  </si>
  <si>
    <t>VC %</t>
  </si>
  <si>
    <t>ს. ხეჩინაშვილის სახ. საუნივერსიტეტო კლინიკა</t>
  </si>
  <si>
    <t>MB.9 VIR.26 - C ვირუსული ჰეპატიტი (წინასაოპერაციო)</t>
  </si>
  <si>
    <t>ZYZX90 - ანესთეზიოლოგის კონსულტაცია (წინასაოპერაციო)</t>
  </si>
  <si>
    <t>FXF000 - ელექტროკარდიოგრამა (წინასაოპერაციო)</t>
  </si>
  <si>
    <t>ZYZX90 - თერაპევტის/პედიატრის კონსულტაცია (წინასაოპერაციო)</t>
  </si>
  <si>
    <t>CG.2.1.7 CG.6, CG.2.1.2 - კოაგულოგრამა (PT&amp;APTT) (წინასაოპერაციო)</t>
  </si>
  <si>
    <t>BL.6 - სისხლის საერთო ანალიზი (წინასაოპერაციო)</t>
  </si>
  <si>
    <t>IM.10.1.1; IM.10.1.2 - სისხლის ჯგუფის და რეზუსის განსაზღვრა (წინასაოპერაციო)</t>
  </si>
  <si>
    <t>მასალა ყურიდან/ ყბაყურა ჯირკვლის ადენომა /ზედა ყბის კისტის მორფოლოგიური კვლევა</t>
  </si>
  <si>
    <t>DBSD10</t>
  </si>
  <si>
    <t>გარეთა სასმენი მილის რეკონსტრუქცია</t>
  </si>
  <si>
    <t>გარეთა ყურის სხვა დაზუსტებული ავადმყოფობები</t>
  </si>
  <si>
    <t>H61.8</t>
  </si>
  <si>
    <t>აბსორბენტი,Dragersorb 800 Plus,5 ლ</t>
  </si>
  <si>
    <t>ასპირაციული მილი N10</t>
  </si>
  <si>
    <t>დექსამეტაზონი ამპ 4მგ/1მლ N25</t>
  </si>
  <si>
    <t>ეკგ ელექტროდი  N50 (ლიპუჩკა)</t>
  </si>
  <si>
    <t>ენდოტრაქეალური მილი მანჟეტით N7.5</t>
  </si>
  <si>
    <t>ზონდარონი(ონდასეტრონი) 8მგ/4მლ N10</t>
  </si>
  <si>
    <t>იზოფლურანი 250 მლ ხს</t>
  </si>
  <si>
    <t>კურონი 50მგ/მლ ი/ვ N10</t>
  </si>
  <si>
    <t>ლეიკო ვენის კათ.საფიქსაციო N1</t>
  </si>
  <si>
    <t>ლიდოკაინი ამპ 2% 2მლ  N10</t>
  </si>
  <si>
    <t>ნატრიუმის ქლორიდი 0.9% 500მლ  N1</t>
  </si>
  <si>
    <t>პერიფერული ვენის კათეტერი/კანულა/ 22 G</t>
  </si>
  <si>
    <t>პროპოფოლი 1% 20მლ N5</t>
  </si>
  <si>
    <t>რინგერი 500მლ</t>
  </si>
  <si>
    <t>სინოგალი 1.5 გ # 1</t>
  </si>
  <si>
    <t>სისტემა გადასხმის უფილტრო</t>
  </si>
  <si>
    <t>ტორადოლი ამპ 30მგ/1მლ N5</t>
  </si>
  <si>
    <t>ფენტანილი 0,05მგ/მლ 2 მლ N1 ს 0500218</t>
  </si>
  <si>
    <t>შპრიცი ერთჯერადი 10მლ-</t>
  </si>
  <si>
    <t>ანიოზიმ DD1 5ლ</t>
  </si>
  <si>
    <t>ანიოსგელი 85 ხელის ჰიპ-ქირურგ-დეზინფექ. 1 ლიტრი</t>
  </si>
  <si>
    <t>ბამბა  50გ</t>
  </si>
  <si>
    <t>ბინტი ელასტიური 8*500 N1</t>
  </si>
  <si>
    <t>ეთანოლი სამედიცინო 200 მლ-</t>
  </si>
  <si>
    <t>ლეიკოპლ. 2.5სმ*500სმ  აბრეშუმის N1</t>
  </si>
  <si>
    <t>ნიღაბი სამედიცინო</t>
  </si>
  <si>
    <t>სალფეთქი სველი N120</t>
  </si>
  <si>
    <t>შპრიცი ერთჯერადი 5მლ-</t>
  </si>
  <si>
    <t>ხელთათმანი არასტერილური ნიტრილის უტალკო S.M.L</t>
  </si>
  <si>
    <t>I ასისტენტი</t>
  </si>
  <si>
    <t>შესახვევის მედდა</t>
  </si>
  <si>
    <t>საათობრივი ანაზღაურების ფონდი</t>
  </si>
  <si>
    <t>მივლინების ხარჯები</t>
  </si>
  <si>
    <t>ექსპრეს განვადებებიდან დისკონტის სახით მიღებული საკომისიო</t>
  </si>
  <si>
    <t>ადმინისტრაც.დარღ.ხარჯები</t>
  </si>
  <si>
    <t>სარემონტო ხარჯები</t>
  </si>
  <si>
    <t>ფასდათმობის შედ.წარ. ხარჯი</t>
  </si>
  <si>
    <t>დოკ.დაუდასტურებელი ხარჯი</t>
  </si>
  <si>
    <t>მომსახურების ხარჯი FACEBOOK</t>
  </si>
  <si>
    <t>საერთო დანიშნულების მიმდინარე ხარჯი</t>
  </si>
  <si>
    <t>კომუნიკაციის ხარჯები</t>
  </si>
  <si>
    <t>საკანცელარიო საქონლის ხარჯი</t>
  </si>
  <si>
    <t>კომპიუტერის ხარჯები</t>
  </si>
  <si>
    <t>საკონსულტაციო ხარჯები</t>
  </si>
  <si>
    <t>სხვა საგადასახადო ხარჯი</t>
  </si>
  <si>
    <t>სამედიცინო დამმხმარე მასალები</t>
  </si>
  <si>
    <t>საბანკო ხარჯი</t>
  </si>
  <si>
    <t>ბანკის საპროცენტო</t>
  </si>
  <si>
    <t>საბანკო ტერმინალის პროცენტის ხარჯი</t>
  </si>
  <si>
    <t>დაცვის ხარჯი</t>
  </si>
  <si>
    <t>სხვა საერთო ხარჯი (თეთრეულის რეცხვა)</t>
  </si>
  <si>
    <t>სამ. მასალების ხარჯი</t>
  </si>
  <si>
    <t>სულ დანახარჯი გადასახადების, ცვეთის და სესხის პროცენტის გარეშე</t>
  </si>
  <si>
    <t>სოციალური ხარჯი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</si>
</sst>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Sylfaen"/>
      <family val="1"/>
    </font>
    <font>
      <b/>
      <sz val="11"/>
      <color rgb="FFFF0000"/>
      <name val="AcadNusx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color theme="1"/>
      <name val="Sylfaen"/>
      <family val="1"/>
      <charset val="204"/>
    </font>
    <font>
      <sz val="8"/>
      <name val="Arial"/>
      <family val="2"/>
      <charset val="204"/>
    </font>
    <font>
      <sz val="10"/>
      <name val="Arial"/>
      <family val="2"/>
    </font>
    <font>
      <sz val="10"/>
      <name val="AcadNusx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Sylfaen"/>
      <family val="2"/>
      <charset val="204"/>
    </font>
    <font>
      <sz val="10"/>
      <name val="Amiran SP"/>
      <family val="2"/>
    </font>
    <font>
      <sz val="10"/>
      <name val="AcadMtavr"/>
    </font>
    <font>
      <sz val="10"/>
      <color indexed="8"/>
      <name val="Calibri"/>
      <family val="2"/>
      <scheme val="minor"/>
    </font>
    <font>
      <sz val="10"/>
      <color indexed="8"/>
      <name val="Calibri"/>
      <family val="2"/>
      <charset val="1"/>
      <scheme val="minor"/>
    </font>
    <font>
      <sz val="8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1" fillId="0" borderId="0"/>
  </cellStyleXfs>
  <cellXfs count="103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2" fontId="0" fillId="2" borderId="3" xfId="0" applyNumberFormat="1" applyFill="1" applyBorder="1" applyAlignment="1">
      <alignment horizontal="center" vertical="center" wrapText="1"/>
    </xf>
    <xf numFmtId="2" fontId="5" fillId="3" borderId="6" xfId="0" applyNumberFormat="1" applyFont="1" applyFill="1" applyBorder="1" applyAlignment="1">
      <alignment horizontal="center" vertical="center"/>
    </xf>
    <xf numFmtId="2" fontId="6" fillId="3" borderId="3" xfId="0" applyNumberFormat="1" applyFont="1" applyFill="1" applyBorder="1" applyAlignment="1">
      <alignment horizontal="center" vertical="center"/>
    </xf>
    <xf numFmtId="2" fontId="9" fillId="4" borderId="3" xfId="0" applyNumberFormat="1" applyFont="1" applyFill="1" applyBorder="1" applyAlignment="1">
      <alignment horizontal="center" vertical="center"/>
    </xf>
    <xf numFmtId="2" fontId="10" fillId="0" borderId="5" xfId="0" applyNumberFormat="1" applyFont="1" applyBorder="1" applyAlignment="1">
      <alignment horizontal="center" vertical="center"/>
    </xf>
    <xf numFmtId="0" fontId="12" fillId="0" borderId="3" xfId="2" applyFont="1" applyBorder="1" applyAlignment="1">
      <alignment horizontal="center" wrapText="1"/>
    </xf>
    <xf numFmtId="2" fontId="0" fillId="4" borderId="3" xfId="0" applyNumberFormat="1" applyFill="1" applyBorder="1"/>
    <xf numFmtId="2" fontId="10" fillId="0" borderId="3" xfId="0" applyNumberFormat="1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top" readingOrder="1"/>
      <protection locked="0"/>
    </xf>
    <xf numFmtId="2" fontId="16" fillId="4" borderId="3" xfId="0" applyNumberFormat="1" applyFont="1" applyFill="1" applyBorder="1"/>
    <xf numFmtId="0" fontId="15" fillId="0" borderId="3" xfId="0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vertical="center"/>
    </xf>
    <xf numFmtId="2" fontId="9" fillId="4" borderId="3" xfId="0" applyNumberFormat="1" applyFont="1" applyFill="1" applyBorder="1" applyAlignment="1">
      <alignment horizontal="center"/>
    </xf>
    <xf numFmtId="2" fontId="17" fillId="0" borderId="3" xfId="0" applyNumberFormat="1" applyFont="1" applyBorder="1" applyAlignment="1">
      <alignment horizontal="center"/>
    </xf>
    <xf numFmtId="2" fontId="14" fillId="0" borderId="3" xfId="0" applyNumberFormat="1" applyFont="1" applyBorder="1" applyAlignment="1" applyProtection="1">
      <alignment horizontal="center" vertical="center"/>
      <protection locked="0"/>
    </xf>
    <xf numFmtId="2" fontId="18" fillId="4" borderId="3" xfId="0" applyNumberFormat="1" applyFont="1" applyFill="1" applyBorder="1" applyAlignment="1">
      <alignment horizontal="center"/>
    </xf>
    <xf numFmtId="2" fontId="14" fillId="0" borderId="3" xfId="0" applyNumberFormat="1" applyFont="1" applyBorder="1" applyAlignment="1" applyProtection="1">
      <alignment horizontal="center" wrapText="1"/>
      <protection locked="0"/>
    </xf>
    <xf numFmtId="2" fontId="18" fillId="4" borderId="5" xfId="0" applyNumberFormat="1" applyFont="1" applyFill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0" fillId="4" borderId="3" xfId="0" applyNumberFormat="1" applyFill="1" applyBorder="1" applyAlignment="1">
      <alignment horizontal="center"/>
    </xf>
    <xf numFmtId="2" fontId="10" fillId="0" borderId="5" xfId="0" applyNumberFormat="1" applyFont="1" applyBorder="1" applyAlignment="1" applyProtection="1">
      <alignment horizontal="center" vertical="center"/>
      <protection locked="0"/>
    </xf>
    <xf numFmtId="2" fontId="10" fillId="0" borderId="3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center"/>
    </xf>
    <xf numFmtId="2" fontId="0" fillId="0" borderId="0" xfId="0" applyNumberFormat="1" applyAlignment="1">
      <alignment horizontal="center"/>
    </xf>
    <xf numFmtId="2" fontId="10" fillId="0" borderId="0" xfId="0" applyNumberFormat="1" applyFont="1" applyAlignment="1">
      <alignment horizontal="center" vertical="center"/>
    </xf>
    <xf numFmtId="2" fontId="5" fillId="0" borderId="3" xfId="0" applyNumberFormat="1" applyFont="1" applyBorder="1" applyAlignment="1">
      <alignment horizontal="center"/>
    </xf>
    <xf numFmtId="0" fontId="14" fillId="0" borderId="10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2" fontId="0" fillId="0" borderId="1" xfId="0" applyNumberFormat="1" applyBorder="1" applyAlignment="1">
      <alignment horizontal="center"/>
    </xf>
    <xf numFmtId="2" fontId="10" fillId="0" borderId="9" xfId="0" applyNumberFormat="1" applyFont="1" applyBorder="1" applyAlignment="1">
      <alignment horizontal="center" vertical="center"/>
    </xf>
    <xf numFmtId="2" fontId="14" fillId="0" borderId="3" xfId="0" applyNumberFormat="1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center" vertical="center" wrapText="1"/>
    </xf>
    <xf numFmtId="2" fontId="18" fillId="4" borderId="3" xfId="0" applyNumberFormat="1" applyFont="1" applyFill="1" applyBorder="1"/>
    <xf numFmtId="0" fontId="14" fillId="0" borderId="4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2" fontId="16" fillId="0" borderId="0" xfId="0" applyNumberFormat="1" applyFont="1" applyAlignment="1">
      <alignment horizontal="center"/>
    </xf>
    <xf numFmtId="2" fontId="16" fillId="0" borderId="3" xfId="0" applyNumberFormat="1" applyFont="1" applyBorder="1" applyAlignment="1">
      <alignment horizontal="center"/>
    </xf>
    <xf numFmtId="1" fontId="0" fillId="0" borderId="0" xfId="0" applyNumberFormat="1"/>
    <xf numFmtId="1" fontId="18" fillId="0" borderId="0" xfId="0" applyNumberFormat="1" applyFont="1"/>
    <xf numFmtId="2" fontId="0" fillId="0" borderId="0" xfId="0" applyNumberFormat="1"/>
    <xf numFmtId="2" fontId="18" fillId="0" borderId="0" xfId="0" applyNumberFormat="1" applyFont="1"/>
    <xf numFmtId="9" fontId="5" fillId="0" borderId="0" xfId="1" applyFont="1" applyBorder="1" applyAlignment="1" applyProtection="1">
      <alignment horizontal="center"/>
    </xf>
    <xf numFmtId="9" fontId="6" fillId="0" borderId="0" xfId="1" applyFont="1" applyBorder="1" applyAlignment="1" applyProtection="1">
      <alignment horizontal="center"/>
    </xf>
    <xf numFmtId="0" fontId="22" fillId="0" borderId="3" xfId="0" applyFont="1" applyBorder="1" applyAlignment="1">
      <alignment horizontal="center" vertical="top" readingOrder="1"/>
    </xf>
    <xf numFmtId="2" fontId="1" fillId="4" borderId="3" xfId="0" applyNumberFormat="1" applyFont="1" applyFill="1" applyBorder="1"/>
    <xf numFmtId="2" fontId="23" fillId="0" borderId="5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horizontal="left" readingOrder="1"/>
    </xf>
    <xf numFmtId="0" fontId="7" fillId="0" borderId="3" xfId="0" applyFont="1" applyBorder="1" applyAlignment="1">
      <alignment horizontal="center" readingOrder="1"/>
    </xf>
    <xf numFmtId="2" fontId="16" fillId="0" borderId="4" xfId="0" applyNumberFormat="1" applyFont="1" applyBorder="1" applyAlignment="1">
      <alignment horizontal="center" vertical="center"/>
    </xf>
    <xf numFmtId="2" fontId="16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0" fontId="5" fillId="0" borderId="3" xfId="0" applyFont="1" applyBorder="1" applyAlignment="1">
      <alignment horizontal="center"/>
    </xf>
    <xf numFmtId="9" fontId="5" fillId="0" borderId="3" xfId="1" applyFont="1" applyBorder="1" applyAlignment="1" applyProtection="1">
      <alignment horizontal="center"/>
    </xf>
    <xf numFmtId="0" fontId="14" fillId="0" borderId="3" xfId="0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6" fillId="0" borderId="3" xfId="0" applyNumberFormat="1" applyFont="1" applyBorder="1" applyAlignment="1">
      <alignment horizontal="center"/>
    </xf>
    <xf numFmtId="0" fontId="20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2" fontId="0" fillId="0" borderId="4" xfId="0" applyNumberForma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2" fontId="14" fillId="0" borderId="4" xfId="0" applyNumberFormat="1" applyFont="1" applyBorder="1" applyAlignment="1" applyProtection="1">
      <alignment horizontal="center" vertical="center" wrapText="1"/>
      <protection locked="0"/>
    </xf>
    <xf numFmtId="2" fontId="14" fillId="0" borderId="5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wrapText="1"/>
      <protection locked="0"/>
    </xf>
  </cellXfs>
  <cellStyles count="3">
    <cellStyle name="Normal" xfId="0" builtinId="0"/>
    <cellStyle name="Normal 3" xfId="2" xr:uid="{5C5FD997-74ED-417A-BB5E-5FF65AAB31C6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45E6D-C2BA-42D3-8BEA-B79348085359}">
  <dimension ref="A1:E119"/>
  <sheetViews>
    <sheetView tabSelected="1" topLeftCell="A10" zoomScaleNormal="100" workbookViewId="0">
      <selection activeCell="C19" sqref="C19"/>
    </sheetView>
  </sheetViews>
  <sheetFormatPr defaultRowHeight="14.4"/>
  <cols>
    <col min="1" max="1" width="72.47265625" bestFit="1" customWidth="1"/>
    <col min="2" max="2" width="9.578125" customWidth="1"/>
    <col min="3" max="3" width="10" customWidth="1"/>
    <col min="4" max="4" width="12.83984375" customWidth="1"/>
    <col min="5" max="5" width="8.68359375" customWidth="1"/>
    <col min="6" max="6" width="7.83984375" customWidth="1"/>
  </cols>
  <sheetData>
    <row r="1" spans="1:5">
      <c r="A1" s="1" t="s">
        <v>0</v>
      </c>
      <c r="B1" s="99" t="s">
        <v>49</v>
      </c>
      <c r="C1" s="99"/>
      <c r="D1" s="99"/>
      <c r="E1" s="99"/>
    </row>
    <row r="2" spans="1:5">
      <c r="A2" s="1" t="s">
        <v>1</v>
      </c>
      <c r="B2" s="100">
        <v>404866123</v>
      </c>
      <c r="C2" s="100"/>
      <c r="D2" s="100"/>
      <c r="E2" s="100"/>
    </row>
    <row r="3" spans="1:5">
      <c r="A3" s="1" t="s">
        <v>2</v>
      </c>
      <c r="B3" s="100" t="s">
        <v>60</v>
      </c>
      <c r="C3" s="100"/>
      <c r="D3" s="100"/>
      <c r="E3" s="100"/>
    </row>
    <row r="4" spans="1:5">
      <c r="A4" s="1" t="s">
        <v>3</v>
      </c>
      <c r="B4" s="100" t="s">
        <v>61</v>
      </c>
      <c r="C4" s="100"/>
      <c r="D4" s="100"/>
      <c r="E4" s="100"/>
    </row>
    <row r="5" spans="1:5">
      <c r="A5" s="2" t="s">
        <v>4</v>
      </c>
      <c r="B5" s="101" t="s">
        <v>58</v>
      </c>
      <c r="C5" s="101"/>
      <c r="D5" s="101"/>
      <c r="E5" s="101"/>
    </row>
    <row r="6" spans="1:5" ht="34.5" customHeight="1">
      <c r="A6" s="3"/>
      <c r="B6" s="102" t="s">
        <v>59</v>
      </c>
      <c r="C6" s="102"/>
      <c r="D6" s="102"/>
      <c r="E6" s="102"/>
    </row>
    <row r="7" spans="1:5">
      <c r="A7" s="90" t="s">
        <v>5</v>
      </c>
      <c r="B7" s="90"/>
      <c r="C7" s="90"/>
      <c r="D7" s="90"/>
      <c r="E7" s="90"/>
    </row>
    <row r="8" spans="1:5">
      <c r="A8" s="4"/>
      <c r="B8" s="5"/>
      <c r="C8" s="5"/>
      <c r="D8" s="6">
        <v>1</v>
      </c>
      <c r="E8" s="7" t="s">
        <v>6</v>
      </c>
    </row>
    <row r="9" spans="1:5" ht="15" customHeight="1">
      <c r="A9" s="82" t="s">
        <v>7</v>
      </c>
      <c r="B9" s="83"/>
      <c r="C9" s="84"/>
      <c r="D9" s="91" t="s">
        <v>8</v>
      </c>
      <c r="E9" s="92"/>
    </row>
    <row r="10" spans="1:5">
      <c r="A10" s="8" t="s">
        <v>9</v>
      </c>
      <c r="B10" s="8" t="s">
        <v>10</v>
      </c>
      <c r="C10" s="8" t="s">
        <v>11</v>
      </c>
      <c r="D10" s="9" t="s">
        <v>12</v>
      </c>
      <c r="E10" s="10" t="s">
        <v>13</v>
      </c>
    </row>
    <row r="11" spans="1:5" ht="30.75" customHeight="1">
      <c r="A11" s="57" t="s">
        <v>14</v>
      </c>
      <c r="B11" s="93" t="s">
        <v>15</v>
      </c>
      <c r="C11" s="94" t="s">
        <v>16</v>
      </c>
      <c r="D11" s="11">
        <f>SUM(D12:D19)</f>
        <v>0</v>
      </c>
      <c r="E11" s="12">
        <f>SUM(E12:E19)</f>
        <v>100</v>
      </c>
    </row>
    <row r="12" spans="1:5">
      <c r="A12" s="56" t="s">
        <v>50</v>
      </c>
      <c r="B12" s="53">
        <v>1</v>
      </c>
      <c r="C12" s="53">
        <v>8</v>
      </c>
      <c r="D12" s="54"/>
      <c r="E12" s="55">
        <f>B12*C12</f>
        <v>8</v>
      </c>
    </row>
    <row r="13" spans="1:5">
      <c r="A13" s="56" t="s">
        <v>51</v>
      </c>
      <c r="B13" s="53">
        <v>1</v>
      </c>
      <c r="C13" s="53">
        <v>10</v>
      </c>
      <c r="D13" s="54"/>
      <c r="E13" s="55">
        <f t="shared" ref="E13:E19" si="0">B13*C13</f>
        <v>10</v>
      </c>
    </row>
    <row r="14" spans="1:5">
      <c r="A14" s="56" t="s">
        <v>52</v>
      </c>
      <c r="B14" s="53">
        <v>1</v>
      </c>
      <c r="C14" s="53">
        <v>15</v>
      </c>
      <c r="D14" s="54"/>
      <c r="E14" s="55">
        <f t="shared" si="0"/>
        <v>15</v>
      </c>
    </row>
    <row r="15" spans="1:5">
      <c r="A15" s="56" t="s">
        <v>53</v>
      </c>
      <c r="B15" s="53">
        <v>1</v>
      </c>
      <c r="C15" s="53">
        <v>10</v>
      </c>
      <c r="D15" s="54"/>
      <c r="E15" s="55">
        <f t="shared" si="0"/>
        <v>10</v>
      </c>
    </row>
    <row r="16" spans="1:5">
      <c r="A16" s="56" t="s">
        <v>54</v>
      </c>
      <c r="B16" s="53">
        <v>1</v>
      </c>
      <c r="C16" s="53">
        <v>16</v>
      </c>
      <c r="D16" s="54"/>
      <c r="E16" s="55">
        <f t="shared" si="0"/>
        <v>16</v>
      </c>
    </row>
    <row r="17" spans="1:5">
      <c r="A17" s="56" t="s">
        <v>55</v>
      </c>
      <c r="B17" s="53">
        <v>1</v>
      </c>
      <c r="C17" s="53">
        <v>8</v>
      </c>
      <c r="D17" s="54"/>
      <c r="E17" s="55">
        <f t="shared" si="0"/>
        <v>8</v>
      </c>
    </row>
    <row r="18" spans="1:5">
      <c r="A18" s="56" t="s">
        <v>56</v>
      </c>
      <c r="B18" s="53">
        <v>1</v>
      </c>
      <c r="C18" s="53">
        <v>8</v>
      </c>
      <c r="D18" s="54"/>
      <c r="E18" s="55">
        <f t="shared" si="0"/>
        <v>8</v>
      </c>
    </row>
    <row r="19" spans="1:5">
      <c r="A19" s="56" t="s">
        <v>57</v>
      </c>
      <c r="B19" s="53">
        <v>1</v>
      </c>
      <c r="C19" s="53">
        <v>25</v>
      </c>
      <c r="D19" s="54"/>
      <c r="E19" s="55">
        <f t="shared" si="0"/>
        <v>25</v>
      </c>
    </row>
    <row r="20" spans="1:5" ht="15" customHeight="1">
      <c r="A20" s="95" t="s">
        <v>17</v>
      </c>
      <c r="B20" s="95"/>
      <c r="C20" s="96"/>
      <c r="D20" s="11">
        <f>SUM(D21:D51)</f>
        <v>0</v>
      </c>
      <c r="E20" s="15">
        <f>SUM(E21:E51)</f>
        <v>74.539999999999978</v>
      </c>
    </row>
    <row r="21" spans="1:5">
      <c r="A21" s="56" t="s">
        <v>62</v>
      </c>
      <c r="B21" s="53">
        <v>50</v>
      </c>
      <c r="C21" s="53">
        <v>1.3000000000000001E-2</v>
      </c>
      <c r="D21" s="17"/>
      <c r="E21" s="15">
        <f>B21*C21</f>
        <v>0.65</v>
      </c>
    </row>
    <row r="22" spans="1:5" ht="15">
      <c r="A22" s="56" t="s">
        <v>63</v>
      </c>
      <c r="B22" s="13">
        <v>2</v>
      </c>
      <c r="C22" s="16">
        <v>0.315</v>
      </c>
      <c r="D22" s="17"/>
      <c r="E22" s="15">
        <f t="shared" ref="E22:E51" si="1">B22*C22</f>
        <v>0.63</v>
      </c>
    </row>
    <row r="23" spans="1:5" ht="15">
      <c r="A23" s="56" t="s">
        <v>64</v>
      </c>
      <c r="B23" s="13">
        <v>2</v>
      </c>
      <c r="C23" s="16">
        <v>0.41499999999999998</v>
      </c>
      <c r="D23" s="17"/>
      <c r="E23" s="15">
        <f t="shared" si="1"/>
        <v>0.83</v>
      </c>
    </row>
    <row r="24" spans="1:5" ht="15">
      <c r="A24" s="56" t="s">
        <v>65</v>
      </c>
      <c r="B24" s="13">
        <v>3</v>
      </c>
      <c r="C24" s="16">
        <v>0.20333333333333334</v>
      </c>
      <c r="D24" s="17"/>
      <c r="E24" s="15">
        <f t="shared" si="1"/>
        <v>0.61</v>
      </c>
    </row>
    <row r="25" spans="1:5" ht="15">
      <c r="A25" s="56" t="s">
        <v>66</v>
      </c>
      <c r="B25" s="13">
        <v>1</v>
      </c>
      <c r="C25" s="16">
        <v>1.07</v>
      </c>
      <c r="D25" s="17"/>
      <c r="E25" s="15">
        <f t="shared" si="1"/>
        <v>1.07</v>
      </c>
    </row>
    <row r="26" spans="1:5" ht="15">
      <c r="A26" s="56" t="s">
        <v>67</v>
      </c>
      <c r="B26" s="13">
        <v>1</v>
      </c>
      <c r="C26" s="16">
        <v>2.57</v>
      </c>
      <c r="D26" s="17"/>
      <c r="E26" s="15">
        <f t="shared" si="1"/>
        <v>2.57</v>
      </c>
    </row>
    <row r="27" spans="1:5" ht="15">
      <c r="A27" s="56" t="s">
        <v>68</v>
      </c>
      <c r="B27" s="13">
        <v>20</v>
      </c>
      <c r="C27" s="16">
        <v>0.45999999999999996</v>
      </c>
      <c r="D27" s="17"/>
      <c r="E27" s="15">
        <f t="shared" si="1"/>
        <v>9.1999999999999993</v>
      </c>
    </row>
    <row r="28" spans="1:5" ht="15">
      <c r="A28" s="56" t="s">
        <v>69</v>
      </c>
      <c r="B28" s="13">
        <v>1</v>
      </c>
      <c r="C28" s="16">
        <v>7</v>
      </c>
      <c r="D28" s="17"/>
      <c r="E28" s="15">
        <f t="shared" si="1"/>
        <v>7</v>
      </c>
    </row>
    <row r="29" spans="1:5" ht="15">
      <c r="A29" s="56" t="s">
        <v>70</v>
      </c>
      <c r="B29" s="13">
        <v>2</v>
      </c>
      <c r="C29" s="16">
        <v>0.30499999999999999</v>
      </c>
      <c r="D29" s="17"/>
      <c r="E29" s="15">
        <f t="shared" si="1"/>
        <v>0.61</v>
      </c>
    </row>
    <row r="30" spans="1:5" ht="15">
      <c r="A30" s="56" t="s">
        <v>71</v>
      </c>
      <c r="B30" s="13">
        <v>2</v>
      </c>
      <c r="C30" s="16">
        <v>0.11</v>
      </c>
      <c r="D30" s="17"/>
      <c r="E30" s="15">
        <f t="shared" si="1"/>
        <v>0.22</v>
      </c>
    </row>
    <row r="31" spans="1:5" ht="15">
      <c r="A31" s="56" t="s">
        <v>72</v>
      </c>
      <c r="B31" s="13">
        <v>1</v>
      </c>
      <c r="C31" s="16">
        <v>0.79</v>
      </c>
      <c r="D31" s="17"/>
      <c r="E31" s="15">
        <f t="shared" si="1"/>
        <v>0.79</v>
      </c>
    </row>
    <row r="32" spans="1:5" ht="15">
      <c r="A32" s="56" t="s">
        <v>73</v>
      </c>
      <c r="B32" s="13">
        <v>1</v>
      </c>
      <c r="C32" s="16">
        <v>0.52</v>
      </c>
      <c r="D32" s="17"/>
      <c r="E32" s="15">
        <f t="shared" si="1"/>
        <v>0.52</v>
      </c>
    </row>
    <row r="33" spans="1:5" ht="15">
      <c r="A33" s="56" t="s">
        <v>74</v>
      </c>
      <c r="B33" s="13">
        <v>2</v>
      </c>
      <c r="C33" s="16">
        <v>4.2</v>
      </c>
      <c r="D33" s="17"/>
      <c r="E33" s="15">
        <f t="shared" si="1"/>
        <v>8.4</v>
      </c>
    </row>
    <row r="34" spans="1:5" ht="15">
      <c r="A34" s="56" t="s">
        <v>75</v>
      </c>
      <c r="B34" s="13">
        <v>2</v>
      </c>
      <c r="C34" s="16">
        <v>0.82</v>
      </c>
      <c r="D34" s="17"/>
      <c r="E34" s="15">
        <f t="shared" si="1"/>
        <v>1.64</v>
      </c>
    </row>
    <row r="35" spans="1:5" ht="15">
      <c r="A35" s="56" t="s">
        <v>76</v>
      </c>
      <c r="B35" s="13">
        <v>1</v>
      </c>
      <c r="C35" s="16">
        <v>7</v>
      </c>
      <c r="D35" s="17"/>
      <c r="E35" s="15">
        <f t="shared" si="1"/>
        <v>7</v>
      </c>
    </row>
    <row r="36" spans="1:5" ht="15">
      <c r="A36" s="56" t="s">
        <v>77</v>
      </c>
      <c r="B36" s="13">
        <v>1</v>
      </c>
      <c r="C36" s="16">
        <v>0.41</v>
      </c>
      <c r="D36" s="17"/>
      <c r="E36" s="15">
        <f t="shared" si="1"/>
        <v>0.41</v>
      </c>
    </row>
    <row r="37" spans="1:5" ht="15">
      <c r="A37" s="56" t="s">
        <v>78</v>
      </c>
      <c r="B37" s="13">
        <v>1</v>
      </c>
      <c r="C37" s="16">
        <v>6.64</v>
      </c>
      <c r="D37" s="17"/>
      <c r="E37" s="15">
        <f t="shared" si="1"/>
        <v>6.64</v>
      </c>
    </row>
    <row r="38" spans="1:5" ht="15">
      <c r="A38" s="56" t="s">
        <v>79</v>
      </c>
      <c r="B38" s="13">
        <v>5</v>
      </c>
      <c r="C38" s="16">
        <v>1.6</v>
      </c>
      <c r="D38" s="17"/>
      <c r="E38" s="15">
        <f t="shared" si="1"/>
        <v>8</v>
      </c>
    </row>
    <row r="39" spans="1:5" ht="15">
      <c r="A39" s="56" t="s">
        <v>80</v>
      </c>
      <c r="B39" s="13">
        <v>4</v>
      </c>
      <c r="C39" s="16">
        <v>0.13250000000000001</v>
      </c>
      <c r="D39" s="17"/>
      <c r="E39" s="15">
        <f t="shared" si="1"/>
        <v>0.53</v>
      </c>
    </row>
    <row r="40" spans="1:5" ht="15">
      <c r="A40" s="56" t="s">
        <v>81</v>
      </c>
      <c r="B40" s="13">
        <v>30</v>
      </c>
      <c r="C40" s="16">
        <v>6.0000000000000005E-2</v>
      </c>
      <c r="D40" s="17"/>
      <c r="E40" s="15">
        <f t="shared" si="1"/>
        <v>1.8</v>
      </c>
    </row>
    <row r="41" spans="1:5" ht="15">
      <c r="A41" s="56" t="s">
        <v>82</v>
      </c>
      <c r="B41" s="13">
        <v>10</v>
      </c>
      <c r="C41" s="16">
        <v>2.6000000000000002E-2</v>
      </c>
      <c r="D41" s="17"/>
      <c r="E41" s="15">
        <f t="shared" si="1"/>
        <v>0.26</v>
      </c>
    </row>
    <row r="42" spans="1:5" ht="15">
      <c r="A42" s="56" t="s">
        <v>83</v>
      </c>
      <c r="B42" s="13">
        <v>15</v>
      </c>
      <c r="C42" s="16">
        <v>8.6666666666666663E-3</v>
      </c>
      <c r="D42" s="17"/>
      <c r="E42" s="15">
        <f t="shared" si="1"/>
        <v>0.13</v>
      </c>
    </row>
    <row r="43" spans="1:5" ht="15">
      <c r="A43" s="56" t="s">
        <v>84</v>
      </c>
      <c r="B43" s="13">
        <v>2</v>
      </c>
      <c r="C43" s="16">
        <v>4.5049999999999999</v>
      </c>
      <c r="D43" s="17"/>
      <c r="E43" s="15">
        <f t="shared" si="1"/>
        <v>9.01</v>
      </c>
    </row>
    <row r="44" spans="1:5" ht="15">
      <c r="A44" s="56" t="s">
        <v>85</v>
      </c>
      <c r="B44" s="13">
        <v>10</v>
      </c>
      <c r="C44" s="16">
        <v>1.0999999999999999E-2</v>
      </c>
      <c r="D44" s="17"/>
      <c r="E44" s="15">
        <f t="shared" si="1"/>
        <v>0.10999999999999999</v>
      </c>
    </row>
    <row r="45" spans="1:5" ht="15">
      <c r="A45" s="56" t="s">
        <v>86</v>
      </c>
      <c r="B45" s="13">
        <v>0.2</v>
      </c>
      <c r="C45" s="16">
        <v>1.5999999999999999</v>
      </c>
      <c r="D45" s="17"/>
      <c r="E45" s="15">
        <f t="shared" si="1"/>
        <v>0.32</v>
      </c>
    </row>
    <row r="46" spans="1:5" ht="15">
      <c r="A46" s="56" t="s">
        <v>72</v>
      </c>
      <c r="B46" s="13">
        <v>1</v>
      </c>
      <c r="C46" s="16">
        <v>0.79</v>
      </c>
      <c r="D46" s="17"/>
      <c r="E46" s="15">
        <f t="shared" si="1"/>
        <v>0.79</v>
      </c>
    </row>
    <row r="47" spans="1:5" ht="15">
      <c r="A47" s="56" t="s">
        <v>87</v>
      </c>
      <c r="B47" s="13">
        <v>4</v>
      </c>
      <c r="C47" s="16">
        <v>0.1</v>
      </c>
      <c r="D47" s="17"/>
      <c r="E47" s="15">
        <f t="shared" si="1"/>
        <v>0.4</v>
      </c>
    </row>
    <row r="48" spans="1:5" ht="15">
      <c r="A48" s="56" t="s">
        <v>75</v>
      </c>
      <c r="B48" s="13">
        <v>1</v>
      </c>
      <c r="C48" s="16">
        <v>0.82</v>
      </c>
      <c r="D48" s="17"/>
      <c r="E48" s="15">
        <f t="shared" si="1"/>
        <v>0.82</v>
      </c>
    </row>
    <row r="49" spans="1:5" ht="15">
      <c r="A49" s="56" t="s">
        <v>88</v>
      </c>
      <c r="B49" s="13">
        <v>0.2</v>
      </c>
      <c r="C49" s="16">
        <v>2.2999999999999998</v>
      </c>
      <c r="D49" s="17"/>
      <c r="E49" s="15">
        <f t="shared" si="1"/>
        <v>0.45999999999999996</v>
      </c>
    </row>
    <row r="50" spans="1:5" ht="15">
      <c r="A50" s="56" t="s">
        <v>89</v>
      </c>
      <c r="B50" s="13">
        <v>3</v>
      </c>
      <c r="C50" s="16">
        <v>9.0000000000000011E-2</v>
      </c>
      <c r="D50" s="17"/>
      <c r="E50" s="15">
        <f t="shared" si="1"/>
        <v>0.27</v>
      </c>
    </row>
    <row r="51" spans="1:5" ht="15">
      <c r="A51" s="56" t="s">
        <v>90</v>
      </c>
      <c r="B51" s="13">
        <v>16</v>
      </c>
      <c r="C51" s="16">
        <v>0.17812500000000001</v>
      </c>
      <c r="D51" s="17"/>
      <c r="E51" s="15">
        <f t="shared" si="1"/>
        <v>2.85</v>
      </c>
    </row>
    <row r="52" spans="1:5">
      <c r="A52" s="18" t="s">
        <v>18</v>
      </c>
      <c r="B52" s="97">
        <v>26.2617044674063</v>
      </c>
      <c r="C52" s="98"/>
      <c r="D52" s="19"/>
      <c r="E52" s="15">
        <f>B52</f>
        <v>26.2617044674063</v>
      </c>
    </row>
    <row r="53" spans="1:5" ht="15.75" customHeight="1">
      <c r="A53" s="74" t="s">
        <v>19</v>
      </c>
      <c r="B53" s="74"/>
      <c r="C53" s="74"/>
      <c r="D53" s="20">
        <f>SUM(D54:D61)</f>
        <v>827</v>
      </c>
      <c r="E53" s="21">
        <f>SUM(E54:E61)</f>
        <v>0</v>
      </c>
    </row>
    <row r="54" spans="1:5">
      <c r="A54" s="78" t="s">
        <v>21</v>
      </c>
      <c r="B54" s="79"/>
      <c r="C54" s="80"/>
      <c r="D54" s="22">
        <v>500</v>
      </c>
      <c r="E54" s="23"/>
    </row>
    <row r="55" spans="1:5">
      <c r="A55" s="78" t="s">
        <v>91</v>
      </c>
      <c r="B55" s="79"/>
      <c r="C55" s="80"/>
      <c r="D55" s="24">
        <v>90</v>
      </c>
      <c r="E55" s="25"/>
    </row>
    <row r="56" spans="1:5">
      <c r="A56" s="78" t="s">
        <v>22</v>
      </c>
      <c r="B56" s="79"/>
      <c r="C56" s="80"/>
      <c r="D56" s="24">
        <v>25</v>
      </c>
      <c r="E56" s="25"/>
    </row>
    <row r="57" spans="1:5">
      <c r="A57" s="78" t="s">
        <v>23</v>
      </c>
      <c r="B57" s="79"/>
      <c r="C57" s="80"/>
      <c r="D57" s="24">
        <v>90</v>
      </c>
      <c r="E57" s="25"/>
    </row>
    <row r="58" spans="1:5">
      <c r="A58" s="78" t="s">
        <v>24</v>
      </c>
      <c r="B58" s="79"/>
      <c r="C58" s="80"/>
      <c r="D58" s="24">
        <v>32</v>
      </c>
      <c r="E58" s="25"/>
    </row>
    <row r="59" spans="1:5" ht="15" customHeight="1">
      <c r="A59" s="87" t="s">
        <v>20</v>
      </c>
      <c r="B59" s="88"/>
      <c r="C59" s="89"/>
      <c r="D59" s="22">
        <v>15</v>
      </c>
      <c r="E59" s="25"/>
    </row>
    <row r="60" spans="1:5" ht="15" customHeight="1">
      <c r="A60" s="87" t="s">
        <v>92</v>
      </c>
      <c r="B60" s="88"/>
      <c r="C60" s="89"/>
      <c r="D60" s="22">
        <v>10</v>
      </c>
      <c r="E60" s="25"/>
    </row>
    <row r="61" spans="1:5" ht="15" customHeight="1">
      <c r="A61" s="85" t="s">
        <v>93</v>
      </c>
      <c r="B61" s="85"/>
      <c r="C61" s="85"/>
      <c r="D61" s="22">
        <v>65</v>
      </c>
      <c r="E61" s="23"/>
    </row>
    <row r="62" spans="1:5" ht="23.25" customHeight="1">
      <c r="A62" s="74" t="s">
        <v>25</v>
      </c>
      <c r="B62" s="74"/>
      <c r="C62" s="74"/>
      <c r="D62" s="20">
        <f>SUM(D63:D66)</f>
        <v>0</v>
      </c>
      <c r="E62" s="26">
        <f>SUM(E63:E66)</f>
        <v>0</v>
      </c>
    </row>
    <row r="63" spans="1:5">
      <c r="A63" s="86" t="s">
        <v>26</v>
      </c>
      <c r="B63" s="86"/>
      <c r="C63" s="86"/>
      <c r="D63" s="27"/>
      <c r="E63" s="28"/>
    </row>
    <row r="64" spans="1:5">
      <c r="A64" s="75" t="s">
        <v>27</v>
      </c>
      <c r="B64" s="76"/>
      <c r="C64" s="77"/>
      <c r="D64" s="27"/>
      <c r="E64" s="29"/>
    </row>
    <row r="65" spans="1:5">
      <c r="A65" s="75" t="s">
        <v>28</v>
      </c>
      <c r="B65" s="76"/>
      <c r="C65" s="77"/>
      <c r="D65" s="27"/>
      <c r="E65" s="29"/>
    </row>
    <row r="66" spans="1:5">
      <c r="A66" s="75" t="s">
        <v>29</v>
      </c>
      <c r="B66" s="76"/>
      <c r="C66" s="77"/>
      <c r="D66" s="27"/>
      <c r="E66" s="29"/>
    </row>
    <row r="67" spans="1:5">
      <c r="A67" s="30"/>
      <c r="B67" s="30"/>
      <c r="C67" s="30"/>
      <c r="D67" s="31"/>
      <c r="E67" s="32"/>
    </row>
    <row r="68" spans="1:5">
      <c r="A68" s="81" t="s">
        <v>30</v>
      </c>
      <c r="B68" s="81"/>
      <c r="C68" s="81"/>
      <c r="D68" s="33">
        <f>SUM(D11,D20,D52,D53,D62)</f>
        <v>827</v>
      </c>
      <c r="E68" s="26">
        <f>SUM(E11,E20,E52,E53,E62)</f>
        <v>200.80170446740627</v>
      </c>
    </row>
    <row r="69" spans="1:5">
      <c r="A69" s="81" t="s">
        <v>31</v>
      </c>
      <c r="B69" s="81"/>
      <c r="C69" s="81"/>
      <c r="D69" s="33">
        <f>D68*5%</f>
        <v>41.35</v>
      </c>
      <c r="E69" s="26">
        <f>E68*5%</f>
        <v>10.040085223370314</v>
      </c>
    </row>
    <row r="70" spans="1:5">
      <c r="A70" s="70" t="s">
        <v>32</v>
      </c>
      <c r="B70" s="70"/>
      <c r="C70" s="70"/>
      <c r="D70" s="33">
        <f>SUM(D68:D69)</f>
        <v>868.35</v>
      </c>
      <c r="E70" s="26">
        <f>SUM(E68:E69)</f>
        <v>210.84178969077658</v>
      </c>
    </row>
    <row r="71" spans="1:5">
      <c r="A71" s="34"/>
      <c r="B71" s="35"/>
      <c r="C71" s="36"/>
      <c r="D71" s="37"/>
      <c r="E71" s="38"/>
    </row>
    <row r="72" spans="1:5">
      <c r="A72" s="82" t="s">
        <v>33</v>
      </c>
      <c r="B72" s="83"/>
      <c r="C72" s="83"/>
      <c r="D72" s="83"/>
      <c r="E72" s="84"/>
    </row>
    <row r="73" spans="1:5">
      <c r="A73" s="74" t="s">
        <v>34</v>
      </c>
      <c r="B73" s="74"/>
      <c r="C73" s="74"/>
      <c r="D73" s="39">
        <f>SUM(D74:D74)</f>
        <v>130</v>
      </c>
      <c r="E73" s="40">
        <f>SUM(E74:E74)</f>
        <v>0</v>
      </c>
    </row>
    <row r="74" spans="1:5" ht="15" customHeight="1">
      <c r="A74" s="78" t="s">
        <v>35</v>
      </c>
      <c r="B74" s="79"/>
      <c r="C74" s="80"/>
      <c r="D74" s="22">
        <v>130</v>
      </c>
      <c r="E74" s="23"/>
    </row>
    <row r="75" spans="1:5" ht="15" customHeight="1">
      <c r="A75" s="74" t="s">
        <v>36</v>
      </c>
      <c r="B75" s="74"/>
      <c r="C75" s="74"/>
      <c r="D75" s="19">
        <f>SUM(D76:D97)</f>
        <v>88.353768887588757</v>
      </c>
      <c r="E75" s="15">
        <f>SUM(E76:E97)</f>
        <v>0</v>
      </c>
    </row>
    <row r="76" spans="1:5">
      <c r="A76" s="60" t="s">
        <v>94</v>
      </c>
      <c r="B76" s="60"/>
      <c r="C76" s="61"/>
      <c r="D76" s="22">
        <v>0.29959394575965898</v>
      </c>
      <c r="E76" s="41"/>
    </row>
    <row r="77" spans="1:5">
      <c r="A77" s="60" t="s">
        <v>95</v>
      </c>
      <c r="B77" s="60"/>
      <c r="C77" s="61"/>
      <c r="D77" s="22">
        <v>0.20391292361093474</v>
      </c>
      <c r="E77" s="41"/>
    </row>
    <row r="78" spans="1:5">
      <c r="A78" s="60" t="s">
        <v>96</v>
      </c>
      <c r="B78" s="60"/>
      <c r="C78" s="61"/>
      <c r="D78" s="22">
        <v>6.0740659283690226E-2</v>
      </c>
      <c r="E78" s="41"/>
    </row>
    <row r="79" spans="1:5">
      <c r="A79" s="60" t="s">
        <v>97</v>
      </c>
      <c r="B79" s="60"/>
      <c r="C79" s="61"/>
      <c r="D79" s="22">
        <v>3.7181425488875788</v>
      </c>
      <c r="E79" s="41"/>
    </row>
    <row r="80" spans="1:5">
      <c r="A80" s="60" t="s">
        <v>98</v>
      </c>
      <c r="B80" s="60"/>
      <c r="C80" s="61"/>
      <c r="D80" s="22">
        <v>2.6591219460711852</v>
      </c>
      <c r="E80" s="41"/>
    </row>
    <row r="81" spans="1:5">
      <c r="A81" s="60" t="s">
        <v>99</v>
      </c>
      <c r="B81" s="60"/>
      <c r="C81" s="61"/>
      <c r="D81" s="22">
        <v>0.41187094069507646</v>
      </c>
      <c r="E81" s="41"/>
    </row>
    <row r="82" spans="1:5">
      <c r="A82" s="60" t="s">
        <v>100</v>
      </c>
      <c r="B82" s="60"/>
      <c r="C82" s="61"/>
      <c r="D82" s="22">
        <v>0.17707622097316322</v>
      </c>
      <c r="E82" s="41"/>
    </row>
    <row r="83" spans="1:5">
      <c r="A83" s="60" t="s">
        <v>101</v>
      </c>
      <c r="B83" s="60"/>
      <c r="C83" s="61"/>
      <c r="D83" s="22">
        <v>16.237556569561487</v>
      </c>
      <c r="E83" s="41"/>
    </row>
    <row r="84" spans="1:5">
      <c r="A84" s="60" t="s">
        <v>102</v>
      </c>
      <c r="B84" s="60"/>
      <c r="C84" s="61"/>
      <c r="D84" s="22">
        <v>4.3411574193843574</v>
      </c>
      <c r="E84" s="41"/>
    </row>
    <row r="85" spans="1:5">
      <c r="A85" s="60" t="s">
        <v>103</v>
      </c>
      <c r="B85" s="60"/>
      <c r="C85" s="61"/>
      <c r="D85" s="22">
        <v>3.2975533590773045</v>
      </c>
      <c r="E85" s="41"/>
    </row>
    <row r="86" spans="1:5">
      <c r="A86" s="60" t="s">
        <v>104</v>
      </c>
      <c r="B86" s="60"/>
      <c r="C86" s="61"/>
      <c r="D86" s="22">
        <v>3.0303180882908638</v>
      </c>
      <c r="E86" s="41"/>
    </row>
    <row r="87" spans="1:5">
      <c r="A87" s="60" t="s">
        <v>105</v>
      </c>
      <c r="B87" s="60"/>
      <c r="C87" s="61"/>
      <c r="D87" s="22">
        <v>5.0389966732763849</v>
      </c>
      <c r="E87" s="41"/>
    </row>
    <row r="88" spans="1:5">
      <c r="A88" s="60" t="s">
        <v>106</v>
      </c>
      <c r="B88" s="60"/>
      <c r="C88" s="61"/>
      <c r="D88" s="22">
        <v>0.79365708166167392</v>
      </c>
      <c r="E88" s="41"/>
    </row>
    <row r="89" spans="1:5">
      <c r="A89" s="60" t="s">
        <v>107</v>
      </c>
      <c r="B89" s="60"/>
      <c r="C89" s="61"/>
      <c r="D89" s="22">
        <v>4.1479630088915131</v>
      </c>
      <c r="E89" s="41"/>
    </row>
    <row r="90" spans="1:5">
      <c r="A90" s="60" t="s">
        <v>108</v>
      </c>
      <c r="B90" s="60"/>
      <c r="C90" s="61"/>
      <c r="D90" s="22">
        <v>1.5820461105115853</v>
      </c>
      <c r="E90" s="41"/>
    </row>
    <row r="91" spans="1:5">
      <c r="A91" s="62" t="s">
        <v>109</v>
      </c>
      <c r="B91" s="62"/>
      <c r="C91" s="63"/>
      <c r="D91" s="22">
        <v>2.0071136115946571</v>
      </c>
      <c r="E91" s="41"/>
    </row>
    <row r="92" spans="1:5">
      <c r="A92" s="60" t="s">
        <v>110</v>
      </c>
      <c r="B92" s="60"/>
      <c r="C92" s="61"/>
      <c r="D92" s="22">
        <v>1.7780419270146985</v>
      </c>
      <c r="E92" s="41"/>
    </row>
    <row r="93" spans="1:5">
      <c r="A93" s="60" t="s">
        <v>37</v>
      </c>
      <c r="B93" s="60"/>
      <c r="C93" s="61"/>
      <c r="D93" s="22">
        <v>1.4473412849945128E-2</v>
      </c>
      <c r="E93" s="41"/>
    </row>
    <row r="94" spans="1:5">
      <c r="A94" s="60" t="s">
        <v>111</v>
      </c>
      <c r="B94" s="60"/>
      <c r="C94" s="61"/>
      <c r="D94" s="22">
        <v>10.454162165811763</v>
      </c>
      <c r="E94" s="41"/>
    </row>
    <row r="95" spans="1:5">
      <c r="A95" s="60" t="s">
        <v>112</v>
      </c>
      <c r="B95" s="60"/>
      <c r="C95" s="61"/>
      <c r="D95" s="22">
        <v>7.0987814853326991</v>
      </c>
      <c r="E95" s="41"/>
    </row>
    <row r="96" spans="1:5">
      <c r="A96" s="60" t="s">
        <v>113</v>
      </c>
      <c r="B96" s="60"/>
      <c r="C96" s="61"/>
      <c r="D96" s="22">
        <v>3.862012314600288</v>
      </c>
      <c r="E96" s="41"/>
    </row>
    <row r="97" spans="1:5">
      <c r="A97" s="60" t="s">
        <v>115</v>
      </c>
      <c r="B97" s="60"/>
      <c r="C97" s="61"/>
      <c r="D97" s="22">
        <v>17.139476474448259</v>
      </c>
      <c r="E97" s="41"/>
    </row>
    <row r="98" spans="1:5" ht="15" customHeight="1">
      <c r="A98" s="74" t="s">
        <v>38</v>
      </c>
      <c r="B98" s="74"/>
      <c r="C98" s="74"/>
      <c r="D98" s="19">
        <f>SUM(D99:D103)</f>
        <v>46.370602259827322</v>
      </c>
      <c r="E98" s="15">
        <f>SUM(E99:E103)</f>
        <v>11.972117736258513</v>
      </c>
    </row>
    <row r="99" spans="1:5">
      <c r="A99" s="75" t="s">
        <v>26</v>
      </c>
      <c r="B99" s="76"/>
      <c r="C99" s="77"/>
      <c r="D99" s="22">
        <v>21.951446238691556</v>
      </c>
      <c r="E99" s="41"/>
    </row>
    <row r="100" spans="1:5">
      <c r="A100" s="42" t="s">
        <v>39</v>
      </c>
      <c r="B100" s="43"/>
      <c r="C100" s="44"/>
      <c r="D100" s="22">
        <v>14.583089501676783</v>
      </c>
      <c r="E100" s="41"/>
    </row>
    <row r="101" spans="1:5">
      <c r="A101" s="75" t="s">
        <v>27</v>
      </c>
      <c r="B101" s="76"/>
      <c r="C101" s="77"/>
      <c r="D101" s="22">
        <v>9.8360665194589849</v>
      </c>
      <c r="E101" s="41"/>
    </row>
    <row r="102" spans="1:5">
      <c r="A102" s="75" t="s">
        <v>29</v>
      </c>
      <c r="B102" s="76"/>
      <c r="C102" s="77"/>
      <c r="D102" s="14"/>
      <c r="E102" s="29">
        <v>11.093245262448741</v>
      </c>
    </row>
    <row r="103" spans="1:5">
      <c r="A103" s="75" t="s">
        <v>40</v>
      </c>
      <c r="B103" s="76"/>
      <c r="C103" s="77"/>
      <c r="D103" s="14"/>
      <c r="E103" s="29">
        <v>0.87887247380977196</v>
      </c>
    </row>
    <row r="104" spans="1:5">
      <c r="A104" s="4"/>
      <c r="B104" s="30"/>
      <c r="C104" s="30"/>
      <c r="D104" s="45"/>
      <c r="E104" s="32"/>
    </row>
    <row r="105" spans="1:5">
      <c r="A105" s="64" t="s">
        <v>41</v>
      </c>
      <c r="B105" s="64"/>
      <c r="C105" s="64"/>
      <c r="D105" s="33">
        <f>SUM(D73,D75,D98)</f>
        <v>264.72437114741609</v>
      </c>
      <c r="E105" s="26">
        <f>SUM(E73,E75,E98)</f>
        <v>11.972117736258513</v>
      </c>
    </row>
    <row r="106" spans="1:5">
      <c r="A106" s="64" t="s">
        <v>31</v>
      </c>
      <c r="B106" s="64"/>
      <c r="C106" s="64"/>
      <c r="D106" s="33">
        <f>D105*5%</f>
        <v>13.236218557370805</v>
      </c>
      <c r="E106" s="26">
        <f>E105*5%</f>
        <v>0.5986058868129257</v>
      </c>
    </row>
    <row r="107" spans="1:5">
      <c r="A107" s="70" t="s">
        <v>42</v>
      </c>
      <c r="B107" s="70"/>
      <c r="C107" s="70"/>
      <c r="D107" s="46">
        <f>SUM(D105:D106)</f>
        <v>277.96058970478691</v>
      </c>
      <c r="E107" s="21">
        <f>SUM(E105:E106)</f>
        <v>12.570723623071439</v>
      </c>
    </row>
    <row r="108" spans="1:5">
      <c r="A108" s="4"/>
      <c r="B108" s="30"/>
      <c r="C108" s="30"/>
      <c r="D108" s="45"/>
      <c r="E108" s="32"/>
    </row>
    <row r="109" spans="1:5" ht="15" customHeight="1">
      <c r="A109" s="74" t="s">
        <v>114</v>
      </c>
      <c r="B109" s="74"/>
      <c r="C109" s="74"/>
      <c r="D109" s="33">
        <f>SUM(D107,D70)</f>
        <v>1146.3105897047869</v>
      </c>
      <c r="E109" s="26">
        <f>SUM(E107,E70)</f>
        <v>223.41251331384802</v>
      </c>
    </row>
    <row r="110" spans="1:5" ht="15" customHeight="1">
      <c r="A110" s="71" t="s">
        <v>43</v>
      </c>
      <c r="B110" s="72"/>
      <c r="C110" s="73"/>
      <c r="D110" s="58">
        <v>0</v>
      </c>
      <c r="E110" s="59"/>
    </row>
    <row r="111" spans="1:5">
      <c r="A111" s="66" t="s">
        <v>44</v>
      </c>
      <c r="B111" s="66"/>
      <c r="C111" s="66"/>
      <c r="D111" s="67">
        <f>(D109+E109)*25%</f>
        <v>342.43077575465873</v>
      </c>
      <c r="E111" s="68"/>
    </row>
    <row r="112" spans="1:5">
      <c r="A112" s="4"/>
      <c r="D112" s="47"/>
      <c r="E112" s="48"/>
    </row>
    <row r="113" spans="1:5">
      <c r="A113" s="66" t="s">
        <v>11</v>
      </c>
      <c r="B113" s="66"/>
      <c r="C113" s="66"/>
      <c r="D113" s="69">
        <f>D109+E109+D111</f>
        <v>1712.1538787732936</v>
      </c>
      <c r="E113" s="69"/>
    </row>
    <row r="114" spans="1:5">
      <c r="A114" s="4"/>
      <c r="D114" s="49"/>
      <c r="E114" s="50"/>
    </row>
    <row r="115" spans="1:5">
      <c r="A115" s="64" t="s">
        <v>45</v>
      </c>
      <c r="B115" s="64"/>
      <c r="C115" s="64"/>
      <c r="D115" s="65">
        <f>IFERROR((D70+E70)/(D109+E109),0)</f>
        <v>0.78789047750776997</v>
      </c>
      <c r="E115" s="65"/>
    </row>
    <row r="116" spans="1:5">
      <c r="A116" s="64" t="s">
        <v>46</v>
      </c>
      <c r="B116" s="64"/>
      <c r="C116" s="64"/>
      <c r="D116" s="65">
        <f>IFERROR((D107+E107)/(D109+E109),0)</f>
        <v>0.21210952249223011</v>
      </c>
      <c r="E116" s="65"/>
    </row>
    <row r="117" spans="1:5">
      <c r="A117" s="5"/>
      <c r="B117" s="5"/>
      <c r="C117" s="5"/>
      <c r="D117" s="51"/>
      <c r="E117" s="52"/>
    </row>
    <row r="118" spans="1:5">
      <c r="A118" s="64" t="s">
        <v>47</v>
      </c>
      <c r="B118" s="64"/>
      <c r="C118" s="64"/>
      <c r="D118" s="65">
        <f>IFERROR(D109/(D109+E109),0)</f>
        <v>0.83689220629959071</v>
      </c>
      <c r="E118" s="65"/>
    </row>
    <row r="119" spans="1:5">
      <c r="A119" s="64" t="s">
        <v>48</v>
      </c>
      <c r="B119" s="64"/>
      <c r="C119" s="64"/>
      <c r="D119" s="65">
        <f>IFERROR(E109/(D109+E109),0)</f>
        <v>0.16310779370040934</v>
      </c>
      <c r="E119" s="65"/>
    </row>
  </sheetData>
  <mergeCells count="78">
    <mergeCell ref="B52:C52"/>
    <mergeCell ref="B1:E1"/>
    <mergeCell ref="B2:E2"/>
    <mergeCell ref="B3:E3"/>
    <mergeCell ref="B4:E4"/>
    <mergeCell ref="B5:E5"/>
    <mergeCell ref="B6:E6"/>
    <mergeCell ref="A7:E7"/>
    <mergeCell ref="A9:C9"/>
    <mergeCell ref="D9:E9"/>
    <mergeCell ref="B11:C11"/>
    <mergeCell ref="A20:C20"/>
    <mergeCell ref="A53:C53"/>
    <mergeCell ref="A54:C54"/>
    <mergeCell ref="A55:C55"/>
    <mergeCell ref="A59:C59"/>
    <mergeCell ref="A60:C60"/>
    <mergeCell ref="A56:C56"/>
    <mergeCell ref="A57:C57"/>
    <mergeCell ref="A58:C58"/>
    <mergeCell ref="A73:C73"/>
    <mergeCell ref="A61:C61"/>
    <mergeCell ref="A62:C62"/>
    <mergeCell ref="A63:C63"/>
    <mergeCell ref="A64:C64"/>
    <mergeCell ref="A65:C65"/>
    <mergeCell ref="A66:C66"/>
    <mergeCell ref="A68:C68"/>
    <mergeCell ref="A69:C69"/>
    <mergeCell ref="A70:C70"/>
    <mergeCell ref="A72:E72"/>
    <mergeCell ref="A97:C97"/>
    <mergeCell ref="A74:C74"/>
    <mergeCell ref="A75:C75"/>
    <mergeCell ref="A76:C76"/>
    <mergeCell ref="A77:C77"/>
    <mergeCell ref="A106:C106"/>
    <mergeCell ref="A107:C107"/>
    <mergeCell ref="A110:C110"/>
    <mergeCell ref="A98:C98"/>
    <mergeCell ref="A99:C99"/>
    <mergeCell ref="A101:C101"/>
    <mergeCell ref="A102:C102"/>
    <mergeCell ref="A103:C103"/>
    <mergeCell ref="A109:C109"/>
    <mergeCell ref="A111:C111"/>
    <mergeCell ref="D111:E111"/>
    <mergeCell ref="A113:C113"/>
    <mergeCell ref="D113:E113"/>
    <mergeCell ref="A115:C115"/>
    <mergeCell ref="D115:E115"/>
    <mergeCell ref="A116:C116"/>
    <mergeCell ref="D116:E116"/>
    <mergeCell ref="A118:C118"/>
    <mergeCell ref="D118:E118"/>
    <mergeCell ref="A119:C119"/>
    <mergeCell ref="D119:E119"/>
    <mergeCell ref="A78:C78"/>
    <mergeCell ref="A79:C79"/>
    <mergeCell ref="A80:C80"/>
    <mergeCell ref="A87:C87"/>
    <mergeCell ref="A88:C88"/>
    <mergeCell ref="D110:E110"/>
    <mergeCell ref="A96:C96"/>
    <mergeCell ref="A95:C95"/>
    <mergeCell ref="A81:C81"/>
    <mergeCell ref="A82:C82"/>
    <mergeCell ref="A83:C83"/>
    <mergeCell ref="A84:C84"/>
    <mergeCell ref="A85:C85"/>
    <mergeCell ref="A86:C86"/>
    <mergeCell ref="A89:C89"/>
    <mergeCell ref="A90:C90"/>
    <mergeCell ref="A91:C91"/>
    <mergeCell ref="A92:C92"/>
    <mergeCell ref="A93:C93"/>
    <mergeCell ref="A94:C94"/>
    <mergeCell ref="A105:C105"/>
  </mergeCells>
  <pageMargins left="0.7" right="0.7" top="0.75" bottom="0.75" header="0.3" footer="0.3"/>
  <pageSetup paperSize="9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DBSD10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</dc:creator>
  <cp:lastModifiedBy>KoRa</cp:lastModifiedBy>
  <dcterms:created xsi:type="dcterms:W3CDTF">2020-02-24T11:55:43Z</dcterms:created>
  <dcterms:modified xsi:type="dcterms:W3CDTF">2020-02-24T13:43:14Z</dcterms:modified>
</cp:coreProperties>
</file>