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gobejishvili\Desktop\ქრონიკულის მედიკამენტების ხარჯვის ანალიზი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L32" i="1"/>
  <c r="L10" i="1"/>
  <c r="E30" i="1" l="1"/>
  <c r="E23" i="1"/>
  <c r="F23" i="1"/>
  <c r="E5" i="1"/>
  <c r="E32" i="1"/>
  <c r="E29" i="1"/>
  <c r="F30" i="1"/>
  <c r="F34" i="1"/>
  <c r="F32" i="1"/>
  <c r="G11" i="1"/>
  <c r="F11" i="1"/>
  <c r="F31" i="1"/>
  <c r="F28" i="1"/>
  <c r="F29" i="1"/>
  <c r="I46" i="1" l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<sst xmlns="http://schemas.openxmlformats.org/spreadsheetml/2006/main" count="197" uniqueCount="155">
  <si>
    <t>ქრონიკული დაავადებების სამკურნალო მედიკამენტებით უზრუნველყოფა     (27 03 03 11)</t>
  </si>
  <si>
    <t>N</t>
  </si>
  <si>
    <t>მედიკამენტის დასახელება</t>
  </si>
  <si>
    <t>სავაჭრო დასახელება</t>
  </si>
  <si>
    <t>მოქმედების ვადა</t>
  </si>
  <si>
    <t>მარაგი ბაზა (თვე)</t>
  </si>
  <si>
    <t>მარაგი საქართველო</t>
  </si>
  <si>
    <t>ენალაპრილი 10მგ</t>
  </si>
  <si>
    <t>01.06.2020</t>
  </si>
  <si>
    <t>ენალაპრილი 20მგ</t>
  </si>
  <si>
    <t>ენაპი 20მგ</t>
  </si>
  <si>
    <t>01.04.2020</t>
  </si>
  <si>
    <t>ლოსარტანი 100მგ</t>
  </si>
  <si>
    <t>ლოზაპი/ლორისტა/ლოსარდენკი</t>
  </si>
  <si>
    <t>31.05.2019</t>
  </si>
  <si>
    <t>ამლოდიპინი 5მგ</t>
  </si>
  <si>
    <t>01.05.2020</t>
  </si>
  <si>
    <t>მეტოპროლოლი 100მგ</t>
  </si>
  <si>
    <t>ეგილოკი 100მგ</t>
  </si>
  <si>
    <t>01.03.2022</t>
  </si>
  <si>
    <t>ამიოდარონი 200მგ</t>
  </si>
  <si>
    <t>კორდარონი</t>
  </si>
  <si>
    <t>01.03.2020</t>
  </si>
  <si>
    <t>იზოსორბიდის მონონიტრატი 40მგ</t>
  </si>
  <si>
    <t>მონოსანი 40მგ</t>
  </si>
  <si>
    <t>ვარფარინი 2.5მგ</t>
  </si>
  <si>
    <t>ვარფარინ–ნიკომედი 2.5მგ</t>
  </si>
  <si>
    <t>01.02.2022</t>
  </si>
  <si>
    <t>კლოპიდოგრელი 75მგ</t>
  </si>
  <si>
    <t>ზილტი 75მგ/პეგორელი 75მგ</t>
  </si>
  <si>
    <t>01.07.2020</t>
  </si>
  <si>
    <t>დიგოქსინი 0.25მგ</t>
  </si>
  <si>
    <t>დიგოქსინი–გრინდექსი</t>
  </si>
  <si>
    <t>01.11.2021</t>
  </si>
  <si>
    <t>ფუროსემიდი 40მგ</t>
  </si>
  <si>
    <t>01.11.2020</t>
  </si>
  <si>
    <t>სპირონოლაქტონი 25მგ</t>
  </si>
  <si>
    <t>ვეროშპირონი 25მგ</t>
  </si>
  <si>
    <t>01.01.2022</t>
  </si>
  <si>
    <t>ატორვასტატინი 20მგ</t>
  </si>
  <si>
    <t>ტორვიტინი 20მგ N30</t>
  </si>
  <si>
    <t>11.01.2021</t>
  </si>
  <si>
    <t>ატორვასტატინი 10მგ</t>
  </si>
  <si>
    <t>01.05.2021</t>
  </si>
  <si>
    <t>ატორვასტატინი 40მგ</t>
  </si>
  <si>
    <t>ატორისი 40მგ</t>
  </si>
  <si>
    <t>30.09.2020</t>
  </si>
  <si>
    <t>პერინდოპრილ /ამლოდიპინი 4მგ/5მგ ან 5მგ/5მგ</t>
  </si>
  <si>
    <t>ამრადიპინი 4/5მგ</t>
  </si>
  <si>
    <t>პერინდოპრილ /ამლოდიპინი 8მგ/10მგ ან 10მგ/10მგ</t>
  </si>
  <si>
    <t>ამრადიპინი 8/10მგ</t>
  </si>
  <si>
    <t>პერინდოპრილ ინდაპამიდი 4მგ/1.25მგ</t>
  </si>
  <si>
    <t>ლოსარტან/ჰიდროქლორთიაზიდი 50მგ/12.5მგ</t>
  </si>
  <si>
    <t>ლორისტა H 50მგ/12.5მგ</t>
  </si>
  <si>
    <t>01.07.2023</t>
  </si>
  <si>
    <t>ბისოპროლოლი 5მგ</t>
  </si>
  <si>
    <t>ემკორი 5მგ</t>
  </si>
  <si>
    <t>01.08.2021</t>
  </si>
  <si>
    <t>ნებივოლოლი 5მგ</t>
  </si>
  <si>
    <t>ნებივოლოლი შტადა 5მგ/დანები 5მგ</t>
  </si>
  <si>
    <t>ჰიდროქლორთიაზიდი 25მგ</t>
  </si>
  <si>
    <t>ჰიპოთიაზიდი 25მგ</t>
  </si>
  <si>
    <t>აცეტილსალიცილის მჟავა+მაგნიუმის ჰიდროქსიდი 75მგ</t>
  </si>
  <si>
    <t>კარდიომაგნილი 75მგ</t>
  </si>
  <si>
    <t>31.03.2021</t>
  </si>
  <si>
    <t>აცეტილსალიცილის მჟავა+მაგნიუმის ჰიდროქსიდი 150მგ</t>
  </si>
  <si>
    <t>კარდიომაგნილი 150მგ</t>
  </si>
  <si>
    <t>01.03.2021</t>
  </si>
  <si>
    <t>მეტფორმინი 1000მგ</t>
  </si>
  <si>
    <t>სიოფორი 1000მგ</t>
  </si>
  <si>
    <t>04.01.2021</t>
  </si>
  <si>
    <t>გლიკლაზიდი 60მგ</t>
  </si>
  <si>
    <t>დიაბეტონი MR 60მგ/ აპო გლიკლაზიდი 60მგ</t>
  </si>
  <si>
    <t>31.05.2020</t>
  </si>
  <si>
    <t>გლიმეპირიდი 2მგ</t>
  </si>
  <si>
    <t>ამარილი 2mg</t>
  </si>
  <si>
    <t>01.06.2021</t>
  </si>
  <si>
    <t>თიამაზოლი 5მგ</t>
  </si>
  <si>
    <t>თიროზოლი 5მგ</t>
  </si>
  <si>
    <t>13.05.2022</t>
  </si>
  <si>
    <t>ლევოთიროქსინი  50მკგ</t>
  </si>
  <si>
    <t>ლ–თიროქსინი/ეუთიროქსი 50მკგ</t>
  </si>
  <si>
    <t>30.04.2021</t>
  </si>
  <si>
    <t>ბუდესონიდი 0.5მგ/2მლ</t>
  </si>
  <si>
    <t>პულმიკორტი 0.5მგ/მლ 2მლ/ბენოდილი</t>
  </si>
  <si>
    <t>ალბუტეროლი  2.5მგ/0.5მლ 0.5მლ</t>
  </si>
  <si>
    <t>ალბუტეროლის სულფატი 0.5% 2.5მგ/0.5მლ</t>
  </si>
  <si>
    <t>31.01.2019</t>
  </si>
  <si>
    <t xml:space="preserve">სალმეტეროლი/ფლუტიკაზონი   50მკგ/500მკგ საინჰალაციო ფხვნილი                   </t>
  </si>
  <si>
    <t>სერეტიდი დისკუსი 50/250მკგ ინჰ 60 დოზა/ ეარფლუსალი</t>
  </si>
  <si>
    <t>30.04.2020</t>
  </si>
  <si>
    <t xml:space="preserve">სალმეტეროლი/ფლუტიკაზონი   50მკგ/250მკგ საინჰალაციო ფხვნილი                   </t>
  </si>
  <si>
    <t>საფლუტინი 50/500მკგ</t>
  </si>
  <si>
    <t>სალბუტამოლი 100მკგ დოზა საინჰალაციო აეროზოლი</t>
  </si>
  <si>
    <t>სალბუტამოლი ინტელი აეროზ. 200 დოზა</t>
  </si>
  <si>
    <t xml:space="preserve">აკლიდინიუმის ბრომიდი საინჰალაციო ფხვნილი (კაფსულა) ინჰალატორთან ერთად/322მკგ/დოზა </t>
  </si>
  <si>
    <t>ბრეტარისი ჯენუეირი 322მკგ 60 დოზა</t>
  </si>
  <si>
    <t>მეთილპრედნიზოლონი 16მგ</t>
  </si>
  <si>
    <t>მედროლი 16მგ</t>
  </si>
  <si>
    <t>01.06.2022</t>
  </si>
  <si>
    <t>კარბიდოპა,ლევოდოპა 250მგ/25მგ</t>
  </si>
  <si>
    <t>ნაკომი</t>
  </si>
  <si>
    <t>ბენსერაზიდის ჰიდროქლორიდი,ლევოდოპა 125მგ/25მგ</t>
  </si>
  <si>
    <t>მადოპარი</t>
  </si>
  <si>
    <t>ლევეტირაცეტამი 500მგ</t>
  </si>
  <si>
    <t>ლევეტირაცეტამი აკორდი</t>
  </si>
  <si>
    <t>05.11.2020</t>
  </si>
  <si>
    <t>კარბამაზეპინი 200მგ</t>
  </si>
  <si>
    <t>ნეიროლეფსინი 200მგ</t>
  </si>
  <si>
    <t>01.12.2021</t>
  </si>
  <si>
    <t>ნატრიუმის ვალპროატი 300მგ</t>
  </si>
  <si>
    <t>დეპაკინი ქრონო 300მგ</t>
  </si>
  <si>
    <t>07.01.2021</t>
  </si>
  <si>
    <t>ნატრიუმის ვალპროატი 500მგ</t>
  </si>
  <si>
    <t>დეპაკინი ქრონო 500მგ</t>
  </si>
  <si>
    <t>ლემოტრიჯინი 100მგ</t>
  </si>
  <si>
    <t>ლამოტრიქსი 100მგ</t>
  </si>
  <si>
    <t>01.10.2021</t>
  </si>
  <si>
    <t>ლემოტრიჯინი 25მგ</t>
  </si>
  <si>
    <t>ლამიქტალი 25მგ</t>
  </si>
  <si>
    <t>03.07.2021</t>
  </si>
  <si>
    <t>ნაშთი პსპ ბაზა 30.09.2019</t>
  </si>
  <si>
    <t>ნაშთი საქართველო ჯამში 30.09.2019</t>
  </si>
  <si>
    <t>შენიშვნა</t>
  </si>
  <si>
    <t>ტენდერი ჯერ არ გამოცხადებულა. მიმდინარეობს მოკვლევის პროცედურები</t>
  </si>
  <si>
    <t>2019 წბილის აგვისტოში დაგგემილი შესასყიდი რაოდენობები</t>
  </si>
  <si>
    <t>მიმდინარე ხელშეკრულებების ფარგლებში მისაღები მედიკამენტები</t>
  </si>
  <si>
    <t>მოსალოდნელია მიღება 15 ოქტომბრამდე.</t>
  </si>
  <si>
    <t>2019 წლის 10 ნოემბრამდე</t>
  </si>
  <si>
    <t>ტენდერი დასრულებულია 300 000 აბზე, მიმდინარეობს შერჩევა–შფასება, დარჩენილ რაოდენობაზე გამოცხადდება განმეორებითი ტენდერი</t>
  </si>
  <si>
    <t>დასრულებულია ტენდერი, მიმდინარეობს შერჩევა–შეფასება. 200 000 აბი უნდა მივიღოთ 31 ოქტომბრამდე</t>
  </si>
  <si>
    <t>დასრულებულია ტენდერი, მიმდინარეობს შერჩევა–შეფასება, მოწოდება სრული რაოდენობა 20 ოქტომბრამდე</t>
  </si>
  <si>
    <t>ტენდერი დასრულებულია მიმდინარეობს ხელშეკრულების გასაფორმებლად  მოსამზადებელი პროცედურები</t>
  </si>
  <si>
    <t>დასრულებულია ტენდერი, მიმდინარეობს ხელშეკრულების გაფორმება. მოგვაწვდიან ნოემბრის შუა პერიოდში</t>
  </si>
  <si>
    <t>დასრულებულია ტენდერი, გაფორმებულია ხელშეკრულება, ნაწილის (100 000) მოწოდება იგეგმება 10 ოქტომბრამდე</t>
  </si>
  <si>
    <t>დასრულებულია ტენდერი, გაფორმებულია ხელშეკრულება, 1000 ცალი მოიტანეს, დანარჩენს 31 ოქტომბრამდე მოიტანენ</t>
  </si>
  <si>
    <t>დასრულებულია ტენდერი, გაფორმებულია ხელშეკრულება. 120 000 აბი მოიტანა, 180 000 უნდა მოიტანოს 15 ოქტომბრამდე</t>
  </si>
  <si>
    <t>მოთხოვნის შესაბამისად, 31 დეკემბრამდე</t>
  </si>
  <si>
    <t>ხელშეკრულება გაფორმდა 1 500 000 აბზე და მიღებულიც გვაქვს. ფორმდება მე2 ხელშეკრულება 4 500 000 აბზე, მოწოდება დეკემბერში. 3 459 120 ტაბლეტზე უნდა გამოცხადდეს დამატებითი ტენდერი</t>
  </si>
  <si>
    <t>31 დეკემბრამდე</t>
  </si>
  <si>
    <t>დასრულებულია ტენდერი, გაფორმებულია ხელშეკრულება, 250 000 მივიღეთ</t>
  </si>
  <si>
    <t>30 ოქტომბრამდე</t>
  </si>
  <si>
    <t>დასრულებულია ტენდერი, გაფორმებულია ხელშეკრულება. 10 000 მივიღეთ</t>
  </si>
  <si>
    <t>მანქანა გზაშია, ყოველდღიურ რეჟიმშე შესაძლებელია განვაბაჟოთ</t>
  </si>
  <si>
    <t>გამოცხადებულია ტენდერი</t>
  </si>
  <si>
    <t>500 000 აბი 10 ნოემბრამდე, დანარცენი 31 დეკემბრამდე</t>
  </si>
  <si>
    <t>ხელშეკრულება გაფორმებულია, 1 560 000 მივიღეთ, დანარცენი 31 დეკემბრამდე</t>
  </si>
  <si>
    <t>მარაგი გვაქვს და არ საჭიროებდა შესყიდვას ამ ეტაპზე</t>
  </si>
  <si>
    <t>საშუალო თვიური ხარჯვა (აგვისტოს მაგალითზე)</t>
  </si>
  <si>
    <t>31 ოქტომბრამდე</t>
  </si>
  <si>
    <t>დასრულებულია ტენდერი, გაფორმებულია ხელშეკრულება, მოწოდებულია სრული ოდენობა</t>
  </si>
  <si>
    <t>მოწოდება ველოდებით ყოველდღიურ რეჟიმში 10 ოქტომბრამდე</t>
  </si>
  <si>
    <t>უნდა მოგვაწოდონ 31 ოქტომბრამდე</t>
  </si>
  <si>
    <t>გაურკვევლია</t>
  </si>
  <si>
    <t>გაურკვეველია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</si>
</sst>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0.0"/>
    <numFmt numFmtId="165" formatCode="_(* #,##0.0000_);_(* \(#,##0.0000\);_(* &quot;-&quot;??_);_(@_)"/>
    <numFmt numFmtId="166" formatCode="_(* #,##0.00000000_);_(* \(#,##0.00000000\);_(* &quot;-&quot;??_);_(@_)"/>
    <numFmt numFmtId="167" formatCode="_(* #,##0.0000000_);_(* \(#,##0.0000000\);_(* &quot;-&quot;??_);_(@_)"/>
    <numFmt numFmtId="168" formatCode="_(* #,##0.000_);_(* \(#,##0.000\);_(* &quot;-&quot;??_);_(@_)"/>
    <numFmt numFmtId="169" formatCode="_(* #,##0_);_(* \(#,##0\);_(* &quot;-&quot;??_);_(@_)"/>
    <numFmt numFmtId="170" formatCode="_(* #,##0.00000_);_(* \(#,##0.00000\);_(* &quot;-&quot;??_);_(@_)"/>
    <numFmt numFmtId="171" formatCode="_(* #,##0.0_);_(* \(#,##0.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sz val="9"/>
      <name val="Menlo Bold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48">
    <xf numFmtId="0" fontId="0" fillId="0" borderId="0" xfId="0"/>
    <xf numFmtId="0" fontId="0" fillId="2" borderId="0" xfId="0" applyNumberFormat="1" applyFont="1" applyFill="1" applyBorder="1" applyAlignment="1">
      <alignment horizontal="center" wrapText="1"/>
    </xf>
    <xf numFmtId="0" fontId="0" fillId="2" borderId="0" xfId="0" applyNumberFormat="1" applyFont="1" applyFill="1" applyBorder="1" applyAlignment="1"/>
    <xf numFmtId="1" fontId="3" fillId="2" borderId="1" xfId="2" applyNumberFormat="1" applyFont="1" applyFill="1" applyBorder="1" applyAlignment="1">
      <alignment horizontal="center" vertical="center" wrapText="1"/>
    </xf>
    <xf numFmtId="2" fontId="3" fillId="2" borderId="1" xfId="2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textRotation="90" wrapText="1"/>
    </xf>
    <xf numFmtId="1" fontId="3" fillId="2" borderId="1" xfId="0" applyNumberFormat="1" applyFont="1" applyFill="1" applyBorder="1" applyAlignment="1">
      <alignment horizontal="center" textRotation="90" wrapText="1"/>
    </xf>
    <xf numFmtId="1" fontId="3" fillId="2" borderId="1" xfId="1" applyNumberFormat="1" applyFont="1" applyFill="1" applyBorder="1" applyAlignment="1">
      <alignment horizontal="center" textRotation="90" wrapText="1"/>
    </xf>
    <xf numFmtId="164" fontId="3" fillId="2" borderId="1" xfId="0" applyNumberFormat="1" applyFont="1" applyFill="1" applyBorder="1" applyAlignment="1">
      <alignment horizontal="center" textRotation="90" wrapText="1"/>
    </xf>
    <xf numFmtId="43" fontId="6" fillId="2" borderId="1" xfId="1" applyFont="1" applyFill="1" applyBorder="1" applyAlignment="1">
      <alignment vertical="center"/>
    </xf>
    <xf numFmtId="43" fontId="3" fillId="2" borderId="1" xfId="1" applyFont="1" applyFill="1" applyBorder="1" applyAlignment="1">
      <alignment vertical="center"/>
    </xf>
    <xf numFmtId="164" fontId="3" fillId="2" borderId="1" xfId="1" applyNumberFormat="1" applyFont="1" applyFill="1" applyBorder="1" applyAlignment="1"/>
    <xf numFmtId="164" fontId="3" fillId="2" borderId="1" xfId="0" applyNumberFormat="1" applyFont="1" applyFill="1" applyBorder="1" applyAlignment="1"/>
    <xf numFmtId="0" fontId="4" fillId="2" borderId="1" xfId="0" applyFont="1" applyFill="1" applyBorder="1" applyAlignment="1">
      <alignment horizontal="left" vertical="top" wrapText="1"/>
    </xf>
    <xf numFmtId="43" fontId="6" fillId="2" borderId="1" xfId="1" applyFont="1" applyFill="1" applyBorder="1" applyAlignment="1"/>
    <xf numFmtId="0" fontId="4" fillId="2" borderId="2" xfId="0" applyFont="1" applyFill="1" applyBorder="1" applyAlignment="1">
      <alignment horizontal="left" vertical="top" wrapText="1"/>
    </xf>
    <xf numFmtId="169" fontId="6" fillId="2" borderId="1" xfId="1" applyNumberFormat="1" applyFont="1" applyFill="1" applyBorder="1" applyAlignment="1"/>
    <xf numFmtId="0" fontId="3" fillId="2" borderId="1" xfId="1" applyNumberFormat="1" applyFont="1" applyFill="1" applyBorder="1" applyAlignment="1"/>
    <xf numFmtId="0" fontId="2" fillId="2" borderId="0" xfId="1" applyNumberFormat="1" applyFont="1" applyFill="1" applyBorder="1" applyAlignment="1"/>
    <xf numFmtId="1" fontId="0" fillId="2" borderId="0" xfId="0" applyNumberFormat="1" applyFont="1" applyFill="1" applyBorder="1" applyAlignment="1"/>
    <xf numFmtId="164" fontId="0" fillId="2" borderId="0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165" fontId="6" fillId="2" borderId="1" xfId="1" applyNumberFormat="1" applyFont="1" applyFill="1" applyBorder="1" applyAlignment="1"/>
    <xf numFmtId="166" fontId="6" fillId="2" borderId="1" xfId="1" applyNumberFormat="1" applyFont="1" applyFill="1" applyBorder="1" applyAlignment="1"/>
    <xf numFmtId="167" fontId="6" fillId="2" borderId="1" xfId="1" applyNumberFormat="1" applyFont="1" applyFill="1" applyBorder="1" applyAlignment="1"/>
    <xf numFmtId="168" fontId="6" fillId="2" borderId="1" xfId="1" applyNumberFormat="1" applyFont="1" applyFill="1" applyBorder="1" applyAlignment="1"/>
    <xf numFmtId="0" fontId="3" fillId="2" borderId="3" xfId="1" applyNumberFormat="1" applyFont="1" applyFill="1" applyBorder="1" applyAlignment="1" applyProtection="1">
      <alignment horizontal="center"/>
    </xf>
    <xf numFmtId="0" fontId="3" fillId="2" borderId="1" xfId="1" applyNumberFormat="1" applyFont="1" applyFill="1" applyBorder="1" applyAlignment="1">
      <alignment horizontal="center"/>
    </xf>
    <xf numFmtId="170" fontId="6" fillId="2" borderId="1" xfId="1" applyNumberFormat="1" applyFont="1" applyFill="1" applyBorder="1" applyAlignment="1"/>
    <xf numFmtId="0" fontId="7" fillId="2" borderId="1" xfId="0" applyFont="1" applyFill="1" applyBorder="1" applyAlignment="1">
      <alignment wrapText="1"/>
    </xf>
    <xf numFmtId="0" fontId="8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/>
    <xf numFmtId="0" fontId="7" fillId="2" borderId="1" xfId="0" applyFont="1" applyFill="1" applyBorder="1"/>
    <xf numFmtId="164" fontId="3" fillId="2" borderId="0" xfId="0" applyNumberFormat="1" applyFont="1" applyFill="1" applyBorder="1" applyAlignment="1">
      <alignment horizontal="center" textRotation="90" wrapText="1"/>
    </xf>
    <xf numFmtId="164" fontId="3" fillId="2" borderId="0" xfId="0" applyNumberFormat="1" applyFont="1" applyFill="1" applyBorder="1" applyAlignment="1"/>
    <xf numFmtId="43" fontId="0" fillId="2" borderId="0" xfId="1" applyFont="1" applyFill="1" applyBorder="1" applyAlignment="1">
      <alignment horizontal="center" wrapText="1"/>
    </xf>
    <xf numFmtId="43" fontId="3" fillId="2" borderId="1" xfId="1" applyFont="1" applyFill="1" applyBorder="1" applyAlignment="1">
      <alignment horizontal="center" textRotation="90" wrapText="1"/>
    </xf>
    <xf numFmtId="43" fontId="3" fillId="2" borderId="1" xfId="1" applyFont="1" applyFill="1" applyBorder="1" applyAlignment="1"/>
    <xf numFmtId="43" fontId="0" fillId="2" borderId="0" xfId="1" applyFont="1" applyFill="1" applyBorder="1" applyAlignment="1"/>
    <xf numFmtId="164" fontId="3" fillId="2" borderId="1" xfId="0" applyNumberFormat="1" applyFont="1" applyFill="1" applyBorder="1" applyAlignment="1">
      <alignment wrapText="1"/>
    </xf>
    <xf numFmtId="43" fontId="3" fillId="2" borderId="1" xfId="1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left" wrapText="1"/>
    </xf>
    <xf numFmtId="171" fontId="3" fillId="2" borderId="1" xfId="1" applyNumberFormat="1" applyFont="1" applyFill="1" applyBorder="1" applyAlignment="1"/>
    <xf numFmtId="43" fontId="3" fillId="2" borderId="1" xfId="1" applyFont="1" applyFill="1" applyBorder="1" applyAlignment="1">
      <alignment horizontal="center"/>
    </xf>
    <xf numFmtId="43" fontId="3" fillId="2" borderId="1" xfId="1" applyFont="1" applyFill="1" applyBorder="1" applyAlignment="1">
      <alignment horizontal="left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40" workbookViewId="0">
      <selection activeCell="K45" sqref="K45"/>
    </sheetView>
  </sheetViews>
  <sheetFormatPr defaultRowHeight="15"/>
  <cols>
    <col min="1" max="1" width="4" style="2" customWidth="1"/>
    <col min="2" max="2" width="20.28515625" style="2" customWidth="1"/>
    <col min="3" max="3" width="13.85546875" style="2" customWidth="1"/>
    <col min="4" max="4" width="9.28515625" style="2" customWidth="1"/>
    <col min="5" max="5" width="12.7109375" style="2" customWidth="1"/>
    <col min="6" max="6" width="15.140625" style="18" customWidth="1"/>
    <col min="7" max="7" width="12.28515625" style="19" customWidth="1"/>
    <col min="8" max="8" width="7.5703125" style="20" customWidth="1"/>
    <col min="9" max="9" width="7.85546875" style="2" customWidth="1"/>
    <col min="10" max="10" width="11.28515625" style="41" customWidth="1"/>
    <col min="11" max="11" width="42.140625" style="41" customWidth="1"/>
    <col min="12" max="12" width="12.85546875" style="2" customWidth="1"/>
    <col min="13" max="13" width="27.140625" style="2" customWidth="1"/>
    <col min="14" max="14" width="7.85546875" style="2" customWidth="1"/>
    <col min="15" max="196" width="9.140625" style="2"/>
    <col min="197" max="197" width="4" style="2" customWidth="1"/>
    <col min="198" max="198" width="20.28515625" style="2" customWidth="1"/>
    <col min="199" max="199" width="13.85546875" style="2" customWidth="1"/>
    <col min="200" max="200" width="9.28515625" style="2" customWidth="1"/>
    <col min="201" max="201" width="12.7109375" style="2" customWidth="1"/>
    <col min="202" max="202" width="15.140625" style="2" customWidth="1"/>
    <col min="203" max="203" width="12.28515625" style="2" customWidth="1"/>
    <col min="204" max="204" width="7.5703125" style="2" customWidth="1"/>
    <col min="205" max="205" width="7.85546875" style="2" customWidth="1"/>
    <col min="206" max="452" width="9.140625" style="2"/>
    <col min="453" max="453" width="4" style="2" customWidth="1"/>
    <col min="454" max="454" width="20.28515625" style="2" customWidth="1"/>
    <col min="455" max="455" width="13.85546875" style="2" customWidth="1"/>
    <col min="456" max="456" width="9.28515625" style="2" customWidth="1"/>
    <col min="457" max="457" width="12.7109375" style="2" customWidth="1"/>
    <col min="458" max="458" width="15.140625" style="2" customWidth="1"/>
    <col min="459" max="459" width="12.28515625" style="2" customWidth="1"/>
    <col min="460" max="460" width="7.5703125" style="2" customWidth="1"/>
    <col min="461" max="461" width="7.85546875" style="2" customWidth="1"/>
    <col min="462" max="708" width="9.140625" style="2"/>
    <col min="709" max="709" width="4" style="2" customWidth="1"/>
    <col min="710" max="710" width="20.28515625" style="2" customWidth="1"/>
    <col min="711" max="711" width="13.85546875" style="2" customWidth="1"/>
    <col min="712" max="712" width="9.28515625" style="2" customWidth="1"/>
    <col min="713" max="713" width="12.7109375" style="2" customWidth="1"/>
    <col min="714" max="714" width="15.140625" style="2" customWidth="1"/>
    <col min="715" max="715" width="12.28515625" style="2" customWidth="1"/>
    <col min="716" max="716" width="7.5703125" style="2" customWidth="1"/>
    <col min="717" max="717" width="7.85546875" style="2" customWidth="1"/>
    <col min="718" max="964" width="9.140625" style="2"/>
    <col min="965" max="965" width="4" style="2" customWidth="1"/>
    <col min="966" max="966" width="20.28515625" style="2" customWidth="1"/>
    <col min="967" max="967" width="13.85546875" style="2" customWidth="1"/>
    <col min="968" max="968" width="9.28515625" style="2" customWidth="1"/>
    <col min="969" max="969" width="12.7109375" style="2" customWidth="1"/>
    <col min="970" max="970" width="15.140625" style="2" customWidth="1"/>
    <col min="971" max="971" width="12.28515625" style="2" customWidth="1"/>
    <col min="972" max="972" width="7.5703125" style="2" customWidth="1"/>
    <col min="973" max="973" width="7.85546875" style="2" customWidth="1"/>
    <col min="974" max="1220" width="9.140625" style="2"/>
    <col min="1221" max="1221" width="4" style="2" customWidth="1"/>
    <col min="1222" max="1222" width="20.28515625" style="2" customWidth="1"/>
    <col min="1223" max="1223" width="13.85546875" style="2" customWidth="1"/>
    <col min="1224" max="1224" width="9.28515625" style="2" customWidth="1"/>
    <col min="1225" max="1225" width="12.7109375" style="2" customWidth="1"/>
    <col min="1226" max="1226" width="15.140625" style="2" customWidth="1"/>
    <col min="1227" max="1227" width="12.28515625" style="2" customWidth="1"/>
    <col min="1228" max="1228" width="7.5703125" style="2" customWidth="1"/>
    <col min="1229" max="1229" width="7.85546875" style="2" customWidth="1"/>
    <col min="1230" max="1476" width="9.140625" style="2"/>
    <col min="1477" max="1477" width="4" style="2" customWidth="1"/>
    <col min="1478" max="1478" width="20.28515625" style="2" customWidth="1"/>
    <col min="1479" max="1479" width="13.85546875" style="2" customWidth="1"/>
    <col min="1480" max="1480" width="9.28515625" style="2" customWidth="1"/>
    <col min="1481" max="1481" width="12.7109375" style="2" customWidth="1"/>
    <col min="1482" max="1482" width="15.140625" style="2" customWidth="1"/>
    <col min="1483" max="1483" width="12.28515625" style="2" customWidth="1"/>
    <col min="1484" max="1484" width="7.5703125" style="2" customWidth="1"/>
    <col min="1485" max="1485" width="7.85546875" style="2" customWidth="1"/>
    <col min="1486" max="1732" width="9.140625" style="2"/>
    <col min="1733" max="1733" width="4" style="2" customWidth="1"/>
    <col min="1734" max="1734" width="20.28515625" style="2" customWidth="1"/>
    <col min="1735" max="1735" width="13.85546875" style="2" customWidth="1"/>
    <col min="1736" max="1736" width="9.28515625" style="2" customWidth="1"/>
    <col min="1737" max="1737" width="12.7109375" style="2" customWidth="1"/>
    <col min="1738" max="1738" width="15.140625" style="2" customWidth="1"/>
    <col min="1739" max="1739" width="12.28515625" style="2" customWidth="1"/>
    <col min="1740" max="1740" width="7.5703125" style="2" customWidth="1"/>
    <col min="1741" max="1741" width="7.85546875" style="2" customWidth="1"/>
    <col min="1742" max="1988" width="9.140625" style="2"/>
    <col min="1989" max="1989" width="4" style="2" customWidth="1"/>
    <col min="1990" max="1990" width="20.28515625" style="2" customWidth="1"/>
    <col min="1991" max="1991" width="13.85546875" style="2" customWidth="1"/>
    <col min="1992" max="1992" width="9.28515625" style="2" customWidth="1"/>
    <col min="1993" max="1993" width="12.7109375" style="2" customWidth="1"/>
    <col min="1994" max="1994" width="15.140625" style="2" customWidth="1"/>
    <col min="1995" max="1995" width="12.28515625" style="2" customWidth="1"/>
    <col min="1996" max="1996" width="7.5703125" style="2" customWidth="1"/>
    <col min="1997" max="1997" width="7.85546875" style="2" customWidth="1"/>
    <col min="1998" max="2244" width="9.140625" style="2"/>
    <col min="2245" max="2245" width="4" style="2" customWidth="1"/>
    <col min="2246" max="2246" width="20.28515625" style="2" customWidth="1"/>
    <col min="2247" max="2247" width="13.85546875" style="2" customWidth="1"/>
    <col min="2248" max="2248" width="9.28515625" style="2" customWidth="1"/>
    <col min="2249" max="2249" width="12.7109375" style="2" customWidth="1"/>
    <col min="2250" max="2250" width="15.140625" style="2" customWidth="1"/>
    <col min="2251" max="2251" width="12.28515625" style="2" customWidth="1"/>
    <col min="2252" max="2252" width="7.5703125" style="2" customWidth="1"/>
    <col min="2253" max="2253" width="7.85546875" style="2" customWidth="1"/>
    <col min="2254" max="2500" width="9.140625" style="2"/>
    <col min="2501" max="2501" width="4" style="2" customWidth="1"/>
    <col min="2502" max="2502" width="20.28515625" style="2" customWidth="1"/>
    <col min="2503" max="2503" width="13.85546875" style="2" customWidth="1"/>
    <col min="2504" max="2504" width="9.28515625" style="2" customWidth="1"/>
    <col min="2505" max="2505" width="12.7109375" style="2" customWidth="1"/>
    <col min="2506" max="2506" width="15.140625" style="2" customWidth="1"/>
    <col min="2507" max="2507" width="12.28515625" style="2" customWidth="1"/>
    <col min="2508" max="2508" width="7.5703125" style="2" customWidth="1"/>
    <col min="2509" max="2509" width="7.85546875" style="2" customWidth="1"/>
    <col min="2510" max="2756" width="9.140625" style="2"/>
    <col min="2757" max="2757" width="4" style="2" customWidth="1"/>
    <col min="2758" max="2758" width="20.28515625" style="2" customWidth="1"/>
    <col min="2759" max="2759" width="13.85546875" style="2" customWidth="1"/>
    <col min="2760" max="2760" width="9.28515625" style="2" customWidth="1"/>
    <col min="2761" max="2761" width="12.7109375" style="2" customWidth="1"/>
    <col min="2762" max="2762" width="15.140625" style="2" customWidth="1"/>
    <col min="2763" max="2763" width="12.28515625" style="2" customWidth="1"/>
    <col min="2764" max="2764" width="7.5703125" style="2" customWidth="1"/>
    <col min="2765" max="2765" width="7.85546875" style="2" customWidth="1"/>
    <col min="2766" max="3012" width="9.140625" style="2"/>
    <col min="3013" max="3013" width="4" style="2" customWidth="1"/>
    <col min="3014" max="3014" width="20.28515625" style="2" customWidth="1"/>
    <col min="3015" max="3015" width="13.85546875" style="2" customWidth="1"/>
    <col min="3016" max="3016" width="9.28515625" style="2" customWidth="1"/>
    <col min="3017" max="3017" width="12.7109375" style="2" customWidth="1"/>
    <col min="3018" max="3018" width="15.140625" style="2" customWidth="1"/>
    <col min="3019" max="3019" width="12.28515625" style="2" customWidth="1"/>
    <col min="3020" max="3020" width="7.5703125" style="2" customWidth="1"/>
    <col min="3021" max="3021" width="7.85546875" style="2" customWidth="1"/>
    <col min="3022" max="3268" width="9.140625" style="2"/>
    <col min="3269" max="3269" width="4" style="2" customWidth="1"/>
    <col min="3270" max="3270" width="20.28515625" style="2" customWidth="1"/>
    <col min="3271" max="3271" width="13.85546875" style="2" customWidth="1"/>
    <col min="3272" max="3272" width="9.28515625" style="2" customWidth="1"/>
    <col min="3273" max="3273" width="12.7109375" style="2" customWidth="1"/>
    <col min="3274" max="3274" width="15.140625" style="2" customWidth="1"/>
    <col min="3275" max="3275" width="12.28515625" style="2" customWidth="1"/>
    <col min="3276" max="3276" width="7.5703125" style="2" customWidth="1"/>
    <col min="3277" max="3277" width="7.85546875" style="2" customWidth="1"/>
    <col min="3278" max="3524" width="9.140625" style="2"/>
    <col min="3525" max="3525" width="4" style="2" customWidth="1"/>
    <col min="3526" max="3526" width="20.28515625" style="2" customWidth="1"/>
    <col min="3527" max="3527" width="13.85546875" style="2" customWidth="1"/>
    <col min="3528" max="3528" width="9.28515625" style="2" customWidth="1"/>
    <col min="3529" max="3529" width="12.7109375" style="2" customWidth="1"/>
    <col min="3530" max="3530" width="15.140625" style="2" customWidth="1"/>
    <col min="3531" max="3531" width="12.28515625" style="2" customWidth="1"/>
    <col min="3532" max="3532" width="7.5703125" style="2" customWidth="1"/>
    <col min="3533" max="3533" width="7.85546875" style="2" customWidth="1"/>
    <col min="3534" max="3780" width="9.140625" style="2"/>
    <col min="3781" max="3781" width="4" style="2" customWidth="1"/>
    <col min="3782" max="3782" width="20.28515625" style="2" customWidth="1"/>
    <col min="3783" max="3783" width="13.85546875" style="2" customWidth="1"/>
    <col min="3784" max="3784" width="9.28515625" style="2" customWidth="1"/>
    <col min="3785" max="3785" width="12.7109375" style="2" customWidth="1"/>
    <col min="3786" max="3786" width="15.140625" style="2" customWidth="1"/>
    <col min="3787" max="3787" width="12.28515625" style="2" customWidth="1"/>
    <col min="3788" max="3788" width="7.5703125" style="2" customWidth="1"/>
    <col min="3789" max="3789" width="7.85546875" style="2" customWidth="1"/>
    <col min="3790" max="4036" width="9.140625" style="2"/>
    <col min="4037" max="4037" width="4" style="2" customWidth="1"/>
    <col min="4038" max="4038" width="20.28515625" style="2" customWidth="1"/>
    <col min="4039" max="4039" width="13.85546875" style="2" customWidth="1"/>
    <col min="4040" max="4040" width="9.28515625" style="2" customWidth="1"/>
    <col min="4041" max="4041" width="12.7109375" style="2" customWidth="1"/>
    <col min="4042" max="4042" width="15.140625" style="2" customWidth="1"/>
    <col min="4043" max="4043" width="12.28515625" style="2" customWidth="1"/>
    <col min="4044" max="4044" width="7.5703125" style="2" customWidth="1"/>
    <col min="4045" max="4045" width="7.85546875" style="2" customWidth="1"/>
    <col min="4046" max="4292" width="9.140625" style="2"/>
    <col min="4293" max="4293" width="4" style="2" customWidth="1"/>
    <col min="4294" max="4294" width="20.28515625" style="2" customWidth="1"/>
    <col min="4295" max="4295" width="13.85546875" style="2" customWidth="1"/>
    <col min="4296" max="4296" width="9.28515625" style="2" customWidth="1"/>
    <col min="4297" max="4297" width="12.7109375" style="2" customWidth="1"/>
    <col min="4298" max="4298" width="15.140625" style="2" customWidth="1"/>
    <col min="4299" max="4299" width="12.28515625" style="2" customWidth="1"/>
    <col min="4300" max="4300" width="7.5703125" style="2" customWidth="1"/>
    <col min="4301" max="4301" width="7.85546875" style="2" customWidth="1"/>
    <col min="4302" max="4548" width="9.140625" style="2"/>
    <col min="4549" max="4549" width="4" style="2" customWidth="1"/>
    <col min="4550" max="4550" width="20.28515625" style="2" customWidth="1"/>
    <col min="4551" max="4551" width="13.85546875" style="2" customWidth="1"/>
    <col min="4552" max="4552" width="9.28515625" style="2" customWidth="1"/>
    <col min="4553" max="4553" width="12.7109375" style="2" customWidth="1"/>
    <col min="4554" max="4554" width="15.140625" style="2" customWidth="1"/>
    <col min="4555" max="4555" width="12.28515625" style="2" customWidth="1"/>
    <col min="4556" max="4556" width="7.5703125" style="2" customWidth="1"/>
    <col min="4557" max="4557" width="7.85546875" style="2" customWidth="1"/>
    <col min="4558" max="4804" width="9.140625" style="2"/>
    <col min="4805" max="4805" width="4" style="2" customWidth="1"/>
    <col min="4806" max="4806" width="20.28515625" style="2" customWidth="1"/>
    <col min="4807" max="4807" width="13.85546875" style="2" customWidth="1"/>
    <col min="4808" max="4808" width="9.28515625" style="2" customWidth="1"/>
    <col min="4809" max="4809" width="12.7109375" style="2" customWidth="1"/>
    <col min="4810" max="4810" width="15.140625" style="2" customWidth="1"/>
    <col min="4811" max="4811" width="12.28515625" style="2" customWidth="1"/>
    <col min="4812" max="4812" width="7.5703125" style="2" customWidth="1"/>
    <col min="4813" max="4813" width="7.85546875" style="2" customWidth="1"/>
    <col min="4814" max="5060" width="9.140625" style="2"/>
    <col min="5061" max="5061" width="4" style="2" customWidth="1"/>
    <col min="5062" max="5062" width="20.28515625" style="2" customWidth="1"/>
    <col min="5063" max="5063" width="13.85546875" style="2" customWidth="1"/>
    <col min="5064" max="5064" width="9.28515625" style="2" customWidth="1"/>
    <col min="5065" max="5065" width="12.7109375" style="2" customWidth="1"/>
    <col min="5066" max="5066" width="15.140625" style="2" customWidth="1"/>
    <col min="5067" max="5067" width="12.28515625" style="2" customWidth="1"/>
    <col min="5068" max="5068" width="7.5703125" style="2" customWidth="1"/>
    <col min="5069" max="5069" width="7.85546875" style="2" customWidth="1"/>
    <col min="5070" max="5316" width="9.140625" style="2"/>
    <col min="5317" max="5317" width="4" style="2" customWidth="1"/>
    <col min="5318" max="5318" width="20.28515625" style="2" customWidth="1"/>
    <col min="5319" max="5319" width="13.85546875" style="2" customWidth="1"/>
    <col min="5320" max="5320" width="9.28515625" style="2" customWidth="1"/>
    <col min="5321" max="5321" width="12.7109375" style="2" customWidth="1"/>
    <col min="5322" max="5322" width="15.140625" style="2" customWidth="1"/>
    <col min="5323" max="5323" width="12.28515625" style="2" customWidth="1"/>
    <col min="5324" max="5324" width="7.5703125" style="2" customWidth="1"/>
    <col min="5325" max="5325" width="7.85546875" style="2" customWidth="1"/>
    <col min="5326" max="5572" width="9.140625" style="2"/>
    <col min="5573" max="5573" width="4" style="2" customWidth="1"/>
    <col min="5574" max="5574" width="20.28515625" style="2" customWidth="1"/>
    <col min="5575" max="5575" width="13.85546875" style="2" customWidth="1"/>
    <col min="5576" max="5576" width="9.28515625" style="2" customWidth="1"/>
    <col min="5577" max="5577" width="12.7109375" style="2" customWidth="1"/>
    <col min="5578" max="5578" width="15.140625" style="2" customWidth="1"/>
    <col min="5579" max="5579" width="12.28515625" style="2" customWidth="1"/>
    <col min="5580" max="5580" width="7.5703125" style="2" customWidth="1"/>
    <col min="5581" max="5581" width="7.85546875" style="2" customWidth="1"/>
    <col min="5582" max="5828" width="9.140625" style="2"/>
    <col min="5829" max="5829" width="4" style="2" customWidth="1"/>
    <col min="5830" max="5830" width="20.28515625" style="2" customWidth="1"/>
    <col min="5831" max="5831" width="13.85546875" style="2" customWidth="1"/>
    <col min="5832" max="5832" width="9.28515625" style="2" customWidth="1"/>
    <col min="5833" max="5833" width="12.7109375" style="2" customWidth="1"/>
    <col min="5834" max="5834" width="15.140625" style="2" customWidth="1"/>
    <col min="5835" max="5835" width="12.28515625" style="2" customWidth="1"/>
    <col min="5836" max="5836" width="7.5703125" style="2" customWidth="1"/>
    <col min="5837" max="5837" width="7.85546875" style="2" customWidth="1"/>
    <col min="5838" max="6084" width="9.140625" style="2"/>
    <col min="6085" max="6085" width="4" style="2" customWidth="1"/>
    <col min="6086" max="6086" width="20.28515625" style="2" customWidth="1"/>
    <col min="6087" max="6087" width="13.85546875" style="2" customWidth="1"/>
    <col min="6088" max="6088" width="9.28515625" style="2" customWidth="1"/>
    <col min="6089" max="6089" width="12.7109375" style="2" customWidth="1"/>
    <col min="6090" max="6090" width="15.140625" style="2" customWidth="1"/>
    <col min="6091" max="6091" width="12.28515625" style="2" customWidth="1"/>
    <col min="6092" max="6092" width="7.5703125" style="2" customWidth="1"/>
    <col min="6093" max="6093" width="7.85546875" style="2" customWidth="1"/>
    <col min="6094" max="6340" width="9.140625" style="2"/>
    <col min="6341" max="6341" width="4" style="2" customWidth="1"/>
    <col min="6342" max="6342" width="20.28515625" style="2" customWidth="1"/>
    <col min="6343" max="6343" width="13.85546875" style="2" customWidth="1"/>
    <col min="6344" max="6344" width="9.28515625" style="2" customWidth="1"/>
    <col min="6345" max="6345" width="12.7109375" style="2" customWidth="1"/>
    <col min="6346" max="6346" width="15.140625" style="2" customWidth="1"/>
    <col min="6347" max="6347" width="12.28515625" style="2" customWidth="1"/>
    <col min="6348" max="6348" width="7.5703125" style="2" customWidth="1"/>
    <col min="6349" max="6349" width="7.85546875" style="2" customWidth="1"/>
    <col min="6350" max="6596" width="9.140625" style="2"/>
    <col min="6597" max="6597" width="4" style="2" customWidth="1"/>
    <col min="6598" max="6598" width="20.28515625" style="2" customWidth="1"/>
    <col min="6599" max="6599" width="13.85546875" style="2" customWidth="1"/>
    <col min="6600" max="6600" width="9.28515625" style="2" customWidth="1"/>
    <col min="6601" max="6601" width="12.7109375" style="2" customWidth="1"/>
    <col min="6602" max="6602" width="15.140625" style="2" customWidth="1"/>
    <col min="6603" max="6603" width="12.28515625" style="2" customWidth="1"/>
    <col min="6604" max="6604" width="7.5703125" style="2" customWidth="1"/>
    <col min="6605" max="6605" width="7.85546875" style="2" customWidth="1"/>
    <col min="6606" max="6852" width="9.140625" style="2"/>
    <col min="6853" max="6853" width="4" style="2" customWidth="1"/>
    <col min="6854" max="6854" width="20.28515625" style="2" customWidth="1"/>
    <col min="6855" max="6855" width="13.85546875" style="2" customWidth="1"/>
    <col min="6856" max="6856" width="9.28515625" style="2" customWidth="1"/>
    <col min="6857" max="6857" width="12.7109375" style="2" customWidth="1"/>
    <col min="6858" max="6858" width="15.140625" style="2" customWidth="1"/>
    <col min="6859" max="6859" width="12.28515625" style="2" customWidth="1"/>
    <col min="6860" max="6860" width="7.5703125" style="2" customWidth="1"/>
    <col min="6861" max="6861" width="7.85546875" style="2" customWidth="1"/>
    <col min="6862" max="7108" width="9.140625" style="2"/>
    <col min="7109" max="7109" width="4" style="2" customWidth="1"/>
    <col min="7110" max="7110" width="20.28515625" style="2" customWidth="1"/>
    <col min="7111" max="7111" width="13.85546875" style="2" customWidth="1"/>
    <col min="7112" max="7112" width="9.28515625" style="2" customWidth="1"/>
    <col min="7113" max="7113" width="12.7109375" style="2" customWidth="1"/>
    <col min="7114" max="7114" width="15.140625" style="2" customWidth="1"/>
    <col min="7115" max="7115" width="12.28515625" style="2" customWidth="1"/>
    <col min="7116" max="7116" width="7.5703125" style="2" customWidth="1"/>
    <col min="7117" max="7117" width="7.85546875" style="2" customWidth="1"/>
    <col min="7118" max="7364" width="9.140625" style="2"/>
    <col min="7365" max="7365" width="4" style="2" customWidth="1"/>
    <col min="7366" max="7366" width="20.28515625" style="2" customWidth="1"/>
    <col min="7367" max="7367" width="13.85546875" style="2" customWidth="1"/>
    <col min="7368" max="7368" width="9.28515625" style="2" customWidth="1"/>
    <col min="7369" max="7369" width="12.7109375" style="2" customWidth="1"/>
    <col min="7370" max="7370" width="15.140625" style="2" customWidth="1"/>
    <col min="7371" max="7371" width="12.28515625" style="2" customWidth="1"/>
    <col min="7372" max="7372" width="7.5703125" style="2" customWidth="1"/>
    <col min="7373" max="7373" width="7.85546875" style="2" customWidth="1"/>
    <col min="7374" max="7620" width="9.140625" style="2"/>
    <col min="7621" max="7621" width="4" style="2" customWidth="1"/>
    <col min="7622" max="7622" width="20.28515625" style="2" customWidth="1"/>
    <col min="7623" max="7623" width="13.85546875" style="2" customWidth="1"/>
    <col min="7624" max="7624" width="9.28515625" style="2" customWidth="1"/>
    <col min="7625" max="7625" width="12.7109375" style="2" customWidth="1"/>
    <col min="7626" max="7626" width="15.140625" style="2" customWidth="1"/>
    <col min="7627" max="7627" width="12.28515625" style="2" customWidth="1"/>
    <col min="7628" max="7628" width="7.5703125" style="2" customWidth="1"/>
    <col min="7629" max="7629" width="7.85546875" style="2" customWidth="1"/>
    <col min="7630" max="7876" width="9.140625" style="2"/>
    <col min="7877" max="7877" width="4" style="2" customWidth="1"/>
    <col min="7878" max="7878" width="20.28515625" style="2" customWidth="1"/>
    <col min="7879" max="7879" width="13.85546875" style="2" customWidth="1"/>
    <col min="7880" max="7880" width="9.28515625" style="2" customWidth="1"/>
    <col min="7881" max="7881" width="12.7109375" style="2" customWidth="1"/>
    <col min="7882" max="7882" width="15.140625" style="2" customWidth="1"/>
    <col min="7883" max="7883" width="12.28515625" style="2" customWidth="1"/>
    <col min="7884" max="7884" width="7.5703125" style="2" customWidth="1"/>
    <col min="7885" max="7885" width="7.85546875" style="2" customWidth="1"/>
    <col min="7886" max="8132" width="9.140625" style="2"/>
    <col min="8133" max="8133" width="4" style="2" customWidth="1"/>
    <col min="8134" max="8134" width="20.28515625" style="2" customWidth="1"/>
    <col min="8135" max="8135" width="13.85546875" style="2" customWidth="1"/>
    <col min="8136" max="8136" width="9.28515625" style="2" customWidth="1"/>
    <col min="8137" max="8137" width="12.7109375" style="2" customWidth="1"/>
    <col min="8138" max="8138" width="15.140625" style="2" customWidth="1"/>
    <col min="8139" max="8139" width="12.28515625" style="2" customWidth="1"/>
    <col min="8140" max="8140" width="7.5703125" style="2" customWidth="1"/>
    <col min="8141" max="8141" width="7.85546875" style="2" customWidth="1"/>
    <col min="8142" max="8388" width="9.140625" style="2"/>
    <col min="8389" max="8389" width="4" style="2" customWidth="1"/>
    <col min="8390" max="8390" width="20.28515625" style="2" customWidth="1"/>
    <col min="8391" max="8391" width="13.85546875" style="2" customWidth="1"/>
    <col min="8392" max="8392" width="9.28515625" style="2" customWidth="1"/>
    <col min="8393" max="8393" width="12.7109375" style="2" customWidth="1"/>
    <col min="8394" max="8394" width="15.140625" style="2" customWidth="1"/>
    <col min="8395" max="8395" width="12.28515625" style="2" customWidth="1"/>
    <col min="8396" max="8396" width="7.5703125" style="2" customWidth="1"/>
    <col min="8397" max="8397" width="7.85546875" style="2" customWidth="1"/>
    <col min="8398" max="8644" width="9.140625" style="2"/>
    <col min="8645" max="8645" width="4" style="2" customWidth="1"/>
    <col min="8646" max="8646" width="20.28515625" style="2" customWidth="1"/>
    <col min="8647" max="8647" width="13.85546875" style="2" customWidth="1"/>
    <col min="8648" max="8648" width="9.28515625" style="2" customWidth="1"/>
    <col min="8649" max="8649" width="12.7109375" style="2" customWidth="1"/>
    <col min="8650" max="8650" width="15.140625" style="2" customWidth="1"/>
    <col min="8651" max="8651" width="12.28515625" style="2" customWidth="1"/>
    <col min="8652" max="8652" width="7.5703125" style="2" customWidth="1"/>
    <col min="8653" max="8653" width="7.85546875" style="2" customWidth="1"/>
    <col min="8654" max="8900" width="9.140625" style="2"/>
    <col min="8901" max="8901" width="4" style="2" customWidth="1"/>
    <col min="8902" max="8902" width="20.28515625" style="2" customWidth="1"/>
    <col min="8903" max="8903" width="13.85546875" style="2" customWidth="1"/>
    <col min="8904" max="8904" width="9.28515625" style="2" customWidth="1"/>
    <col min="8905" max="8905" width="12.7109375" style="2" customWidth="1"/>
    <col min="8906" max="8906" width="15.140625" style="2" customWidth="1"/>
    <col min="8907" max="8907" width="12.28515625" style="2" customWidth="1"/>
    <col min="8908" max="8908" width="7.5703125" style="2" customWidth="1"/>
    <col min="8909" max="8909" width="7.85546875" style="2" customWidth="1"/>
    <col min="8910" max="9156" width="9.140625" style="2"/>
    <col min="9157" max="9157" width="4" style="2" customWidth="1"/>
    <col min="9158" max="9158" width="20.28515625" style="2" customWidth="1"/>
    <col min="9159" max="9159" width="13.85546875" style="2" customWidth="1"/>
    <col min="9160" max="9160" width="9.28515625" style="2" customWidth="1"/>
    <col min="9161" max="9161" width="12.7109375" style="2" customWidth="1"/>
    <col min="9162" max="9162" width="15.140625" style="2" customWidth="1"/>
    <col min="9163" max="9163" width="12.28515625" style="2" customWidth="1"/>
    <col min="9164" max="9164" width="7.5703125" style="2" customWidth="1"/>
    <col min="9165" max="9165" width="7.85546875" style="2" customWidth="1"/>
    <col min="9166" max="9412" width="9.140625" style="2"/>
    <col min="9413" max="9413" width="4" style="2" customWidth="1"/>
    <col min="9414" max="9414" width="20.28515625" style="2" customWidth="1"/>
    <col min="9415" max="9415" width="13.85546875" style="2" customWidth="1"/>
    <col min="9416" max="9416" width="9.28515625" style="2" customWidth="1"/>
    <col min="9417" max="9417" width="12.7109375" style="2" customWidth="1"/>
    <col min="9418" max="9418" width="15.140625" style="2" customWidth="1"/>
    <col min="9419" max="9419" width="12.28515625" style="2" customWidth="1"/>
    <col min="9420" max="9420" width="7.5703125" style="2" customWidth="1"/>
    <col min="9421" max="9421" width="7.85546875" style="2" customWidth="1"/>
    <col min="9422" max="9668" width="9.140625" style="2"/>
    <col min="9669" max="9669" width="4" style="2" customWidth="1"/>
    <col min="9670" max="9670" width="20.28515625" style="2" customWidth="1"/>
    <col min="9671" max="9671" width="13.85546875" style="2" customWidth="1"/>
    <col min="9672" max="9672" width="9.28515625" style="2" customWidth="1"/>
    <col min="9673" max="9673" width="12.7109375" style="2" customWidth="1"/>
    <col min="9674" max="9674" width="15.140625" style="2" customWidth="1"/>
    <col min="9675" max="9675" width="12.28515625" style="2" customWidth="1"/>
    <col min="9676" max="9676" width="7.5703125" style="2" customWidth="1"/>
    <col min="9677" max="9677" width="7.85546875" style="2" customWidth="1"/>
    <col min="9678" max="9924" width="9.140625" style="2"/>
    <col min="9925" max="9925" width="4" style="2" customWidth="1"/>
    <col min="9926" max="9926" width="20.28515625" style="2" customWidth="1"/>
    <col min="9927" max="9927" width="13.85546875" style="2" customWidth="1"/>
    <col min="9928" max="9928" width="9.28515625" style="2" customWidth="1"/>
    <col min="9929" max="9929" width="12.7109375" style="2" customWidth="1"/>
    <col min="9930" max="9930" width="15.140625" style="2" customWidth="1"/>
    <col min="9931" max="9931" width="12.28515625" style="2" customWidth="1"/>
    <col min="9932" max="9932" width="7.5703125" style="2" customWidth="1"/>
    <col min="9933" max="9933" width="7.85546875" style="2" customWidth="1"/>
    <col min="9934" max="10180" width="9.140625" style="2"/>
    <col min="10181" max="10181" width="4" style="2" customWidth="1"/>
    <col min="10182" max="10182" width="20.28515625" style="2" customWidth="1"/>
    <col min="10183" max="10183" width="13.85546875" style="2" customWidth="1"/>
    <col min="10184" max="10184" width="9.28515625" style="2" customWidth="1"/>
    <col min="10185" max="10185" width="12.7109375" style="2" customWidth="1"/>
    <col min="10186" max="10186" width="15.140625" style="2" customWidth="1"/>
    <col min="10187" max="10187" width="12.28515625" style="2" customWidth="1"/>
    <col min="10188" max="10188" width="7.5703125" style="2" customWidth="1"/>
    <col min="10189" max="10189" width="7.85546875" style="2" customWidth="1"/>
    <col min="10190" max="10436" width="9.140625" style="2"/>
    <col min="10437" max="10437" width="4" style="2" customWidth="1"/>
    <col min="10438" max="10438" width="20.28515625" style="2" customWidth="1"/>
    <col min="10439" max="10439" width="13.85546875" style="2" customWidth="1"/>
    <col min="10440" max="10440" width="9.28515625" style="2" customWidth="1"/>
    <col min="10441" max="10441" width="12.7109375" style="2" customWidth="1"/>
    <col min="10442" max="10442" width="15.140625" style="2" customWidth="1"/>
    <col min="10443" max="10443" width="12.28515625" style="2" customWidth="1"/>
    <col min="10444" max="10444" width="7.5703125" style="2" customWidth="1"/>
    <col min="10445" max="10445" width="7.85546875" style="2" customWidth="1"/>
    <col min="10446" max="10692" width="9.140625" style="2"/>
    <col min="10693" max="10693" width="4" style="2" customWidth="1"/>
    <col min="10694" max="10694" width="20.28515625" style="2" customWidth="1"/>
    <col min="10695" max="10695" width="13.85546875" style="2" customWidth="1"/>
    <col min="10696" max="10696" width="9.28515625" style="2" customWidth="1"/>
    <col min="10697" max="10697" width="12.7109375" style="2" customWidth="1"/>
    <col min="10698" max="10698" width="15.140625" style="2" customWidth="1"/>
    <col min="10699" max="10699" width="12.28515625" style="2" customWidth="1"/>
    <col min="10700" max="10700" width="7.5703125" style="2" customWidth="1"/>
    <col min="10701" max="10701" width="7.85546875" style="2" customWidth="1"/>
    <col min="10702" max="10948" width="9.140625" style="2"/>
    <col min="10949" max="10949" width="4" style="2" customWidth="1"/>
    <col min="10950" max="10950" width="20.28515625" style="2" customWidth="1"/>
    <col min="10951" max="10951" width="13.85546875" style="2" customWidth="1"/>
    <col min="10952" max="10952" width="9.28515625" style="2" customWidth="1"/>
    <col min="10953" max="10953" width="12.7109375" style="2" customWidth="1"/>
    <col min="10954" max="10954" width="15.140625" style="2" customWidth="1"/>
    <col min="10955" max="10955" width="12.28515625" style="2" customWidth="1"/>
    <col min="10956" max="10956" width="7.5703125" style="2" customWidth="1"/>
    <col min="10957" max="10957" width="7.85546875" style="2" customWidth="1"/>
    <col min="10958" max="11204" width="9.140625" style="2"/>
    <col min="11205" max="11205" width="4" style="2" customWidth="1"/>
    <col min="11206" max="11206" width="20.28515625" style="2" customWidth="1"/>
    <col min="11207" max="11207" width="13.85546875" style="2" customWidth="1"/>
    <col min="11208" max="11208" width="9.28515625" style="2" customWidth="1"/>
    <col min="11209" max="11209" width="12.7109375" style="2" customWidth="1"/>
    <col min="11210" max="11210" width="15.140625" style="2" customWidth="1"/>
    <col min="11211" max="11211" width="12.28515625" style="2" customWidth="1"/>
    <col min="11212" max="11212" width="7.5703125" style="2" customWidth="1"/>
    <col min="11213" max="11213" width="7.85546875" style="2" customWidth="1"/>
    <col min="11214" max="11460" width="9.140625" style="2"/>
    <col min="11461" max="11461" width="4" style="2" customWidth="1"/>
    <col min="11462" max="11462" width="20.28515625" style="2" customWidth="1"/>
    <col min="11463" max="11463" width="13.85546875" style="2" customWidth="1"/>
    <col min="11464" max="11464" width="9.28515625" style="2" customWidth="1"/>
    <col min="11465" max="11465" width="12.7109375" style="2" customWidth="1"/>
    <col min="11466" max="11466" width="15.140625" style="2" customWidth="1"/>
    <col min="11467" max="11467" width="12.28515625" style="2" customWidth="1"/>
    <col min="11468" max="11468" width="7.5703125" style="2" customWidth="1"/>
    <col min="11469" max="11469" width="7.85546875" style="2" customWidth="1"/>
    <col min="11470" max="11716" width="9.140625" style="2"/>
    <col min="11717" max="11717" width="4" style="2" customWidth="1"/>
    <col min="11718" max="11718" width="20.28515625" style="2" customWidth="1"/>
    <col min="11719" max="11719" width="13.85546875" style="2" customWidth="1"/>
    <col min="11720" max="11720" width="9.28515625" style="2" customWidth="1"/>
    <col min="11721" max="11721" width="12.7109375" style="2" customWidth="1"/>
    <col min="11722" max="11722" width="15.140625" style="2" customWidth="1"/>
    <col min="11723" max="11723" width="12.28515625" style="2" customWidth="1"/>
    <col min="11724" max="11724" width="7.5703125" style="2" customWidth="1"/>
    <col min="11725" max="11725" width="7.85546875" style="2" customWidth="1"/>
    <col min="11726" max="11972" width="9.140625" style="2"/>
    <col min="11973" max="11973" width="4" style="2" customWidth="1"/>
    <col min="11974" max="11974" width="20.28515625" style="2" customWidth="1"/>
    <col min="11975" max="11975" width="13.85546875" style="2" customWidth="1"/>
    <col min="11976" max="11976" width="9.28515625" style="2" customWidth="1"/>
    <col min="11977" max="11977" width="12.7109375" style="2" customWidth="1"/>
    <col min="11978" max="11978" width="15.140625" style="2" customWidth="1"/>
    <col min="11979" max="11979" width="12.28515625" style="2" customWidth="1"/>
    <col min="11980" max="11980" width="7.5703125" style="2" customWidth="1"/>
    <col min="11981" max="11981" width="7.85546875" style="2" customWidth="1"/>
    <col min="11982" max="12228" width="9.140625" style="2"/>
    <col min="12229" max="12229" width="4" style="2" customWidth="1"/>
    <col min="12230" max="12230" width="20.28515625" style="2" customWidth="1"/>
    <col min="12231" max="12231" width="13.85546875" style="2" customWidth="1"/>
    <col min="12232" max="12232" width="9.28515625" style="2" customWidth="1"/>
    <col min="12233" max="12233" width="12.7109375" style="2" customWidth="1"/>
    <col min="12234" max="12234" width="15.140625" style="2" customWidth="1"/>
    <col min="12235" max="12235" width="12.28515625" style="2" customWidth="1"/>
    <col min="12236" max="12236" width="7.5703125" style="2" customWidth="1"/>
    <col min="12237" max="12237" width="7.85546875" style="2" customWidth="1"/>
    <col min="12238" max="12484" width="9.140625" style="2"/>
    <col min="12485" max="12485" width="4" style="2" customWidth="1"/>
    <col min="12486" max="12486" width="20.28515625" style="2" customWidth="1"/>
    <col min="12487" max="12487" width="13.85546875" style="2" customWidth="1"/>
    <col min="12488" max="12488" width="9.28515625" style="2" customWidth="1"/>
    <col min="12489" max="12489" width="12.7109375" style="2" customWidth="1"/>
    <col min="12490" max="12490" width="15.140625" style="2" customWidth="1"/>
    <col min="12491" max="12491" width="12.28515625" style="2" customWidth="1"/>
    <col min="12492" max="12492" width="7.5703125" style="2" customWidth="1"/>
    <col min="12493" max="12493" width="7.85546875" style="2" customWidth="1"/>
    <col min="12494" max="12740" width="9.140625" style="2"/>
    <col min="12741" max="12741" width="4" style="2" customWidth="1"/>
    <col min="12742" max="12742" width="20.28515625" style="2" customWidth="1"/>
    <col min="12743" max="12743" width="13.85546875" style="2" customWidth="1"/>
    <col min="12744" max="12744" width="9.28515625" style="2" customWidth="1"/>
    <col min="12745" max="12745" width="12.7109375" style="2" customWidth="1"/>
    <col min="12746" max="12746" width="15.140625" style="2" customWidth="1"/>
    <col min="12747" max="12747" width="12.28515625" style="2" customWidth="1"/>
    <col min="12748" max="12748" width="7.5703125" style="2" customWidth="1"/>
    <col min="12749" max="12749" width="7.85546875" style="2" customWidth="1"/>
    <col min="12750" max="12996" width="9.140625" style="2"/>
    <col min="12997" max="12997" width="4" style="2" customWidth="1"/>
    <col min="12998" max="12998" width="20.28515625" style="2" customWidth="1"/>
    <col min="12999" max="12999" width="13.85546875" style="2" customWidth="1"/>
    <col min="13000" max="13000" width="9.28515625" style="2" customWidth="1"/>
    <col min="13001" max="13001" width="12.7109375" style="2" customWidth="1"/>
    <col min="13002" max="13002" width="15.140625" style="2" customWidth="1"/>
    <col min="13003" max="13003" width="12.28515625" style="2" customWidth="1"/>
    <col min="13004" max="13004" width="7.5703125" style="2" customWidth="1"/>
    <col min="13005" max="13005" width="7.85546875" style="2" customWidth="1"/>
    <col min="13006" max="13252" width="9.140625" style="2"/>
    <col min="13253" max="13253" width="4" style="2" customWidth="1"/>
    <col min="13254" max="13254" width="20.28515625" style="2" customWidth="1"/>
    <col min="13255" max="13255" width="13.85546875" style="2" customWidth="1"/>
    <col min="13256" max="13256" width="9.28515625" style="2" customWidth="1"/>
    <col min="13257" max="13257" width="12.7109375" style="2" customWidth="1"/>
    <col min="13258" max="13258" width="15.140625" style="2" customWidth="1"/>
    <col min="13259" max="13259" width="12.28515625" style="2" customWidth="1"/>
    <col min="13260" max="13260" width="7.5703125" style="2" customWidth="1"/>
    <col min="13261" max="13261" width="7.85546875" style="2" customWidth="1"/>
    <col min="13262" max="13508" width="9.140625" style="2"/>
    <col min="13509" max="13509" width="4" style="2" customWidth="1"/>
    <col min="13510" max="13510" width="20.28515625" style="2" customWidth="1"/>
    <col min="13511" max="13511" width="13.85546875" style="2" customWidth="1"/>
    <col min="13512" max="13512" width="9.28515625" style="2" customWidth="1"/>
    <col min="13513" max="13513" width="12.7109375" style="2" customWidth="1"/>
    <col min="13514" max="13514" width="15.140625" style="2" customWidth="1"/>
    <col min="13515" max="13515" width="12.28515625" style="2" customWidth="1"/>
    <col min="13516" max="13516" width="7.5703125" style="2" customWidth="1"/>
    <col min="13517" max="13517" width="7.85546875" style="2" customWidth="1"/>
    <col min="13518" max="13764" width="9.140625" style="2"/>
    <col min="13765" max="13765" width="4" style="2" customWidth="1"/>
    <col min="13766" max="13766" width="20.28515625" style="2" customWidth="1"/>
    <col min="13767" max="13767" width="13.85546875" style="2" customWidth="1"/>
    <col min="13768" max="13768" width="9.28515625" style="2" customWidth="1"/>
    <col min="13769" max="13769" width="12.7109375" style="2" customWidth="1"/>
    <col min="13770" max="13770" width="15.140625" style="2" customWidth="1"/>
    <col min="13771" max="13771" width="12.28515625" style="2" customWidth="1"/>
    <col min="13772" max="13772" width="7.5703125" style="2" customWidth="1"/>
    <col min="13773" max="13773" width="7.85546875" style="2" customWidth="1"/>
    <col min="13774" max="14020" width="9.140625" style="2"/>
    <col min="14021" max="14021" width="4" style="2" customWidth="1"/>
    <col min="14022" max="14022" width="20.28515625" style="2" customWidth="1"/>
    <col min="14023" max="14023" width="13.85546875" style="2" customWidth="1"/>
    <col min="14024" max="14024" width="9.28515625" style="2" customWidth="1"/>
    <col min="14025" max="14025" width="12.7109375" style="2" customWidth="1"/>
    <col min="14026" max="14026" width="15.140625" style="2" customWidth="1"/>
    <col min="14027" max="14027" width="12.28515625" style="2" customWidth="1"/>
    <col min="14028" max="14028" width="7.5703125" style="2" customWidth="1"/>
    <col min="14029" max="14029" width="7.85546875" style="2" customWidth="1"/>
    <col min="14030" max="14276" width="9.140625" style="2"/>
    <col min="14277" max="14277" width="4" style="2" customWidth="1"/>
    <col min="14278" max="14278" width="20.28515625" style="2" customWidth="1"/>
    <col min="14279" max="14279" width="13.85546875" style="2" customWidth="1"/>
    <col min="14280" max="14280" width="9.28515625" style="2" customWidth="1"/>
    <col min="14281" max="14281" width="12.7109375" style="2" customWidth="1"/>
    <col min="14282" max="14282" width="15.140625" style="2" customWidth="1"/>
    <col min="14283" max="14283" width="12.28515625" style="2" customWidth="1"/>
    <col min="14284" max="14284" width="7.5703125" style="2" customWidth="1"/>
    <col min="14285" max="14285" width="7.85546875" style="2" customWidth="1"/>
    <col min="14286" max="14532" width="9.140625" style="2"/>
    <col min="14533" max="14533" width="4" style="2" customWidth="1"/>
    <col min="14534" max="14534" width="20.28515625" style="2" customWidth="1"/>
    <col min="14535" max="14535" width="13.85546875" style="2" customWidth="1"/>
    <col min="14536" max="14536" width="9.28515625" style="2" customWidth="1"/>
    <col min="14537" max="14537" width="12.7109375" style="2" customWidth="1"/>
    <col min="14538" max="14538" width="15.140625" style="2" customWidth="1"/>
    <col min="14539" max="14539" width="12.28515625" style="2" customWidth="1"/>
    <col min="14540" max="14540" width="7.5703125" style="2" customWidth="1"/>
    <col min="14541" max="14541" width="7.85546875" style="2" customWidth="1"/>
    <col min="14542" max="14788" width="9.140625" style="2"/>
    <col min="14789" max="14789" width="4" style="2" customWidth="1"/>
    <col min="14790" max="14790" width="20.28515625" style="2" customWidth="1"/>
    <col min="14791" max="14791" width="13.85546875" style="2" customWidth="1"/>
    <col min="14792" max="14792" width="9.28515625" style="2" customWidth="1"/>
    <col min="14793" max="14793" width="12.7109375" style="2" customWidth="1"/>
    <col min="14794" max="14794" width="15.140625" style="2" customWidth="1"/>
    <col min="14795" max="14795" width="12.28515625" style="2" customWidth="1"/>
    <col min="14796" max="14796" width="7.5703125" style="2" customWidth="1"/>
    <col min="14797" max="14797" width="7.85546875" style="2" customWidth="1"/>
    <col min="14798" max="15044" width="9.140625" style="2"/>
    <col min="15045" max="15045" width="4" style="2" customWidth="1"/>
    <col min="15046" max="15046" width="20.28515625" style="2" customWidth="1"/>
    <col min="15047" max="15047" width="13.85546875" style="2" customWidth="1"/>
    <col min="15048" max="15048" width="9.28515625" style="2" customWidth="1"/>
    <col min="15049" max="15049" width="12.7109375" style="2" customWidth="1"/>
    <col min="15050" max="15050" width="15.140625" style="2" customWidth="1"/>
    <col min="15051" max="15051" width="12.28515625" style="2" customWidth="1"/>
    <col min="15052" max="15052" width="7.5703125" style="2" customWidth="1"/>
    <col min="15053" max="15053" width="7.85546875" style="2" customWidth="1"/>
    <col min="15054" max="15300" width="9.140625" style="2"/>
    <col min="15301" max="15301" width="4" style="2" customWidth="1"/>
    <col min="15302" max="15302" width="20.28515625" style="2" customWidth="1"/>
    <col min="15303" max="15303" width="13.85546875" style="2" customWidth="1"/>
    <col min="15304" max="15304" width="9.28515625" style="2" customWidth="1"/>
    <col min="15305" max="15305" width="12.7109375" style="2" customWidth="1"/>
    <col min="15306" max="15306" width="15.140625" style="2" customWidth="1"/>
    <col min="15307" max="15307" width="12.28515625" style="2" customWidth="1"/>
    <col min="15308" max="15308" width="7.5703125" style="2" customWidth="1"/>
    <col min="15309" max="15309" width="7.85546875" style="2" customWidth="1"/>
    <col min="15310" max="15556" width="9.140625" style="2"/>
    <col min="15557" max="15557" width="4" style="2" customWidth="1"/>
    <col min="15558" max="15558" width="20.28515625" style="2" customWidth="1"/>
    <col min="15559" max="15559" width="13.85546875" style="2" customWidth="1"/>
    <col min="15560" max="15560" width="9.28515625" style="2" customWidth="1"/>
    <col min="15561" max="15561" width="12.7109375" style="2" customWidth="1"/>
    <col min="15562" max="15562" width="15.140625" style="2" customWidth="1"/>
    <col min="15563" max="15563" width="12.28515625" style="2" customWidth="1"/>
    <col min="15564" max="15564" width="7.5703125" style="2" customWidth="1"/>
    <col min="15565" max="15565" width="7.85546875" style="2" customWidth="1"/>
    <col min="15566" max="15812" width="9.140625" style="2"/>
    <col min="15813" max="15813" width="4" style="2" customWidth="1"/>
    <col min="15814" max="15814" width="20.28515625" style="2" customWidth="1"/>
    <col min="15815" max="15815" width="13.85546875" style="2" customWidth="1"/>
    <col min="15816" max="15816" width="9.28515625" style="2" customWidth="1"/>
    <col min="15817" max="15817" width="12.7109375" style="2" customWidth="1"/>
    <col min="15818" max="15818" width="15.140625" style="2" customWidth="1"/>
    <col min="15819" max="15819" width="12.28515625" style="2" customWidth="1"/>
    <col min="15820" max="15820" width="7.5703125" style="2" customWidth="1"/>
    <col min="15821" max="15821" width="7.85546875" style="2" customWidth="1"/>
    <col min="15822" max="16068" width="9.140625" style="2"/>
    <col min="16069" max="16069" width="4" style="2" customWidth="1"/>
    <col min="16070" max="16070" width="20.28515625" style="2" customWidth="1"/>
    <col min="16071" max="16071" width="13.85546875" style="2" customWidth="1"/>
    <col min="16072" max="16072" width="9.28515625" style="2" customWidth="1"/>
    <col min="16073" max="16073" width="12.7109375" style="2" customWidth="1"/>
    <col min="16074" max="16074" width="15.140625" style="2" customWidth="1"/>
    <col min="16075" max="16075" width="12.28515625" style="2" customWidth="1"/>
    <col min="16076" max="16076" width="7.5703125" style="2" customWidth="1"/>
    <col min="16077" max="16077" width="7.85546875" style="2" customWidth="1"/>
    <col min="16078" max="16384" width="9.140625" style="2"/>
  </cols>
  <sheetData>
    <row r="1" spans="1:14">
      <c r="A1" s="21" t="s">
        <v>0</v>
      </c>
      <c r="B1" s="22"/>
      <c r="C1" s="22"/>
      <c r="D1" s="22"/>
      <c r="E1" s="22"/>
      <c r="F1" s="22"/>
      <c r="G1" s="22"/>
      <c r="H1" s="22"/>
      <c r="I1" s="1"/>
      <c r="J1" s="38"/>
      <c r="K1" s="38"/>
      <c r="L1" s="1"/>
      <c r="M1" s="1"/>
      <c r="N1" s="1"/>
    </row>
    <row r="2" spans="1:14" ht="151.5" customHeight="1">
      <c r="A2" s="3" t="s">
        <v>1</v>
      </c>
      <c r="B2" s="4" t="s">
        <v>2</v>
      </c>
      <c r="C2" s="4" t="s">
        <v>3</v>
      </c>
      <c r="D2" s="5" t="s">
        <v>4</v>
      </c>
      <c r="E2" s="6" t="s">
        <v>121</v>
      </c>
      <c r="F2" s="7" t="s">
        <v>122</v>
      </c>
      <c r="G2" s="6" t="s">
        <v>148</v>
      </c>
      <c r="H2" s="8" t="s">
        <v>5</v>
      </c>
      <c r="I2" s="8" t="s">
        <v>6</v>
      </c>
      <c r="J2" s="39" t="s">
        <v>125</v>
      </c>
      <c r="K2" s="39" t="s">
        <v>123</v>
      </c>
      <c r="L2" s="8" t="s">
        <v>126</v>
      </c>
      <c r="M2" s="8" t="s">
        <v>123</v>
      </c>
      <c r="N2" s="36"/>
    </row>
    <row r="3" spans="1:14" ht="69.75" customHeight="1">
      <c r="A3" s="23">
        <v>1</v>
      </c>
      <c r="B3" s="24" t="s">
        <v>7</v>
      </c>
      <c r="C3" s="24" t="s">
        <v>7</v>
      </c>
      <c r="D3" s="25" t="s">
        <v>8</v>
      </c>
      <c r="E3" s="9">
        <v>0</v>
      </c>
      <c r="F3" s="10">
        <v>100195</v>
      </c>
      <c r="G3" s="11">
        <v>66839</v>
      </c>
      <c r="H3" s="12">
        <f t="shared" ref="H3:H32" si="0">E3/G3</f>
        <v>0</v>
      </c>
      <c r="I3" s="12">
        <f t="shared" ref="I3:I32" si="1">F3/G3</f>
        <v>1.4990499558640913</v>
      </c>
      <c r="J3" s="40">
        <v>819780</v>
      </c>
      <c r="K3" s="42" t="s">
        <v>124</v>
      </c>
      <c r="L3" s="40">
        <v>200560</v>
      </c>
      <c r="M3" s="42" t="s">
        <v>127</v>
      </c>
      <c r="N3" s="37"/>
    </row>
    <row r="4" spans="1:14" ht="23.25">
      <c r="A4" s="23"/>
      <c r="B4" s="13" t="s">
        <v>9</v>
      </c>
      <c r="C4" s="13" t="s">
        <v>10</v>
      </c>
      <c r="D4" s="25" t="s">
        <v>11</v>
      </c>
      <c r="E4" s="9">
        <v>0</v>
      </c>
      <c r="F4" s="10">
        <v>53209</v>
      </c>
      <c r="G4" s="11">
        <v>429289</v>
      </c>
      <c r="H4" s="12">
        <f t="shared" si="0"/>
        <v>0</v>
      </c>
      <c r="I4" s="12">
        <f t="shared" si="1"/>
        <v>0.12394680506605107</v>
      </c>
      <c r="J4" s="40">
        <v>1248380</v>
      </c>
      <c r="K4" s="42" t="s">
        <v>124</v>
      </c>
      <c r="L4" s="40">
        <v>700000</v>
      </c>
      <c r="M4" s="12" t="s">
        <v>128</v>
      </c>
      <c r="N4" s="37"/>
    </row>
    <row r="5" spans="1:14" ht="36">
      <c r="A5" s="13">
        <v>2</v>
      </c>
      <c r="B5" s="13" t="s">
        <v>12</v>
      </c>
      <c r="C5" s="13" t="s">
        <v>13</v>
      </c>
      <c r="D5" s="26" t="s">
        <v>14</v>
      </c>
      <c r="E5" s="9">
        <f>1769+67902</f>
        <v>69671</v>
      </c>
      <c r="F5" s="10">
        <v>538824</v>
      </c>
      <c r="G5" s="11">
        <v>236871</v>
      </c>
      <c r="H5" s="12">
        <f t="shared" si="0"/>
        <v>0.29413056051606151</v>
      </c>
      <c r="I5" s="12">
        <f t="shared" si="1"/>
        <v>2.2747571462948186</v>
      </c>
      <c r="J5" s="40">
        <v>1273832</v>
      </c>
      <c r="K5" s="42" t="s">
        <v>153</v>
      </c>
      <c r="L5" s="12"/>
      <c r="M5" s="12"/>
      <c r="N5" s="37"/>
    </row>
    <row r="6" spans="1:14" ht="24">
      <c r="A6" s="13">
        <v>3</v>
      </c>
      <c r="B6" s="13" t="s">
        <v>15</v>
      </c>
      <c r="C6" s="13" t="s">
        <v>15</v>
      </c>
      <c r="D6" s="27" t="s">
        <v>16</v>
      </c>
      <c r="E6" s="9">
        <v>0</v>
      </c>
      <c r="F6" s="10">
        <v>52609</v>
      </c>
      <c r="G6" s="11">
        <v>553758</v>
      </c>
      <c r="H6" s="12">
        <f t="shared" si="0"/>
        <v>0</v>
      </c>
      <c r="I6" s="12">
        <f t="shared" si="1"/>
        <v>9.5003593627541266E-2</v>
      </c>
      <c r="J6" s="40">
        <v>3264540</v>
      </c>
      <c r="K6" s="42" t="s">
        <v>124</v>
      </c>
      <c r="L6" s="45">
        <v>1450000</v>
      </c>
      <c r="M6" s="42" t="s">
        <v>145</v>
      </c>
      <c r="N6" s="37"/>
    </row>
    <row r="7" spans="1:14" ht="34.5">
      <c r="A7" s="13">
        <v>4</v>
      </c>
      <c r="B7" s="13" t="s">
        <v>17</v>
      </c>
      <c r="C7" s="13" t="s">
        <v>18</v>
      </c>
      <c r="D7" s="28" t="s">
        <v>19</v>
      </c>
      <c r="E7" s="9">
        <v>148145</v>
      </c>
      <c r="F7" s="10">
        <v>468001</v>
      </c>
      <c r="G7" s="11">
        <v>125478</v>
      </c>
      <c r="H7" s="12">
        <f t="shared" si="0"/>
        <v>1.1806452127066098</v>
      </c>
      <c r="I7" s="12">
        <f t="shared" si="1"/>
        <v>3.7297454533862511</v>
      </c>
      <c r="J7" s="40">
        <v>1265340</v>
      </c>
      <c r="K7" s="43" t="s">
        <v>136</v>
      </c>
      <c r="L7" s="40">
        <v>1145340</v>
      </c>
      <c r="M7" s="42" t="s">
        <v>137</v>
      </c>
      <c r="N7" s="37"/>
    </row>
    <row r="8" spans="1:14" ht="34.5">
      <c r="A8" s="13">
        <v>5</v>
      </c>
      <c r="B8" s="24" t="s">
        <v>20</v>
      </c>
      <c r="C8" s="13" t="s">
        <v>21</v>
      </c>
      <c r="D8" s="27" t="s">
        <v>22</v>
      </c>
      <c r="E8" s="9">
        <v>0</v>
      </c>
      <c r="F8" s="10">
        <v>62228</v>
      </c>
      <c r="G8" s="11">
        <v>206267</v>
      </c>
      <c r="H8" s="12">
        <f t="shared" si="0"/>
        <v>0</v>
      </c>
      <c r="I8" s="12">
        <f t="shared" si="1"/>
        <v>0.30168664885803353</v>
      </c>
      <c r="J8" s="40">
        <v>803040</v>
      </c>
      <c r="K8" s="40" t="s">
        <v>144</v>
      </c>
      <c r="L8" s="40">
        <v>300000</v>
      </c>
      <c r="M8" s="44" t="s">
        <v>143</v>
      </c>
      <c r="N8" s="37"/>
    </row>
    <row r="9" spans="1:14" ht="34.5">
      <c r="A9" s="13">
        <v>6</v>
      </c>
      <c r="B9" s="13" t="s">
        <v>23</v>
      </c>
      <c r="C9" s="13" t="s">
        <v>24</v>
      </c>
      <c r="D9" s="28" t="s">
        <v>19</v>
      </c>
      <c r="E9" s="9">
        <v>0</v>
      </c>
      <c r="F9" s="10">
        <v>14705</v>
      </c>
      <c r="G9" s="11">
        <v>43275</v>
      </c>
      <c r="H9" s="12">
        <f t="shared" si="0"/>
        <v>0</v>
      </c>
      <c r="I9" s="12">
        <f t="shared" si="1"/>
        <v>0.33980358174465625</v>
      </c>
      <c r="J9" s="40">
        <v>365790</v>
      </c>
      <c r="K9" s="43" t="s">
        <v>134</v>
      </c>
      <c r="L9" s="12"/>
      <c r="M9" s="12"/>
      <c r="N9" s="37"/>
    </row>
    <row r="10" spans="1:14" ht="24">
      <c r="A10" s="13">
        <v>7</v>
      </c>
      <c r="B10" s="13" t="s">
        <v>25</v>
      </c>
      <c r="C10" s="13" t="s">
        <v>26</v>
      </c>
      <c r="D10" s="28" t="s">
        <v>27</v>
      </c>
      <c r="E10" s="9">
        <v>511653</v>
      </c>
      <c r="F10" s="10">
        <v>1215401</v>
      </c>
      <c r="G10" s="11">
        <v>277497</v>
      </c>
      <c r="H10" s="12">
        <f t="shared" si="0"/>
        <v>1.8438145277246241</v>
      </c>
      <c r="I10" s="12">
        <f t="shared" si="1"/>
        <v>4.3798707733777302</v>
      </c>
      <c r="J10" s="40">
        <v>1338650</v>
      </c>
      <c r="K10" s="43" t="s">
        <v>140</v>
      </c>
      <c r="L10" s="40">
        <f>J10-250000</f>
        <v>1088650</v>
      </c>
      <c r="M10" s="12" t="s">
        <v>141</v>
      </c>
      <c r="N10" s="37"/>
    </row>
    <row r="11" spans="1:14" ht="36">
      <c r="A11" s="13">
        <v>8</v>
      </c>
      <c r="B11" s="13" t="s">
        <v>28</v>
      </c>
      <c r="C11" s="13" t="s">
        <v>29</v>
      </c>
      <c r="D11" s="14" t="s">
        <v>30</v>
      </c>
      <c r="E11" s="9">
        <v>0</v>
      </c>
      <c r="F11" s="10">
        <f>575+7480</f>
        <v>8055</v>
      </c>
      <c r="G11" s="11">
        <f>174189+364</f>
        <v>174553</v>
      </c>
      <c r="H11" s="12">
        <f t="shared" si="0"/>
        <v>0</v>
      </c>
      <c r="I11" s="12">
        <f t="shared" si="1"/>
        <v>4.6146442627740571E-2</v>
      </c>
      <c r="J11" s="40">
        <v>2088352</v>
      </c>
      <c r="K11" s="42" t="s">
        <v>124</v>
      </c>
      <c r="L11" s="12"/>
      <c r="M11" s="12"/>
      <c r="N11" s="37"/>
    </row>
    <row r="12" spans="1:14" ht="34.5">
      <c r="A12" s="13">
        <v>9</v>
      </c>
      <c r="B12" s="13" t="s">
        <v>31</v>
      </c>
      <c r="C12" s="13" t="s">
        <v>32</v>
      </c>
      <c r="D12" s="14" t="s">
        <v>33</v>
      </c>
      <c r="E12" s="9">
        <v>0</v>
      </c>
      <c r="F12" s="10">
        <v>78108</v>
      </c>
      <c r="G12" s="11">
        <v>127792</v>
      </c>
      <c r="H12" s="12">
        <f t="shared" si="0"/>
        <v>0</v>
      </c>
      <c r="I12" s="12">
        <f t="shared" si="1"/>
        <v>0.61121196945035683</v>
      </c>
      <c r="J12" s="40">
        <v>769750</v>
      </c>
      <c r="K12" s="43" t="s">
        <v>130</v>
      </c>
      <c r="L12" s="12"/>
      <c r="M12" s="12"/>
      <c r="N12" s="37"/>
    </row>
    <row r="13" spans="1:14" ht="24">
      <c r="A13" s="13">
        <v>10</v>
      </c>
      <c r="B13" s="13" t="s">
        <v>34</v>
      </c>
      <c r="C13" s="13" t="s">
        <v>34</v>
      </c>
      <c r="D13" s="25" t="s">
        <v>35</v>
      </c>
      <c r="E13" s="9">
        <v>50552</v>
      </c>
      <c r="F13" s="10">
        <v>523208</v>
      </c>
      <c r="G13" s="11">
        <v>132362</v>
      </c>
      <c r="H13" s="12">
        <f t="shared" si="0"/>
        <v>0.38192230398452726</v>
      </c>
      <c r="I13" s="12">
        <f t="shared" si="1"/>
        <v>3.9528565600398906</v>
      </c>
      <c r="J13" s="40">
        <v>351700</v>
      </c>
      <c r="K13" s="42" t="s">
        <v>124</v>
      </c>
      <c r="L13" s="40"/>
      <c r="M13" s="42"/>
      <c r="N13" s="37"/>
    </row>
    <row r="14" spans="1:14" ht="24">
      <c r="A14" s="13">
        <v>11</v>
      </c>
      <c r="B14" s="13" t="s">
        <v>36</v>
      </c>
      <c r="C14" s="13" t="s">
        <v>37</v>
      </c>
      <c r="D14" s="25" t="s">
        <v>38</v>
      </c>
      <c r="E14" s="9">
        <v>76798</v>
      </c>
      <c r="F14" s="10">
        <v>373326</v>
      </c>
      <c r="G14" s="11">
        <v>420307</v>
      </c>
      <c r="H14" s="12">
        <f t="shared" si="0"/>
        <v>0.18271882219425326</v>
      </c>
      <c r="I14" s="12">
        <f t="shared" si="1"/>
        <v>0.88822218045381118</v>
      </c>
      <c r="J14" s="40">
        <v>3329600</v>
      </c>
      <c r="K14" s="42" t="s">
        <v>124</v>
      </c>
      <c r="L14" s="40">
        <v>50000</v>
      </c>
      <c r="M14" s="12" t="s">
        <v>149</v>
      </c>
      <c r="N14" s="37"/>
    </row>
    <row r="15" spans="1:14" ht="24">
      <c r="A15" s="13">
        <v>12</v>
      </c>
      <c r="B15" s="13" t="s">
        <v>39</v>
      </c>
      <c r="C15" s="13" t="s">
        <v>40</v>
      </c>
      <c r="D15" s="14" t="s">
        <v>41</v>
      </c>
      <c r="E15" s="9">
        <v>0</v>
      </c>
      <c r="F15" s="10">
        <v>397</v>
      </c>
      <c r="G15" s="11">
        <v>30069</v>
      </c>
      <c r="H15" s="12">
        <f t="shared" si="0"/>
        <v>0</v>
      </c>
      <c r="I15" s="12">
        <f t="shared" si="1"/>
        <v>1.3202966510359506E-2</v>
      </c>
      <c r="J15" s="40">
        <v>2666640</v>
      </c>
      <c r="K15" s="42" t="s">
        <v>124</v>
      </c>
      <c r="L15" s="12"/>
      <c r="M15" s="12"/>
      <c r="N15" s="37"/>
    </row>
    <row r="16" spans="1:14" ht="24">
      <c r="A16" s="13">
        <v>13</v>
      </c>
      <c r="B16" s="13" t="s">
        <v>42</v>
      </c>
      <c r="C16" s="13" t="s">
        <v>42</v>
      </c>
      <c r="D16" s="14" t="s">
        <v>43</v>
      </c>
      <c r="E16" s="9">
        <v>0</v>
      </c>
      <c r="F16" s="10">
        <v>21001</v>
      </c>
      <c r="G16" s="11">
        <v>855353</v>
      </c>
      <c r="H16" s="12">
        <f t="shared" si="0"/>
        <v>0</v>
      </c>
      <c r="I16" s="12">
        <f t="shared" si="1"/>
        <v>2.4552436245620229E-2</v>
      </c>
      <c r="J16" s="40">
        <v>501620</v>
      </c>
      <c r="K16" s="42" t="s">
        <v>124</v>
      </c>
      <c r="L16" s="12"/>
      <c r="M16" s="12"/>
      <c r="N16" s="37"/>
    </row>
    <row r="17" spans="1:14">
      <c r="A17" s="13">
        <v>14</v>
      </c>
      <c r="B17" s="13" t="s">
        <v>44</v>
      </c>
      <c r="C17" s="13" t="s">
        <v>45</v>
      </c>
      <c r="D17" s="14" t="s">
        <v>46</v>
      </c>
      <c r="E17" s="9">
        <v>0</v>
      </c>
      <c r="F17" s="10">
        <v>9605</v>
      </c>
      <c r="G17" s="11">
        <v>214397</v>
      </c>
      <c r="H17" s="12">
        <f t="shared" si="0"/>
        <v>0</v>
      </c>
      <c r="I17" s="12">
        <f t="shared" si="1"/>
        <v>4.4800067165118918E-2</v>
      </c>
      <c r="J17" s="40">
        <v>1044960</v>
      </c>
      <c r="K17" s="42" t="s">
        <v>154</v>
      </c>
      <c r="L17" s="12"/>
      <c r="M17" s="12"/>
      <c r="N17" s="37"/>
    </row>
    <row r="18" spans="1:14" ht="36">
      <c r="A18" s="13">
        <v>15</v>
      </c>
      <c r="B18" s="15" t="s">
        <v>47</v>
      </c>
      <c r="C18" s="13" t="s">
        <v>48</v>
      </c>
      <c r="D18" s="14" t="s">
        <v>35</v>
      </c>
      <c r="E18" s="9">
        <v>0</v>
      </c>
      <c r="F18" s="10">
        <v>166963</v>
      </c>
      <c r="G18" s="11">
        <v>240464</v>
      </c>
      <c r="H18" s="12">
        <f t="shared" si="0"/>
        <v>0</v>
      </c>
      <c r="I18" s="12">
        <f t="shared" si="1"/>
        <v>0.69433678222103934</v>
      </c>
      <c r="J18" s="40">
        <v>1209450</v>
      </c>
      <c r="K18" s="42" t="s">
        <v>154</v>
      </c>
      <c r="L18" s="12"/>
      <c r="M18" s="12"/>
      <c r="N18" s="37"/>
    </row>
    <row r="19" spans="1:14" ht="36">
      <c r="A19" s="13">
        <v>16</v>
      </c>
      <c r="B19" s="15" t="s">
        <v>49</v>
      </c>
      <c r="C19" s="13" t="s">
        <v>50</v>
      </c>
      <c r="D19" s="14" t="s">
        <v>35</v>
      </c>
      <c r="E19" s="9">
        <v>0</v>
      </c>
      <c r="F19" s="10">
        <v>34222</v>
      </c>
      <c r="G19" s="11">
        <v>413812</v>
      </c>
      <c r="H19" s="12">
        <f t="shared" si="0"/>
        <v>0</v>
      </c>
      <c r="I19" s="12">
        <f t="shared" si="1"/>
        <v>8.2699390061187206E-2</v>
      </c>
      <c r="J19" s="40">
        <v>2731950</v>
      </c>
      <c r="K19" s="42" t="s">
        <v>124</v>
      </c>
      <c r="L19" s="12"/>
      <c r="M19" s="12"/>
      <c r="N19" s="37"/>
    </row>
    <row r="20" spans="1:14" ht="24" hidden="1">
      <c r="A20" s="13">
        <v>17</v>
      </c>
      <c r="B20" s="15" t="s">
        <v>51</v>
      </c>
      <c r="C20" s="13"/>
      <c r="D20" s="14"/>
      <c r="E20" s="9"/>
      <c r="F20" s="10"/>
      <c r="G20" s="11"/>
      <c r="H20" s="12" t="e">
        <f t="shared" si="0"/>
        <v>#DIV/0!</v>
      </c>
      <c r="I20" s="12" t="e">
        <f t="shared" si="1"/>
        <v>#DIV/0!</v>
      </c>
      <c r="J20" s="40"/>
      <c r="K20" s="40"/>
      <c r="L20" s="12"/>
      <c r="M20" s="12"/>
      <c r="N20" s="37"/>
    </row>
    <row r="21" spans="1:14" ht="24">
      <c r="A21" s="13">
        <v>18</v>
      </c>
      <c r="B21" s="15" t="s">
        <v>52</v>
      </c>
      <c r="C21" s="13" t="s">
        <v>53</v>
      </c>
      <c r="D21" s="14" t="s">
        <v>54</v>
      </c>
      <c r="E21" s="9">
        <v>0</v>
      </c>
      <c r="F21" s="10">
        <v>59591</v>
      </c>
      <c r="G21" s="11">
        <v>786034</v>
      </c>
      <c r="H21" s="12">
        <f t="shared" si="0"/>
        <v>0</v>
      </c>
      <c r="I21" s="12">
        <f t="shared" si="1"/>
        <v>7.5812242218529988E-2</v>
      </c>
      <c r="J21" s="40">
        <v>4337032</v>
      </c>
      <c r="K21" s="42" t="s">
        <v>154</v>
      </c>
      <c r="L21" s="12"/>
      <c r="M21" s="12"/>
      <c r="N21" s="37"/>
    </row>
    <row r="22" spans="1:14" ht="24" thickBot="1">
      <c r="A22" s="13">
        <v>19</v>
      </c>
      <c r="B22" s="15" t="s">
        <v>55</v>
      </c>
      <c r="C22" s="13" t="s">
        <v>56</v>
      </c>
      <c r="D22" s="14" t="s">
        <v>57</v>
      </c>
      <c r="E22" s="9">
        <v>22167</v>
      </c>
      <c r="F22" s="10">
        <v>425550</v>
      </c>
      <c r="G22" s="11">
        <v>427517</v>
      </c>
      <c r="H22" s="12">
        <f t="shared" si="0"/>
        <v>5.1850569684948201E-2</v>
      </c>
      <c r="I22" s="12">
        <f t="shared" si="1"/>
        <v>0.99539901337256764</v>
      </c>
      <c r="J22" s="40">
        <v>1852530</v>
      </c>
      <c r="K22" s="42" t="s">
        <v>124</v>
      </c>
      <c r="L22" s="12"/>
      <c r="M22" s="12"/>
      <c r="N22" s="37"/>
    </row>
    <row r="23" spans="1:14" ht="36.75" thickBot="1">
      <c r="A23" s="13">
        <v>20</v>
      </c>
      <c r="B23" s="15" t="s">
        <v>58</v>
      </c>
      <c r="C23" s="15" t="s">
        <v>59</v>
      </c>
      <c r="D23" s="14" t="s">
        <v>54</v>
      </c>
      <c r="E23" s="9">
        <f>4543+347499</f>
        <v>352042</v>
      </c>
      <c r="F23" s="29">
        <f>76999+1009586</f>
        <v>1086585</v>
      </c>
      <c r="G23" s="11">
        <v>293804</v>
      </c>
      <c r="H23" s="12">
        <f t="shared" si="0"/>
        <v>1.1982205824291023</v>
      </c>
      <c r="I23" s="12">
        <f t="shared" si="1"/>
        <v>3.6983329022069134</v>
      </c>
      <c r="J23" s="40">
        <v>625464</v>
      </c>
      <c r="K23" s="43" t="s">
        <v>132</v>
      </c>
      <c r="L23" s="12"/>
      <c r="M23" s="12"/>
      <c r="N23" s="37"/>
    </row>
    <row r="24" spans="1:14" ht="34.5">
      <c r="A24" s="13">
        <v>21</v>
      </c>
      <c r="B24" s="15" t="s">
        <v>60</v>
      </c>
      <c r="C24" s="13" t="s">
        <v>61</v>
      </c>
      <c r="D24" s="14" t="s">
        <v>19</v>
      </c>
      <c r="E24" s="16">
        <v>163332</v>
      </c>
      <c r="F24" s="30">
        <v>396701</v>
      </c>
      <c r="G24" s="11">
        <v>43261</v>
      </c>
      <c r="H24" s="12">
        <f t="shared" si="0"/>
        <v>3.7755021844155245</v>
      </c>
      <c r="I24" s="12">
        <f t="shared" si="1"/>
        <v>9.1699452162455799</v>
      </c>
      <c r="J24" s="40">
        <v>0</v>
      </c>
      <c r="K24" s="40"/>
      <c r="L24" s="12"/>
      <c r="M24" s="42" t="s">
        <v>147</v>
      </c>
      <c r="N24" s="37"/>
    </row>
    <row r="25" spans="1:14" ht="36">
      <c r="A25" s="13">
        <v>22</v>
      </c>
      <c r="B25" s="15" t="s">
        <v>62</v>
      </c>
      <c r="C25" s="13" t="s">
        <v>63</v>
      </c>
      <c r="D25" s="14" t="s">
        <v>64</v>
      </c>
      <c r="E25" s="9">
        <v>12045847</v>
      </c>
      <c r="F25" s="10">
        <v>16977710</v>
      </c>
      <c r="G25" s="11">
        <v>1395526</v>
      </c>
      <c r="H25" s="12">
        <f t="shared" si="0"/>
        <v>8.6317610707360526</v>
      </c>
      <c r="I25" s="12">
        <f t="shared" si="1"/>
        <v>12.165814180459554</v>
      </c>
      <c r="J25" s="40">
        <v>0</v>
      </c>
      <c r="K25" s="40"/>
      <c r="L25" s="12"/>
      <c r="M25" s="42" t="s">
        <v>147</v>
      </c>
      <c r="N25" s="37"/>
    </row>
    <row r="26" spans="1:14" ht="36">
      <c r="A26" s="13">
        <v>23</v>
      </c>
      <c r="B26" s="15" t="s">
        <v>65</v>
      </c>
      <c r="C26" s="13" t="s">
        <v>66</v>
      </c>
      <c r="D26" s="14" t="s">
        <v>67</v>
      </c>
      <c r="E26" s="9">
        <v>1737174</v>
      </c>
      <c r="F26" s="10">
        <v>4149504</v>
      </c>
      <c r="G26" s="11">
        <v>212621</v>
      </c>
      <c r="H26" s="12">
        <f t="shared" si="0"/>
        <v>8.1702842146354318</v>
      </c>
      <c r="I26" s="12">
        <f t="shared" si="1"/>
        <v>19.515965026972875</v>
      </c>
      <c r="J26" s="40">
        <v>0</v>
      </c>
      <c r="K26" s="40"/>
      <c r="L26" s="12"/>
      <c r="M26" s="42" t="s">
        <v>147</v>
      </c>
      <c r="N26" s="37"/>
    </row>
    <row r="27" spans="1:14" ht="57">
      <c r="A27" s="13">
        <v>24</v>
      </c>
      <c r="B27" s="13" t="s">
        <v>68</v>
      </c>
      <c r="C27" s="13" t="s">
        <v>69</v>
      </c>
      <c r="D27" s="28" t="s">
        <v>70</v>
      </c>
      <c r="E27" s="9">
        <v>115149</v>
      </c>
      <c r="F27" s="10">
        <v>1196619</v>
      </c>
      <c r="G27" s="11">
        <v>1397803</v>
      </c>
      <c r="H27" s="12">
        <f t="shared" si="0"/>
        <v>8.2378561213561574E-2</v>
      </c>
      <c r="I27" s="12">
        <f t="shared" si="1"/>
        <v>0.85607127756915669</v>
      </c>
      <c r="J27" s="40">
        <v>9459120</v>
      </c>
      <c r="K27" s="43" t="s">
        <v>138</v>
      </c>
      <c r="L27" s="46">
        <v>2000000</v>
      </c>
      <c r="M27" s="42" t="s">
        <v>151</v>
      </c>
      <c r="N27" s="37"/>
    </row>
    <row r="28" spans="1:14" ht="48">
      <c r="A28" s="13">
        <v>25</v>
      </c>
      <c r="B28" s="13" t="s">
        <v>71</v>
      </c>
      <c r="C28" s="13" t="s">
        <v>72</v>
      </c>
      <c r="D28" s="14" t="s">
        <v>73</v>
      </c>
      <c r="E28" s="9"/>
      <c r="F28" s="10">
        <f>424782+451</f>
        <v>425233</v>
      </c>
      <c r="G28" s="11">
        <v>500022</v>
      </c>
      <c r="H28" s="12">
        <f t="shared" si="0"/>
        <v>0</v>
      </c>
      <c r="I28" s="12">
        <f t="shared" si="1"/>
        <v>0.8504285811424297</v>
      </c>
      <c r="J28" s="40">
        <v>3559260</v>
      </c>
      <c r="K28" s="42" t="s">
        <v>124</v>
      </c>
      <c r="L28" s="12"/>
      <c r="M28" s="12"/>
      <c r="N28" s="37"/>
    </row>
    <row r="29" spans="1:14" ht="36.75" customHeight="1">
      <c r="A29" s="13">
        <v>26</v>
      </c>
      <c r="B29" s="13" t="s">
        <v>74</v>
      </c>
      <c r="C29" s="13" t="s">
        <v>75</v>
      </c>
      <c r="D29" s="31" t="s">
        <v>76</v>
      </c>
      <c r="E29" s="9">
        <f>514950</f>
        <v>514950</v>
      </c>
      <c r="F29" s="10">
        <f>1385121+1086</f>
        <v>1386207</v>
      </c>
      <c r="G29" s="11">
        <v>224197</v>
      </c>
      <c r="H29" s="12">
        <f t="shared" si="0"/>
        <v>2.2968639187857107</v>
      </c>
      <c r="I29" s="12">
        <f t="shared" si="1"/>
        <v>6.1829863914325349</v>
      </c>
      <c r="J29" s="40">
        <v>3204480</v>
      </c>
      <c r="K29" s="40" t="s">
        <v>146</v>
      </c>
      <c r="L29" s="40">
        <f>J29-1560000+700020</f>
        <v>2344500</v>
      </c>
      <c r="M29" s="12" t="s">
        <v>139</v>
      </c>
      <c r="N29" s="37"/>
    </row>
    <row r="30" spans="1:14" ht="24">
      <c r="A30" s="13">
        <v>27</v>
      </c>
      <c r="B30" s="13" t="s">
        <v>77</v>
      </c>
      <c r="C30" s="13" t="s">
        <v>78</v>
      </c>
      <c r="D30" s="14" t="s">
        <v>79</v>
      </c>
      <c r="E30" s="9">
        <f>16+337050</f>
        <v>337066</v>
      </c>
      <c r="F30" s="10">
        <f>11565+337050</f>
        <v>348615</v>
      </c>
      <c r="G30" s="11">
        <v>23901</v>
      </c>
      <c r="H30" s="12">
        <f t="shared" si="0"/>
        <v>14.102589849797079</v>
      </c>
      <c r="I30" s="12">
        <f t="shared" si="1"/>
        <v>14.585791389481612</v>
      </c>
      <c r="J30" s="40">
        <v>337050</v>
      </c>
      <c r="K30" s="43" t="s">
        <v>150</v>
      </c>
      <c r="L30" s="12"/>
      <c r="M30" s="12"/>
      <c r="N30" s="37"/>
    </row>
    <row r="31" spans="1:14" ht="36">
      <c r="A31" s="13">
        <v>28</v>
      </c>
      <c r="B31" s="13" t="s">
        <v>80</v>
      </c>
      <c r="C31" s="13" t="s">
        <v>81</v>
      </c>
      <c r="D31" s="14" t="s">
        <v>82</v>
      </c>
      <c r="E31" s="9">
        <v>0</v>
      </c>
      <c r="F31" s="10">
        <f>300+20896</f>
        <v>21196</v>
      </c>
      <c r="G31" s="11">
        <v>351891</v>
      </c>
      <c r="H31" s="12">
        <f t="shared" si="0"/>
        <v>0</v>
      </c>
      <c r="I31" s="12">
        <f t="shared" si="1"/>
        <v>6.0234561270393387E-2</v>
      </c>
      <c r="J31" s="40">
        <v>2474150</v>
      </c>
      <c r="K31" s="42" t="s">
        <v>124</v>
      </c>
      <c r="L31" s="40">
        <v>500000</v>
      </c>
      <c r="M31" s="42" t="s">
        <v>152</v>
      </c>
      <c r="N31" s="37"/>
    </row>
    <row r="32" spans="1:14" ht="48">
      <c r="A32" s="13">
        <v>29</v>
      </c>
      <c r="B32" s="13" t="s">
        <v>83</v>
      </c>
      <c r="C32" s="13" t="s">
        <v>84</v>
      </c>
      <c r="D32" s="14" t="s">
        <v>46</v>
      </c>
      <c r="E32" s="9">
        <f>7437</f>
        <v>7437</v>
      </c>
      <c r="F32" s="10">
        <f>19924+4</f>
        <v>19928</v>
      </c>
      <c r="G32" s="11">
        <v>3464</v>
      </c>
      <c r="H32" s="12">
        <f t="shared" si="0"/>
        <v>2.1469399538106235</v>
      </c>
      <c r="I32" s="12">
        <f t="shared" si="1"/>
        <v>5.7528868360277139</v>
      </c>
      <c r="J32" s="40">
        <v>20650</v>
      </c>
      <c r="K32" s="43" t="s">
        <v>142</v>
      </c>
      <c r="L32" s="40">
        <f>J32-10000</f>
        <v>10650</v>
      </c>
      <c r="M32" s="12" t="s">
        <v>139</v>
      </c>
      <c r="N32" s="37"/>
    </row>
    <row r="33" spans="1:14" ht="36" hidden="1">
      <c r="A33" s="13">
        <v>30</v>
      </c>
      <c r="B33" s="13" t="s">
        <v>85</v>
      </c>
      <c r="C33" s="13" t="s">
        <v>86</v>
      </c>
      <c r="D33" s="14" t="s">
        <v>87</v>
      </c>
      <c r="E33" s="16"/>
      <c r="F33" s="17"/>
      <c r="G33" s="11"/>
      <c r="H33" s="12"/>
      <c r="I33" s="12"/>
      <c r="J33" s="40"/>
      <c r="K33" s="40"/>
      <c r="L33" s="12"/>
      <c r="M33" s="12"/>
      <c r="N33" s="37"/>
    </row>
    <row r="34" spans="1:14" ht="60">
      <c r="A34" s="13">
        <v>31</v>
      </c>
      <c r="B34" s="13" t="s">
        <v>91</v>
      </c>
      <c r="C34" s="13" t="s">
        <v>89</v>
      </c>
      <c r="D34" s="14" t="s">
        <v>90</v>
      </c>
      <c r="E34" s="9">
        <v>5203</v>
      </c>
      <c r="F34" s="10">
        <f>153+10540</f>
        <v>10693</v>
      </c>
      <c r="G34" s="11">
        <v>3038</v>
      </c>
      <c r="H34" s="12">
        <f t="shared" ref="H34:H46" si="2">E34/G34</f>
        <v>1.7126398946675445</v>
      </c>
      <c r="I34" s="12">
        <f t="shared" ref="I34:I46" si="3">F34/G34</f>
        <v>3.5197498354180383</v>
      </c>
      <c r="J34" s="40">
        <v>15798</v>
      </c>
      <c r="K34" s="42" t="s">
        <v>154</v>
      </c>
      <c r="L34" s="12"/>
      <c r="M34" s="12"/>
      <c r="N34" s="37"/>
    </row>
    <row r="35" spans="1:14" ht="36">
      <c r="A35" s="13">
        <v>32</v>
      </c>
      <c r="B35" s="13" t="s">
        <v>88</v>
      </c>
      <c r="C35" s="13" t="s">
        <v>92</v>
      </c>
      <c r="D35" s="14" t="s">
        <v>35</v>
      </c>
      <c r="E35" s="9">
        <v>0</v>
      </c>
      <c r="F35" s="10">
        <v>6006</v>
      </c>
      <c r="G35" s="11">
        <v>3418</v>
      </c>
      <c r="H35" s="12">
        <f t="shared" si="2"/>
        <v>0</v>
      </c>
      <c r="I35" s="12">
        <f t="shared" si="3"/>
        <v>1.7571679344645992</v>
      </c>
      <c r="J35" s="40">
        <v>28174</v>
      </c>
      <c r="K35" s="42" t="s">
        <v>154</v>
      </c>
      <c r="L35" s="12"/>
      <c r="M35" s="12"/>
      <c r="N35" s="37"/>
    </row>
    <row r="36" spans="1:14" ht="48">
      <c r="A36" s="13">
        <v>33</v>
      </c>
      <c r="B36" s="24" t="s">
        <v>93</v>
      </c>
      <c r="C36" s="24" t="s">
        <v>94</v>
      </c>
      <c r="D36" s="14" t="s">
        <v>14</v>
      </c>
      <c r="E36" s="9">
        <v>1766</v>
      </c>
      <c r="F36" s="10">
        <v>2207</v>
      </c>
      <c r="G36" s="11">
        <v>2384</v>
      </c>
      <c r="H36" s="12">
        <f t="shared" si="2"/>
        <v>0.74077181208053688</v>
      </c>
      <c r="I36" s="12">
        <f t="shared" si="3"/>
        <v>0.92575503355704702</v>
      </c>
      <c r="J36" s="40">
        <v>31078</v>
      </c>
      <c r="K36" s="43" t="s">
        <v>135</v>
      </c>
      <c r="L36" s="12"/>
      <c r="M36" s="12"/>
      <c r="N36" s="37"/>
    </row>
    <row r="37" spans="1:14" ht="60">
      <c r="A37" s="13">
        <v>34</v>
      </c>
      <c r="B37" s="13" t="s">
        <v>95</v>
      </c>
      <c r="C37" s="13" t="s">
        <v>96</v>
      </c>
      <c r="D37" s="14" t="s">
        <v>76</v>
      </c>
      <c r="E37" s="9">
        <v>2108</v>
      </c>
      <c r="F37" s="10">
        <v>4647</v>
      </c>
      <c r="G37" s="11">
        <v>1082</v>
      </c>
      <c r="H37" s="12">
        <f t="shared" si="2"/>
        <v>1.9482439926062847</v>
      </c>
      <c r="I37" s="12">
        <f t="shared" si="3"/>
        <v>4.2948243992606283</v>
      </c>
      <c r="J37" s="40">
        <v>6719</v>
      </c>
      <c r="K37" s="43" t="s">
        <v>133</v>
      </c>
      <c r="L37" s="12"/>
      <c r="M37" s="12"/>
      <c r="N37" s="37"/>
    </row>
    <row r="38" spans="1:14" ht="42" customHeight="1">
      <c r="A38" s="13">
        <v>35</v>
      </c>
      <c r="B38" s="13" t="s">
        <v>97</v>
      </c>
      <c r="C38" s="13" t="s">
        <v>98</v>
      </c>
      <c r="D38" s="14" t="s">
        <v>99</v>
      </c>
      <c r="E38" s="9">
        <v>107</v>
      </c>
      <c r="F38" s="10">
        <v>12815</v>
      </c>
      <c r="G38" s="11">
        <v>2038</v>
      </c>
      <c r="H38" s="12">
        <f t="shared" si="2"/>
        <v>5.2502453385672228E-2</v>
      </c>
      <c r="I38" s="12">
        <f t="shared" si="3"/>
        <v>6.2880274779195293</v>
      </c>
      <c r="J38" s="40">
        <v>4700</v>
      </c>
      <c r="K38" s="47" t="s">
        <v>131</v>
      </c>
      <c r="L38" s="12"/>
      <c r="M38" s="12"/>
      <c r="N38" s="37"/>
    </row>
    <row r="39" spans="1:14" ht="24.75">
      <c r="A39" s="13">
        <v>36</v>
      </c>
      <c r="B39" s="32" t="s">
        <v>100</v>
      </c>
      <c r="C39" s="33" t="s">
        <v>101</v>
      </c>
      <c r="D39" s="34" t="s">
        <v>57</v>
      </c>
      <c r="E39" s="10"/>
      <c r="F39" s="10">
        <v>30298</v>
      </c>
      <c r="G39" s="11">
        <v>216403</v>
      </c>
      <c r="H39" s="12">
        <f t="shared" si="2"/>
        <v>0</v>
      </c>
      <c r="I39" s="12">
        <f t="shared" si="3"/>
        <v>0.14000730119268218</v>
      </c>
      <c r="J39" s="40">
        <v>2169600</v>
      </c>
      <c r="K39" s="40" t="s">
        <v>153</v>
      </c>
      <c r="L39" s="12"/>
      <c r="M39" s="12"/>
      <c r="N39" s="37"/>
    </row>
    <row r="40" spans="1:14" ht="54" customHeight="1">
      <c r="A40" s="13">
        <v>37</v>
      </c>
      <c r="B40" s="32" t="s">
        <v>102</v>
      </c>
      <c r="C40" s="33" t="s">
        <v>103</v>
      </c>
      <c r="D40" s="34" t="s">
        <v>76</v>
      </c>
      <c r="E40" s="10">
        <v>2362</v>
      </c>
      <c r="F40" s="10">
        <v>154017</v>
      </c>
      <c r="G40" s="11">
        <v>82162</v>
      </c>
      <c r="H40" s="12">
        <f t="shared" si="2"/>
        <v>2.8748083055427084E-2</v>
      </c>
      <c r="I40" s="12">
        <f t="shared" si="3"/>
        <v>1.874552712932986</v>
      </c>
      <c r="J40" s="40">
        <v>718100</v>
      </c>
      <c r="K40" s="43" t="s">
        <v>129</v>
      </c>
      <c r="L40" s="12"/>
      <c r="M40" s="12"/>
      <c r="N40" s="37"/>
    </row>
    <row r="41" spans="1:14" ht="34.5">
      <c r="A41" s="13">
        <v>38</v>
      </c>
      <c r="B41" s="35" t="s">
        <v>104</v>
      </c>
      <c r="C41" s="33" t="s">
        <v>105</v>
      </c>
      <c r="D41" s="34" t="s">
        <v>106</v>
      </c>
      <c r="E41" s="10">
        <v>1324348</v>
      </c>
      <c r="F41" s="10">
        <v>1620790</v>
      </c>
      <c r="G41" s="11">
        <v>83119</v>
      </c>
      <c r="H41" s="12">
        <f t="shared" si="2"/>
        <v>15.933156077431153</v>
      </c>
      <c r="I41" s="12">
        <f t="shared" si="3"/>
        <v>19.499633056220599</v>
      </c>
      <c r="J41" s="40"/>
      <c r="K41" s="40"/>
      <c r="L41" s="12"/>
      <c r="M41" s="42" t="s">
        <v>147</v>
      </c>
      <c r="N41" s="37"/>
    </row>
    <row r="42" spans="1:14" ht="24.75">
      <c r="A42" s="13">
        <v>39</v>
      </c>
      <c r="B42" s="35" t="s">
        <v>107</v>
      </c>
      <c r="C42" s="33" t="s">
        <v>108</v>
      </c>
      <c r="D42" s="34" t="s">
        <v>109</v>
      </c>
      <c r="E42" s="10">
        <v>1359</v>
      </c>
      <c r="F42" s="10">
        <v>443407</v>
      </c>
      <c r="G42" s="11">
        <v>202537</v>
      </c>
      <c r="H42" s="12">
        <f t="shared" si="2"/>
        <v>6.7098851074124726E-3</v>
      </c>
      <c r="I42" s="12">
        <f t="shared" si="3"/>
        <v>2.1892641838281399</v>
      </c>
      <c r="J42" s="40">
        <v>1204450</v>
      </c>
      <c r="K42" s="42" t="s">
        <v>154</v>
      </c>
      <c r="L42" s="12"/>
      <c r="M42" s="42"/>
      <c r="N42" s="37"/>
    </row>
    <row r="43" spans="1:14" ht="34.5">
      <c r="A43" s="13">
        <v>40</v>
      </c>
      <c r="B43" s="32" t="s">
        <v>110</v>
      </c>
      <c r="C43" s="33" t="s">
        <v>111</v>
      </c>
      <c r="D43" s="34" t="s">
        <v>112</v>
      </c>
      <c r="E43" s="10">
        <v>30847</v>
      </c>
      <c r="F43" s="10">
        <v>170097</v>
      </c>
      <c r="G43" s="11">
        <v>21108</v>
      </c>
      <c r="H43" s="12">
        <f t="shared" si="2"/>
        <v>1.461389046806898</v>
      </c>
      <c r="I43" s="12">
        <f t="shared" si="3"/>
        <v>8.0584138715179083</v>
      </c>
      <c r="J43" s="40"/>
      <c r="K43" s="40"/>
      <c r="L43" s="12"/>
      <c r="M43" s="42" t="s">
        <v>147</v>
      </c>
      <c r="N43" s="37"/>
    </row>
    <row r="44" spans="1:14" ht="34.5">
      <c r="A44" s="13">
        <v>41</v>
      </c>
      <c r="B44" s="32" t="s">
        <v>113</v>
      </c>
      <c r="C44" s="33" t="s">
        <v>114</v>
      </c>
      <c r="D44" s="34" t="s">
        <v>76</v>
      </c>
      <c r="E44" s="10">
        <v>750793</v>
      </c>
      <c r="F44" s="10">
        <v>998864</v>
      </c>
      <c r="G44" s="11">
        <v>68246</v>
      </c>
      <c r="H44" s="12">
        <f t="shared" si="2"/>
        <v>11.001274799988277</v>
      </c>
      <c r="I44" s="12">
        <f t="shared" si="3"/>
        <v>14.636227764264572</v>
      </c>
      <c r="J44" s="40"/>
      <c r="K44" s="40"/>
      <c r="L44" s="12"/>
      <c r="M44" s="42" t="s">
        <v>147</v>
      </c>
      <c r="N44" s="37"/>
    </row>
    <row r="45" spans="1:14" ht="34.5">
      <c r="A45" s="13">
        <v>42</v>
      </c>
      <c r="B45" s="35" t="s">
        <v>115</v>
      </c>
      <c r="C45" s="33" t="s">
        <v>116</v>
      </c>
      <c r="D45" s="34" t="s">
        <v>117</v>
      </c>
      <c r="E45" s="10">
        <v>336546</v>
      </c>
      <c r="F45" s="10">
        <v>416794</v>
      </c>
      <c r="G45" s="11">
        <v>12254</v>
      </c>
      <c r="H45" s="12">
        <f t="shared" si="2"/>
        <v>27.464174963277298</v>
      </c>
      <c r="I45" s="12">
        <f t="shared" si="3"/>
        <v>34.012893748979927</v>
      </c>
      <c r="J45" s="40"/>
      <c r="K45" s="40"/>
      <c r="L45" s="12"/>
      <c r="M45" s="42" t="s">
        <v>147</v>
      </c>
      <c r="N45" s="37"/>
    </row>
    <row r="46" spans="1:14" ht="24.75">
      <c r="A46" s="13">
        <v>43</v>
      </c>
      <c r="B46" s="35" t="s">
        <v>118</v>
      </c>
      <c r="C46" s="33" t="s">
        <v>119</v>
      </c>
      <c r="D46" s="34" t="s">
        <v>120</v>
      </c>
      <c r="E46" s="10">
        <v>0</v>
      </c>
      <c r="F46" s="10">
        <v>76355</v>
      </c>
      <c r="G46" s="11">
        <v>31708</v>
      </c>
      <c r="H46" s="12">
        <f t="shared" si="2"/>
        <v>0</v>
      </c>
      <c r="I46" s="12">
        <f t="shared" si="3"/>
        <v>2.408067364702914</v>
      </c>
      <c r="J46" s="40">
        <v>325680</v>
      </c>
      <c r="K46" s="42" t="s">
        <v>154</v>
      </c>
      <c r="L46" s="12"/>
      <c r="M46" s="12"/>
      <c r="N46" s="37"/>
    </row>
  </sheetData>
  <mergeCells count="2">
    <mergeCell ref="A1:H1"/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Gobejishvili</dc:creator>
  <cp:lastModifiedBy>Irina Gobejishvili</cp:lastModifiedBy>
  <dcterms:created xsi:type="dcterms:W3CDTF">2019-09-12T14:32:41Z</dcterms:created>
  <dcterms:modified xsi:type="dcterms:W3CDTF">2019-09-30T13:09:45Z</dcterms:modified>
</cp:coreProperties>
</file>