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512" activeTab="1"/>
  </bookViews>
  <sheets>
    <sheet name="მინუს ერთი" sheetId="1" r:id="rId1"/>
    <sheet name="გაცემები" sheetId="2" r:id="rId2"/>
  </sheets>
  <definedNames>
    <definedName name="_xlnm.Print_Area" localSheetId="1">გაცემები!$A$1:$P$35</definedName>
  </definedNames>
  <calcPr calcId="125725"/>
</workbook>
</file>

<file path=xl/calcChain.xml><?xml version="1.0" encoding="utf-8"?>
<calcChain xmlns="http://schemas.openxmlformats.org/spreadsheetml/2006/main">
  <c r="R34" i="2"/>
  <c r="D34" s="1"/>
  <c r="C34" s="1"/>
  <c r="G34"/>
  <c r="E13"/>
  <c r="E4"/>
  <c r="E9"/>
  <c r="D18"/>
  <c r="G18"/>
  <c r="D17"/>
  <c r="C17" s="1"/>
  <c r="G17"/>
  <c r="D16"/>
  <c r="C16" s="1"/>
  <c r="G16"/>
  <c r="E10"/>
  <c r="D11"/>
  <c r="C11" s="1"/>
  <c r="G11"/>
  <c r="E15"/>
  <c r="E14"/>
  <c r="G20"/>
  <c r="D20"/>
  <c r="C20" s="1"/>
  <c r="D19"/>
  <c r="C19" s="1"/>
  <c r="G19"/>
  <c r="E7"/>
  <c r="E8"/>
  <c r="E6"/>
  <c r="G6" s="1"/>
  <c r="E5"/>
  <c r="D6"/>
  <c r="E12"/>
  <c r="C18" l="1"/>
  <c r="C6"/>
  <c r="D15"/>
  <c r="C15" s="1"/>
  <c r="G15"/>
  <c r="E26"/>
  <c r="G26" s="1"/>
  <c r="E25"/>
  <c r="E23"/>
  <c r="E21"/>
  <c r="D4"/>
  <c r="C4" s="1"/>
  <c r="G4"/>
  <c r="D3"/>
  <c r="C3" s="1"/>
  <c r="G3"/>
  <c r="G7"/>
  <c r="G8"/>
  <c r="G9"/>
  <c r="G10"/>
  <c r="G12"/>
  <c r="G13"/>
  <c r="G5"/>
  <c r="G14"/>
  <c r="G21"/>
  <c r="G22"/>
  <c r="G23"/>
  <c r="G24"/>
  <c r="G25"/>
  <c r="G27"/>
  <c r="G28"/>
  <c r="G29"/>
  <c r="G30"/>
  <c r="G31"/>
  <c r="G32"/>
  <c r="G33"/>
  <c r="G35"/>
  <c r="D35"/>
  <c r="C35" s="1"/>
  <c r="D33"/>
  <c r="C33" s="1"/>
  <c r="D32"/>
  <c r="C32" s="1"/>
  <c r="D31"/>
  <c r="C31" s="1"/>
  <c r="D30"/>
  <c r="C30" s="1"/>
  <c r="D29"/>
  <c r="D28"/>
  <c r="C28" s="1"/>
  <c r="D27"/>
  <c r="C27" s="1"/>
  <c r="D26"/>
  <c r="D25"/>
  <c r="D24"/>
  <c r="C24" s="1"/>
  <c r="D23"/>
  <c r="C23" s="1"/>
  <c r="D22"/>
  <c r="C22" s="1"/>
  <c r="D21"/>
  <c r="C21" s="1"/>
  <c r="D14"/>
  <c r="C14" s="1"/>
  <c r="D5"/>
  <c r="C5" s="1"/>
  <c r="D13"/>
  <c r="C13" s="1"/>
  <c r="D12"/>
  <c r="C12" s="1"/>
  <c r="D10"/>
  <c r="C10" s="1"/>
  <c r="D9"/>
  <c r="C9" s="1"/>
  <c r="D8"/>
  <c r="C8" s="1"/>
  <c r="D7"/>
  <c r="C7" s="1"/>
  <c r="D12" i="1"/>
  <c r="C12" s="1"/>
  <c r="D16"/>
  <c r="C16" s="1"/>
  <c r="D14"/>
  <c r="C14" s="1"/>
  <c r="C15"/>
  <c r="D15"/>
  <c r="D17"/>
  <c r="C17" s="1"/>
  <c r="D18"/>
  <c r="C18" s="1"/>
  <c r="D19"/>
  <c r="C19" s="1"/>
  <c r="D20"/>
  <c r="C20" s="1"/>
  <c r="D21"/>
  <c r="C21" s="1"/>
  <c r="D22"/>
  <c r="C22" s="1"/>
  <c r="D23"/>
  <c r="C23" s="1"/>
  <c r="C24"/>
  <c r="D24"/>
  <c r="D25"/>
  <c r="C25" s="1"/>
  <c r="D26"/>
  <c r="C26" s="1"/>
  <c r="D27"/>
  <c r="C27" s="1"/>
  <c r="D28"/>
  <c r="C28" s="1"/>
  <c r="D29"/>
  <c r="C29" s="1"/>
  <c r="D30"/>
  <c r="C30" s="1"/>
  <c r="D31"/>
  <c r="C31" s="1"/>
  <c r="C32"/>
  <c r="D32"/>
  <c r="D33"/>
  <c r="C33" s="1"/>
  <c r="D34"/>
  <c r="C34" s="1"/>
  <c r="D35"/>
  <c r="C35" s="1"/>
  <c r="D36"/>
  <c r="C36" s="1"/>
  <c r="D37"/>
  <c r="C37" s="1"/>
  <c r="D38"/>
  <c r="C38" s="1"/>
  <c r="D39"/>
  <c r="C39" s="1"/>
  <c r="C40"/>
  <c r="D40"/>
  <c r="D41"/>
  <c r="C41" s="1"/>
  <c r="D42"/>
  <c r="C42" s="1"/>
  <c r="D43"/>
  <c r="C43" s="1"/>
  <c r="D44"/>
  <c r="C44" s="1"/>
  <c r="D45"/>
  <c r="C45" s="1"/>
  <c r="D46"/>
  <c r="C46" s="1"/>
  <c r="D47"/>
  <c r="C47" s="1"/>
  <c r="C48"/>
  <c r="D48"/>
  <c r="D49"/>
  <c r="C49" s="1"/>
  <c r="D11"/>
  <c r="C11" s="1"/>
  <c r="D13"/>
  <c r="C13" s="1"/>
  <c r="D3"/>
  <c r="D4"/>
  <c r="D5"/>
  <c r="D6"/>
  <c r="C6" s="1"/>
  <c r="D7"/>
  <c r="D8"/>
  <c r="D9"/>
  <c r="C9" s="1"/>
  <c r="D10"/>
  <c r="C10" s="1"/>
  <c r="C26" i="2" l="1"/>
  <c r="C25"/>
  <c r="F8" i="1"/>
  <c r="C8" s="1"/>
  <c r="F7"/>
  <c r="C7" s="1"/>
  <c r="F5"/>
  <c r="C5" s="1"/>
  <c r="C4"/>
  <c r="F3"/>
  <c r="C3" s="1"/>
  <c r="J6"/>
  <c r="J7"/>
  <c r="J8"/>
  <c r="J9"/>
  <c r="J10"/>
  <c r="J4"/>
  <c r="J5"/>
  <c r="J3"/>
</calcChain>
</file>

<file path=xl/sharedStrings.xml><?xml version="1.0" encoding="utf-8"?>
<sst xmlns="http://schemas.openxmlformats.org/spreadsheetml/2006/main" count="127" uniqueCount="67">
  <si>
    <t>ცალი</t>
  </si>
  <si>
    <t>ხელთათმანები ნიტრილის L</t>
  </si>
  <si>
    <t>ხელთათმანები ნიტრილის XL</t>
  </si>
  <si>
    <t>დამცავი სათვალე</t>
  </si>
  <si>
    <t>ზომის ერთეული</t>
  </si>
  <si>
    <t>დასახელება</t>
  </si>
  <si>
    <t>100ცალიანი შეკვრა</t>
  </si>
  <si>
    <t>რაოდენობა</t>
  </si>
  <si>
    <t>წარმოშობის ქვეყანა</t>
  </si>
  <si>
    <t>HS კოდი</t>
  </si>
  <si>
    <t>ერთეულის ფასი</t>
  </si>
  <si>
    <t>გერმანია</t>
  </si>
  <si>
    <t>ტაივანი</t>
  </si>
  <si>
    <t xml:space="preserve">ქირურგიული ნიღაბი არასტერილური, ყურზე სამაგრით </t>
  </si>
  <si>
    <t xml:space="preserve">ხელთათმანები ნიტრილის M </t>
  </si>
  <si>
    <t>50ცალიანი შეკვრა</t>
  </si>
  <si>
    <t>სახის ნიღაბი FFP2, NR D</t>
  </si>
  <si>
    <t>საფრანგეთი</t>
  </si>
  <si>
    <t>ქირურგიული ხალათი მე-3 დონის დაცვით არასტერილური L</t>
  </si>
  <si>
    <t>ქირურგიული ხალათი მე-3 დონის დაცვით არასტერილური XL</t>
  </si>
  <si>
    <t>ჩინეთი</t>
  </si>
  <si>
    <t>ერთეულის რაოდენობა</t>
  </si>
  <si>
    <t>ღირებულება USD</t>
  </si>
  <si>
    <t>ერთეულის ფასი USD</t>
  </si>
  <si>
    <t>ზვიად ზვიადაძე აფხაზეთი</t>
  </si>
  <si>
    <t>ნაშთი</t>
  </si>
  <si>
    <t>გაცემა სულ</t>
  </si>
  <si>
    <t>მინისტრისთვის</t>
  </si>
  <si>
    <t>პირბადეები 3-შრიანი მუხრანის</t>
  </si>
  <si>
    <t>პირბადეები N95 მუხრანის</t>
  </si>
  <si>
    <t>სპირტი ნაჩუქარი ტყემალაძე</t>
  </si>
  <si>
    <t>პირბადეები 3-შრიანი მუხრანის მწვანე</t>
  </si>
  <si>
    <t>ხელთათმანი ნიტრილის L</t>
  </si>
  <si>
    <t>ხელთათმანი ნიტრილის M</t>
  </si>
  <si>
    <t xml:space="preserve">ღირებულება </t>
  </si>
  <si>
    <t>ხალათი</t>
  </si>
  <si>
    <t xml:space="preserve"> რაოდენობა</t>
  </si>
  <si>
    <t>ლიტრ</t>
  </si>
  <si>
    <t>რესპუბლიკური საავადმყოფო (სასტუმროებისათვის) ირაკლი გვაზავა</t>
  </si>
  <si>
    <t>ქუდი</t>
  </si>
  <si>
    <t>ბახილი</t>
  </si>
  <si>
    <t>სადეზინფექციო ხსნარი</t>
  </si>
  <si>
    <t>ბათუმის რესპუბლიკური მიქელაძე ზაალი</t>
  </si>
  <si>
    <t>გორის ჰოსპიტალი ადმინისტრაციის უფრ. ნოდარ ჩიმაკაძე</t>
  </si>
  <si>
    <t>აფხაზეთის მთავრობა ზვიად ზვიადაძე</t>
  </si>
  <si>
    <t>ტურიზმის დეპარტამენტი სალომე</t>
  </si>
  <si>
    <t>ტურიზმის დეპარტამენტი ნუცი</t>
  </si>
  <si>
    <t>მინისტრისთვის
 ა. ჟვანია</t>
  </si>
  <si>
    <t>დაცვის პოლიციის დეპარტამენტი</t>
  </si>
  <si>
    <t>ნიღაბი FFP თურქული</t>
  </si>
  <si>
    <t>რესპირატორი N95 მუხრანის</t>
  </si>
  <si>
    <t>სათვალე გუგლი</t>
  </si>
  <si>
    <t>ხელთათმანი ლატექსის</t>
  </si>
  <si>
    <t>ხელთათმანი ნიტრილის</t>
  </si>
  <si>
    <t>შიდა ქართლი მარნეული
(ანა)</t>
  </si>
  <si>
    <t>ფარი სათვალით</t>
  </si>
  <si>
    <t>ფარი სალტით</t>
  </si>
  <si>
    <t>ნიღაბი FFP რუსული</t>
  </si>
  <si>
    <t>კომბინეზონი ყვითელი Lakeland</t>
  </si>
  <si>
    <t>ნიღაბი W6730V</t>
  </si>
  <si>
    <t>ნიღაბი W6420VC</t>
  </si>
  <si>
    <t>ნიღაბი W6220V</t>
  </si>
  <si>
    <t>კომბინეზონი თეთრი Tek-Stil</t>
  </si>
  <si>
    <t>ნიღაბი 3-შრიანი მუხრანის</t>
  </si>
  <si>
    <t>სამინისტრო</t>
  </si>
  <si>
    <t>დევნილთა სსიპი</t>
  </si>
  <si>
    <t>ა.ჟვანია</t>
  </si>
</sst>
</file>

<file path=xl/styles.xml><?xml version="1.0" encoding="utf-8"?>
<styleSheet xmlns="http://schemas.openxmlformats.org/spreadsheetml/2006/main">
  <numFmts count="1">
    <numFmt numFmtId="164" formatCode="dd/mm/yy;@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49"/>
  <sheetViews>
    <sheetView zoomScaleNormal="100" workbookViewId="0">
      <pane xSplit="6" ySplit="2" topLeftCell="I3" activePane="bottomRight" state="frozen"/>
      <selection pane="topRight" activeCell="E1" sqref="E1"/>
      <selection pane="bottomLeft" activeCell="A2" sqref="A2"/>
      <selection pane="bottomRight" activeCell="K20" sqref="K20"/>
    </sheetView>
  </sheetViews>
  <sheetFormatPr defaultRowHeight="15"/>
  <cols>
    <col min="1" max="1" width="63.85546875" style="1" bestFit="1" customWidth="1"/>
    <col min="2" max="2" width="19.5703125" style="1" hidden="1" customWidth="1"/>
    <col min="3" max="3" width="7.140625" style="8" bestFit="1" customWidth="1"/>
    <col min="4" max="4" width="7.140625" style="1" customWidth="1"/>
    <col min="5" max="5" width="7.140625" style="1" hidden="1" customWidth="1"/>
    <col min="6" max="6" width="13" style="1" customWidth="1"/>
    <col min="7" max="7" width="13.5703125" style="1" hidden="1" customWidth="1"/>
    <col min="8" max="8" width="11.140625" style="1" hidden="1" customWidth="1"/>
    <col min="9" max="9" width="12" style="1" bestFit="1" customWidth="1"/>
    <col min="10" max="10" width="14.140625" style="1" customWidth="1"/>
    <col min="11" max="11" width="11" style="1" bestFit="1" customWidth="1"/>
    <col min="12" max="12" width="10.140625" style="1" customWidth="1"/>
    <col min="13" max="16384" width="9.140625" style="1"/>
  </cols>
  <sheetData>
    <row r="1" spans="1:67">
      <c r="K1" s="7">
        <v>43915</v>
      </c>
      <c r="L1" s="7">
        <v>43916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67" s="5" customFormat="1" ht="45">
      <c r="A2" s="4" t="s">
        <v>5</v>
      </c>
      <c r="B2" s="4" t="s">
        <v>4</v>
      </c>
      <c r="C2" s="6" t="s">
        <v>25</v>
      </c>
      <c r="D2" s="4" t="s">
        <v>26</v>
      </c>
      <c r="E2" s="4" t="s">
        <v>7</v>
      </c>
      <c r="F2" s="4" t="s">
        <v>21</v>
      </c>
      <c r="G2" s="4" t="s">
        <v>8</v>
      </c>
      <c r="H2" s="4" t="s">
        <v>9</v>
      </c>
      <c r="I2" s="4" t="s">
        <v>23</v>
      </c>
      <c r="J2" s="4" t="s">
        <v>22</v>
      </c>
      <c r="K2" s="4" t="s">
        <v>24</v>
      </c>
      <c r="L2" s="4" t="s">
        <v>27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67">
      <c r="A3" s="2" t="s">
        <v>14</v>
      </c>
      <c r="B3" s="2" t="s">
        <v>6</v>
      </c>
      <c r="C3" s="6">
        <f>F3-D3</f>
        <v>2800</v>
      </c>
      <c r="D3" s="2">
        <f>SUM(K3:BK3)</f>
        <v>200</v>
      </c>
      <c r="E3" s="2">
        <v>30</v>
      </c>
      <c r="F3" s="2">
        <f>30*100</f>
        <v>3000</v>
      </c>
      <c r="G3" s="2" t="s">
        <v>11</v>
      </c>
      <c r="H3" s="2">
        <v>40151100</v>
      </c>
      <c r="I3" s="2">
        <v>6.28</v>
      </c>
      <c r="J3" s="3">
        <f t="shared" ref="J3:J10" si="0">I3*E3</f>
        <v>188.4</v>
      </c>
      <c r="K3" s="2">
        <v>200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</row>
    <row r="4" spans="1:67">
      <c r="A4" s="2" t="s">
        <v>1</v>
      </c>
      <c r="B4" s="2" t="s">
        <v>6</v>
      </c>
      <c r="C4" s="6">
        <f t="shared" ref="C4:C10" si="1">F4-D4</f>
        <v>3700</v>
      </c>
      <c r="D4" s="2">
        <f t="shared" ref="D4:D10" si="2">SUM(K4:BK4)</f>
        <v>300</v>
      </c>
      <c r="E4" s="2">
        <v>40</v>
      </c>
      <c r="F4" s="2">
        <v>4000</v>
      </c>
      <c r="G4" s="2" t="s">
        <v>11</v>
      </c>
      <c r="H4" s="2">
        <v>40151100</v>
      </c>
      <c r="I4" s="2">
        <v>6.41</v>
      </c>
      <c r="J4" s="3">
        <f t="shared" si="0"/>
        <v>256.39999999999998</v>
      </c>
      <c r="K4" s="2">
        <v>200</v>
      </c>
      <c r="L4" s="2">
        <v>100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1:67">
      <c r="A5" s="2" t="s">
        <v>2</v>
      </c>
      <c r="B5" s="2" t="s">
        <v>6</v>
      </c>
      <c r="C5" s="6">
        <f t="shared" si="1"/>
        <v>2800</v>
      </c>
      <c r="D5" s="2">
        <f t="shared" si="2"/>
        <v>200</v>
      </c>
      <c r="E5" s="2">
        <v>30</v>
      </c>
      <c r="F5" s="2">
        <f>30*100</f>
        <v>3000</v>
      </c>
      <c r="G5" s="2" t="s">
        <v>11</v>
      </c>
      <c r="H5" s="2">
        <v>40151100</v>
      </c>
      <c r="I5" s="2">
        <v>6.39</v>
      </c>
      <c r="J5" s="3">
        <f t="shared" si="0"/>
        <v>191.7</v>
      </c>
      <c r="K5" s="2">
        <v>200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1:67">
      <c r="A6" s="2" t="s">
        <v>3</v>
      </c>
      <c r="B6" s="2" t="s">
        <v>0</v>
      </c>
      <c r="C6" s="6">
        <f t="shared" si="1"/>
        <v>180</v>
      </c>
      <c r="D6" s="2">
        <f t="shared" si="2"/>
        <v>20</v>
      </c>
      <c r="E6" s="2">
        <v>200</v>
      </c>
      <c r="F6" s="2">
        <v>200</v>
      </c>
      <c r="G6" s="2" t="s">
        <v>12</v>
      </c>
      <c r="H6" s="2">
        <v>90049020</v>
      </c>
      <c r="I6" s="2">
        <v>1.06</v>
      </c>
      <c r="J6" s="3">
        <f t="shared" si="0"/>
        <v>212</v>
      </c>
      <c r="K6" s="2">
        <v>20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>
      <c r="A7" s="2" t="s">
        <v>13</v>
      </c>
      <c r="B7" s="2" t="s">
        <v>15</v>
      </c>
      <c r="C7" s="6">
        <f t="shared" si="1"/>
        <v>9000</v>
      </c>
      <c r="D7" s="2">
        <f t="shared" si="2"/>
        <v>1000</v>
      </c>
      <c r="E7" s="2">
        <v>200</v>
      </c>
      <c r="F7" s="2">
        <f>200*50</f>
        <v>10000</v>
      </c>
      <c r="G7" s="2" t="s">
        <v>11</v>
      </c>
      <c r="H7" s="2">
        <v>63079097</v>
      </c>
      <c r="I7" s="2">
        <v>1.34</v>
      </c>
      <c r="J7" s="3">
        <f t="shared" si="0"/>
        <v>268</v>
      </c>
      <c r="K7" s="2">
        <v>1000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</row>
    <row r="8" spans="1:67">
      <c r="A8" s="2" t="s">
        <v>16</v>
      </c>
      <c r="B8" s="2" t="s">
        <v>15</v>
      </c>
      <c r="C8" s="6">
        <f t="shared" si="1"/>
        <v>85</v>
      </c>
      <c r="D8" s="2">
        <f t="shared" si="2"/>
        <v>115</v>
      </c>
      <c r="E8" s="2">
        <v>4</v>
      </c>
      <c r="F8" s="2">
        <f>4*50</f>
        <v>200</v>
      </c>
      <c r="G8" s="2" t="s">
        <v>17</v>
      </c>
      <c r="H8" s="2">
        <v>63079097</v>
      </c>
      <c r="I8" s="2">
        <v>12.03</v>
      </c>
      <c r="J8" s="3">
        <f t="shared" si="0"/>
        <v>48.12</v>
      </c>
      <c r="K8" s="2">
        <v>100</v>
      </c>
      <c r="L8" s="2">
        <v>15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</row>
    <row r="9" spans="1:67">
      <c r="A9" s="2" t="s">
        <v>18</v>
      </c>
      <c r="B9" s="2" t="s">
        <v>0</v>
      </c>
      <c r="C9" s="6">
        <f t="shared" si="1"/>
        <v>690</v>
      </c>
      <c r="D9" s="2">
        <f t="shared" si="2"/>
        <v>110</v>
      </c>
      <c r="E9" s="2">
        <v>800</v>
      </c>
      <c r="F9" s="2">
        <v>800</v>
      </c>
      <c r="G9" s="2" t="s">
        <v>20</v>
      </c>
      <c r="H9" s="2">
        <v>62101090</v>
      </c>
      <c r="I9" s="2">
        <v>0.72</v>
      </c>
      <c r="J9" s="3">
        <f t="shared" si="0"/>
        <v>576</v>
      </c>
      <c r="K9" s="2">
        <v>100</v>
      </c>
      <c r="L9" s="2">
        <v>10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</row>
    <row r="10" spans="1:67">
      <c r="A10" s="2" t="s">
        <v>19</v>
      </c>
      <c r="B10" s="2" t="s">
        <v>0</v>
      </c>
      <c r="C10" s="6">
        <f t="shared" si="1"/>
        <v>500</v>
      </c>
      <c r="D10" s="2">
        <f t="shared" si="2"/>
        <v>100</v>
      </c>
      <c r="E10" s="2">
        <v>600</v>
      </c>
      <c r="F10" s="2">
        <v>600</v>
      </c>
      <c r="G10" s="2" t="s">
        <v>20</v>
      </c>
      <c r="H10" s="2">
        <v>62101090</v>
      </c>
      <c r="I10" s="2">
        <v>0.8</v>
      </c>
      <c r="J10" s="3">
        <f t="shared" si="0"/>
        <v>480</v>
      </c>
      <c r="K10" s="2">
        <v>100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</row>
    <row r="11" spans="1:67">
      <c r="A11" s="2" t="s">
        <v>28</v>
      </c>
      <c r="B11" s="2"/>
      <c r="C11" s="6">
        <f>F11-D11</f>
        <v>24000</v>
      </c>
      <c r="D11" s="2">
        <f>SUM(K11:BK11)</f>
        <v>0</v>
      </c>
      <c r="E11" s="2"/>
      <c r="F11" s="2">
        <v>24000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</row>
    <row r="12" spans="1:67">
      <c r="A12" s="2" t="s">
        <v>31</v>
      </c>
      <c r="B12" s="2"/>
      <c r="C12" s="6">
        <f t="shared" ref="C12" si="3">F12-D12</f>
        <v>6600</v>
      </c>
      <c r="D12" s="2">
        <f t="shared" ref="D12" si="4">SUM(K12:BK12)</f>
        <v>0</v>
      </c>
      <c r="E12" s="2"/>
      <c r="F12" s="2">
        <v>6600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</row>
    <row r="13" spans="1:67">
      <c r="A13" s="2" t="s">
        <v>29</v>
      </c>
      <c r="B13" s="2"/>
      <c r="C13" s="6">
        <f t="shared" ref="C13" si="5">F13-D13</f>
        <v>1500</v>
      </c>
      <c r="D13" s="2">
        <f t="shared" ref="D13" si="6">SUM(K13:BK13)</f>
        <v>0</v>
      </c>
      <c r="E13" s="2"/>
      <c r="F13" s="2">
        <v>1500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</row>
    <row r="14" spans="1:67">
      <c r="A14" s="2" t="s">
        <v>32</v>
      </c>
      <c r="B14" s="2"/>
      <c r="C14" s="6">
        <f t="shared" ref="C14:C49" si="7">F14-D14</f>
        <v>3000</v>
      </c>
      <c r="D14" s="2">
        <f t="shared" ref="D14:D49" si="8">SUM(K14:BK14)</f>
        <v>0</v>
      </c>
      <c r="E14" s="2"/>
      <c r="F14" s="2">
        <v>3000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</row>
    <row r="15" spans="1:67">
      <c r="A15" s="2" t="s">
        <v>33</v>
      </c>
      <c r="B15" s="2"/>
      <c r="C15" s="6">
        <f t="shared" si="7"/>
        <v>2000</v>
      </c>
      <c r="D15" s="2">
        <f t="shared" si="8"/>
        <v>0</v>
      </c>
      <c r="E15" s="2"/>
      <c r="F15" s="2">
        <v>2000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</row>
    <row r="16" spans="1:67">
      <c r="A16" s="2" t="s">
        <v>30</v>
      </c>
      <c r="B16" s="2"/>
      <c r="C16" s="6">
        <f>F16-D16</f>
        <v>1000</v>
      </c>
      <c r="D16" s="2">
        <f>SUM(K16:BK16)</f>
        <v>0</v>
      </c>
      <c r="E16" s="2"/>
      <c r="F16" s="2">
        <v>1000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</row>
    <row r="17" spans="1:67">
      <c r="A17" s="2"/>
      <c r="B17" s="2"/>
      <c r="C17" s="6">
        <f t="shared" si="7"/>
        <v>0</v>
      </c>
      <c r="D17" s="2">
        <f t="shared" si="8"/>
        <v>0</v>
      </c>
      <c r="E17" s="2"/>
      <c r="F17" s="2"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</row>
    <row r="18" spans="1:67">
      <c r="A18" s="2"/>
      <c r="B18" s="2"/>
      <c r="C18" s="6">
        <f t="shared" si="7"/>
        <v>0</v>
      </c>
      <c r="D18" s="2">
        <f t="shared" si="8"/>
        <v>0</v>
      </c>
      <c r="E18" s="2"/>
      <c r="F18" s="2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</row>
    <row r="19" spans="1:67">
      <c r="A19" s="2"/>
      <c r="B19" s="2"/>
      <c r="C19" s="6">
        <f t="shared" si="7"/>
        <v>0</v>
      </c>
      <c r="D19" s="2">
        <f t="shared" si="8"/>
        <v>0</v>
      </c>
      <c r="E19" s="2"/>
      <c r="F19" s="2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</row>
    <row r="20" spans="1:67">
      <c r="A20" s="2"/>
      <c r="B20" s="2"/>
      <c r="C20" s="6">
        <f t="shared" si="7"/>
        <v>0</v>
      </c>
      <c r="D20" s="2">
        <f t="shared" si="8"/>
        <v>0</v>
      </c>
      <c r="E20" s="2"/>
      <c r="F20" s="2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</row>
    <row r="21" spans="1:67">
      <c r="A21" s="2"/>
      <c r="B21" s="2"/>
      <c r="C21" s="6">
        <f t="shared" si="7"/>
        <v>0</v>
      </c>
      <c r="D21" s="2">
        <f t="shared" si="8"/>
        <v>0</v>
      </c>
      <c r="E21" s="2"/>
      <c r="F21" s="2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</row>
    <row r="22" spans="1:67">
      <c r="A22" s="2"/>
      <c r="B22" s="2"/>
      <c r="C22" s="6">
        <f t="shared" si="7"/>
        <v>0</v>
      </c>
      <c r="D22" s="2">
        <f t="shared" si="8"/>
        <v>0</v>
      </c>
      <c r="E22" s="2"/>
      <c r="F22" s="2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</row>
    <row r="23" spans="1:67">
      <c r="A23" s="2"/>
      <c r="B23" s="2"/>
      <c r="C23" s="6">
        <f t="shared" si="7"/>
        <v>0</v>
      </c>
      <c r="D23" s="2">
        <f t="shared" si="8"/>
        <v>0</v>
      </c>
      <c r="E23" s="2"/>
      <c r="F23" s="2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</row>
    <row r="24" spans="1:67">
      <c r="A24" s="2"/>
      <c r="B24" s="2"/>
      <c r="C24" s="6">
        <f t="shared" si="7"/>
        <v>0</v>
      </c>
      <c r="D24" s="2">
        <f t="shared" si="8"/>
        <v>0</v>
      </c>
      <c r="E24" s="2"/>
      <c r="F24" s="2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</row>
    <row r="25" spans="1:67">
      <c r="A25" s="2"/>
      <c r="B25" s="2"/>
      <c r="C25" s="6">
        <f t="shared" si="7"/>
        <v>0</v>
      </c>
      <c r="D25" s="2">
        <f t="shared" si="8"/>
        <v>0</v>
      </c>
      <c r="E25" s="2"/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</row>
    <row r="26" spans="1:67">
      <c r="A26" s="2"/>
      <c r="B26" s="2"/>
      <c r="C26" s="6">
        <f t="shared" si="7"/>
        <v>0</v>
      </c>
      <c r="D26" s="2">
        <f t="shared" si="8"/>
        <v>0</v>
      </c>
      <c r="E26" s="2"/>
      <c r="F26" s="2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</row>
    <row r="27" spans="1:67">
      <c r="A27" s="2"/>
      <c r="B27" s="2"/>
      <c r="C27" s="6">
        <f t="shared" si="7"/>
        <v>0</v>
      </c>
      <c r="D27" s="2">
        <f t="shared" si="8"/>
        <v>0</v>
      </c>
      <c r="E27" s="2"/>
      <c r="F27" s="2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</row>
    <row r="28" spans="1:67">
      <c r="A28" s="2"/>
      <c r="B28" s="2"/>
      <c r="C28" s="6">
        <f t="shared" si="7"/>
        <v>0</v>
      </c>
      <c r="D28" s="2">
        <f t="shared" si="8"/>
        <v>0</v>
      </c>
      <c r="E28" s="2"/>
      <c r="F28" s="2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</row>
    <row r="29" spans="1:67">
      <c r="A29" s="2"/>
      <c r="B29" s="2"/>
      <c r="C29" s="6">
        <f t="shared" si="7"/>
        <v>0</v>
      </c>
      <c r="D29" s="2">
        <f t="shared" si="8"/>
        <v>0</v>
      </c>
      <c r="E29" s="2"/>
      <c r="F29" s="2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</row>
    <row r="30" spans="1:67">
      <c r="A30" s="2"/>
      <c r="B30" s="2"/>
      <c r="C30" s="6">
        <f t="shared" si="7"/>
        <v>0</v>
      </c>
      <c r="D30" s="2">
        <f t="shared" si="8"/>
        <v>0</v>
      </c>
      <c r="E30" s="2"/>
      <c r="F30" s="2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</row>
    <row r="31" spans="1:67">
      <c r="A31" s="2"/>
      <c r="B31" s="2"/>
      <c r="C31" s="6">
        <f t="shared" si="7"/>
        <v>0</v>
      </c>
      <c r="D31" s="2">
        <f t="shared" si="8"/>
        <v>0</v>
      </c>
      <c r="E31" s="2"/>
      <c r="F31" s="2"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</row>
    <row r="32" spans="1:67">
      <c r="A32" s="2"/>
      <c r="B32" s="2"/>
      <c r="C32" s="6">
        <f t="shared" si="7"/>
        <v>0</v>
      </c>
      <c r="D32" s="2">
        <f t="shared" si="8"/>
        <v>0</v>
      </c>
      <c r="E32" s="2"/>
      <c r="F32" s="2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</row>
    <row r="33" spans="1:67">
      <c r="A33" s="2"/>
      <c r="B33" s="2"/>
      <c r="C33" s="6">
        <f t="shared" si="7"/>
        <v>0</v>
      </c>
      <c r="D33" s="2">
        <f t="shared" si="8"/>
        <v>0</v>
      </c>
      <c r="E33" s="2"/>
      <c r="F33" s="2"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</row>
    <row r="34" spans="1:67">
      <c r="A34" s="2"/>
      <c r="B34" s="2"/>
      <c r="C34" s="6">
        <f t="shared" si="7"/>
        <v>0</v>
      </c>
      <c r="D34" s="2">
        <f t="shared" si="8"/>
        <v>0</v>
      </c>
      <c r="E34" s="2"/>
      <c r="F34" s="2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</row>
    <row r="35" spans="1:67">
      <c r="A35" s="2"/>
      <c r="B35" s="2"/>
      <c r="C35" s="6">
        <f t="shared" si="7"/>
        <v>0</v>
      </c>
      <c r="D35" s="2">
        <f t="shared" si="8"/>
        <v>0</v>
      </c>
      <c r="E35" s="2"/>
      <c r="F35" s="2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</row>
    <row r="36" spans="1:67">
      <c r="A36" s="2"/>
      <c r="B36" s="2"/>
      <c r="C36" s="6">
        <f t="shared" si="7"/>
        <v>0</v>
      </c>
      <c r="D36" s="2">
        <f t="shared" si="8"/>
        <v>0</v>
      </c>
      <c r="E36" s="2"/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</row>
    <row r="37" spans="1:67">
      <c r="A37" s="2"/>
      <c r="B37" s="2"/>
      <c r="C37" s="6">
        <f t="shared" si="7"/>
        <v>0</v>
      </c>
      <c r="D37" s="2">
        <f t="shared" si="8"/>
        <v>0</v>
      </c>
      <c r="E37" s="2"/>
      <c r="F37" s="2"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</row>
    <row r="38" spans="1:67">
      <c r="A38" s="2"/>
      <c r="B38" s="2"/>
      <c r="C38" s="6">
        <f t="shared" si="7"/>
        <v>0</v>
      </c>
      <c r="D38" s="2">
        <f t="shared" si="8"/>
        <v>0</v>
      </c>
      <c r="E38" s="2"/>
      <c r="F38" s="2"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</row>
    <row r="39" spans="1:67">
      <c r="A39" s="2"/>
      <c r="B39" s="2"/>
      <c r="C39" s="6">
        <f t="shared" si="7"/>
        <v>0</v>
      </c>
      <c r="D39" s="2">
        <f t="shared" si="8"/>
        <v>0</v>
      </c>
      <c r="E39" s="2"/>
      <c r="F39" s="2"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</row>
    <row r="40" spans="1:67">
      <c r="A40" s="2"/>
      <c r="B40" s="2"/>
      <c r="C40" s="6">
        <f t="shared" si="7"/>
        <v>0</v>
      </c>
      <c r="D40" s="2">
        <f t="shared" si="8"/>
        <v>0</v>
      </c>
      <c r="E40" s="2"/>
      <c r="F40" s="2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</row>
    <row r="41" spans="1:67">
      <c r="A41" s="2"/>
      <c r="B41" s="2"/>
      <c r="C41" s="6">
        <f t="shared" si="7"/>
        <v>0</v>
      </c>
      <c r="D41" s="2">
        <f t="shared" si="8"/>
        <v>0</v>
      </c>
      <c r="E41" s="2"/>
      <c r="F41" s="2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</row>
    <row r="42" spans="1:67">
      <c r="A42" s="2"/>
      <c r="B42" s="2"/>
      <c r="C42" s="6">
        <f t="shared" si="7"/>
        <v>0</v>
      </c>
      <c r="D42" s="2">
        <f t="shared" si="8"/>
        <v>0</v>
      </c>
      <c r="E42" s="2"/>
      <c r="F42" s="2"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</row>
    <row r="43" spans="1:67">
      <c r="A43" s="2"/>
      <c r="B43" s="2"/>
      <c r="C43" s="6">
        <f t="shared" si="7"/>
        <v>0</v>
      </c>
      <c r="D43" s="2">
        <f t="shared" si="8"/>
        <v>0</v>
      </c>
      <c r="E43" s="2"/>
      <c r="F43" s="2"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</row>
    <row r="44" spans="1:67">
      <c r="A44" s="2"/>
      <c r="B44" s="2"/>
      <c r="C44" s="6">
        <f t="shared" si="7"/>
        <v>0</v>
      </c>
      <c r="D44" s="2">
        <f t="shared" si="8"/>
        <v>0</v>
      </c>
      <c r="E44" s="2"/>
      <c r="F44" s="2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</row>
    <row r="45" spans="1:67">
      <c r="A45" s="2"/>
      <c r="B45" s="2"/>
      <c r="C45" s="6">
        <f t="shared" si="7"/>
        <v>0</v>
      </c>
      <c r="D45" s="2">
        <f t="shared" si="8"/>
        <v>0</v>
      </c>
      <c r="E45" s="2"/>
      <c r="F45" s="2"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</row>
    <row r="46" spans="1:67">
      <c r="A46" s="2"/>
      <c r="B46" s="2"/>
      <c r="C46" s="6">
        <f t="shared" si="7"/>
        <v>0</v>
      </c>
      <c r="D46" s="2">
        <f t="shared" si="8"/>
        <v>0</v>
      </c>
      <c r="E46" s="2"/>
      <c r="F46" s="2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</row>
    <row r="47" spans="1:67">
      <c r="A47" s="2"/>
      <c r="B47" s="2"/>
      <c r="C47" s="6">
        <f t="shared" si="7"/>
        <v>0</v>
      </c>
      <c r="D47" s="2">
        <f t="shared" si="8"/>
        <v>0</v>
      </c>
      <c r="E47" s="2"/>
      <c r="F47" s="2"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</row>
    <row r="48" spans="1:67">
      <c r="A48" s="2"/>
      <c r="B48" s="2"/>
      <c r="C48" s="6">
        <f t="shared" si="7"/>
        <v>0</v>
      </c>
      <c r="D48" s="2">
        <f t="shared" si="8"/>
        <v>0</v>
      </c>
      <c r="E48" s="2"/>
      <c r="F48" s="2"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</row>
    <row r="49" spans="1:67">
      <c r="A49" s="2"/>
      <c r="B49" s="2"/>
      <c r="C49" s="6">
        <f t="shared" si="7"/>
        <v>0</v>
      </c>
      <c r="D49" s="2">
        <f t="shared" si="8"/>
        <v>0</v>
      </c>
      <c r="E49" s="2"/>
      <c r="F49" s="2"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</row>
  </sheetData>
  <printOptions horizontalCentered="1"/>
  <pageMargins left="0.19685039370078741" right="0.19685039370078741" top="0.19685039370078741" bottom="0" header="0" footer="0"/>
  <pageSetup paperSize="9" scale="8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35"/>
  <sheetViews>
    <sheetView tabSelected="1" zoomScaleNormal="100" workbookViewId="0">
      <pane xSplit="5" ySplit="2" topLeftCell="F3" activePane="bottomRight" state="frozen"/>
      <selection pane="topRight" activeCell="E1" sqref="E1"/>
      <selection pane="bottomLeft" activeCell="A2" sqref="A2"/>
      <selection pane="bottomRight" activeCell="H16" sqref="H16"/>
    </sheetView>
  </sheetViews>
  <sheetFormatPr defaultRowHeight="15"/>
  <cols>
    <col min="1" max="1" width="63.85546875" style="1" bestFit="1" customWidth="1"/>
    <col min="2" max="2" width="9.28515625" style="1" customWidth="1"/>
    <col min="3" max="3" width="8.28515625" style="1" bestFit="1" customWidth="1"/>
    <col min="4" max="4" width="7.140625" style="1" customWidth="1"/>
    <col min="5" max="5" width="9" style="1" customWidth="1"/>
    <col min="6" max="6" width="7.28515625" style="1" customWidth="1"/>
    <col min="7" max="7" width="9.28515625" style="1" customWidth="1"/>
    <col min="8" max="8" width="16.42578125" style="1" customWidth="1"/>
    <col min="9" max="9" width="10.140625" style="1" customWidth="1"/>
    <col min="10" max="10" width="10.42578125" style="1" customWidth="1"/>
    <col min="11" max="11" width="10" style="1" customWidth="1"/>
    <col min="12" max="12" width="9.7109375" style="1" customWidth="1"/>
    <col min="13" max="18" width="9.140625" style="1"/>
    <col min="19" max="19" width="8" style="1" customWidth="1"/>
    <col min="20" max="16384" width="9.140625" style="1"/>
  </cols>
  <sheetData>
    <row r="1" spans="1:65">
      <c r="C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5" s="5" customFormat="1" ht="85.5" customHeight="1" thickBot="1">
      <c r="A2" s="12" t="s">
        <v>5</v>
      </c>
      <c r="B2" s="12" t="s">
        <v>4</v>
      </c>
      <c r="C2" s="13" t="s">
        <v>25</v>
      </c>
      <c r="D2" s="4" t="s">
        <v>26</v>
      </c>
      <c r="E2" s="4" t="s">
        <v>36</v>
      </c>
      <c r="F2" s="4" t="s">
        <v>10</v>
      </c>
      <c r="G2" s="4" t="s">
        <v>34</v>
      </c>
      <c r="H2" s="9" t="s">
        <v>38</v>
      </c>
      <c r="I2" s="9" t="s">
        <v>54</v>
      </c>
      <c r="J2" s="9" t="s">
        <v>42</v>
      </c>
      <c r="K2" s="9" t="s">
        <v>43</v>
      </c>
      <c r="L2" s="9" t="s">
        <v>44</v>
      </c>
      <c r="M2" s="9" t="s">
        <v>47</v>
      </c>
      <c r="N2" s="9" t="s">
        <v>45</v>
      </c>
      <c r="O2" s="9" t="s">
        <v>46</v>
      </c>
      <c r="P2" s="9" t="s">
        <v>48</v>
      </c>
      <c r="Q2" s="9" t="s">
        <v>65</v>
      </c>
      <c r="R2" s="9" t="s">
        <v>64</v>
      </c>
      <c r="S2" s="9" t="s">
        <v>66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10"/>
    </row>
    <row r="3" spans="1:65" s="5" customFormat="1">
      <c r="A3" s="14" t="s">
        <v>35</v>
      </c>
      <c r="B3" s="15" t="s">
        <v>0</v>
      </c>
      <c r="C3" s="16">
        <f t="shared" ref="C3:C35" si="0">E3-D3</f>
        <v>0</v>
      </c>
      <c r="D3" s="11">
        <f>SUM(H3:BH3)</f>
        <v>7200</v>
      </c>
      <c r="E3" s="2">
        <v>7200</v>
      </c>
      <c r="F3" s="2"/>
      <c r="G3" s="3">
        <f>F3*E3</f>
        <v>0</v>
      </c>
      <c r="H3" s="4">
        <v>700</v>
      </c>
      <c r="I3" s="4">
        <v>1500</v>
      </c>
      <c r="J3" s="4">
        <v>2000</v>
      </c>
      <c r="K3" s="4"/>
      <c r="L3" s="4"/>
      <c r="M3" s="4"/>
      <c r="N3" s="4">
        <v>3000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5">
      <c r="A4" s="17" t="s">
        <v>63</v>
      </c>
      <c r="B4" s="2" t="s">
        <v>0</v>
      </c>
      <c r="C4" s="18">
        <f t="shared" si="0"/>
        <v>18000</v>
      </c>
      <c r="D4" s="11">
        <f>SUM(H4:BH4)</f>
        <v>23400</v>
      </c>
      <c r="E4" s="2">
        <f>23400+18000</f>
        <v>41400</v>
      </c>
      <c r="F4" s="2"/>
      <c r="G4" s="3">
        <f>F4*E4</f>
        <v>0</v>
      </c>
      <c r="H4" s="2">
        <v>1400</v>
      </c>
      <c r="I4" s="2">
        <v>2000</v>
      </c>
      <c r="J4" s="2">
        <v>20000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5">
      <c r="A5" s="17" t="s">
        <v>52</v>
      </c>
      <c r="B5" s="2" t="s">
        <v>0</v>
      </c>
      <c r="C5" s="18">
        <f t="shared" si="0"/>
        <v>1674000</v>
      </c>
      <c r="D5" s="11">
        <f>SUM(H5:BH5)</f>
        <v>73600</v>
      </c>
      <c r="E5" s="2">
        <f>73600+1674000</f>
        <v>1747600</v>
      </c>
      <c r="F5" s="2"/>
      <c r="G5" s="3">
        <f>F5*E5</f>
        <v>0</v>
      </c>
      <c r="H5" s="2"/>
      <c r="I5" s="2">
        <v>3000</v>
      </c>
      <c r="J5" s="2">
        <v>10000</v>
      </c>
      <c r="K5" s="2"/>
      <c r="L5" s="2"/>
      <c r="M5" s="2"/>
      <c r="N5" s="2">
        <v>60000</v>
      </c>
      <c r="O5" s="2">
        <v>600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5">
      <c r="A6" s="17" t="s">
        <v>53</v>
      </c>
      <c r="B6" s="2" t="s">
        <v>0</v>
      </c>
      <c r="C6" s="18">
        <f t="shared" ref="C6" si="1">E6-D6</f>
        <v>40000</v>
      </c>
      <c r="D6" s="11">
        <f>SUM(H6:BH6)</f>
        <v>1000</v>
      </c>
      <c r="E6" s="2">
        <f>1000+40000</f>
        <v>41000</v>
      </c>
      <c r="F6" s="2"/>
      <c r="G6" s="3">
        <f>F6*E6</f>
        <v>0</v>
      </c>
      <c r="H6" s="2"/>
      <c r="I6" s="2">
        <v>1000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5">
      <c r="A7" s="17" t="s">
        <v>39</v>
      </c>
      <c r="B7" s="2" t="s">
        <v>0</v>
      </c>
      <c r="C7" s="18">
        <f t="shared" si="0"/>
        <v>23000</v>
      </c>
      <c r="D7" s="11">
        <f t="shared" ref="D7:D13" si="2">SUM(H7:BH7)</f>
        <v>11700</v>
      </c>
      <c r="E7" s="2">
        <f>11700+23000</f>
        <v>34700</v>
      </c>
      <c r="F7" s="2"/>
      <c r="G7" s="3">
        <f t="shared" ref="G7:G35" si="3">F7*E7</f>
        <v>0</v>
      </c>
      <c r="H7" s="2">
        <v>700</v>
      </c>
      <c r="I7" s="2"/>
      <c r="J7" s="2">
        <v>1000</v>
      </c>
      <c r="K7" s="2"/>
      <c r="L7" s="2"/>
      <c r="M7" s="2"/>
      <c r="N7" s="2">
        <v>10000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</row>
    <row r="8" spans="1:65">
      <c r="A8" s="17" t="s">
        <v>40</v>
      </c>
      <c r="B8" s="2" t="s">
        <v>0</v>
      </c>
      <c r="C8" s="18">
        <f t="shared" si="0"/>
        <v>52000</v>
      </c>
      <c r="D8" s="11">
        <f t="shared" si="2"/>
        <v>22000</v>
      </c>
      <c r="E8" s="2">
        <f>22000+52000</f>
        <v>74000</v>
      </c>
      <c r="F8" s="2"/>
      <c r="G8" s="3">
        <f t="shared" si="3"/>
        <v>0</v>
      </c>
      <c r="H8" s="2"/>
      <c r="I8" s="2"/>
      <c r="J8" s="2">
        <v>2000</v>
      </c>
      <c r="K8" s="2"/>
      <c r="L8" s="2"/>
      <c r="M8" s="2"/>
      <c r="N8" s="2">
        <v>20000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</row>
    <row r="9" spans="1:65">
      <c r="A9" s="17" t="s">
        <v>50</v>
      </c>
      <c r="B9" s="2" t="s">
        <v>0</v>
      </c>
      <c r="C9" s="18">
        <f t="shared" si="0"/>
        <v>2160</v>
      </c>
      <c r="D9" s="11">
        <f t="shared" si="2"/>
        <v>650</v>
      </c>
      <c r="E9" s="2">
        <f>650+2160</f>
        <v>2810</v>
      </c>
      <c r="F9" s="2"/>
      <c r="G9" s="3">
        <f t="shared" si="3"/>
        <v>0</v>
      </c>
      <c r="H9" s="2">
        <v>150</v>
      </c>
      <c r="I9" s="2"/>
      <c r="J9" s="2">
        <v>500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5">
      <c r="A10" s="17" t="s">
        <v>62</v>
      </c>
      <c r="B10" s="2" t="s">
        <v>0</v>
      </c>
      <c r="C10" s="18">
        <f t="shared" si="0"/>
        <v>5841</v>
      </c>
      <c r="D10" s="11">
        <f t="shared" si="2"/>
        <v>540</v>
      </c>
      <c r="E10" s="2">
        <f>540+5841</f>
        <v>6381</v>
      </c>
      <c r="F10" s="2"/>
      <c r="G10" s="3">
        <f t="shared" si="3"/>
        <v>0</v>
      </c>
      <c r="H10" s="2">
        <v>20</v>
      </c>
      <c r="I10" s="2"/>
      <c r="J10" s="2"/>
      <c r="K10" s="2">
        <v>200</v>
      </c>
      <c r="L10" s="2"/>
      <c r="M10" s="2"/>
      <c r="N10" s="2"/>
      <c r="O10" s="2">
        <v>300</v>
      </c>
      <c r="P10" s="2">
        <v>20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</row>
    <row r="11" spans="1:65">
      <c r="A11" s="17" t="s">
        <v>58</v>
      </c>
      <c r="B11" s="2" t="s">
        <v>0</v>
      </c>
      <c r="C11" s="18">
        <f t="shared" ref="C11" si="4">E11-D11</f>
        <v>2444</v>
      </c>
      <c r="D11" s="11">
        <f t="shared" ref="D11" si="5">SUM(H11:BH11)</f>
        <v>0</v>
      </c>
      <c r="E11" s="2">
        <v>2444</v>
      </c>
      <c r="F11" s="2"/>
      <c r="G11" s="3">
        <f t="shared" ref="G11" si="6">F11*E11</f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</row>
    <row r="12" spans="1:65">
      <c r="A12" s="17" t="s">
        <v>51</v>
      </c>
      <c r="B12" s="2" t="s">
        <v>0</v>
      </c>
      <c r="C12" s="18">
        <f t="shared" si="0"/>
        <v>4790</v>
      </c>
      <c r="D12" s="11">
        <f t="shared" si="2"/>
        <v>120</v>
      </c>
      <c r="E12" s="2">
        <f>4790+120</f>
        <v>4910</v>
      </c>
      <c r="F12" s="2"/>
      <c r="G12" s="3">
        <f t="shared" si="3"/>
        <v>0</v>
      </c>
      <c r="H12" s="2">
        <v>100</v>
      </c>
      <c r="I12" s="2"/>
      <c r="J12" s="2"/>
      <c r="K12" s="2"/>
      <c r="L12" s="2"/>
      <c r="M12" s="2"/>
      <c r="N12" s="2"/>
      <c r="O12" s="2"/>
      <c r="P12" s="2">
        <v>20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</row>
    <row r="13" spans="1:65">
      <c r="A13" s="17" t="s">
        <v>41</v>
      </c>
      <c r="B13" s="2" t="s">
        <v>37</v>
      </c>
      <c r="C13" s="18">
        <f t="shared" si="0"/>
        <v>1865</v>
      </c>
      <c r="D13" s="11">
        <f t="shared" si="2"/>
        <v>30</v>
      </c>
      <c r="E13" s="2">
        <f>30+1865</f>
        <v>1895</v>
      </c>
      <c r="F13" s="2"/>
      <c r="G13" s="3">
        <f t="shared" si="3"/>
        <v>0</v>
      </c>
      <c r="H13" s="2">
        <v>30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</row>
    <row r="14" spans="1:65">
      <c r="A14" s="17" t="s">
        <v>57</v>
      </c>
      <c r="B14" s="2" t="s">
        <v>0</v>
      </c>
      <c r="C14" s="18">
        <f t="shared" si="0"/>
        <v>234500</v>
      </c>
      <c r="D14" s="11">
        <f>SUM(H14:BH14)</f>
        <v>300</v>
      </c>
      <c r="E14" s="2">
        <f>300+234500</f>
        <v>234800</v>
      </c>
      <c r="F14" s="2"/>
      <c r="G14" s="3">
        <f t="shared" si="3"/>
        <v>0</v>
      </c>
      <c r="H14" s="2"/>
      <c r="I14" s="2"/>
      <c r="J14" s="2"/>
      <c r="K14" s="2"/>
      <c r="L14" s="2"/>
      <c r="M14" s="2"/>
      <c r="N14" s="2"/>
      <c r="O14" s="2">
        <v>300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</row>
    <row r="15" spans="1:65">
      <c r="A15" s="17" t="s">
        <v>49</v>
      </c>
      <c r="B15" s="2" t="s">
        <v>0</v>
      </c>
      <c r="C15" s="18">
        <f t="shared" ref="C15" si="7">E15-D15</f>
        <v>40200</v>
      </c>
      <c r="D15" s="11">
        <f>SUM(H15:BH15)</f>
        <v>500</v>
      </c>
      <c r="E15" s="2">
        <f>500+40200</f>
        <v>40700</v>
      </c>
      <c r="F15" s="2"/>
      <c r="G15" s="3">
        <f t="shared" ref="G15" si="8">F15*E15</f>
        <v>0</v>
      </c>
      <c r="H15" s="2"/>
      <c r="I15" s="2"/>
      <c r="J15" s="2"/>
      <c r="K15" s="2">
        <v>500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</row>
    <row r="16" spans="1:65">
      <c r="A16" s="17" t="s">
        <v>59</v>
      </c>
      <c r="B16" s="2" t="s">
        <v>0</v>
      </c>
      <c r="C16" s="18">
        <f t="shared" ref="C16" si="9">E16-D16</f>
        <v>3720</v>
      </c>
      <c r="D16" s="11">
        <f>SUM(H16:BH16)</f>
        <v>0</v>
      </c>
      <c r="E16" s="2">
        <v>3720</v>
      </c>
      <c r="F16" s="2"/>
      <c r="G16" s="3">
        <f t="shared" ref="G16" si="10">F16*E16</f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</row>
    <row r="17" spans="1:64">
      <c r="A17" s="17" t="s">
        <v>60</v>
      </c>
      <c r="B17" s="2" t="s">
        <v>0</v>
      </c>
      <c r="C17" s="18">
        <f t="shared" ref="C17" si="11">E17-D17</f>
        <v>3763</v>
      </c>
      <c r="D17" s="11">
        <f>SUM(H17:BH17)</f>
        <v>0</v>
      </c>
      <c r="E17" s="2">
        <v>3763</v>
      </c>
      <c r="F17" s="2"/>
      <c r="G17" s="3">
        <f t="shared" ref="G17" si="12">F17*E17</f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</row>
    <row r="18" spans="1:64">
      <c r="A18" s="17" t="s">
        <v>61</v>
      </c>
      <c r="B18" s="2" t="s">
        <v>0</v>
      </c>
      <c r="C18" s="18">
        <f t="shared" ref="C18" si="13">E18-D18</f>
        <v>9682</v>
      </c>
      <c r="D18" s="11">
        <f>SUM(H18:BH18)</f>
        <v>0</v>
      </c>
      <c r="E18" s="2">
        <v>9682</v>
      </c>
      <c r="F18" s="2"/>
      <c r="G18" s="3">
        <f t="shared" ref="G18" si="14">F18*E18</f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</row>
    <row r="19" spans="1:64">
      <c r="A19" s="17" t="s">
        <v>55</v>
      </c>
      <c r="B19" s="2" t="s">
        <v>0</v>
      </c>
      <c r="C19" s="18">
        <f t="shared" ref="C19" si="15">E19-D19</f>
        <v>176</v>
      </c>
      <c r="D19" s="11">
        <f>SUM(H19:BH19)</f>
        <v>0</v>
      </c>
      <c r="E19" s="2">
        <v>176</v>
      </c>
      <c r="F19" s="2"/>
      <c r="G19" s="3">
        <f t="shared" ref="G19:G20" si="16">F19*E19</f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</row>
    <row r="20" spans="1:64" ht="15.75" thickBot="1">
      <c r="A20" s="19" t="s">
        <v>56</v>
      </c>
      <c r="B20" s="20" t="s">
        <v>0</v>
      </c>
      <c r="C20" s="21">
        <f t="shared" ref="C20" si="17">E20-D20</f>
        <v>10292</v>
      </c>
      <c r="D20" s="11">
        <f>SUM(H20:BH20)</f>
        <v>0</v>
      </c>
      <c r="E20" s="2">
        <v>10292</v>
      </c>
      <c r="F20" s="2"/>
      <c r="G20" s="3">
        <f t="shared" si="16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</row>
    <row r="21" spans="1:64">
      <c r="A21" s="22" t="s">
        <v>14</v>
      </c>
      <c r="B21" s="23" t="s">
        <v>0</v>
      </c>
      <c r="C21" s="24">
        <f t="shared" si="0"/>
        <v>2800</v>
      </c>
      <c r="D21" s="11">
        <f t="shared" ref="D21:D35" si="18">SUM(H21:BH21)</f>
        <v>200</v>
      </c>
      <c r="E21" s="2">
        <f>30*100</f>
        <v>3000</v>
      </c>
      <c r="F21" s="2"/>
      <c r="G21" s="3">
        <f t="shared" si="3"/>
        <v>0</v>
      </c>
      <c r="H21" s="2"/>
      <c r="I21" s="2"/>
      <c r="J21" s="2"/>
      <c r="K21" s="2"/>
      <c r="L21" s="2">
        <v>200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</row>
    <row r="22" spans="1:64">
      <c r="A22" s="17" t="s">
        <v>1</v>
      </c>
      <c r="B22" s="2" t="s">
        <v>0</v>
      </c>
      <c r="C22" s="25">
        <f t="shared" si="0"/>
        <v>3700</v>
      </c>
      <c r="D22" s="11">
        <f t="shared" si="18"/>
        <v>300</v>
      </c>
      <c r="E22" s="2">
        <v>4000</v>
      </c>
      <c r="F22" s="2"/>
      <c r="G22" s="3">
        <f t="shared" si="3"/>
        <v>0</v>
      </c>
      <c r="H22" s="2"/>
      <c r="I22" s="2"/>
      <c r="J22" s="2"/>
      <c r="K22" s="2"/>
      <c r="L22" s="2">
        <v>200</v>
      </c>
      <c r="M22" s="2">
        <v>100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</row>
    <row r="23" spans="1:64">
      <c r="A23" s="17" t="s">
        <v>2</v>
      </c>
      <c r="B23" s="2" t="s">
        <v>0</v>
      </c>
      <c r="C23" s="25">
        <f t="shared" si="0"/>
        <v>2800</v>
      </c>
      <c r="D23" s="11">
        <f t="shared" si="18"/>
        <v>200</v>
      </c>
      <c r="E23" s="2">
        <f>30*100</f>
        <v>3000</v>
      </c>
      <c r="F23" s="2"/>
      <c r="G23" s="3">
        <f t="shared" si="3"/>
        <v>0</v>
      </c>
      <c r="H23" s="2"/>
      <c r="I23" s="2"/>
      <c r="J23" s="2"/>
      <c r="K23" s="2"/>
      <c r="L23" s="2">
        <v>200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</row>
    <row r="24" spans="1:64">
      <c r="A24" s="17" t="s">
        <v>3</v>
      </c>
      <c r="B24" s="2" t="s">
        <v>0</v>
      </c>
      <c r="C24" s="25">
        <f t="shared" si="0"/>
        <v>180</v>
      </c>
      <c r="D24" s="11">
        <f t="shared" si="18"/>
        <v>20</v>
      </c>
      <c r="E24" s="2">
        <v>200</v>
      </c>
      <c r="F24" s="2"/>
      <c r="G24" s="3">
        <f t="shared" si="3"/>
        <v>0</v>
      </c>
      <c r="H24" s="2"/>
      <c r="I24" s="2"/>
      <c r="J24" s="2"/>
      <c r="K24" s="2"/>
      <c r="L24" s="2">
        <v>20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</row>
    <row r="25" spans="1:64">
      <c r="A25" s="17" t="s">
        <v>13</v>
      </c>
      <c r="B25" s="2" t="s">
        <v>0</v>
      </c>
      <c r="C25" s="25">
        <f t="shared" si="0"/>
        <v>9000</v>
      </c>
      <c r="D25" s="11">
        <f>SUM(H25:BH25)</f>
        <v>1000</v>
      </c>
      <c r="E25" s="2">
        <f>200*50</f>
        <v>10000</v>
      </c>
      <c r="F25" s="2"/>
      <c r="G25" s="3">
        <f t="shared" si="3"/>
        <v>0</v>
      </c>
      <c r="H25" s="2"/>
      <c r="I25" s="2"/>
      <c r="J25" s="2"/>
      <c r="K25" s="2"/>
      <c r="L25" s="2">
        <v>1000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</row>
    <row r="26" spans="1:64">
      <c r="A26" s="17" t="s">
        <v>16</v>
      </c>
      <c r="B26" s="2" t="s">
        <v>0</v>
      </c>
      <c r="C26" s="25">
        <f t="shared" si="0"/>
        <v>85</v>
      </c>
      <c r="D26" s="11">
        <f t="shared" si="18"/>
        <v>115</v>
      </c>
      <c r="E26" s="2">
        <f>4*50</f>
        <v>200</v>
      </c>
      <c r="F26" s="2"/>
      <c r="G26" s="3">
        <f t="shared" si="3"/>
        <v>0</v>
      </c>
      <c r="H26" s="2"/>
      <c r="I26" s="2"/>
      <c r="J26" s="2"/>
      <c r="K26" s="2"/>
      <c r="L26" s="2">
        <v>100</v>
      </c>
      <c r="M26" s="2">
        <v>15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</row>
    <row r="27" spans="1:64">
      <c r="A27" s="17" t="s">
        <v>18</v>
      </c>
      <c r="B27" s="2" t="s">
        <v>0</v>
      </c>
      <c r="C27" s="25">
        <f t="shared" si="0"/>
        <v>690</v>
      </c>
      <c r="D27" s="11">
        <f t="shared" si="18"/>
        <v>110</v>
      </c>
      <c r="E27" s="2">
        <v>800</v>
      </c>
      <c r="F27" s="2"/>
      <c r="G27" s="3">
        <f t="shared" si="3"/>
        <v>0</v>
      </c>
      <c r="H27" s="2"/>
      <c r="I27" s="2"/>
      <c r="J27" s="2"/>
      <c r="K27" s="2"/>
      <c r="L27" s="2">
        <v>100</v>
      </c>
      <c r="M27" s="2">
        <v>10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</row>
    <row r="28" spans="1:64">
      <c r="A28" s="17" t="s">
        <v>19</v>
      </c>
      <c r="B28" s="2" t="s">
        <v>0</v>
      </c>
      <c r="C28" s="25">
        <f t="shared" si="0"/>
        <v>500</v>
      </c>
      <c r="D28" s="11">
        <f t="shared" si="18"/>
        <v>100</v>
      </c>
      <c r="E28" s="2">
        <v>600</v>
      </c>
      <c r="F28" s="2"/>
      <c r="G28" s="3">
        <f t="shared" si="3"/>
        <v>0</v>
      </c>
      <c r="H28" s="2"/>
      <c r="I28" s="2"/>
      <c r="J28" s="2"/>
      <c r="K28" s="2"/>
      <c r="L28" s="2">
        <v>100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</row>
    <row r="29" spans="1:64">
      <c r="A29" s="17" t="s">
        <v>28</v>
      </c>
      <c r="B29" s="2" t="s">
        <v>0</v>
      </c>
      <c r="C29" s="25">
        <v>22000</v>
      </c>
      <c r="D29" s="11">
        <f t="shared" si="18"/>
        <v>0</v>
      </c>
      <c r="E29" s="2">
        <v>24000</v>
      </c>
      <c r="F29" s="2"/>
      <c r="G29" s="3">
        <f t="shared" si="3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</row>
    <row r="30" spans="1:64">
      <c r="A30" s="17" t="s">
        <v>31</v>
      </c>
      <c r="B30" s="2" t="s">
        <v>0</v>
      </c>
      <c r="C30" s="25">
        <f t="shared" si="0"/>
        <v>6600</v>
      </c>
      <c r="D30" s="11">
        <f t="shared" si="18"/>
        <v>0</v>
      </c>
      <c r="E30" s="2">
        <v>6600</v>
      </c>
      <c r="F30" s="2"/>
      <c r="G30" s="3">
        <f t="shared" si="3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</row>
    <row r="31" spans="1:64">
      <c r="A31" s="17" t="s">
        <v>29</v>
      </c>
      <c r="B31" s="2" t="s">
        <v>0</v>
      </c>
      <c r="C31" s="25">
        <f t="shared" si="0"/>
        <v>1500</v>
      </c>
      <c r="D31" s="11">
        <f t="shared" si="18"/>
        <v>0</v>
      </c>
      <c r="E31" s="2">
        <v>1500</v>
      </c>
      <c r="F31" s="2"/>
      <c r="G31" s="3">
        <f t="shared" si="3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</row>
    <row r="32" spans="1:64">
      <c r="A32" s="17" t="s">
        <v>32</v>
      </c>
      <c r="B32" s="2" t="s">
        <v>0</v>
      </c>
      <c r="C32" s="25">
        <f t="shared" si="0"/>
        <v>3000</v>
      </c>
      <c r="D32" s="11">
        <f t="shared" si="18"/>
        <v>0</v>
      </c>
      <c r="E32" s="2">
        <v>3000</v>
      </c>
      <c r="F32" s="2"/>
      <c r="G32" s="3">
        <f t="shared" si="3"/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</row>
    <row r="33" spans="1:64">
      <c r="A33" s="17" t="s">
        <v>33</v>
      </c>
      <c r="B33" s="2" t="s">
        <v>0</v>
      </c>
      <c r="C33" s="25">
        <f t="shared" si="0"/>
        <v>2000</v>
      </c>
      <c r="D33" s="11">
        <f t="shared" si="18"/>
        <v>0</v>
      </c>
      <c r="E33" s="2">
        <v>2000</v>
      </c>
      <c r="F33" s="2"/>
      <c r="G33" s="3">
        <f t="shared" si="3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</row>
    <row r="34" spans="1:64">
      <c r="A34" s="27" t="s">
        <v>41</v>
      </c>
      <c r="B34" s="28" t="s">
        <v>37</v>
      </c>
      <c r="C34" s="25">
        <f t="shared" ref="C34" si="19">E34-D34</f>
        <v>720</v>
      </c>
      <c r="D34" s="11">
        <f t="shared" ref="D34" si="20">SUM(H34:BH34)</f>
        <v>280</v>
      </c>
      <c r="E34" s="2">
        <v>1000</v>
      </c>
      <c r="F34" s="2"/>
      <c r="G34" s="3">
        <f t="shared" ref="G34" si="21">F34*E34</f>
        <v>0</v>
      </c>
      <c r="H34" s="2"/>
      <c r="I34" s="2"/>
      <c r="J34" s="2"/>
      <c r="K34" s="2"/>
      <c r="L34" s="2"/>
      <c r="M34" s="2"/>
      <c r="N34" s="2"/>
      <c r="O34" s="2"/>
      <c r="P34" s="2"/>
      <c r="Q34" s="2">
        <v>60</v>
      </c>
      <c r="R34" s="2">
        <f>40+40+20+10+30+19+1+15+15</f>
        <v>190</v>
      </c>
      <c r="S34" s="2">
        <v>30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</row>
    <row r="35" spans="1:64" ht="15.75" thickBot="1">
      <c r="A35" s="19" t="s">
        <v>30</v>
      </c>
      <c r="B35" s="20" t="s">
        <v>0</v>
      </c>
      <c r="C35" s="26">
        <f t="shared" si="0"/>
        <v>1000</v>
      </c>
      <c r="D35" s="11">
        <f t="shared" si="18"/>
        <v>0</v>
      </c>
      <c r="E35" s="2">
        <v>1000</v>
      </c>
      <c r="F35" s="2"/>
      <c r="G35" s="3">
        <f t="shared" si="3"/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</row>
  </sheetData>
  <printOptions horizontalCentered="1"/>
  <pageMargins left="0.19685039370078741" right="0.19685039370078741" top="0.19685039370078741" bottom="0" header="0" footer="0"/>
  <pageSetup paperSize="9" scale="6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მინუს ერთი</vt:lpstr>
      <vt:lpstr>გაცემები</vt:lpstr>
      <vt:lpstr>გაცემები!Print_Area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cp:lastPrinted>2020-03-26T17:36:06Z</cp:lastPrinted>
  <dcterms:created xsi:type="dcterms:W3CDTF">2020-03-25T07:16:56Z</dcterms:created>
  <dcterms:modified xsi:type="dcterms:W3CDTF">2020-03-26T17:58:38Z</dcterms:modified>
</cp:coreProperties>
</file>