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65" windowWidth="14805" windowHeight="735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S106" i="4" l="1"/>
  <c r="AS108" i="4"/>
  <c r="AS109" i="4"/>
  <c r="AS110" i="4"/>
  <c r="AS111" i="4"/>
  <c r="AS112" i="4"/>
  <c r="AS113" i="4"/>
  <c r="AS107" i="4"/>
  <c r="AO66" i="4" l="1"/>
  <c r="AL66" i="4"/>
  <c r="AL59" i="4"/>
  <c r="AR66" i="4"/>
  <c r="AS149" i="4"/>
  <c r="AS151" i="4"/>
  <c r="AS150" i="4"/>
  <c r="AS141" i="4"/>
  <c r="AS142" i="4"/>
  <c r="AS143" i="4"/>
  <c r="AS140" i="4"/>
  <c r="AS137" i="4"/>
  <c r="AS127" i="4"/>
  <c r="AS121" i="4"/>
  <c r="AS116" i="4"/>
  <c r="AS132" i="4"/>
  <c r="AS134" i="4"/>
  <c r="AS135" i="4"/>
  <c r="AS136" i="4"/>
  <c r="AS138" i="4"/>
  <c r="AS133" i="4"/>
  <c r="AS122" i="4"/>
  <c r="AS123" i="4"/>
  <c r="AS124" i="4"/>
  <c r="AS125" i="4"/>
  <c r="AS126" i="4"/>
  <c r="AS128" i="4"/>
  <c r="AS129" i="4"/>
  <c r="AS130" i="4"/>
  <c r="AS131" i="4"/>
  <c r="AS120" i="4"/>
  <c r="AS117" i="4"/>
  <c r="AS118" i="4"/>
  <c r="AS115" i="4"/>
  <c r="AS99" i="4"/>
  <c r="AS100" i="4"/>
  <c r="AS101" i="4"/>
  <c r="AS102" i="4"/>
  <c r="AS98" i="4"/>
  <c r="AS72" i="4"/>
  <c r="AS73" i="4"/>
  <c r="AS74" i="4"/>
  <c r="AS75" i="4"/>
  <c r="AS76" i="4"/>
  <c r="AS71" i="4"/>
  <c r="AS61" i="4"/>
  <c r="AS62" i="4"/>
  <c r="AS63" i="4"/>
  <c r="AS64" i="4"/>
  <c r="AS65" i="4"/>
  <c r="AS66" i="4"/>
  <c r="AS67" i="4"/>
  <c r="AS68" i="4"/>
  <c r="AS69" i="4"/>
  <c r="AS60" i="4"/>
  <c r="AS51" i="4"/>
  <c r="AS52" i="4"/>
  <c r="AS53" i="4"/>
  <c r="AS50" i="4"/>
  <c r="AS35" i="4"/>
  <c r="AS48" i="4"/>
  <c r="AS37" i="4"/>
  <c r="AS38" i="4"/>
  <c r="AS39" i="4"/>
  <c r="AS40" i="4"/>
  <c r="AS41" i="4"/>
  <c r="AS36" i="4"/>
  <c r="AS29" i="4"/>
  <c r="AS31" i="4"/>
  <c r="AS32" i="4"/>
  <c r="AS30" i="4"/>
  <c r="AS22" i="4"/>
  <c r="AS23" i="4"/>
  <c r="AS24" i="4"/>
  <c r="AS25" i="4"/>
  <c r="AS26" i="4"/>
  <c r="AS27" i="4"/>
  <c r="AS28" i="4"/>
  <c r="AS21" i="4"/>
  <c r="AS20" i="4"/>
  <c r="AS15" i="4"/>
  <c r="AS10" i="4"/>
  <c r="AS17" i="4"/>
  <c r="AS18" i="4"/>
  <c r="AS19" i="4"/>
  <c r="AS16" i="4"/>
  <c r="AS12" i="4"/>
  <c r="AS13" i="4"/>
  <c r="AS14" i="4"/>
  <c r="AS11" i="4"/>
  <c r="AR149" i="4"/>
  <c r="AR144" i="4"/>
  <c r="AR139" i="4"/>
  <c r="AS139" i="4" s="1"/>
  <c r="AR132" i="4"/>
  <c r="AR119" i="4"/>
  <c r="AS119" i="4" s="1"/>
  <c r="AR114" i="4"/>
  <c r="AS114" i="4" s="1"/>
  <c r="AR106" i="4"/>
  <c r="AR103" i="4"/>
  <c r="AR97" i="4"/>
  <c r="AS97" i="4" s="1"/>
  <c r="AR89" i="4"/>
  <c r="AR83" i="4"/>
  <c r="AR77" i="4"/>
  <c r="AR70" i="4"/>
  <c r="AS70" i="4" s="1"/>
  <c r="AR59" i="4"/>
  <c r="AS59" i="4" s="1"/>
  <c r="AR49" i="4"/>
  <c r="AS49" i="4" s="1"/>
  <c r="AR35" i="4"/>
  <c r="AR29" i="4"/>
  <c r="AR25" i="4"/>
  <c r="AR20" i="4"/>
  <c r="AR15" i="4"/>
  <c r="AR10" i="4"/>
  <c r="AS154" i="4" l="1"/>
  <c r="AP117" i="4"/>
  <c r="AP118" i="4"/>
  <c r="AP100" i="4"/>
  <c r="AP101" i="4"/>
  <c r="AP102" i="4"/>
  <c r="AP98" i="4"/>
  <c r="AP73" i="4"/>
  <c r="AP74" i="4"/>
  <c r="AP75" i="4"/>
  <c r="AP65" i="4"/>
  <c r="AP66" i="4"/>
  <c r="AP67" i="4"/>
  <c r="AP68" i="4"/>
  <c r="AP69" i="4"/>
  <c r="AP40" i="4"/>
  <c r="AP41" i="4"/>
  <c r="AP48" i="4"/>
  <c r="AP31" i="4"/>
  <c r="AP32" i="4"/>
  <c r="AP22" i="4"/>
  <c r="AP23" i="4"/>
  <c r="AP24" i="4"/>
  <c r="AP25" i="4"/>
  <c r="AP26" i="4"/>
  <c r="AP27" i="4"/>
  <c r="AP28" i="4"/>
  <c r="AP21" i="4"/>
  <c r="AP14" i="4"/>
  <c r="AP12" i="4"/>
  <c r="AP149" i="4"/>
  <c r="AP151" i="4"/>
  <c r="AP150" i="4"/>
  <c r="AP139" i="4"/>
  <c r="AP141" i="4"/>
  <c r="AP142" i="4"/>
  <c r="AP143" i="4"/>
  <c r="AP140" i="4"/>
  <c r="AP132" i="4"/>
  <c r="AP134" i="4"/>
  <c r="AP135" i="4"/>
  <c r="AP136" i="4"/>
  <c r="AP137" i="4"/>
  <c r="AP138" i="4"/>
  <c r="AP133" i="4"/>
  <c r="AP119" i="4"/>
  <c r="AP121" i="4"/>
  <c r="AP122" i="4"/>
  <c r="AP123" i="4"/>
  <c r="AP124" i="4"/>
  <c r="AP125" i="4"/>
  <c r="AP126" i="4"/>
  <c r="AP127" i="4"/>
  <c r="AP128" i="4"/>
  <c r="AP129" i="4"/>
  <c r="AP130" i="4"/>
  <c r="AP131" i="4"/>
  <c r="AP120" i="4"/>
  <c r="AP114" i="4"/>
  <c r="AP116" i="4"/>
  <c r="AP115" i="4"/>
  <c r="AP97" i="4"/>
  <c r="AP99" i="4"/>
  <c r="AP70" i="4"/>
  <c r="AP72" i="4"/>
  <c r="AP76" i="4"/>
  <c r="AP71" i="4"/>
  <c r="AP61" i="4"/>
  <c r="AP62" i="4"/>
  <c r="AP63" i="4"/>
  <c r="AP64" i="4"/>
  <c r="AP60" i="4"/>
  <c r="AP52" i="4"/>
  <c r="AP51" i="4"/>
  <c r="AP53" i="4"/>
  <c r="AP50" i="4"/>
  <c r="AP39" i="4"/>
  <c r="AP37" i="4"/>
  <c r="AP38" i="4"/>
  <c r="AP36" i="4"/>
  <c r="AP29" i="4" l="1"/>
  <c r="AP30" i="4"/>
  <c r="AO25" i="4"/>
  <c r="AP15" i="4"/>
  <c r="AP19" i="4"/>
  <c r="AP18" i="4"/>
  <c r="AP17" i="4"/>
  <c r="AP16" i="4"/>
  <c r="AP10" i="4"/>
  <c r="AP13" i="4"/>
  <c r="AP11" i="4"/>
  <c r="AO149" i="4" l="1"/>
  <c r="AO144" i="4"/>
  <c r="AO139" i="4"/>
  <c r="AO132" i="4"/>
  <c r="AO119" i="4"/>
  <c r="AO114" i="4"/>
  <c r="AO106" i="4"/>
  <c r="AO103" i="4"/>
  <c r="AO97" i="4"/>
  <c r="AO89" i="4"/>
  <c r="AO83" i="4"/>
  <c r="AO77" i="4"/>
  <c r="AO70" i="4"/>
  <c r="AO59" i="4"/>
  <c r="AP59" i="4" s="1"/>
  <c r="AO49" i="4"/>
  <c r="AP49" i="4" s="1"/>
  <c r="AO35" i="4"/>
  <c r="AP35" i="4" s="1"/>
  <c r="AO29" i="4"/>
  <c r="AO20" i="4"/>
  <c r="AP20" i="4" s="1"/>
  <c r="AO15" i="4"/>
  <c r="AO10" i="4"/>
  <c r="AP154" i="4" l="1"/>
  <c r="AF138" i="4"/>
  <c r="AF134" i="4"/>
  <c r="AF132" i="4" l="1"/>
  <c r="AL139" i="4" l="1"/>
  <c r="AL132" i="4"/>
  <c r="AL119" i="4"/>
  <c r="AL103" i="4"/>
  <c r="AL97" i="4"/>
  <c r="AL77" i="4"/>
  <c r="AL49" i="4"/>
  <c r="AL29" i="4"/>
  <c r="AL20" i="4"/>
  <c r="AL15" i="4"/>
  <c r="AL10" i="4"/>
  <c r="AL149" i="4"/>
  <c r="AL144" i="4"/>
  <c r="AL115" i="4"/>
  <c r="AL114" i="4"/>
  <c r="AL106" i="4"/>
  <c r="AL89" i="4"/>
  <c r="AL83" i="4"/>
  <c r="AL70" i="4"/>
  <c r="AL35" i="4"/>
  <c r="AM154" i="4" l="1"/>
  <c r="AJ83" i="4"/>
  <c r="AJ88" i="4" l="1"/>
  <c r="G83" i="4"/>
  <c r="AI83" i="4" l="1"/>
  <c r="AD83" i="4"/>
  <c r="AJ89" i="4" l="1"/>
  <c r="AG144" i="4"/>
  <c r="AF148" i="4"/>
  <c r="AF147" i="4"/>
  <c r="AF146" i="4"/>
  <c r="AF145" i="4"/>
  <c r="AF144" i="4" s="1"/>
  <c r="AG149" i="4" l="1"/>
  <c r="AG114" i="4"/>
  <c r="AG106" i="4"/>
  <c r="AG89" i="4"/>
  <c r="AF89" i="4"/>
  <c r="AG70" i="4"/>
  <c r="AG75" i="4"/>
  <c r="AG76" i="4"/>
  <c r="AG71" i="4"/>
  <c r="AG34" i="4"/>
  <c r="AF149" i="4"/>
  <c r="AF115" i="4"/>
  <c r="AF114" i="4"/>
  <c r="AF106" i="4"/>
  <c r="AF83" i="4"/>
  <c r="AF70" i="4"/>
  <c r="AF35" i="4"/>
  <c r="AC83" i="4" l="1"/>
  <c r="V139" i="4"/>
  <c r="W139" i="4" s="1"/>
  <c r="W83" i="4"/>
  <c r="V83" i="4"/>
  <c r="W149" i="4"/>
  <c r="W114" i="4"/>
  <c r="W106" i="4"/>
  <c r="W89" i="4"/>
  <c r="W35" i="4"/>
  <c r="W34" i="4"/>
  <c r="V149" i="4"/>
  <c r="V115" i="4"/>
  <c r="V114" i="4"/>
  <c r="V106" i="4"/>
  <c r="V89" i="4"/>
  <c r="V35" i="4"/>
  <c r="W154" i="4" l="1"/>
  <c r="Y148" i="4" l="1"/>
  <c r="Y147" i="4"/>
  <c r="Y146" i="4"/>
  <c r="Y145" i="4"/>
  <c r="Y144" i="4" s="1"/>
  <c r="Z144" i="4" s="1"/>
  <c r="Y115" i="4"/>
  <c r="Z70" i="4"/>
  <c r="Z75" i="4"/>
  <c r="Z76" i="4"/>
  <c r="Z71" i="4"/>
  <c r="Y70" i="4"/>
  <c r="Y83" i="4"/>
  <c r="Z83" i="4" s="1"/>
  <c r="G86" i="4" l="1"/>
  <c r="Q89" i="4"/>
  <c r="Y35" i="4" l="1"/>
  <c r="AG35" i="4" s="1"/>
  <c r="AG154" i="4" s="1"/>
  <c r="Y149" i="4"/>
  <c r="Z149" i="4"/>
  <c r="Z35" i="4" l="1"/>
  <c r="Z106" i="4"/>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Z34" i="4" s="1"/>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N35" i="4" l="1"/>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A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J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AF86" authorId="0">
      <text>
        <r>
          <rPr>
            <b/>
            <sz val="9"/>
            <color indexed="81"/>
            <rFont val="Tahoma"/>
            <family val="2"/>
          </rPr>
          <t>Author:</t>
        </r>
        <r>
          <rPr>
            <sz val="9"/>
            <color indexed="81"/>
            <rFont val="Tahoma"/>
            <family val="2"/>
          </rPr>
          <t xml:space="preserve">
2140500 ლარი გაწეული ხარჯი</t>
        </r>
      </text>
    </comment>
    <comment ref="AI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F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I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<sst xmlns="http://schemas.openxmlformats.org/spreadsheetml/2006/main" count="1013" uniqueCount="353">
  <si>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</si>
  <si>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</si>
  <si>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</si>
  <si>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</si>
  <si>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</si>
  <si>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</si>
  <si>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</si>
  <si>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</si>
  <si>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</si>
  <si>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</si>
  <si>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</si>
  <si>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</si>
  <si>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</si>
  <si>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</si>
  <si>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</si>
  <si>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</si>
  <si>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</si>
  <si>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</si>
  <si>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</si>
  <si>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</si>
  <si>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</si>
  <si>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</si>
  <si>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</si>
  <si>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</si>
  <si>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</si>
  <si>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</si>
  <si>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</si>
  <si>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</si>
  <si>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</si>
  <si>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</si>
  <si>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</si>
  <si>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</si>
  <si>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</si>
  <si>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</si>
  <si>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</si>
  <si>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</si>
  <si>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</si>
  <si>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</si>
  <si>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</si>
  <si>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</si>
  <si>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</si>
  <si>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</si>
  <si>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</si>
  <si>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</si>
  <si>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</si>
  <si>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</si>
  <si>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</si>
  <si>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</si>
  <si>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</si>
  <si>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</si>
  <si>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</si>
  <si>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</si>
  <si>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</si>
  <si>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</si>
  <si>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</si>
  <si>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</si>
  <si>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</si>
  <si>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</si>
  <si>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</si>
  <si>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</si>
  <si>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</si>
  <si>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</si>
  <si>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</si>
  <si>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</si>
  <si>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</si>
  <si>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</si>
  <si>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</si>
  <si>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</si>
  <si>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</si>
  <si>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</si>
  <si>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</si>
  <si>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</si>
  <si>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</si>
  <si>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</si>
  <si>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</si>
  <si>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</si>
  <si>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</si>
  <si>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</si>
  <si>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</si>
  <si>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</si>
  <si>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</si>
  <si>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</si>
  <si>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</si>
  <si>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</si>
  <si>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</si>
  <si>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</si>
  <si>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</si>
  <si>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</si>
  <si>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</si>
  <si>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</si>
  <si>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</si>
  <si>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</si>
  <si>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</si>
  <si>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</si>
  <si>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</si>
  <si>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</si>
  <si>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</si>
  <si>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</si>
  <si>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</si>
  <si>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</si>
  <si>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</si>
  <si>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</si>
  <si>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</si>
  <si>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</si>
  <si>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</si>
  <si>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</si>
  <si>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</si>
  <si>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</si>
  <si>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</si>
  <si>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</si>
  <si>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</si>
  <si>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</si>
  <si>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</si>
  <si>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</si>
  <si>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</si>
  <si>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</si>
  <si>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</si>
  <si>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</si>
  <si>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</si>
  <si>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</si>
  <si>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</si>
  <si>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</si>
  <si>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</si>
  <si>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</si>
  <si>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</si>
  <si>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</si>
  <si>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</si>
  <si>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</si>
  <si>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</si>
  <si>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</si>
  <si>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</si>
  <si>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</si>
  <si>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</si>
  <si>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</si>
  <si>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</si>
  <si>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</si>
  <si>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</si>
  <si>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</si>
  <si>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</si>
  <si>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</si>
  <si>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</si>
  <si>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</si>
  <si>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</si>
  <si>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</si>
  <si>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</si>
  <si>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</si>
  <si>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</si>
  <si>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</si>
  <si>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</si>
  <si>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</si>
  <si>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</si>
  <si>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</si>
  <si>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</si>
  <si>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</si>
  <si>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</si>
  <si>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</si>
  <si>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</si>
  <si>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</si>
  <si>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</si>
  <si>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</si>
  <si>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</si>
  <si>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</si>
  <si>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</si>
  <si>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</si>
  <si>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</si>
  <si>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</si>
  <si>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</si>
  <si>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</si>
  <si>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</si>
  <si>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</si>
  <si>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</si>
  <si>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</si>
  <si>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</si>
  <si>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</si>
  <si>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</si>
  <si>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</si>
  <si>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</si>
  <si>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</si>
  <si>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</si>
  <si>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</si>
  <si>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</si>
  <si>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</si>
  <si>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</si>
  <si>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</si>
  <si>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</si>
  <si>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</si>
  <si>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</si>
  <si>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</si>
  <si>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</si>
  <si>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</si>
  <si>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</si>
  <si>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</si>
  <si>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</si>
  <si>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</si>
  <si>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</si>
  <si>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</si>
  <si>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</si>
  <si>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</si>
  <si>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</si>
  <si>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</si>
  <si>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</si>
  <si>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</si>
  <si>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</si>
  <si>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</si>
  <si>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</si>
  <si>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</si>
  <si>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</si>
  <si>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</si>
  <si>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</si>
  <si>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</si>
  <si>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</si>
  <si>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</si>
  <si>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</si>
  <si>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</si>
  <si>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</si>
  <si>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</si>
  <si>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</si>
  <si>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</si>
  <si>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</si>
  <si>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</si>
  <si>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</si>
  <si>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</si>
  <si>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</si>
  <si>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</si>
  <si>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</si>
  <si>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</si>
  <si>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</si>
  <si>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</si>
  <si>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</si>
  <si>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</si>
  <si>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</si>
  <si>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</si>
  <si>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</si>
  <si>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</si>
  <si>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</si>
  <si>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</si>
  <si>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</si>
  <si>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</si>
  <si>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</si>
  <si>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</si>
  <si>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</si>
  <si>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</si>
  <si>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</si>
  <si>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</si>
  <si>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</si>
  <si>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</si>
  <si>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</si>
  <si>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</si>
  <si>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</si>
  <si>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</si>
  <si>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</si>
  <si>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</si>
  <si>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</si>
  <si>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</si>
  <si>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</si>
  <si>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</si>
  <si>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</si>
  <si>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</si>
  <si>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</si>
  <si>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</si>
  <si>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</si>
  <si>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</si>
  <si>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</si>
  <si>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</si>
  <si>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</si>
  <si>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</si>
  <si>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</si>
  <si>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</si>
  <si>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</si>
  <si>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</si>
  <si>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</si>
  <si>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</si>
  <si>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</si>
  <si>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</si>
  <si>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</si>
  <si>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</si>
  <si>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</si>
  <si>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</si>
  <si>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</si>
  <si>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</si>
  <si>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</si>
  <si>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</si>
  <si>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</si>
  <si>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</si>
  <si>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</si>
  <si>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</si>
  <si>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</si>
  <si>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</si>
  <si>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</si>
  <si>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</si>
  <si>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</si>
  <si>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</si>
  <si>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</si>
  <si>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</si>
  <si>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</si>
  <si>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</si>
  <si>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</si>
  <si>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</si>
  <si>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</si>
  <si>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</si>
  <si>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</si>
  <si>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</si>
  <si>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</si>
  <si>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</si>
  <si>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</si>
  <si>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</si>
  <si>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</si>
  <si>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</si>
  <si>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</si>
  <si>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</si>
  <si>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</si>
  <si>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</si>
  <si>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</si>
  <si>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</si>
  <si>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</si>
  <si>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</si>
  <si>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</si>
  <si>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</si>
  <si>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</si>
  <si>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</si>
  <si>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</si>
  <si>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</si>
  <si>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</si>
  <si>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</si>
  <si>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</si>
  <si>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</si>
  <si>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</si>
  <si>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</si>
  <si>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</si>
  <si>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</si>
  <si>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</si>
  <si>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</si>
  <si>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</si>
  <si>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</si>
  <si>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</si>
  <si>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</si>
  <si>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</si>
  <si>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</si>
  <si>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</si>
  <si>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</si>
  <si>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</si>
  <si>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</si>
  <si>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</si>
  <si>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</si>
  <si>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</si>
  <si>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</si>
  <si>
    <t>09.12.2016 - ცვლილების პროექტი კორექტირებული</t>
  </si>
  <si>
    <t>14.12.2016 - ,,კოდიფიცირებული"</t>
  </si>
  <si>
    <t>ბიუჯეტი</t>
  </si>
  <si>
    <t>მოსალოდნელი რესურსი</t>
  </si>
  <si>
    <t>02 კოდზე</t>
  </si>
  <si>
    <t>21.12.16- ცვლილება -ბიუჯეტის ბოლო კორექტირება</t>
  </si>
  <si>
    <t>21.12.16- ცვლილება -ბიუჯეტის ბოლო კორექტირება-კორექტირებულია სააგენტოს შენიშვნების გათვალისწინებით</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</si>
</sst>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1"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
      <b/>
      <sz val="11"/>
      <color theme="3" tint="-0.499984740745262"/>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32">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43" fontId="8" fillId="6" borderId="4" xfId="1" applyFont="1" applyFill="1" applyBorder="1" applyAlignment="1">
      <alignment horizontal="center" vertical="center" wrapText="1"/>
    </xf>
    <xf numFmtId="43" fontId="2" fillId="2" borderId="0" xfId="1" applyFont="1" applyFill="1" applyAlignment="1">
      <alignment horizontal="center" vertical="center" wrapText="1"/>
    </xf>
    <xf numFmtId="43" fontId="2" fillId="2" borderId="0" xfId="1" applyFont="1" applyFill="1" applyAlignment="1">
      <alignment vertical="center" wrapText="1"/>
    </xf>
    <xf numFmtId="164" fontId="2" fillId="0" borderId="0" xfId="0" applyNumberFormat="1" applyFont="1" applyFill="1" applyAlignment="1">
      <alignment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xf numFmtId="14" fontId="60" fillId="2" borderId="0" xfId="0" applyNumberFormat="1" applyFont="1" applyFill="1" applyAlignment="1">
      <alignment horizontal="center" vertical="center" wrapText="1"/>
    </xf>
    <xf numFmtId="0" fontId="60" fillId="2" borderId="0" xfId="0" applyFont="1" applyFill="1" applyAlignment="1">
      <alignment horizontal="center" vertical="center" wrapText="1"/>
    </xf>
    <xf numFmtId="0" fontId="60" fillId="2" borderId="15"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refreshError="1"/>
      <sheetData sheetId="1" refreshError="1"/>
      <sheetData sheetId="2" refreshError="1"/>
      <sheetData sheetId="3" refreshError="1"/>
      <sheetData sheetId="4" refreshError="1"/>
      <sheetData sheetId="5">
        <row r="13">
          <cell r="M13">
            <v>270000</v>
          </cell>
        </row>
        <row r="14">
          <cell r="M14">
            <v>8000000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59"/>
  <sheetViews>
    <sheetView tabSelected="1" topLeftCell="H14" zoomScale="110" zoomScaleNormal="110" workbookViewId="0">
      <selection activeCell="AV12" sqref="AV12"/>
    </sheetView>
  </sheetViews>
  <sheetFormatPr defaultColWidth="9.140625" defaultRowHeight="15" x14ac:dyDescent="0.25"/>
  <cols>
    <col min="1" max="1" width="4" style="1" hidden="1" customWidth="1"/>
    <col min="2" max="2" width="11.85546875" style="117" customWidth="1"/>
    <col min="3" max="3" width="6.5703125" style="117" bestFit="1" customWidth="1"/>
    <col min="4" max="4" width="74.85546875" style="107" customWidth="1"/>
    <col min="5" max="5" width="20.42578125" style="133" hidden="1" customWidth="1"/>
    <col min="6" max="6" width="20.42578125" style="2" customWidth="1"/>
    <col min="7" max="7" width="19.28515625" style="3" hidden="1" customWidth="1"/>
    <col min="8" max="8" width="14" style="3" customWidth="1"/>
    <col min="9" max="9" width="18.28515625" style="3" hidden="1" customWidth="1"/>
    <col min="10" max="10" width="20.140625" style="3" hidden="1" customWidth="1"/>
    <col min="11" max="11" width="15.5703125" style="3" hidden="1" customWidth="1"/>
    <col min="12" max="12" width="9.140625" style="3" hidden="1" customWidth="1"/>
    <col min="13" max="13" width="18.5703125" style="3" hidden="1" customWidth="1"/>
    <col min="14" max="14" width="15.5703125" style="3" hidden="1" customWidth="1"/>
    <col min="15" max="15" width="9.140625" style="3" hidden="1" customWidth="1"/>
    <col min="16" max="16" width="18.5703125" style="3" hidden="1" customWidth="1"/>
    <col min="17" max="17" width="17.5703125" style="3" hidden="1" customWidth="1"/>
    <col min="18" max="18" width="15.42578125" style="3" hidden="1" customWidth="1"/>
    <col min="19" max="19" width="18.5703125" style="3" hidden="1" customWidth="1"/>
    <col min="20" max="20" width="17.5703125" style="3" hidden="1" customWidth="1"/>
    <col min="21" max="21" width="15.7109375" style="3" hidden="1" customWidth="1"/>
    <col min="22" max="22" width="18.5703125" style="3" hidden="1" customWidth="1"/>
    <col min="23" max="23" width="17.5703125" style="3" hidden="1" customWidth="1"/>
    <col min="24" max="24" width="15.7109375" style="3" hidden="1" customWidth="1"/>
    <col min="25" max="25" width="18.5703125" style="3" hidden="1" customWidth="1"/>
    <col min="26" max="26" width="17.5703125" style="3" hidden="1" customWidth="1"/>
    <col min="27" max="27" width="13.7109375" style="3" hidden="1" customWidth="1"/>
    <col min="28" max="28" width="11.85546875" style="3" hidden="1" customWidth="1"/>
    <col min="29" max="29" width="15.42578125" style="3" hidden="1" customWidth="1"/>
    <col min="30" max="30" width="15.7109375" style="3" hidden="1" customWidth="1"/>
    <col min="31" max="31" width="9.140625" style="3" hidden="1" customWidth="1"/>
    <col min="32" max="32" width="18.5703125" style="3" hidden="1" customWidth="1"/>
    <col min="33" max="33" width="17.5703125" style="3" hidden="1" customWidth="1"/>
    <col min="34" max="34" width="9.140625" style="3" hidden="1" customWidth="1"/>
    <col min="35" max="35" width="15.5703125" style="3" hidden="1" customWidth="1"/>
    <col min="36" max="36" width="16.5703125" style="3" hidden="1" customWidth="1"/>
    <col min="37" max="37" width="12.7109375" style="3" hidden="1" customWidth="1"/>
    <col min="38" max="38" width="18.5703125" style="3" customWidth="1"/>
    <col min="39" max="39" width="17.5703125" style="3" customWidth="1"/>
    <col min="40" max="40" width="9.140625" style="3" customWidth="1"/>
    <col min="41" max="41" width="18.5703125" style="3" customWidth="1"/>
    <col min="42" max="42" width="17.5703125" style="3" customWidth="1"/>
    <col min="43" max="43" width="14" style="3" bestFit="1" customWidth="1"/>
    <col min="44" max="44" width="18.5703125" style="3" customWidth="1"/>
    <col min="45" max="45" width="17.5703125" style="3" customWidth="1"/>
    <col min="46" max="46" width="10.140625" style="3" bestFit="1" customWidth="1"/>
    <col min="47" max="16384" width="9.140625" style="3"/>
  </cols>
  <sheetData>
    <row r="1" spans="1:45" hidden="1" x14ac:dyDescent="0.25"/>
    <row r="2" spans="1:45" ht="15" customHeight="1" x14ac:dyDescent="0.25">
      <c r="M2" s="197" t="s">
        <v>300</v>
      </c>
      <c r="N2" s="197"/>
      <c r="P2" s="197" t="s">
        <v>301</v>
      </c>
      <c r="Q2" s="197"/>
      <c r="S2" s="197" t="s">
        <v>303</v>
      </c>
      <c r="T2" s="197"/>
      <c r="V2" s="205" t="s">
        <v>344</v>
      </c>
      <c r="W2" s="206"/>
      <c r="Y2" s="205" t="s">
        <v>343</v>
      </c>
      <c r="Z2" s="206"/>
      <c r="AF2" s="205" t="s">
        <v>346</v>
      </c>
      <c r="AG2" s="206"/>
      <c r="AL2" s="229" t="s">
        <v>347</v>
      </c>
      <c r="AM2" s="230"/>
      <c r="AO2" s="229" t="s">
        <v>351</v>
      </c>
      <c r="AP2" s="230"/>
      <c r="AR2" s="205" t="s">
        <v>352</v>
      </c>
      <c r="AS2" s="206"/>
    </row>
    <row r="3" spans="1:45" ht="47.25" customHeight="1" x14ac:dyDescent="0.25">
      <c r="D3" s="108" t="s">
        <v>0</v>
      </c>
      <c r="M3" s="198"/>
      <c r="N3" s="198"/>
      <c r="P3" s="198"/>
      <c r="Q3" s="198"/>
      <c r="S3" s="198"/>
      <c r="T3" s="198"/>
      <c r="V3" s="207"/>
      <c r="W3" s="207"/>
      <c r="Y3" s="207"/>
      <c r="Z3" s="207"/>
      <c r="AF3" s="207"/>
      <c r="AG3" s="207"/>
      <c r="AL3" s="231"/>
      <c r="AM3" s="231"/>
      <c r="AO3" s="231"/>
      <c r="AP3" s="231"/>
      <c r="AR3" s="207"/>
      <c r="AS3" s="207"/>
    </row>
    <row r="4" spans="1:45" ht="15" customHeight="1" x14ac:dyDescent="0.25">
      <c r="A4" s="212"/>
      <c r="B4" s="213" t="s">
        <v>1</v>
      </c>
      <c r="C4" s="213" t="s">
        <v>2</v>
      </c>
      <c r="D4" s="216" t="s">
        <v>3</v>
      </c>
      <c r="E4" s="209" t="s">
        <v>302</v>
      </c>
      <c r="F4" s="208" t="s">
        <v>4</v>
      </c>
      <c r="G4" s="208" t="s">
        <v>5</v>
      </c>
      <c r="H4" s="134"/>
      <c r="I4" s="209" t="s">
        <v>12</v>
      </c>
      <c r="J4" s="199" t="s">
        <v>296</v>
      </c>
      <c r="K4" s="202" t="s">
        <v>297</v>
      </c>
      <c r="M4" s="199" t="s">
        <v>296</v>
      </c>
      <c r="N4" s="202" t="s">
        <v>297</v>
      </c>
      <c r="P4" s="199" t="s">
        <v>296</v>
      </c>
      <c r="Q4" s="202" t="s">
        <v>297</v>
      </c>
      <c r="S4" s="199" t="s">
        <v>296</v>
      </c>
      <c r="T4" s="202" t="s">
        <v>297</v>
      </c>
      <c r="V4" s="199" t="s">
        <v>296</v>
      </c>
      <c r="W4" s="202" t="s">
        <v>297</v>
      </c>
      <c r="Y4" s="199" t="s">
        <v>296</v>
      </c>
      <c r="Z4" s="202" t="s">
        <v>297</v>
      </c>
      <c r="AF4" s="199" t="s">
        <v>296</v>
      </c>
      <c r="AG4" s="202" t="s">
        <v>297</v>
      </c>
      <c r="AL4" s="199" t="s">
        <v>348</v>
      </c>
      <c r="AM4" s="202" t="s">
        <v>349</v>
      </c>
      <c r="AO4" s="199" t="s">
        <v>348</v>
      </c>
      <c r="AP4" s="202" t="s">
        <v>349</v>
      </c>
      <c r="AR4" s="199" t="s">
        <v>348</v>
      </c>
      <c r="AS4" s="202" t="s">
        <v>349</v>
      </c>
    </row>
    <row r="5" spans="1:45" ht="15" customHeight="1" x14ac:dyDescent="0.25">
      <c r="A5" s="212"/>
      <c r="B5" s="214"/>
      <c r="C5" s="214"/>
      <c r="D5" s="217"/>
      <c r="E5" s="210"/>
      <c r="F5" s="208"/>
      <c r="G5" s="208"/>
      <c r="H5" s="135"/>
      <c r="I5" s="210"/>
      <c r="J5" s="200"/>
      <c r="K5" s="203"/>
      <c r="M5" s="200"/>
      <c r="N5" s="203"/>
      <c r="P5" s="200"/>
      <c r="Q5" s="203"/>
      <c r="S5" s="200"/>
      <c r="T5" s="203"/>
      <c r="V5" s="200"/>
      <c r="W5" s="203"/>
      <c r="Y5" s="200"/>
      <c r="Z5" s="203"/>
      <c r="AF5" s="200"/>
      <c r="AG5" s="203"/>
      <c r="AL5" s="200"/>
      <c r="AM5" s="203"/>
      <c r="AO5" s="200"/>
      <c r="AP5" s="203"/>
      <c r="AR5" s="200"/>
      <c r="AS5" s="203"/>
    </row>
    <row r="6" spans="1:45" x14ac:dyDescent="0.25">
      <c r="A6" s="212"/>
      <c r="B6" s="215"/>
      <c r="C6" s="215"/>
      <c r="D6" s="218"/>
      <c r="E6" s="211"/>
      <c r="F6" s="208"/>
      <c r="G6" s="208"/>
      <c r="H6" s="136"/>
      <c r="I6" s="211"/>
      <c r="J6" s="201"/>
      <c r="K6" s="204"/>
      <c r="M6" s="201"/>
      <c r="N6" s="204"/>
      <c r="P6" s="201"/>
      <c r="Q6" s="204"/>
      <c r="S6" s="201"/>
      <c r="T6" s="204"/>
      <c r="V6" s="201"/>
      <c r="W6" s="204"/>
      <c r="Y6" s="201"/>
      <c r="Z6" s="204"/>
      <c r="AF6" s="201"/>
      <c r="AG6" s="204"/>
      <c r="AL6" s="201"/>
      <c r="AM6" s="204"/>
      <c r="AO6" s="201"/>
      <c r="AP6" s="204"/>
      <c r="AR6" s="201"/>
      <c r="AS6" s="204"/>
    </row>
    <row r="7" spans="1:45" ht="18.75" x14ac:dyDescent="0.25">
      <c r="B7" s="118" t="s">
        <v>13</v>
      </c>
      <c r="C7" s="119"/>
      <c r="D7" s="109" t="s">
        <v>14</v>
      </c>
      <c r="E7" s="9">
        <f>E8+E9+E88</f>
        <v>867949000</v>
      </c>
      <c r="F7" s="9">
        <f t="shared" ref="F7:G7" si="0">F8+F9+F88</f>
        <v>799775000</v>
      </c>
      <c r="G7" s="9">
        <f t="shared" si="0"/>
        <v>835631000</v>
      </c>
      <c r="H7" s="137"/>
      <c r="I7" s="9"/>
      <c r="J7" s="9"/>
      <c r="K7" s="9"/>
      <c r="M7" s="9"/>
      <c r="N7" s="9"/>
      <c r="P7" s="9"/>
      <c r="Q7" s="9"/>
      <c r="S7" s="9"/>
      <c r="T7" s="9"/>
      <c r="V7" s="9"/>
      <c r="W7" s="9"/>
      <c r="Y7" s="9"/>
      <c r="Z7" s="9"/>
      <c r="AF7" s="9"/>
      <c r="AG7" s="9"/>
      <c r="AL7" s="9"/>
      <c r="AM7" s="9"/>
      <c r="AO7" s="9"/>
      <c r="AP7" s="9"/>
      <c r="AR7" s="9"/>
      <c r="AS7" s="9"/>
    </row>
    <row r="8" spans="1:45"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c r="AF8" s="15"/>
      <c r="AG8" s="15"/>
      <c r="AL8" s="15"/>
      <c r="AM8" s="15"/>
      <c r="AO8" s="15"/>
      <c r="AP8" s="15"/>
      <c r="AR8" s="15"/>
      <c r="AS8" s="15"/>
    </row>
    <row r="9" spans="1:45" ht="15.75" x14ac:dyDescent="0.25">
      <c r="B9" s="122" t="s">
        <v>17</v>
      </c>
      <c r="C9" s="123"/>
      <c r="D9" s="111" t="s">
        <v>18</v>
      </c>
      <c r="E9" s="20">
        <f>E10+E15+E20+E29+E33+E34+E35+E49+E59+E70+E77+E83</f>
        <v>84934000</v>
      </c>
      <c r="F9" s="20">
        <f t="shared" ref="F9:G9" si="1">F10+F15+F20+F29+F33+F34+F35+F49+F59+F70+F77+F83</f>
        <v>83324000</v>
      </c>
      <c r="G9" s="20">
        <f t="shared" si="1"/>
        <v>79180000</v>
      </c>
      <c r="H9" s="138"/>
      <c r="I9" s="20"/>
      <c r="J9" s="20"/>
      <c r="K9" s="20"/>
      <c r="M9" s="20"/>
      <c r="N9" s="20"/>
      <c r="P9" s="20"/>
      <c r="Q9" s="20"/>
      <c r="S9" s="20"/>
      <c r="T9" s="20"/>
      <c r="V9" s="20"/>
      <c r="W9" s="20"/>
      <c r="Y9" s="20"/>
      <c r="Z9" s="20"/>
      <c r="AF9" s="20"/>
      <c r="AG9" s="20"/>
      <c r="AL9" s="20"/>
      <c r="AM9" s="20"/>
      <c r="AO9" s="20"/>
      <c r="AP9" s="20"/>
      <c r="AR9" s="20"/>
      <c r="AS9" s="20"/>
    </row>
    <row r="10" spans="1:45"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c r="AF10" s="148"/>
      <c r="AG10" s="148"/>
      <c r="AL10" s="70">
        <f>AL11+AL12+AL13+AL14</f>
        <v>1784000</v>
      </c>
      <c r="AM10" s="148">
        <v>4000</v>
      </c>
      <c r="AO10" s="70">
        <f>AO11+AO12+AO13+AO14</f>
        <v>1774000</v>
      </c>
      <c r="AP10" s="148">
        <f>AO10-AL10</f>
        <v>-10000</v>
      </c>
      <c r="AR10" s="70">
        <f>AR11+AR12+AR13+AR14</f>
        <v>1774000</v>
      </c>
      <c r="AS10" s="148">
        <f>AR10-AL10</f>
        <v>-10000</v>
      </c>
    </row>
    <row r="11" spans="1:45"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c r="AF11" s="75"/>
      <c r="AG11" s="54"/>
      <c r="AL11" s="75">
        <v>1161000</v>
      </c>
      <c r="AM11" s="54"/>
      <c r="AO11" s="75">
        <v>1147000</v>
      </c>
      <c r="AP11" s="75">
        <f>AO11-AL11</f>
        <v>-14000</v>
      </c>
      <c r="AR11" s="75">
        <v>1147000</v>
      </c>
      <c r="AS11" s="75">
        <f>AR11-AL11</f>
        <v>-14000</v>
      </c>
    </row>
    <row r="12" spans="1:45"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c r="AF12" s="75"/>
      <c r="AG12" s="54"/>
      <c r="AL12" s="75">
        <v>23000</v>
      </c>
      <c r="AM12" s="54"/>
      <c r="AO12" s="75">
        <v>23000</v>
      </c>
      <c r="AP12" s="75">
        <f>AO12-AL12</f>
        <v>0</v>
      </c>
      <c r="AR12" s="75">
        <v>23000</v>
      </c>
      <c r="AS12" s="75">
        <f t="shared" ref="AS12:AS32" si="4">AR12-AL12</f>
        <v>0</v>
      </c>
    </row>
    <row r="13" spans="1:45"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c r="AF13" s="75"/>
      <c r="AG13" s="54"/>
      <c r="AL13" s="75">
        <v>200000</v>
      </c>
      <c r="AM13" s="54"/>
      <c r="AO13" s="75">
        <v>204000</v>
      </c>
      <c r="AP13" s="75">
        <f t="shared" ref="AP13" si="5">AO13-AL13</f>
        <v>4000</v>
      </c>
      <c r="AR13" s="75">
        <v>204000</v>
      </c>
      <c r="AS13" s="75">
        <f t="shared" si="4"/>
        <v>4000</v>
      </c>
    </row>
    <row r="14" spans="1:45"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c r="AF14" s="75"/>
      <c r="AG14" s="54"/>
      <c r="AL14" s="75">
        <v>400000</v>
      </c>
      <c r="AM14" s="54"/>
      <c r="AO14" s="75">
        <v>400000</v>
      </c>
      <c r="AP14" s="75">
        <f t="shared" ref="AP14:AP21" si="6">AO14-AL14</f>
        <v>0</v>
      </c>
      <c r="AR14" s="75">
        <v>400000</v>
      </c>
      <c r="AS14" s="75">
        <f t="shared" si="4"/>
        <v>0</v>
      </c>
    </row>
    <row r="15" spans="1:45"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c r="AF15" s="148"/>
      <c r="AG15" s="148"/>
      <c r="AL15" s="70">
        <f>AL16+AL17+AL18+AL19</f>
        <v>15987000</v>
      </c>
      <c r="AM15" s="148">
        <v>29000</v>
      </c>
      <c r="AO15" s="70">
        <f>AO16+AO17+AO18+AO19</f>
        <v>16349000</v>
      </c>
      <c r="AP15" s="148">
        <f t="shared" si="6"/>
        <v>362000</v>
      </c>
      <c r="AR15" s="70">
        <f>AR16+AR17+AR18+AR19</f>
        <v>16349000</v>
      </c>
      <c r="AS15" s="148">
        <f>AR15-AL15</f>
        <v>362000</v>
      </c>
    </row>
    <row r="16" spans="1:45"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c r="AF16" s="75"/>
      <c r="AG16" s="75"/>
      <c r="AL16" s="75">
        <v>11859000</v>
      </c>
      <c r="AM16" s="75"/>
      <c r="AO16" s="75">
        <v>12397000</v>
      </c>
      <c r="AP16" s="75">
        <f t="shared" si="6"/>
        <v>538000</v>
      </c>
      <c r="AR16" s="75">
        <v>12397000</v>
      </c>
      <c r="AS16" s="75">
        <f t="shared" si="4"/>
        <v>538000</v>
      </c>
    </row>
    <row r="17" spans="1:45"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c r="AF17" s="75"/>
      <c r="AG17" s="75"/>
      <c r="AL17" s="75">
        <v>40000</v>
      </c>
      <c r="AM17" s="75"/>
      <c r="AO17" s="75">
        <v>35000</v>
      </c>
      <c r="AP17" s="75">
        <f t="shared" si="6"/>
        <v>-5000</v>
      </c>
      <c r="AR17" s="75">
        <v>35000</v>
      </c>
      <c r="AS17" s="75">
        <f t="shared" si="4"/>
        <v>-5000</v>
      </c>
    </row>
    <row r="18" spans="1:45"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7">P18-G18</f>
        <v>-512000</v>
      </c>
      <c r="S18" s="75">
        <v>4048000</v>
      </c>
      <c r="T18" s="75">
        <f t="shared" ref="T18" si="8">S18-G18</f>
        <v>-512000</v>
      </c>
      <c r="V18" s="75"/>
      <c r="W18" s="75"/>
      <c r="Y18" s="75"/>
      <c r="Z18" s="75"/>
      <c r="AF18" s="75"/>
      <c r="AG18" s="75"/>
      <c r="AL18" s="75">
        <v>4048000</v>
      </c>
      <c r="AM18" s="75"/>
      <c r="AO18" s="75">
        <v>3902000</v>
      </c>
      <c r="AP18" s="75">
        <f t="shared" si="6"/>
        <v>-146000</v>
      </c>
      <c r="AR18" s="75">
        <v>3902000</v>
      </c>
      <c r="AS18" s="75">
        <f t="shared" si="4"/>
        <v>-146000</v>
      </c>
    </row>
    <row r="19" spans="1:45"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c r="AF19" s="75"/>
      <c r="AG19" s="75"/>
      <c r="AL19" s="75">
        <v>40000</v>
      </c>
      <c r="AM19" s="75"/>
      <c r="AO19" s="75">
        <v>15000</v>
      </c>
      <c r="AP19" s="75">
        <f t="shared" si="6"/>
        <v>-25000</v>
      </c>
      <c r="AR19" s="75">
        <v>15000</v>
      </c>
      <c r="AS19" s="75">
        <f t="shared" si="4"/>
        <v>-25000</v>
      </c>
    </row>
    <row r="20" spans="1:45"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c r="AF20" s="148"/>
      <c r="AG20" s="148"/>
      <c r="AL20" s="70">
        <f>AL21+AL22+AL23+AL24+AL25+AL28</f>
        <v>1646000</v>
      </c>
      <c r="AM20" s="148">
        <v>28000</v>
      </c>
      <c r="AO20" s="70">
        <f>AO21+AO22+AO23+AO24+AO25+AO28</f>
        <v>1618000</v>
      </c>
      <c r="AP20" s="148">
        <f t="shared" si="6"/>
        <v>-28000</v>
      </c>
      <c r="AR20" s="70">
        <f>AR21+AR22+AR23+AR24+AR25+AR28</f>
        <v>1618000</v>
      </c>
      <c r="AS20" s="148">
        <f>AR20-AL20</f>
        <v>-28000</v>
      </c>
    </row>
    <row r="21" spans="1:45"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c r="AF21" s="75"/>
      <c r="AG21" s="75"/>
      <c r="AL21" s="75">
        <v>462000</v>
      </c>
      <c r="AM21" s="75"/>
      <c r="AO21" s="75">
        <v>462000</v>
      </c>
      <c r="AP21" s="75">
        <f t="shared" si="6"/>
        <v>0</v>
      </c>
      <c r="AR21" s="75">
        <v>462000</v>
      </c>
      <c r="AS21" s="75">
        <f t="shared" si="4"/>
        <v>0</v>
      </c>
    </row>
    <row r="22" spans="1:45" ht="25.5" x14ac:dyDescent="0.25">
      <c r="A22" s="3"/>
      <c r="B22" s="125"/>
      <c r="C22" s="126" t="s">
        <v>40</v>
      </c>
      <c r="D22" s="113" t="s">
        <v>41</v>
      </c>
      <c r="E22" s="75"/>
      <c r="F22" s="75">
        <v>235000</v>
      </c>
      <c r="G22" s="75">
        <v>225000</v>
      </c>
      <c r="H22" s="140"/>
      <c r="I22" s="76">
        <v>39655.899999999965</v>
      </c>
      <c r="J22" s="75">
        <v>191000</v>
      </c>
      <c r="K22" s="75">
        <f t="shared" ref="K22:K31" si="9">J22-G22</f>
        <v>-34000</v>
      </c>
      <c r="M22" s="75">
        <v>191000</v>
      </c>
      <c r="N22" s="75">
        <f>M22-G22</f>
        <v>-34000</v>
      </c>
      <c r="P22" s="75">
        <v>191000</v>
      </c>
      <c r="Q22" s="75">
        <f t="shared" ref="Q22:Q28" si="10">P22-G22</f>
        <v>-34000</v>
      </c>
      <c r="S22" s="75">
        <v>191000</v>
      </c>
      <c r="T22" s="75">
        <f t="shared" ref="T22:T28" si="11">S22-G22</f>
        <v>-34000</v>
      </c>
      <c r="V22" s="75"/>
      <c r="W22" s="75"/>
      <c r="Y22" s="75"/>
      <c r="Z22" s="75"/>
      <c r="AF22" s="75"/>
      <c r="AG22" s="75"/>
      <c r="AL22" s="75">
        <v>191000</v>
      </c>
      <c r="AM22" s="75"/>
      <c r="AO22" s="75">
        <v>191000</v>
      </c>
      <c r="AP22" s="75">
        <f t="shared" ref="AP22:AP28" si="12">AO22-AL22</f>
        <v>0</v>
      </c>
      <c r="AR22" s="75">
        <v>191000</v>
      </c>
      <c r="AS22" s="75">
        <f t="shared" si="4"/>
        <v>0</v>
      </c>
    </row>
    <row r="23" spans="1:45" x14ac:dyDescent="0.25">
      <c r="A23" s="3"/>
      <c r="B23" s="125"/>
      <c r="C23" s="126" t="s">
        <v>42</v>
      </c>
      <c r="D23" s="113" t="s">
        <v>43</v>
      </c>
      <c r="E23" s="75"/>
      <c r="F23" s="75">
        <v>25000</v>
      </c>
      <c r="G23" s="75">
        <v>25000</v>
      </c>
      <c r="H23" s="140"/>
      <c r="I23" s="76">
        <v>10620.2</v>
      </c>
      <c r="J23" s="75">
        <v>15000</v>
      </c>
      <c r="K23" s="75">
        <f t="shared" si="9"/>
        <v>-10000</v>
      </c>
      <c r="M23" s="75">
        <v>15000</v>
      </c>
      <c r="N23" s="75">
        <f>M23-G23</f>
        <v>-10000</v>
      </c>
      <c r="P23" s="75">
        <v>15000</v>
      </c>
      <c r="Q23" s="75">
        <f t="shared" si="10"/>
        <v>-10000</v>
      </c>
      <c r="S23" s="75">
        <v>15000</v>
      </c>
      <c r="T23" s="75">
        <f t="shared" si="11"/>
        <v>-10000</v>
      </c>
      <c r="V23" s="75"/>
      <c r="W23" s="75"/>
      <c r="Y23" s="75"/>
      <c r="Z23" s="75"/>
      <c r="AF23" s="75"/>
      <c r="AG23" s="75"/>
      <c r="AL23" s="75">
        <v>15000</v>
      </c>
      <c r="AM23" s="75"/>
      <c r="AO23" s="75">
        <v>15000</v>
      </c>
      <c r="AP23" s="75">
        <f t="shared" si="12"/>
        <v>0</v>
      </c>
      <c r="AR23" s="75">
        <v>15000</v>
      </c>
      <c r="AS23" s="75">
        <f t="shared" si="4"/>
        <v>0</v>
      </c>
    </row>
    <row r="24" spans="1:45"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c r="AF24" s="75"/>
      <c r="AG24" s="75"/>
      <c r="AL24" s="75">
        <v>33000</v>
      </c>
      <c r="AM24" s="75"/>
      <c r="AO24" s="75">
        <v>33000</v>
      </c>
      <c r="AP24" s="75">
        <f t="shared" si="12"/>
        <v>0</v>
      </c>
      <c r="AR24" s="75">
        <v>33000</v>
      </c>
      <c r="AS24" s="75">
        <f t="shared" si="4"/>
        <v>0</v>
      </c>
    </row>
    <row r="25" spans="1:45"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c r="AF25" s="75"/>
      <c r="AG25" s="75"/>
      <c r="AL25" s="75">
        <v>299600</v>
      </c>
      <c r="AM25" s="75"/>
      <c r="AO25" s="75">
        <f>AO26+AO27</f>
        <v>271600</v>
      </c>
      <c r="AP25" s="75">
        <f t="shared" si="12"/>
        <v>-28000</v>
      </c>
      <c r="AR25" s="75">
        <f>AR26+AR27</f>
        <v>271600</v>
      </c>
      <c r="AS25" s="75">
        <f t="shared" si="4"/>
        <v>-28000</v>
      </c>
    </row>
    <row r="26" spans="1:45"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c r="AF26" s="75"/>
      <c r="AG26" s="75"/>
      <c r="AL26" s="75">
        <v>182900</v>
      </c>
      <c r="AM26" s="75"/>
      <c r="AO26" s="75">
        <v>182900</v>
      </c>
      <c r="AP26" s="75">
        <f t="shared" si="12"/>
        <v>0</v>
      </c>
      <c r="AR26" s="75">
        <v>182900</v>
      </c>
      <c r="AS26" s="75">
        <f t="shared" si="4"/>
        <v>0</v>
      </c>
    </row>
    <row r="27" spans="1:45"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c r="AF27" s="75"/>
      <c r="AG27" s="75"/>
      <c r="AL27" s="75">
        <v>116700</v>
      </c>
      <c r="AM27" s="75"/>
      <c r="AO27" s="75">
        <v>88700</v>
      </c>
      <c r="AP27" s="75">
        <f t="shared" si="12"/>
        <v>-28000</v>
      </c>
      <c r="AR27" s="75">
        <v>88700</v>
      </c>
      <c r="AS27" s="75">
        <f t="shared" si="4"/>
        <v>-28000</v>
      </c>
    </row>
    <row r="28" spans="1:45" ht="39.75" customHeight="1" x14ac:dyDescent="0.25">
      <c r="A28" s="3"/>
      <c r="B28" s="125"/>
      <c r="C28" s="126"/>
      <c r="D28" s="113" t="s">
        <v>50</v>
      </c>
      <c r="E28" s="80"/>
      <c r="F28" s="80"/>
      <c r="G28" s="81">
        <v>655400</v>
      </c>
      <c r="H28" s="142"/>
      <c r="I28" s="131">
        <v>10000</v>
      </c>
      <c r="J28" s="75">
        <v>645400</v>
      </c>
      <c r="K28" s="75">
        <f t="shared" si="9"/>
        <v>-10000</v>
      </c>
      <c r="M28" s="75">
        <v>645400</v>
      </c>
      <c r="N28" s="75">
        <f>M28-G28</f>
        <v>-10000</v>
      </c>
      <c r="P28" s="75">
        <v>645400</v>
      </c>
      <c r="Q28" s="75">
        <f t="shared" si="10"/>
        <v>-10000</v>
      </c>
      <c r="S28" s="75">
        <v>645400</v>
      </c>
      <c r="T28" s="75">
        <f t="shared" si="11"/>
        <v>-10000</v>
      </c>
      <c r="V28" s="75"/>
      <c r="W28" s="75"/>
      <c r="Y28" s="75"/>
      <c r="Z28" s="75"/>
      <c r="AF28" s="75"/>
      <c r="AG28" s="75"/>
      <c r="AL28" s="75">
        <v>645400</v>
      </c>
      <c r="AM28" s="75"/>
      <c r="AO28" s="75">
        <v>645400</v>
      </c>
      <c r="AP28" s="75">
        <f t="shared" si="12"/>
        <v>0</v>
      </c>
      <c r="AR28" s="75">
        <v>645400</v>
      </c>
      <c r="AS28" s="75">
        <f t="shared" si="4"/>
        <v>0</v>
      </c>
    </row>
    <row r="29" spans="1:45"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c r="AF29" s="148"/>
      <c r="AG29" s="148"/>
      <c r="AL29" s="70">
        <f>AL30+AL31+AL32</f>
        <v>1638000</v>
      </c>
      <c r="AM29" s="148">
        <v>5000</v>
      </c>
      <c r="AO29" s="70">
        <f>AO30+AO31+AO32</f>
        <v>1630000</v>
      </c>
      <c r="AP29" s="148">
        <f>AO29-AL29</f>
        <v>-8000</v>
      </c>
      <c r="AR29" s="70">
        <f>AR30+AR31+AR32</f>
        <v>1630000</v>
      </c>
      <c r="AS29" s="148">
        <f>AR29-AL29</f>
        <v>-8000</v>
      </c>
    </row>
    <row r="30" spans="1:45"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c r="AF30" s="75"/>
      <c r="AG30" s="75"/>
      <c r="AL30" s="75">
        <v>1550000</v>
      </c>
      <c r="AM30" s="75"/>
      <c r="AO30" s="75">
        <v>1542000</v>
      </c>
      <c r="AP30" s="75">
        <f t="shared" ref="AP30:AP32" si="13">AO30-AL30</f>
        <v>-8000</v>
      </c>
      <c r="AR30" s="75">
        <v>1542000</v>
      </c>
      <c r="AS30" s="75">
        <f t="shared" si="4"/>
        <v>-8000</v>
      </c>
    </row>
    <row r="31" spans="1:45" ht="30.75" customHeight="1" x14ac:dyDescent="0.25">
      <c r="A31" s="3"/>
      <c r="B31" s="125"/>
      <c r="C31" s="126" t="s">
        <v>55</v>
      </c>
      <c r="D31" s="113" t="s">
        <v>56</v>
      </c>
      <c r="E31" s="75"/>
      <c r="F31" s="75">
        <v>65000</v>
      </c>
      <c r="G31" s="75">
        <v>65000</v>
      </c>
      <c r="H31" s="140"/>
      <c r="I31" s="76">
        <v>12425.5</v>
      </c>
      <c r="J31" s="75">
        <v>53000</v>
      </c>
      <c r="K31" s="75">
        <f t="shared" si="9"/>
        <v>-12000</v>
      </c>
      <c r="M31" s="75">
        <v>53000</v>
      </c>
      <c r="N31" s="75">
        <f>M31-G31</f>
        <v>-12000</v>
      </c>
      <c r="P31" s="75">
        <v>53000</v>
      </c>
      <c r="Q31" s="75">
        <f t="shared" ref="Q31" si="14">P31-G31</f>
        <v>-12000</v>
      </c>
      <c r="S31" s="75">
        <v>53000</v>
      </c>
      <c r="T31" s="75">
        <f t="shared" ref="T31" si="15">S31-G31</f>
        <v>-12000</v>
      </c>
      <c r="V31" s="75"/>
      <c r="W31" s="75"/>
      <c r="Y31" s="75"/>
      <c r="Z31" s="75"/>
      <c r="AF31" s="75"/>
      <c r="AG31" s="75"/>
      <c r="AL31" s="75">
        <v>53000</v>
      </c>
      <c r="AM31" s="75"/>
      <c r="AO31" s="75">
        <v>53000</v>
      </c>
      <c r="AP31" s="75">
        <f t="shared" si="13"/>
        <v>0</v>
      </c>
      <c r="AR31" s="75">
        <v>53000</v>
      </c>
      <c r="AS31" s="75">
        <f t="shared" si="4"/>
        <v>0</v>
      </c>
    </row>
    <row r="32" spans="1:45"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c r="AF32" s="75"/>
      <c r="AG32" s="75"/>
      <c r="AL32" s="75">
        <v>35000</v>
      </c>
      <c r="AM32" s="75"/>
      <c r="AO32" s="75">
        <v>35000</v>
      </c>
      <c r="AP32" s="75">
        <f t="shared" si="13"/>
        <v>0</v>
      </c>
      <c r="AR32" s="75">
        <v>35000</v>
      </c>
      <c r="AS32" s="75">
        <f t="shared" si="4"/>
        <v>0</v>
      </c>
    </row>
    <row r="33" spans="1:45"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c r="AF33" s="70"/>
      <c r="AG33" s="70"/>
      <c r="AL33" s="70"/>
      <c r="AM33" s="70"/>
      <c r="AO33" s="70"/>
      <c r="AP33" s="70">
        <v>0</v>
      </c>
      <c r="AR33" s="70"/>
      <c r="AS33" s="70">
        <v>0</v>
      </c>
    </row>
    <row r="34" spans="1:45"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c r="AF34" s="70">
        <v>10050000</v>
      </c>
      <c r="AG34" s="70">
        <f>AF34-G34</f>
        <v>2050000</v>
      </c>
      <c r="AL34" s="70">
        <v>10050000</v>
      </c>
      <c r="AM34" s="70"/>
      <c r="AO34" s="70">
        <v>10050000</v>
      </c>
      <c r="AP34" s="70">
        <v>0</v>
      </c>
      <c r="AR34" s="70">
        <v>10050000</v>
      </c>
      <c r="AS34" s="70">
        <v>0</v>
      </c>
    </row>
    <row r="35" spans="1:45"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c r="AF35" s="70">
        <f>AF36+AF37+AF38+AF39+AF40+AF41+AF48</f>
        <v>14073000</v>
      </c>
      <c r="AG35" s="70">
        <f>AF35-Y35</f>
        <v>0</v>
      </c>
      <c r="AL35" s="70">
        <f>AL36+AL37+AL38+AL39+AL40+AL41+AL48</f>
        <v>14073000</v>
      </c>
      <c r="AM35" s="70"/>
      <c r="AO35" s="70">
        <f>AO36+AO37+AO38+AO39+AO40+AO41+AO48</f>
        <v>13881000</v>
      </c>
      <c r="AP35" s="70">
        <f>AO35-AL35</f>
        <v>-192000</v>
      </c>
      <c r="AR35" s="70">
        <f>AR36+AR37+AR38+AR39+AR40+AR41+AR48</f>
        <v>13881000</v>
      </c>
      <c r="AS35" s="148">
        <f>AR35-AL35</f>
        <v>-192000</v>
      </c>
    </row>
    <row r="36" spans="1:45"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c r="AF36" s="75">
        <v>2676100</v>
      </c>
      <c r="AG36" s="75"/>
      <c r="AL36" s="75">
        <v>2676100</v>
      </c>
      <c r="AM36" s="75"/>
      <c r="AO36" s="75">
        <v>2670000</v>
      </c>
      <c r="AP36" s="75">
        <f t="shared" ref="AP36:AP76" si="16">AO36-AL36</f>
        <v>-6100</v>
      </c>
      <c r="AR36" s="75">
        <v>2670000</v>
      </c>
      <c r="AS36" s="75">
        <f t="shared" ref="AS36:AS41" si="17">AR36-AL36</f>
        <v>-6100</v>
      </c>
    </row>
    <row r="37" spans="1:45" ht="21.75" customHeight="1" x14ac:dyDescent="0.25">
      <c r="A37" s="3"/>
      <c r="B37" s="125"/>
      <c r="C37" s="126" t="s">
        <v>67</v>
      </c>
      <c r="D37" s="113" t="s">
        <v>68</v>
      </c>
      <c r="E37" s="75"/>
      <c r="F37" s="75">
        <v>1202200</v>
      </c>
      <c r="G37" s="75">
        <v>1202200</v>
      </c>
      <c r="H37" s="140"/>
      <c r="I37" s="76"/>
      <c r="J37" s="75">
        <f t="shared" ref="J37:J48" si="18">G37+K37</f>
        <v>852200</v>
      </c>
      <c r="K37" s="75">
        <v>-350000</v>
      </c>
      <c r="M37" s="75">
        <f t="shared" ref="M37:M41" si="19">G37+N37</f>
        <v>852200</v>
      </c>
      <c r="N37" s="75">
        <v>-350000</v>
      </c>
      <c r="P37" s="75">
        <f>G37+Q37</f>
        <v>852200</v>
      </c>
      <c r="Q37" s="75">
        <v>-350000</v>
      </c>
      <c r="S37" s="75">
        <v>852200</v>
      </c>
      <c r="T37" s="75">
        <f>S37-G37</f>
        <v>-350000</v>
      </c>
      <c r="V37" s="75">
        <v>852200</v>
      </c>
      <c r="W37" s="75"/>
      <c r="Y37" s="75">
        <v>852200</v>
      </c>
      <c r="Z37" s="75"/>
      <c r="AF37" s="75">
        <v>852200</v>
      </c>
      <c r="AG37" s="75"/>
      <c r="AL37" s="75">
        <v>852200</v>
      </c>
      <c r="AM37" s="75"/>
      <c r="AO37" s="75">
        <v>817200</v>
      </c>
      <c r="AP37" s="75">
        <f t="shared" si="16"/>
        <v>-35000</v>
      </c>
      <c r="AQ37" s="98"/>
      <c r="AR37" s="75">
        <v>817200</v>
      </c>
      <c r="AS37" s="75">
        <f t="shared" si="17"/>
        <v>-35000</v>
      </c>
    </row>
    <row r="38" spans="1:45" x14ac:dyDescent="0.25">
      <c r="A38" s="3"/>
      <c r="B38" s="125"/>
      <c r="C38" s="126" t="s">
        <v>69</v>
      </c>
      <c r="D38" s="113" t="s">
        <v>70</v>
      </c>
      <c r="E38" s="75"/>
      <c r="F38" s="75">
        <v>9110600</v>
      </c>
      <c r="G38" s="75">
        <v>9110600</v>
      </c>
      <c r="H38" s="140"/>
      <c r="I38" s="76">
        <v>-480252.01000000164</v>
      </c>
      <c r="J38" s="75">
        <f t="shared" si="18"/>
        <v>9590900</v>
      </c>
      <c r="K38" s="75">
        <v>480300</v>
      </c>
      <c r="M38" s="75">
        <f t="shared" si="19"/>
        <v>9590900</v>
      </c>
      <c r="N38" s="75">
        <v>480300</v>
      </c>
      <c r="P38" s="75">
        <f>G38+Q38</f>
        <v>9590900</v>
      </c>
      <c r="Q38" s="75">
        <v>480300</v>
      </c>
      <c r="S38" s="75">
        <f>G38+T38</f>
        <v>9590900</v>
      </c>
      <c r="T38" s="75">
        <v>480300</v>
      </c>
      <c r="V38" s="75">
        <v>9590900</v>
      </c>
      <c r="W38" s="75"/>
      <c r="Y38" s="75">
        <v>9590900</v>
      </c>
      <c r="Z38" s="75"/>
      <c r="AF38" s="75">
        <v>9590900</v>
      </c>
      <c r="AG38" s="75"/>
      <c r="AL38" s="75">
        <v>9590900</v>
      </c>
      <c r="AM38" s="75"/>
      <c r="AO38" s="75">
        <v>9500000</v>
      </c>
      <c r="AP38" s="75">
        <f t="shared" si="16"/>
        <v>-90900</v>
      </c>
      <c r="AQ38" s="146"/>
      <c r="AR38" s="75">
        <v>9500000</v>
      </c>
      <c r="AS38" s="75">
        <f t="shared" si="17"/>
        <v>-90900</v>
      </c>
    </row>
    <row r="39" spans="1:45" ht="33.75" customHeight="1" x14ac:dyDescent="0.25">
      <c r="A39" s="3"/>
      <c r="B39" s="125"/>
      <c r="C39" s="126" t="s">
        <v>71</v>
      </c>
      <c r="D39" s="113" t="s">
        <v>72</v>
      </c>
      <c r="E39" s="75"/>
      <c r="F39" s="75">
        <v>40000</v>
      </c>
      <c r="G39" s="75">
        <v>40000</v>
      </c>
      <c r="H39" s="140"/>
      <c r="I39" s="76">
        <v>429618.8600000001</v>
      </c>
      <c r="J39" s="75">
        <f t="shared" si="18"/>
        <v>40000</v>
      </c>
      <c r="K39" s="75"/>
      <c r="M39" s="75">
        <f t="shared" si="19"/>
        <v>40000</v>
      </c>
      <c r="N39" s="75"/>
      <c r="P39" s="75">
        <f t="shared" ref="P39:P48" si="20">J39+Q39</f>
        <v>40000</v>
      </c>
      <c r="Q39" s="75"/>
      <c r="S39" s="75">
        <f t="shared" ref="S39:S40" si="21">M39+T39</f>
        <v>40000</v>
      </c>
      <c r="T39" s="75"/>
      <c r="V39" s="75">
        <v>40000</v>
      </c>
      <c r="W39" s="75"/>
      <c r="Y39" s="75">
        <v>40000</v>
      </c>
      <c r="Z39" s="75"/>
      <c r="AF39" s="75">
        <v>40000</v>
      </c>
      <c r="AG39" s="75"/>
      <c r="AL39" s="75">
        <v>40000</v>
      </c>
      <c r="AM39" s="75"/>
      <c r="AO39" s="75">
        <v>0</v>
      </c>
      <c r="AP39" s="75">
        <f t="shared" si="16"/>
        <v>-40000</v>
      </c>
      <c r="AR39" s="75">
        <v>0</v>
      </c>
      <c r="AS39" s="75">
        <f t="shared" si="17"/>
        <v>-40000</v>
      </c>
    </row>
    <row r="40" spans="1:45" ht="29.25" customHeight="1" x14ac:dyDescent="0.25">
      <c r="A40" s="3"/>
      <c r="B40" s="125"/>
      <c r="C40" s="126" t="s">
        <v>73</v>
      </c>
      <c r="D40" s="113" t="s">
        <v>74</v>
      </c>
      <c r="E40" s="75"/>
      <c r="F40" s="75">
        <v>37800</v>
      </c>
      <c r="G40" s="75">
        <v>37800</v>
      </c>
      <c r="H40" s="140"/>
      <c r="I40" s="76"/>
      <c r="J40" s="75">
        <f t="shared" si="18"/>
        <v>37800</v>
      </c>
      <c r="K40" s="75"/>
      <c r="M40" s="75">
        <f t="shared" si="19"/>
        <v>37800</v>
      </c>
      <c r="N40" s="75"/>
      <c r="P40" s="75">
        <f t="shared" si="20"/>
        <v>37800</v>
      </c>
      <c r="Q40" s="75"/>
      <c r="S40" s="75">
        <f t="shared" si="21"/>
        <v>37800</v>
      </c>
      <c r="T40" s="75"/>
      <c r="V40" s="75">
        <v>37800</v>
      </c>
      <c r="W40" s="75"/>
      <c r="Y40" s="75">
        <v>37800</v>
      </c>
      <c r="Z40" s="75"/>
      <c r="AF40" s="75">
        <v>37800</v>
      </c>
      <c r="AG40" s="75"/>
      <c r="AL40" s="75">
        <v>37800</v>
      </c>
      <c r="AM40" s="75"/>
      <c r="AO40" s="75">
        <v>37800</v>
      </c>
      <c r="AP40" s="75">
        <f t="shared" si="16"/>
        <v>0</v>
      </c>
      <c r="AR40" s="75">
        <v>37800</v>
      </c>
      <c r="AS40" s="75">
        <f t="shared" si="17"/>
        <v>0</v>
      </c>
    </row>
    <row r="41" spans="1:45" x14ac:dyDescent="0.25">
      <c r="A41" s="3"/>
      <c r="B41" s="125"/>
      <c r="C41" s="126" t="s">
        <v>75</v>
      </c>
      <c r="D41" s="113" t="s">
        <v>76</v>
      </c>
      <c r="E41" s="75"/>
      <c r="F41" s="75">
        <v>543000</v>
      </c>
      <c r="G41" s="75">
        <v>373000</v>
      </c>
      <c r="H41" s="140"/>
      <c r="I41" s="76">
        <v>169999.59000000008</v>
      </c>
      <c r="J41" s="75">
        <f t="shared" si="18"/>
        <v>373000</v>
      </c>
      <c r="K41" s="75"/>
      <c r="M41" s="75">
        <f t="shared" si="19"/>
        <v>373000</v>
      </c>
      <c r="N41" s="75"/>
      <c r="P41" s="75">
        <f t="shared" si="20"/>
        <v>373000</v>
      </c>
      <c r="Q41" s="75"/>
      <c r="S41" s="75">
        <v>423000</v>
      </c>
      <c r="T41" s="75">
        <f>S41-G41</f>
        <v>50000</v>
      </c>
      <c r="V41" s="75">
        <v>426000</v>
      </c>
      <c r="W41" s="75"/>
      <c r="Y41" s="75">
        <v>426000</v>
      </c>
      <c r="Z41" s="75"/>
      <c r="AF41" s="75">
        <v>426000</v>
      </c>
      <c r="AG41" s="75"/>
      <c r="AL41" s="75">
        <v>426000</v>
      </c>
      <c r="AM41" s="75"/>
      <c r="AO41" s="75">
        <v>426000</v>
      </c>
      <c r="AP41" s="75">
        <f t="shared" si="16"/>
        <v>0</v>
      </c>
      <c r="AR41" s="75">
        <v>426000</v>
      </c>
      <c r="AS41" s="75">
        <f t="shared" si="17"/>
        <v>0</v>
      </c>
    </row>
    <row r="42" spans="1:45" x14ac:dyDescent="0.25">
      <c r="A42" s="3"/>
      <c r="B42" s="125"/>
      <c r="C42" s="126" t="s">
        <v>77</v>
      </c>
      <c r="D42" s="113" t="s">
        <v>78</v>
      </c>
      <c r="E42" s="75"/>
      <c r="F42" s="75"/>
      <c r="G42" s="75"/>
      <c r="H42" s="140"/>
      <c r="I42" s="75"/>
      <c r="J42" s="75"/>
      <c r="K42" s="75"/>
      <c r="M42" s="75"/>
      <c r="N42" s="75"/>
      <c r="P42" s="75"/>
      <c r="Q42" s="75"/>
      <c r="S42" s="75"/>
      <c r="T42" s="75"/>
      <c r="V42" s="75"/>
      <c r="W42" s="75"/>
      <c r="Y42" s="75"/>
      <c r="Z42" s="75"/>
      <c r="AF42" s="75"/>
      <c r="AG42" s="75"/>
      <c r="AL42" s="75"/>
      <c r="AM42" s="75"/>
      <c r="AO42" s="75"/>
      <c r="AP42" s="75"/>
      <c r="AR42" s="75"/>
      <c r="AS42" s="75"/>
    </row>
    <row r="43" spans="1:45" ht="25.5" x14ac:dyDescent="0.25">
      <c r="A43" s="3"/>
      <c r="B43" s="125"/>
      <c r="C43" s="126" t="s">
        <v>79</v>
      </c>
      <c r="D43" s="113" t="s">
        <v>80</v>
      </c>
      <c r="E43" s="75"/>
      <c r="F43" s="75"/>
      <c r="G43" s="75"/>
      <c r="H43" s="140"/>
      <c r="I43" s="75"/>
      <c r="J43" s="75"/>
      <c r="K43" s="75"/>
      <c r="M43" s="75"/>
      <c r="N43" s="75"/>
      <c r="P43" s="75"/>
      <c r="Q43" s="75"/>
      <c r="S43" s="75"/>
      <c r="T43" s="75"/>
      <c r="V43" s="75"/>
      <c r="W43" s="75"/>
      <c r="Y43" s="75"/>
      <c r="Z43" s="75"/>
      <c r="AF43" s="75"/>
      <c r="AG43" s="75"/>
      <c r="AL43" s="75"/>
      <c r="AM43" s="75"/>
      <c r="AO43" s="75"/>
      <c r="AP43" s="75"/>
      <c r="AR43" s="75"/>
      <c r="AS43" s="75"/>
    </row>
    <row r="44" spans="1:45" x14ac:dyDescent="0.25">
      <c r="A44" s="3"/>
      <c r="B44" s="125"/>
      <c r="C44" s="126" t="s">
        <v>81</v>
      </c>
      <c r="D44" s="113" t="s">
        <v>82</v>
      </c>
      <c r="E44" s="75"/>
      <c r="F44" s="75"/>
      <c r="G44" s="75"/>
      <c r="H44" s="140"/>
      <c r="I44" s="75"/>
      <c r="J44" s="75"/>
      <c r="K44" s="75"/>
      <c r="M44" s="75"/>
      <c r="N44" s="75"/>
      <c r="P44" s="75"/>
      <c r="Q44" s="75"/>
      <c r="S44" s="75"/>
      <c r="T44" s="75"/>
      <c r="V44" s="75"/>
      <c r="W44" s="75"/>
      <c r="Y44" s="75"/>
      <c r="Z44" s="75"/>
      <c r="AF44" s="75"/>
      <c r="AG44" s="75"/>
      <c r="AL44" s="75"/>
      <c r="AM44" s="75"/>
      <c r="AO44" s="75"/>
      <c r="AP44" s="75"/>
      <c r="AR44" s="75"/>
      <c r="AS44" s="75"/>
    </row>
    <row r="45" spans="1:45" x14ac:dyDescent="0.25">
      <c r="A45" s="3"/>
      <c r="B45" s="125"/>
      <c r="C45" s="126" t="s">
        <v>83</v>
      </c>
      <c r="D45" s="113" t="s">
        <v>84</v>
      </c>
      <c r="E45" s="75"/>
      <c r="F45" s="75"/>
      <c r="G45" s="75"/>
      <c r="H45" s="140"/>
      <c r="I45" s="75"/>
      <c r="J45" s="75"/>
      <c r="K45" s="75"/>
      <c r="M45" s="75"/>
      <c r="N45" s="75"/>
      <c r="P45" s="75"/>
      <c r="Q45" s="75"/>
      <c r="S45" s="75"/>
      <c r="T45" s="75"/>
      <c r="V45" s="75"/>
      <c r="W45" s="75"/>
      <c r="Y45" s="75"/>
      <c r="Z45" s="75"/>
      <c r="AF45" s="75"/>
      <c r="AG45" s="75"/>
      <c r="AL45" s="75"/>
      <c r="AM45" s="75"/>
      <c r="AO45" s="75"/>
      <c r="AP45" s="75"/>
      <c r="AR45" s="75"/>
      <c r="AS45" s="75"/>
    </row>
    <row r="46" spans="1:45"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c r="AF46" s="75"/>
      <c r="AG46" s="75"/>
      <c r="AL46" s="75"/>
      <c r="AM46" s="75"/>
      <c r="AO46" s="75"/>
      <c r="AP46" s="75"/>
      <c r="AR46" s="75"/>
      <c r="AS46" s="75"/>
    </row>
    <row r="47" spans="1:45" ht="25.5" x14ac:dyDescent="0.25">
      <c r="A47" s="3"/>
      <c r="B47" s="125"/>
      <c r="C47" s="126" t="s">
        <v>87</v>
      </c>
      <c r="D47" s="113" t="s">
        <v>88</v>
      </c>
      <c r="E47" s="75"/>
      <c r="F47" s="75"/>
      <c r="G47" s="75"/>
      <c r="H47" s="140"/>
      <c r="I47" s="75"/>
      <c r="J47" s="75"/>
      <c r="K47" s="75"/>
      <c r="M47" s="75"/>
      <c r="N47" s="75"/>
      <c r="P47" s="75"/>
      <c r="Q47" s="75"/>
      <c r="S47" s="75"/>
      <c r="T47" s="75"/>
      <c r="V47" s="75"/>
      <c r="W47" s="75"/>
      <c r="Y47" s="75"/>
      <c r="Z47" s="75"/>
      <c r="AF47" s="75"/>
      <c r="AG47" s="75"/>
      <c r="AK47" s="3" t="s">
        <v>350</v>
      </c>
      <c r="AL47" s="75"/>
      <c r="AM47" s="75">
        <v>36000</v>
      </c>
      <c r="AO47" s="75"/>
      <c r="AP47" s="75"/>
      <c r="AR47" s="75"/>
      <c r="AS47" s="75"/>
    </row>
    <row r="48" spans="1:45" ht="51" x14ac:dyDescent="0.25">
      <c r="A48" s="3"/>
      <c r="B48" s="125"/>
      <c r="C48" s="126" t="s">
        <v>89</v>
      </c>
      <c r="D48" s="113" t="s">
        <v>90</v>
      </c>
      <c r="E48" s="75"/>
      <c r="F48" s="75">
        <v>453000</v>
      </c>
      <c r="G48" s="75">
        <v>453000</v>
      </c>
      <c r="H48" s="140"/>
      <c r="I48" s="75"/>
      <c r="J48" s="75">
        <f t="shared" si="18"/>
        <v>453000</v>
      </c>
      <c r="K48" s="75"/>
      <c r="M48" s="75">
        <f>G48+N48</f>
        <v>453000</v>
      </c>
      <c r="N48" s="75"/>
      <c r="P48" s="75">
        <f t="shared" si="20"/>
        <v>453000</v>
      </c>
      <c r="Q48" s="75"/>
      <c r="S48" s="75">
        <f t="shared" ref="S48" si="22">M48+T48</f>
        <v>453000</v>
      </c>
      <c r="T48" s="75"/>
      <c r="V48" s="75">
        <v>450000</v>
      </c>
      <c r="W48" s="75"/>
      <c r="Y48" s="75">
        <v>450000</v>
      </c>
      <c r="Z48" s="75"/>
      <c r="AF48" s="75">
        <v>450000</v>
      </c>
      <c r="AG48" s="75"/>
      <c r="AL48" s="75">
        <v>450000</v>
      </c>
      <c r="AM48" s="75"/>
      <c r="AO48" s="75">
        <v>430000</v>
      </c>
      <c r="AP48" s="75">
        <f t="shared" si="16"/>
        <v>-20000</v>
      </c>
      <c r="AR48" s="75">
        <v>430000</v>
      </c>
      <c r="AS48" s="75">
        <f t="shared" ref="AS48:AS53" si="23">AR48-AL48</f>
        <v>-20000</v>
      </c>
    </row>
    <row r="49" spans="1:45"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c r="AF49" s="148"/>
      <c r="AG49" s="148"/>
      <c r="AL49" s="70">
        <f>AL50+AL51+AL52+AL53</f>
        <v>7246400</v>
      </c>
      <c r="AM49" s="148"/>
      <c r="AO49" s="70">
        <f>AO50+AO51+AO52+AO53</f>
        <v>6874000</v>
      </c>
      <c r="AP49" s="148">
        <f>AO49-AL49</f>
        <v>-372400</v>
      </c>
      <c r="AR49" s="70">
        <f>AR50+AR51+AR52+AR53</f>
        <v>6868000</v>
      </c>
      <c r="AS49" s="148">
        <f>AR49-AL49</f>
        <v>-378400</v>
      </c>
    </row>
    <row r="50" spans="1:45"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c r="AF50" s="75"/>
      <c r="AG50" s="75"/>
      <c r="AL50" s="75">
        <v>870000</v>
      </c>
      <c r="AM50" s="75"/>
      <c r="AO50" s="75">
        <v>800000</v>
      </c>
      <c r="AP50" s="75">
        <f t="shared" si="16"/>
        <v>-70000</v>
      </c>
      <c r="AR50" s="75">
        <v>800000</v>
      </c>
      <c r="AS50" s="75">
        <f t="shared" si="23"/>
        <v>-70000</v>
      </c>
    </row>
    <row r="51" spans="1:45" ht="25.5" x14ac:dyDescent="0.25">
      <c r="A51" s="3"/>
      <c r="B51" s="125"/>
      <c r="C51" s="126" t="s">
        <v>95</v>
      </c>
      <c r="D51" s="113" t="s">
        <v>96</v>
      </c>
      <c r="E51" s="75"/>
      <c r="F51" s="75">
        <v>2625000</v>
      </c>
      <c r="G51" s="75">
        <v>2625000</v>
      </c>
      <c r="H51" s="140"/>
      <c r="I51" s="76">
        <v>-252373.35000000009</v>
      </c>
      <c r="J51" s="75">
        <f t="shared" ref="J51:J53" si="24">G51+K51</f>
        <v>2877400</v>
      </c>
      <c r="K51" s="75">
        <v>252400</v>
      </c>
      <c r="M51" s="75">
        <f>G51+N51</f>
        <v>2877400</v>
      </c>
      <c r="N51" s="75">
        <v>252400</v>
      </c>
      <c r="P51" s="75">
        <f t="shared" ref="P51:P53" si="25">G51+Q51</f>
        <v>2877400</v>
      </c>
      <c r="Q51" s="75">
        <v>252400</v>
      </c>
      <c r="S51" s="75">
        <f>G51+T51</f>
        <v>2877400</v>
      </c>
      <c r="T51" s="75">
        <v>252400</v>
      </c>
      <c r="V51" s="75"/>
      <c r="W51" s="75"/>
      <c r="Y51" s="75"/>
      <c r="Z51" s="75"/>
      <c r="AF51" s="75"/>
      <c r="AG51" s="75"/>
      <c r="AL51" s="75">
        <v>2877400</v>
      </c>
      <c r="AM51" s="75"/>
      <c r="AO51" s="75">
        <v>2850000</v>
      </c>
      <c r="AP51" s="75">
        <f t="shared" si="16"/>
        <v>-27400</v>
      </c>
      <c r="AR51" s="75">
        <v>2844000</v>
      </c>
      <c r="AS51" s="75">
        <f t="shared" si="23"/>
        <v>-33400</v>
      </c>
    </row>
    <row r="52" spans="1:45" x14ac:dyDescent="0.25">
      <c r="A52" s="3"/>
      <c r="B52" s="125"/>
      <c r="C52" s="126" t="s">
        <v>97</v>
      </c>
      <c r="D52" s="113" t="s">
        <v>98</v>
      </c>
      <c r="E52" s="75"/>
      <c r="F52" s="75">
        <v>2269000</v>
      </c>
      <c r="G52" s="75">
        <v>2269000</v>
      </c>
      <c r="H52" s="140"/>
      <c r="I52" s="76">
        <v>82689.719999999739</v>
      </c>
      <c r="J52" s="75">
        <f t="shared" si="24"/>
        <v>2186300</v>
      </c>
      <c r="K52" s="75">
        <v>-82700</v>
      </c>
      <c r="M52" s="75">
        <f>G52+N52</f>
        <v>2186300</v>
      </c>
      <c r="N52" s="75">
        <v>-82700</v>
      </c>
      <c r="P52" s="75">
        <f t="shared" si="25"/>
        <v>2188300</v>
      </c>
      <c r="Q52" s="75">
        <v>-80700</v>
      </c>
      <c r="S52" s="75">
        <f>G52+T52</f>
        <v>2269000</v>
      </c>
      <c r="T52" s="75"/>
      <c r="V52" s="75"/>
      <c r="W52" s="75"/>
      <c r="Y52" s="75"/>
      <c r="Z52" s="75"/>
      <c r="AF52" s="75"/>
      <c r="AG52" s="75"/>
      <c r="AL52" s="75">
        <v>2269000</v>
      </c>
      <c r="AM52" s="75"/>
      <c r="AO52" s="75">
        <v>2180000</v>
      </c>
      <c r="AP52" s="75">
        <f t="shared" si="16"/>
        <v>-89000</v>
      </c>
      <c r="AR52" s="75">
        <v>2180000</v>
      </c>
      <c r="AS52" s="75">
        <f t="shared" si="23"/>
        <v>-89000</v>
      </c>
    </row>
    <row r="53" spans="1:45" x14ac:dyDescent="0.25">
      <c r="A53" s="3"/>
      <c r="B53" s="125"/>
      <c r="C53" s="126" t="s">
        <v>99</v>
      </c>
      <c r="D53" s="113" t="s">
        <v>100</v>
      </c>
      <c r="E53" s="75"/>
      <c r="F53" s="75">
        <v>2630000</v>
      </c>
      <c r="G53" s="75">
        <v>1830000</v>
      </c>
      <c r="H53" s="140"/>
      <c r="I53" s="76">
        <v>660000</v>
      </c>
      <c r="J53" s="75">
        <f t="shared" si="24"/>
        <v>1230000</v>
      </c>
      <c r="K53" s="75">
        <v>-600000</v>
      </c>
      <c r="M53" s="75">
        <f>G53+N53</f>
        <v>1230000</v>
      </c>
      <c r="N53" s="75">
        <v>-600000</v>
      </c>
      <c r="P53" s="75">
        <f t="shared" si="25"/>
        <v>1830000</v>
      </c>
      <c r="Q53" s="75"/>
      <c r="S53" s="75">
        <f>G53+T53</f>
        <v>1230000</v>
      </c>
      <c r="T53" s="75">
        <v>-600000</v>
      </c>
      <c r="V53" s="75"/>
      <c r="W53" s="75"/>
      <c r="Y53" s="75"/>
      <c r="Z53" s="75"/>
      <c r="AF53" s="75"/>
      <c r="AG53" s="75"/>
      <c r="AL53" s="75">
        <v>1230000</v>
      </c>
      <c r="AM53" s="75"/>
      <c r="AO53" s="75">
        <v>1044000</v>
      </c>
      <c r="AP53" s="75">
        <f t="shared" si="16"/>
        <v>-186000</v>
      </c>
      <c r="AR53" s="75">
        <v>1044000</v>
      </c>
      <c r="AS53" s="75">
        <f t="shared" si="23"/>
        <v>-186000</v>
      </c>
    </row>
    <row r="54" spans="1:45" x14ac:dyDescent="0.25">
      <c r="A54" s="3"/>
      <c r="B54" s="125"/>
      <c r="C54" s="126" t="s">
        <v>101</v>
      </c>
      <c r="D54" s="113" t="s">
        <v>102</v>
      </c>
      <c r="E54" s="75"/>
      <c r="F54" s="75"/>
      <c r="G54" s="75"/>
      <c r="H54" s="140"/>
      <c r="I54" s="76"/>
      <c r="J54" s="75"/>
      <c r="K54" s="75"/>
      <c r="M54" s="75"/>
      <c r="N54" s="75"/>
      <c r="P54" s="75"/>
      <c r="Q54" s="75"/>
      <c r="S54" s="75"/>
      <c r="T54" s="75"/>
      <c r="V54" s="75"/>
      <c r="W54" s="75"/>
      <c r="Y54" s="75"/>
      <c r="Z54" s="75"/>
      <c r="AF54" s="75"/>
      <c r="AG54" s="75"/>
      <c r="AL54" s="75"/>
      <c r="AM54" s="75"/>
      <c r="AO54" s="75"/>
      <c r="AP54" s="75"/>
      <c r="AR54" s="75"/>
      <c r="AS54" s="75"/>
    </row>
    <row r="55" spans="1:45" x14ac:dyDescent="0.25">
      <c r="A55" s="3"/>
      <c r="B55" s="125"/>
      <c r="C55" s="126" t="s">
        <v>103</v>
      </c>
      <c r="D55" s="113" t="s">
        <v>104</v>
      </c>
      <c r="E55" s="75"/>
      <c r="F55" s="75"/>
      <c r="G55" s="75"/>
      <c r="H55" s="140"/>
      <c r="I55" s="76"/>
      <c r="J55" s="75"/>
      <c r="K55" s="75"/>
      <c r="M55" s="75"/>
      <c r="N55" s="75"/>
      <c r="P55" s="75"/>
      <c r="Q55" s="75"/>
      <c r="S55" s="75"/>
      <c r="T55" s="75"/>
      <c r="V55" s="75"/>
      <c r="W55" s="75"/>
      <c r="Y55" s="75"/>
      <c r="Z55" s="75"/>
      <c r="AF55" s="75"/>
      <c r="AG55" s="75"/>
      <c r="AK55" s="3" t="s">
        <v>350</v>
      </c>
      <c r="AL55" s="75"/>
      <c r="AM55" s="75">
        <v>500</v>
      </c>
      <c r="AO55" s="75"/>
      <c r="AP55" s="75"/>
      <c r="AR55" s="75"/>
      <c r="AS55" s="75"/>
    </row>
    <row r="56" spans="1:45" x14ac:dyDescent="0.25">
      <c r="A56" s="3"/>
      <c r="B56" s="125"/>
      <c r="C56" s="126" t="s">
        <v>105</v>
      </c>
      <c r="D56" s="113" t="s">
        <v>106</v>
      </c>
      <c r="E56" s="75"/>
      <c r="F56" s="75"/>
      <c r="G56" s="75"/>
      <c r="H56" s="140"/>
      <c r="I56" s="76"/>
      <c r="J56" s="75"/>
      <c r="K56" s="75"/>
      <c r="M56" s="75"/>
      <c r="N56" s="75"/>
      <c r="P56" s="75"/>
      <c r="Q56" s="75"/>
      <c r="S56" s="75"/>
      <c r="T56" s="75"/>
      <c r="V56" s="75"/>
      <c r="W56" s="75"/>
      <c r="Y56" s="75"/>
      <c r="Z56" s="75"/>
      <c r="AF56" s="75"/>
      <c r="AG56" s="75"/>
      <c r="AL56" s="75"/>
      <c r="AM56" s="75"/>
      <c r="AO56" s="75"/>
      <c r="AP56" s="75"/>
      <c r="AR56" s="75"/>
      <c r="AS56" s="75"/>
    </row>
    <row r="57" spans="1:45" x14ac:dyDescent="0.25">
      <c r="A57" s="3"/>
      <c r="B57" s="125"/>
      <c r="C57" s="126" t="s">
        <v>107</v>
      </c>
      <c r="D57" s="113" t="s">
        <v>108</v>
      </c>
      <c r="E57" s="75"/>
      <c r="F57" s="75"/>
      <c r="G57" s="75"/>
      <c r="H57" s="140"/>
      <c r="I57" s="76"/>
      <c r="J57" s="75"/>
      <c r="K57" s="75"/>
      <c r="M57" s="75"/>
      <c r="N57" s="75"/>
      <c r="P57" s="75"/>
      <c r="Q57" s="75"/>
      <c r="S57" s="75"/>
      <c r="T57" s="75"/>
      <c r="V57" s="75"/>
      <c r="W57" s="75"/>
      <c r="Y57" s="75"/>
      <c r="Z57" s="75"/>
      <c r="AF57" s="75"/>
      <c r="AG57" s="75"/>
      <c r="AL57" s="75"/>
      <c r="AM57" s="75"/>
      <c r="AO57" s="75"/>
      <c r="AP57" s="75"/>
      <c r="AR57" s="75"/>
      <c r="AS57" s="75"/>
    </row>
    <row r="58" spans="1:45"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c r="AF58" s="75"/>
      <c r="AG58" s="75"/>
      <c r="AL58" s="75"/>
      <c r="AM58" s="75"/>
      <c r="AO58" s="75"/>
      <c r="AP58" s="75"/>
      <c r="AR58" s="75"/>
      <c r="AS58" s="75"/>
    </row>
    <row r="59" spans="1:45"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c r="AF59" s="148"/>
      <c r="AG59" s="148"/>
      <c r="AL59" s="70">
        <f>AL60+AL61+AL62+AL63+AL64+AL65+AL66</f>
        <v>6461000</v>
      </c>
      <c r="AM59" s="148"/>
      <c r="AO59" s="70">
        <f>AO60+AO61+AO62+AO63+AO64+AO65+AO66</f>
        <v>6279000</v>
      </c>
      <c r="AP59" s="148">
        <f>AO59-AL59</f>
        <v>-182000</v>
      </c>
      <c r="AR59" s="70">
        <f>AR60+AR61+AR62+AR63+AR64+AR65+AR66</f>
        <v>6249000</v>
      </c>
      <c r="AS59" s="148">
        <f>AR59-AL59</f>
        <v>-212000</v>
      </c>
    </row>
    <row r="60" spans="1:45" x14ac:dyDescent="0.25">
      <c r="A60" s="3"/>
      <c r="B60" s="125"/>
      <c r="C60" s="126" t="s">
        <v>113</v>
      </c>
      <c r="D60" s="113" t="s">
        <v>114</v>
      </c>
      <c r="E60" s="75"/>
      <c r="F60" s="75">
        <v>2700000</v>
      </c>
      <c r="G60" s="75">
        <v>2700000</v>
      </c>
      <c r="H60" s="140"/>
      <c r="I60" s="76">
        <v>222054</v>
      </c>
      <c r="J60" s="75">
        <f>G60+K60</f>
        <v>2500000</v>
      </c>
      <c r="K60" s="75">
        <v>-200000</v>
      </c>
      <c r="M60" s="75">
        <f t="shared" ref="M60:M69" si="26">G60+N60</f>
        <v>2500000</v>
      </c>
      <c r="N60" s="75">
        <v>-200000</v>
      </c>
      <c r="P60" s="75">
        <v>2700000</v>
      </c>
      <c r="Q60" s="75"/>
      <c r="S60" s="75">
        <f>G60+T60</f>
        <v>2500000</v>
      </c>
      <c r="T60" s="75">
        <v>-200000</v>
      </c>
      <c r="V60" s="75"/>
      <c r="W60" s="75"/>
      <c r="Y60" s="75"/>
      <c r="Z60" s="75"/>
      <c r="AF60" s="75"/>
      <c r="AG60" s="75"/>
      <c r="AL60" s="75">
        <v>2500000</v>
      </c>
      <c r="AM60" s="75"/>
      <c r="AO60" s="75">
        <v>2450000</v>
      </c>
      <c r="AP60" s="75">
        <f t="shared" si="16"/>
        <v>-50000</v>
      </c>
      <c r="AR60" s="75">
        <v>2438000</v>
      </c>
      <c r="AS60" s="75">
        <f t="shared" ref="AS60:AS76" si="27">AR60-AL60</f>
        <v>-62000</v>
      </c>
    </row>
    <row r="61" spans="1:45" x14ac:dyDescent="0.25">
      <c r="A61" s="3"/>
      <c r="B61" s="125"/>
      <c r="C61" s="126" t="s">
        <v>115</v>
      </c>
      <c r="D61" s="113" t="s">
        <v>116</v>
      </c>
      <c r="E61" s="75"/>
      <c r="F61" s="75">
        <v>2474700</v>
      </c>
      <c r="G61" s="75">
        <v>2474700</v>
      </c>
      <c r="H61" s="140"/>
      <c r="I61" s="76">
        <v>433661.26000000024</v>
      </c>
      <c r="J61" s="75">
        <f t="shared" ref="J61:J69" si="28">G61+K61</f>
        <v>2074700</v>
      </c>
      <c r="K61" s="75">
        <v>-400000</v>
      </c>
      <c r="M61" s="75">
        <f t="shared" si="26"/>
        <v>2074700</v>
      </c>
      <c r="N61" s="75">
        <v>-400000</v>
      </c>
      <c r="P61" s="75">
        <v>2474700</v>
      </c>
      <c r="Q61" s="75"/>
      <c r="S61" s="75">
        <f t="shared" ref="S61:S69" si="29">G61+T61</f>
        <v>2074700</v>
      </c>
      <c r="T61" s="75">
        <v>-400000</v>
      </c>
      <c r="V61" s="75"/>
      <c r="W61" s="75"/>
      <c r="Y61" s="75"/>
      <c r="Z61" s="75"/>
      <c r="AF61" s="75"/>
      <c r="AG61" s="75"/>
      <c r="AL61" s="75">
        <v>2074700</v>
      </c>
      <c r="AM61" s="75"/>
      <c r="AO61" s="75">
        <v>2015000</v>
      </c>
      <c r="AP61" s="75">
        <f t="shared" si="16"/>
        <v>-59700</v>
      </c>
      <c r="AR61" s="75">
        <v>2015000</v>
      </c>
      <c r="AS61" s="75">
        <f t="shared" si="27"/>
        <v>-59700</v>
      </c>
    </row>
    <row r="62" spans="1:45" x14ac:dyDescent="0.25">
      <c r="A62" s="3"/>
      <c r="B62" s="125"/>
      <c r="C62" s="126" t="s">
        <v>117</v>
      </c>
      <c r="D62" s="113" t="s">
        <v>118</v>
      </c>
      <c r="E62" s="75"/>
      <c r="F62" s="75">
        <v>413300</v>
      </c>
      <c r="G62" s="75">
        <v>413300</v>
      </c>
      <c r="H62" s="140"/>
      <c r="I62" s="76">
        <v>6369.4499999999534</v>
      </c>
      <c r="J62" s="75">
        <f t="shared" si="28"/>
        <v>407300</v>
      </c>
      <c r="K62" s="75">
        <v>-6000</v>
      </c>
      <c r="M62" s="75">
        <f t="shared" si="26"/>
        <v>407300</v>
      </c>
      <c r="N62" s="75">
        <v>-6000</v>
      </c>
      <c r="P62" s="75">
        <v>413300</v>
      </c>
      <c r="Q62" s="75"/>
      <c r="S62" s="75">
        <f t="shared" si="29"/>
        <v>408300</v>
      </c>
      <c r="T62" s="75">
        <v>-5000</v>
      </c>
      <c r="V62" s="75"/>
      <c r="W62" s="75"/>
      <c r="Y62" s="75"/>
      <c r="Z62" s="75"/>
      <c r="AF62" s="75"/>
      <c r="AG62" s="75"/>
      <c r="AL62" s="75">
        <v>408300</v>
      </c>
      <c r="AM62" s="75"/>
      <c r="AO62" s="75">
        <v>396000</v>
      </c>
      <c r="AP62" s="75">
        <f t="shared" si="16"/>
        <v>-12300</v>
      </c>
      <c r="AR62" s="75">
        <v>396000</v>
      </c>
      <c r="AS62" s="75">
        <f t="shared" si="27"/>
        <v>-12300</v>
      </c>
    </row>
    <row r="63" spans="1:45" ht="25.5" x14ac:dyDescent="0.25">
      <c r="A63" s="3"/>
      <c r="B63" s="125"/>
      <c r="C63" s="126" t="s">
        <v>119</v>
      </c>
      <c r="D63" s="113" t="s">
        <v>120</v>
      </c>
      <c r="E63" s="75"/>
      <c r="F63" s="75">
        <v>491500</v>
      </c>
      <c r="G63" s="75">
        <v>367500</v>
      </c>
      <c r="H63" s="140"/>
      <c r="I63" s="76"/>
      <c r="J63" s="75">
        <f t="shared" si="28"/>
        <v>357500</v>
      </c>
      <c r="K63" s="75">
        <v>-10000</v>
      </c>
      <c r="M63" s="75">
        <f t="shared" si="26"/>
        <v>357500</v>
      </c>
      <c r="N63" s="75">
        <v>-10000</v>
      </c>
      <c r="P63" s="75">
        <v>357500</v>
      </c>
      <c r="Q63" s="75">
        <f>P63-G63</f>
        <v>-10000</v>
      </c>
      <c r="S63" s="75">
        <f t="shared" si="29"/>
        <v>357500</v>
      </c>
      <c r="T63" s="75">
        <v>-10000</v>
      </c>
      <c r="V63" s="75"/>
      <c r="W63" s="75"/>
      <c r="Y63" s="75"/>
      <c r="Z63" s="75"/>
      <c r="AF63" s="75"/>
      <c r="AG63" s="75"/>
      <c r="AL63" s="75">
        <v>357500</v>
      </c>
      <c r="AM63" s="75"/>
      <c r="AO63" s="75">
        <v>352500</v>
      </c>
      <c r="AP63" s="75">
        <f t="shared" si="16"/>
        <v>-5000</v>
      </c>
      <c r="AR63" s="75">
        <v>352500</v>
      </c>
      <c r="AS63" s="75">
        <f t="shared" si="27"/>
        <v>-5000</v>
      </c>
    </row>
    <row r="64" spans="1:45" ht="24.75" customHeight="1" x14ac:dyDescent="0.25">
      <c r="A64" s="3"/>
      <c r="B64" s="125"/>
      <c r="C64" s="126" t="s">
        <v>121</v>
      </c>
      <c r="D64" s="113" t="s">
        <v>122</v>
      </c>
      <c r="E64" s="75"/>
      <c r="F64" s="75">
        <v>800000</v>
      </c>
      <c r="G64" s="75">
        <v>800000</v>
      </c>
      <c r="H64" s="140"/>
      <c r="I64" s="76">
        <v>55209.599999999977</v>
      </c>
      <c r="J64" s="75">
        <f t="shared" si="28"/>
        <v>800000</v>
      </c>
      <c r="K64" s="75"/>
      <c r="M64" s="75">
        <f t="shared" si="26"/>
        <v>784200</v>
      </c>
      <c r="N64" s="75">
        <v>-15800</v>
      </c>
      <c r="P64" s="75">
        <v>800000</v>
      </c>
      <c r="Q64" s="75"/>
      <c r="S64" s="75">
        <f t="shared" si="29"/>
        <v>800000</v>
      </c>
      <c r="T64" s="75"/>
      <c r="V64" s="75"/>
      <c r="W64" s="75"/>
      <c r="Y64" s="75"/>
      <c r="Z64" s="75"/>
      <c r="AF64" s="75"/>
      <c r="AG64" s="75"/>
      <c r="AL64" s="75">
        <v>800000</v>
      </c>
      <c r="AM64" s="75"/>
      <c r="AO64" s="75">
        <v>745000</v>
      </c>
      <c r="AP64" s="75">
        <f t="shared" si="16"/>
        <v>-55000</v>
      </c>
      <c r="AR64" s="75">
        <v>745000</v>
      </c>
      <c r="AS64" s="75">
        <f t="shared" si="27"/>
        <v>-55000</v>
      </c>
    </row>
    <row r="65" spans="1:45" x14ac:dyDescent="0.25">
      <c r="A65" s="3"/>
      <c r="B65" s="125"/>
      <c r="C65" s="126" t="s">
        <v>123</v>
      </c>
      <c r="D65" s="113" t="s">
        <v>124</v>
      </c>
      <c r="E65" s="75"/>
      <c r="F65" s="75">
        <v>50500</v>
      </c>
      <c r="G65" s="75">
        <v>94500</v>
      </c>
      <c r="H65" s="140"/>
      <c r="I65" s="76"/>
      <c r="J65" s="75">
        <f t="shared" si="28"/>
        <v>94500</v>
      </c>
      <c r="K65" s="75"/>
      <c r="M65" s="75">
        <f t="shared" si="26"/>
        <v>94500</v>
      </c>
      <c r="N65" s="75"/>
      <c r="P65" s="75">
        <v>94500</v>
      </c>
      <c r="Q65" s="75"/>
      <c r="S65" s="75">
        <f t="shared" si="29"/>
        <v>94500</v>
      </c>
      <c r="T65" s="75"/>
      <c r="V65" s="75"/>
      <c r="W65" s="75"/>
      <c r="Y65" s="75"/>
      <c r="Z65" s="75"/>
      <c r="AF65" s="75"/>
      <c r="AG65" s="75"/>
      <c r="AL65" s="75">
        <v>94500</v>
      </c>
      <c r="AM65" s="75"/>
      <c r="AO65" s="75">
        <v>94500</v>
      </c>
      <c r="AP65" s="75">
        <f t="shared" si="16"/>
        <v>0</v>
      </c>
      <c r="AR65" s="75">
        <v>94500</v>
      </c>
      <c r="AS65" s="75">
        <f t="shared" si="27"/>
        <v>0</v>
      </c>
    </row>
    <row r="66" spans="1:45" x14ac:dyDescent="0.25">
      <c r="A66" s="3"/>
      <c r="B66" s="125"/>
      <c r="C66" s="126" t="s">
        <v>125</v>
      </c>
      <c r="D66" s="113" t="s">
        <v>126</v>
      </c>
      <c r="E66" s="75"/>
      <c r="F66" s="75">
        <v>70000</v>
      </c>
      <c r="G66" s="75">
        <f>G67+G68+G69</f>
        <v>226000</v>
      </c>
      <c r="H66" s="140"/>
      <c r="I66" s="76">
        <v>18344.360000000015</v>
      </c>
      <c r="J66" s="75">
        <f t="shared" si="28"/>
        <v>226000</v>
      </c>
      <c r="K66" s="75"/>
      <c r="M66" s="75">
        <f t="shared" si="26"/>
        <v>226000</v>
      </c>
      <c r="N66" s="75"/>
      <c r="P66" s="75">
        <v>226000</v>
      </c>
      <c r="Q66" s="75"/>
      <c r="S66" s="75">
        <f t="shared" si="29"/>
        <v>226000</v>
      </c>
      <c r="T66" s="75"/>
      <c r="V66" s="75"/>
      <c r="W66" s="75"/>
      <c r="Y66" s="75"/>
      <c r="Z66" s="75"/>
      <c r="AF66" s="75"/>
      <c r="AG66" s="75"/>
      <c r="AL66" s="75">
        <f>AL67+AL68+AL69</f>
        <v>226000</v>
      </c>
      <c r="AM66" s="75"/>
      <c r="AO66" s="75">
        <f>AO67+AO68+AO69</f>
        <v>226000</v>
      </c>
      <c r="AP66" s="75">
        <f t="shared" si="16"/>
        <v>0</v>
      </c>
      <c r="AR66" s="75">
        <f>AR67+AR68+AR69</f>
        <v>208000</v>
      </c>
      <c r="AS66" s="75">
        <f t="shared" si="27"/>
        <v>-18000</v>
      </c>
    </row>
    <row r="67" spans="1:45" x14ac:dyDescent="0.25">
      <c r="A67" s="3"/>
      <c r="B67" s="125"/>
      <c r="C67" s="126"/>
      <c r="D67" s="113" t="s">
        <v>127</v>
      </c>
      <c r="E67" s="75"/>
      <c r="F67" s="75">
        <v>34000</v>
      </c>
      <c r="G67" s="75">
        <v>34000</v>
      </c>
      <c r="H67" s="140"/>
      <c r="I67" s="76"/>
      <c r="J67" s="75">
        <f t="shared" si="28"/>
        <v>34000</v>
      </c>
      <c r="K67" s="75"/>
      <c r="M67" s="75">
        <f t="shared" si="26"/>
        <v>34000</v>
      </c>
      <c r="N67" s="75"/>
      <c r="P67" s="75">
        <v>34000</v>
      </c>
      <c r="Q67" s="75"/>
      <c r="S67" s="75">
        <f t="shared" si="29"/>
        <v>34000</v>
      </c>
      <c r="T67" s="75"/>
      <c r="V67" s="75"/>
      <c r="W67" s="75"/>
      <c r="Y67" s="75"/>
      <c r="Z67" s="75"/>
      <c r="AF67" s="75"/>
      <c r="AG67" s="75"/>
      <c r="AL67" s="75">
        <v>34000</v>
      </c>
      <c r="AM67" s="75"/>
      <c r="AO67" s="75">
        <v>34000</v>
      </c>
      <c r="AP67" s="75">
        <f t="shared" si="16"/>
        <v>0</v>
      </c>
      <c r="AR67" s="75">
        <v>34000</v>
      </c>
      <c r="AS67" s="75">
        <f t="shared" si="27"/>
        <v>0</v>
      </c>
    </row>
    <row r="68" spans="1:45" ht="38.25" x14ac:dyDescent="0.25">
      <c r="A68" s="3"/>
      <c r="B68" s="125"/>
      <c r="C68" s="126"/>
      <c r="D68" s="113" t="s">
        <v>128</v>
      </c>
      <c r="E68" s="75"/>
      <c r="F68" s="75">
        <v>36000</v>
      </c>
      <c r="G68" s="75">
        <v>42000</v>
      </c>
      <c r="H68" s="140"/>
      <c r="I68" s="76">
        <v>0</v>
      </c>
      <c r="J68" s="75">
        <f t="shared" si="28"/>
        <v>42000</v>
      </c>
      <c r="K68" s="75"/>
      <c r="M68" s="75">
        <f t="shared" si="26"/>
        <v>42000</v>
      </c>
      <c r="N68" s="75"/>
      <c r="P68" s="75">
        <v>42000</v>
      </c>
      <c r="Q68" s="75"/>
      <c r="S68" s="75">
        <f t="shared" si="29"/>
        <v>42000</v>
      </c>
      <c r="T68" s="75"/>
      <c r="V68" s="75"/>
      <c r="W68" s="75"/>
      <c r="Y68" s="75"/>
      <c r="Z68" s="75"/>
      <c r="AF68" s="75"/>
      <c r="AG68" s="75"/>
      <c r="AL68" s="75">
        <v>42000</v>
      </c>
      <c r="AM68" s="75"/>
      <c r="AO68" s="75">
        <v>42000</v>
      </c>
      <c r="AP68" s="75">
        <f t="shared" si="16"/>
        <v>0</v>
      </c>
      <c r="AR68" s="75">
        <v>42000</v>
      </c>
      <c r="AS68" s="75">
        <f t="shared" si="27"/>
        <v>0</v>
      </c>
    </row>
    <row r="69" spans="1:45" x14ac:dyDescent="0.25">
      <c r="A69" s="3"/>
      <c r="B69" s="125"/>
      <c r="C69" s="126"/>
      <c r="D69" s="113" t="s">
        <v>129</v>
      </c>
      <c r="E69" s="75"/>
      <c r="F69" s="75"/>
      <c r="G69" s="75">
        <v>150000</v>
      </c>
      <c r="H69" s="140"/>
      <c r="I69" s="76"/>
      <c r="J69" s="75">
        <f t="shared" si="28"/>
        <v>150000</v>
      </c>
      <c r="K69" s="75"/>
      <c r="M69" s="75">
        <f t="shared" si="26"/>
        <v>150000</v>
      </c>
      <c r="N69" s="75"/>
      <c r="P69" s="75">
        <v>150000</v>
      </c>
      <c r="Q69" s="75"/>
      <c r="S69" s="75">
        <f t="shared" si="29"/>
        <v>150000</v>
      </c>
      <c r="T69" s="75"/>
      <c r="V69" s="75"/>
      <c r="W69" s="78"/>
      <c r="Y69" s="75"/>
      <c r="Z69" s="75"/>
      <c r="AF69" s="75"/>
      <c r="AG69" s="75"/>
      <c r="AL69" s="75">
        <v>150000</v>
      </c>
      <c r="AM69" s="75"/>
      <c r="AO69" s="75">
        <v>150000</v>
      </c>
      <c r="AP69" s="75">
        <f t="shared" si="16"/>
        <v>0</v>
      </c>
      <c r="AR69" s="75">
        <v>132000</v>
      </c>
      <c r="AS69" s="75">
        <f t="shared" si="27"/>
        <v>-18000</v>
      </c>
    </row>
    <row r="70" spans="1:45"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193"/>
      <c r="Y70" s="70">
        <f>Y71+Y72+Y73+Y74+Y75+Y76</f>
        <v>4900000</v>
      </c>
      <c r="Z70" s="70">
        <f>Y70-G70</f>
        <v>-100000</v>
      </c>
      <c r="AF70" s="70">
        <f>AF71+AF72+AF73+AF74+AF75+AF76</f>
        <v>4900000</v>
      </c>
      <c r="AG70" s="70">
        <f>AF70-G70</f>
        <v>-100000</v>
      </c>
      <c r="AL70" s="70">
        <f>AL71+AL72+AL73+AL74+AL75+AL76</f>
        <v>4900000</v>
      </c>
      <c r="AM70" s="70"/>
      <c r="AO70" s="70">
        <f>AO71+AO72+AO73+AO74+AO75+AO76</f>
        <v>4865200</v>
      </c>
      <c r="AP70" s="70">
        <f>AO70-AL70</f>
        <v>-34800</v>
      </c>
      <c r="AR70" s="70">
        <f>AR71+AR72+AR73+AR74+AR75+AR76</f>
        <v>4838800</v>
      </c>
      <c r="AS70" s="148">
        <f>AR70-AL70</f>
        <v>-61200</v>
      </c>
    </row>
    <row r="71" spans="1:45" ht="38.25" x14ac:dyDescent="0.25">
      <c r="A71" s="3"/>
      <c r="B71" s="125"/>
      <c r="C71" s="126" t="s">
        <v>132</v>
      </c>
      <c r="D71" s="113" t="s">
        <v>133</v>
      </c>
      <c r="E71" s="75"/>
      <c r="F71" s="75">
        <v>890000</v>
      </c>
      <c r="G71" s="75">
        <v>890000</v>
      </c>
      <c r="H71" s="140"/>
      <c r="I71" s="76">
        <v>88997.820000000065</v>
      </c>
      <c r="J71" s="75">
        <f>G71+K71</f>
        <v>810000</v>
      </c>
      <c r="K71" s="75">
        <v>-80000</v>
      </c>
      <c r="M71" s="75">
        <f t="shared" ref="M71:M76" si="30">G71+N71</f>
        <v>810000</v>
      </c>
      <c r="N71" s="75">
        <v>-80000</v>
      </c>
      <c r="P71" s="75"/>
      <c r="Q71" s="75"/>
      <c r="S71" s="75"/>
      <c r="T71" s="75"/>
      <c r="V71" s="75"/>
      <c r="W71" s="83"/>
      <c r="Y71" s="75">
        <v>810000</v>
      </c>
      <c r="Z71" s="75">
        <f>Y71-G71</f>
        <v>-80000</v>
      </c>
      <c r="AF71" s="75">
        <v>810000</v>
      </c>
      <c r="AG71" s="75">
        <f>AF71-G71</f>
        <v>-80000</v>
      </c>
      <c r="AL71" s="75">
        <v>810000</v>
      </c>
      <c r="AM71" s="75"/>
      <c r="AO71" s="75">
        <v>801000</v>
      </c>
      <c r="AP71" s="75">
        <f t="shared" si="16"/>
        <v>-9000</v>
      </c>
      <c r="AR71" s="75">
        <v>801000</v>
      </c>
      <c r="AS71" s="75">
        <f t="shared" si="27"/>
        <v>-9000</v>
      </c>
    </row>
    <row r="72" spans="1:45" ht="38.25" x14ac:dyDescent="0.25">
      <c r="A72" s="3"/>
      <c r="B72" s="125"/>
      <c r="C72" s="126" t="s">
        <v>134</v>
      </c>
      <c r="D72" s="113" t="s">
        <v>135</v>
      </c>
      <c r="E72" s="75"/>
      <c r="F72" s="75">
        <v>2772800</v>
      </c>
      <c r="G72" s="75">
        <v>2772800</v>
      </c>
      <c r="H72" s="140"/>
      <c r="I72" s="76">
        <v>6771.7099999999627</v>
      </c>
      <c r="J72" s="75">
        <f t="shared" ref="J72:J76" si="31">G72+K72</f>
        <v>2772800</v>
      </c>
      <c r="K72" s="75"/>
      <c r="M72" s="75">
        <f t="shared" si="30"/>
        <v>2772800</v>
      </c>
      <c r="N72" s="75"/>
      <c r="P72" s="75"/>
      <c r="Q72" s="75"/>
      <c r="S72" s="75"/>
      <c r="T72" s="75"/>
      <c r="V72" s="75"/>
      <c r="W72" s="75"/>
      <c r="Y72" s="75">
        <v>2772800</v>
      </c>
      <c r="Z72" s="75"/>
      <c r="AF72" s="75">
        <v>2772800</v>
      </c>
      <c r="AG72" s="75"/>
      <c r="AL72" s="75">
        <v>2772800</v>
      </c>
      <c r="AM72" s="75"/>
      <c r="AO72" s="75">
        <v>2766000</v>
      </c>
      <c r="AP72" s="75">
        <f t="shared" si="16"/>
        <v>-6800</v>
      </c>
      <c r="AR72" s="75">
        <v>2766000</v>
      </c>
      <c r="AS72" s="75">
        <f t="shared" si="27"/>
        <v>-6800</v>
      </c>
    </row>
    <row r="73" spans="1:45" x14ac:dyDescent="0.25">
      <c r="A73" s="3"/>
      <c r="B73" s="125"/>
      <c r="C73" s="126" t="s">
        <v>136</v>
      </c>
      <c r="D73" s="113" t="s">
        <v>137</v>
      </c>
      <c r="E73" s="75"/>
      <c r="F73" s="75">
        <v>881200</v>
      </c>
      <c r="G73" s="75">
        <v>881200</v>
      </c>
      <c r="H73" s="140"/>
      <c r="I73" s="76">
        <v>81785.940000000061</v>
      </c>
      <c r="J73" s="75">
        <f t="shared" si="31"/>
        <v>881200</v>
      </c>
      <c r="K73" s="75"/>
      <c r="M73" s="75">
        <f t="shared" si="30"/>
        <v>881200</v>
      </c>
      <c r="N73" s="75"/>
      <c r="P73" s="75"/>
      <c r="Q73" s="75"/>
      <c r="S73" s="75"/>
      <c r="T73" s="75"/>
      <c r="V73" s="75"/>
      <c r="W73" s="75"/>
      <c r="Y73" s="75">
        <v>881200</v>
      </c>
      <c r="Z73" s="75"/>
      <c r="AF73" s="75">
        <v>881200</v>
      </c>
      <c r="AG73" s="75"/>
      <c r="AL73" s="75">
        <v>881200</v>
      </c>
      <c r="AM73" s="75"/>
      <c r="AO73" s="75">
        <v>881200</v>
      </c>
      <c r="AP73" s="75">
        <f t="shared" si="16"/>
        <v>0</v>
      </c>
      <c r="AR73" s="75">
        <v>854800</v>
      </c>
      <c r="AS73" s="75">
        <f t="shared" si="27"/>
        <v>-26400</v>
      </c>
    </row>
    <row r="74" spans="1:45" x14ac:dyDescent="0.25">
      <c r="A74" s="3"/>
      <c r="B74" s="125"/>
      <c r="C74" s="126" t="s">
        <v>138</v>
      </c>
      <c r="D74" s="113" t="s">
        <v>139</v>
      </c>
      <c r="E74" s="75"/>
      <c r="F74" s="75">
        <v>36000</v>
      </c>
      <c r="G74" s="75">
        <v>36000</v>
      </c>
      <c r="H74" s="140"/>
      <c r="I74" s="76">
        <v>0</v>
      </c>
      <c r="J74" s="75">
        <f t="shared" si="31"/>
        <v>36000</v>
      </c>
      <c r="K74" s="75"/>
      <c r="M74" s="75">
        <f t="shared" si="30"/>
        <v>36000</v>
      </c>
      <c r="N74" s="75"/>
      <c r="P74" s="75"/>
      <c r="Q74" s="75"/>
      <c r="S74" s="75"/>
      <c r="T74" s="75"/>
      <c r="V74" s="75"/>
      <c r="W74" s="75"/>
      <c r="Y74" s="75">
        <v>36000</v>
      </c>
      <c r="Z74" s="75"/>
      <c r="AF74" s="75">
        <v>36000</v>
      </c>
      <c r="AG74" s="75"/>
      <c r="AL74" s="75">
        <v>36000</v>
      </c>
      <c r="AM74" s="75"/>
      <c r="AO74" s="75">
        <v>36000</v>
      </c>
      <c r="AP74" s="75">
        <f t="shared" si="16"/>
        <v>0</v>
      </c>
      <c r="AR74" s="75">
        <v>36000</v>
      </c>
      <c r="AS74" s="75">
        <f t="shared" si="27"/>
        <v>0</v>
      </c>
    </row>
    <row r="75" spans="1:45" x14ac:dyDescent="0.25">
      <c r="A75" s="3"/>
      <c r="B75" s="125"/>
      <c r="C75" s="126" t="s">
        <v>140</v>
      </c>
      <c r="D75" s="113" t="s">
        <v>141</v>
      </c>
      <c r="E75" s="75"/>
      <c r="F75" s="75">
        <v>120000</v>
      </c>
      <c r="G75" s="75">
        <v>120000</v>
      </c>
      <c r="H75" s="140"/>
      <c r="I75" s="76">
        <v>-10000</v>
      </c>
      <c r="J75" s="75">
        <f t="shared" si="31"/>
        <v>130000</v>
      </c>
      <c r="K75" s="75">
        <v>10000</v>
      </c>
      <c r="M75" s="75">
        <f t="shared" si="30"/>
        <v>130000</v>
      </c>
      <c r="N75" s="75">
        <v>10000</v>
      </c>
      <c r="P75" s="75"/>
      <c r="Q75" s="75"/>
      <c r="S75" s="75"/>
      <c r="T75" s="75"/>
      <c r="V75" s="75"/>
      <c r="W75" s="75"/>
      <c r="Y75" s="75">
        <v>130000</v>
      </c>
      <c r="Z75" s="75">
        <f t="shared" ref="Z75:Z76" si="32">Y75-G75</f>
        <v>10000</v>
      </c>
      <c r="AF75" s="75">
        <v>130000</v>
      </c>
      <c r="AG75" s="75">
        <f t="shared" ref="AG75:AG76" si="33">AF75-G75</f>
        <v>10000</v>
      </c>
      <c r="AL75" s="75">
        <v>130000</v>
      </c>
      <c r="AM75" s="75"/>
      <c r="AO75" s="75">
        <v>130000</v>
      </c>
      <c r="AP75" s="75">
        <f t="shared" si="16"/>
        <v>0</v>
      </c>
      <c r="AR75" s="75">
        <v>130000</v>
      </c>
      <c r="AS75" s="75">
        <f t="shared" si="27"/>
        <v>0</v>
      </c>
    </row>
    <row r="76" spans="1:45" ht="27" customHeight="1" x14ac:dyDescent="0.25">
      <c r="A76" s="3"/>
      <c r="B76" s="125"/>
      <c r="C76" s="126" t="s">
        <v>142</v>
      </c>
      <c r="D76" s="113" t="s">
        <v>143</v>
      </c>
      <c r="E76" s="75"/>
      <c r="F76" s="75">
        <v>300000</v>
      </c>
      <c r="G76" s="75">
        <v>300000</v>
      </c>
      <c r="H76" s="140"/>
      <c r="I76" s="76">
        <v>38812.720000000001</v>
      </c>
      <c r="J76" s="75">
        <f t="shared" si="31"/>
        <v>270000</v>
      </c>
      <c r="K76" s="75">
        <v>-30000</v>
      </c>
      <c r="M76" s="75">
        <f t="shared" si="30"/>
        <v>270000</v>
      </c>
      <c r="N76" s="75">
        <v>-30000</v>
      </c>
      <c r="P76" s="75"/>
      <c r="Q76" s="75"/>
      <c r="S76" s="75"/>
      <c r="T76" s="75"/>
      <c r="V76" s="75"/>
      <c r="W76" s="75"/>
      <c r="Y76" s="75">
        <v>270000</v>
      </c>
      <c r="Z76" s="75">
        <f t="shared" si="32"/>
        <v>-30000</v>
      </c>
      <c r="AF76" s="75">
        <v>270000</v>
      </c>
      <c r="AG76" s="75">
        <f t="shared" si="33"/>
        <v>-30000</v>
      </c>
      <c r="AL76" s="75">
        <v>270000</v>
      </c>
      <c r="AM76" s="75"/>
      <c r="AO76" s="75">
        <v>251000</v>
      </c>
      <c r="AP76" s="75">
        <f t="shared" si="16"/>
        <v>-19000</v>
      </c>
      <c r="AR76" s="75">
        <v>251000</v>
      </c>
      <c r="AS76" s="75">
        <f t="shared" si="27"/>
        <v>-19000</v>
      </c>
    </row>
    <row r="77" spans="1:45"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c r="AF77" s="148"/>
      <c r="AG77" s="148"/>
      <c r="AL77" s="70">
        <f>AL78+AL79+AL80+AL81+AL82</f>
        <v>365000</v>
      </c>
      <c r="AM77" s="148">
        <v>1200</v>
      </c>
      <c r="AO77" s="70">
        <f>AO78+AO79+AO80+AO81+AO82</f>
        <v>365000</v>
      </c>
      <c r="AP77" s="148"/>
      <c r="AR77" s="70">
        <f>AR78+AR79+AR80+AR81+AR82</f>
        <v>365000</v>
      </c>
      <c r="AS77" s="148"/>
    </row>
    <row r="78" spans="1:45"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c r="AF78" s="75"/>
      <c r="AG78" s="75"/>
      <c r="AL78" s="75">
        <v>100000</v>
      </c>
      <c r="AM78" s="75"/>
      <c r="AO78" s="75">
        <v>100000</v>
      </c>
      <c r="AP78" s="75"/>
      <c r="AR78" s="75">
        <v>100000</v>
      </c>
      <c r="AS78" s="75"/>
    </row>
    <row r="79" spans="1:45"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c r="AF79" s="75"/>
      <c r="AG79" s="75"/>
      <c r="AL79" s="75">
        <v>65000</v>
      </c>
      <c r="AM79" s="75"/>
      <c r="AO79" s="75">
        <v>65000</v>
      </c>
      <c r="AP79" s="75"/>
      <c r="AR79" s="75">
        <v>65000</v>
      </c>
      <c r="AS79" s="75"/>
    </row>
    <row r="80" spans="1:45"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c r="AF80" s="75"/>
      <c r="AG80" s="75"/>
      <c r="AL80" s="75">
        <v>60000</v>
      </c>
      <c r="AM80" s="75"/>
      <c r="AO80" s="75">
        <v>60000</v>
      </c>
      <c r="AP80" s="75"/>
      <c r="AR80" s="75">
        <v>60000</v>
      </c>
      <c r="AS80" s="75"/>
    </row>
    <row r="81" spans="1:45"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c r="AF81" s="75"/>
      <c r="AG81" s="75"/>
      <c r="AL81" s="75">
        <v>100000</v>
      </c>
      <c r="AM81" s="75"/>
      <c r="AO81" s="75">
        <v>100000</v>
      </c>
      <c r="AP81" s="75"/>
      <c r="AR81" s="75">
        <v>100000</v>
      </c>
      <c r="AS81" s="75"/>
    </row>
    <row r="82" spans="1:45"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19" t="s">
        <v>345</v>
      </c>
      <c r="AD82" s="219"/>
      <c r="AF82" s="75"/>
      <c r="AG82" s="75"/>
      <c r="AI82" s="219" t="s">
        <v>345</v>
      </c>
      <c r="AJ82" s="219"/>
      <c r="AL82" s="75">
        <v>40000</v>
      </c>
      <c r="AM82" s="75"/>
      <c r="AO82" s="75">
        <v>40000</v>
      </c>
      <c r="AP82" s="75"/>
      <c r="AR82" s="75">
        <v>40000</v>
      </c>
      <c r="AS82" s="75"/>
    </row>
    <row r="83" spans="1:45" s="72" customFormat="1" ht="18" x14ac:dyDescent="0.25">
      <c r="A83" s="67"/>
      <c r="B83" s="124" t="s">
        <v>156</v>
      </c>
      <c r="C83" s="124"/>
      <c r="D83" s="112" t="s">
        <v>157</v>
      </c>
      <c r="E83" s="70">
        <v>22000000</v>
      </c>
      <c r="F83" s="70">
        <f>F84+F85+F86+F87</f>
        <v>21300000</v>
      </c>
      <c r="G83" s="70">
        <f>G84+G85+G86+G87+670000</f>
        <v>16300000</v>
      </c>
      <c r="H83" s="139"/>
      <c r="I83" s="70">
        <f>I84+I85+I86+I87</f>
        <v>8283340.5099999998</v>
      </c>
      <c r="J83" s="70">
        <f>J84+J85+J86+J87</f>
        <v>14030000</v>
      </c>
      <c r="K83" s="70">
        <f>J83-G83</f>
        <v>-2270000</v>
      </c>
      <c r="M83" s="70">
        <f>M84+M85+M86+M87</f>
        <v>14146000</v>
      </c>
      <c r="N83" s="70">
        <f>M83-G83</f>
        <v>-2154000</v>
      </c>
      <c r="P83" s="70"/>
      <c r="Q83" s="70"/>
      <c r="R83" s="145"/>
      <c r="S83" s="70"/>
      <c r="T83" s="70"/>
      <c r="V83" s="70">
        <f>V84+V85+V86+V87</f>
        <v>14028300</v>
      </c>
      <c r="W83" s="193">
        <f>V83-16300000</f>
        <v>-2271700</v>
      </c>
      <c r="Y83" s="70">
        <f>Y84+Y85+Y86+Y87</f>
        <v>11747100</v>
      </c>
      <c r="Z83" s="70">
        <f>Y83-G83</f>
        <v>-4552900</v>
      </c>
      <c r="AC83" s="70">
        <f>AC84+AC85+AC86+AC87</f>
        <v>7650500</v>
      </c>
      <c r="AD83" s="70">
        <f>AC83-G83</f>
        <v>-8649500</v>
      </c>
      <c r="AF83" s="70">
        <f>AF84+AF85+AF86+AF87</f>
        <v>11747100</v>
      </c>
      <c r="AG83" s="70">
        <v>-3724000</v>
      </c>
      <c r="AI83" s="70">
        <f>AI84+AI85+AI86+AI87</f>
        <v>8760500</v>
      </c>
      <c r="AJ83" s="70">
        <f>AI83-G83</f>
        <v>-7539500</v>
      </c>
      <c r="AL83" s="70">
        <f>AL84+AL85+AL86+AL87</f>
        <v>8760500</v>
      </c>
      <c r="AM83" s="70"/>
      <c r="AO83" s="70">
        <f>AO84+AO85+AO86+AO87</f>
        <v>8760500</v>
      </c>
      <c r="AP83" s="70"/>
      <c r="AR83" s="70">
        <f>AR84+AR85+AR86+AR87</f>
        <v>8760500</v>
      </c>
      <c r="AS83" s="70"/>
    </row>
    <row r="84" spans="1:45"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c r="AF84" s="75">
        <v>680000</v>
      </c>
      <c r="AG84" s="75"/>
      <c r="AI84" s="75">
        <v>680000</v>
      </c>
      <c r="AJ84" s="75"/>
      <c r="AL84" s="75">
        <v>680000</v>
      </c>
      <c r="AM84" s="75">
        <v>5900</v>
      </c>
      <c r="AO84" s="75">
        <v>680000</v>
      </c>
      <c r="AP84" s="75"/>
      <c r="AR84" s="75">
        <v>680000</v>
      </c>
      <c r="AS84" s="75"/>
    </row>
    <row r="85" spans="1:45" x14ac:dyDescent="0.25">
      <c r="A85" s="3"/>
      <c r="B85" s="125"/>
      <c r="C85" s="126" t="s">
        <v>160</v>
      </c>
      <c r="D85" s="113" t="s">
        <v>161</v>
      </c>
      <c r="E85" s="75"/>
      <c r="F85" s="75">
        <v>13500000</v>
      </c>
      <c r="G85" s="75">
        <f>F85-5000000</f>
        <v>8500000</v>
      </c>
      <c r="H85" s="140"/>
      <c r="I85" s="76">
        <v>3694577.01</v>
      </c>
      <c r="J85" s="75">
        <f t="shared" ref="J85:J87" si="34">G85+K85</f>
        <v>7000000</v>
      </c>
      <c r="K85" s="75">
        <v>-1500000</v>
      </c>
      <c r="M85" s="75">
        <f>G85+N85</f>
        <v>7116000</v>
      </c>
      <c r="N85" s="75">
        <v>-1384000</v>
      </c>
      <c r="P85" s="75"/>
      <c r="Q85" s="75"/>
      <c r="R85" s="98"/>
      <c r="S85" s="75"/>
      <c r="T85" s="75"/>
      <c r="V85" s="75">
        <v>6328300</v>
      </c>
      <c r="W85" s="75"/>
      <c r="Y85" s="75">
        <v>4667100</v>
      </c>
      <c r="Z85" s="75"/>
      <c r="AC85" s="75">
        <v>4430000</v>
      </c>
      <c r="AD85" s="75"/>
      <c r="AF85" s="75">
        <v>4667100</v>
      </c>
      <c r="AG85" s="75"/>
      <c r="AI85" s="75">
        <v>4430000</v>
      </c>
      <c r="AJ85" s="75"/>
      <c r="AL85" s="75">
        <v>4430000</v>
      </c>
      <c r="AM85" s="75"/>
      <c r="AO85" s="75">
        <v>4430000</v>
      </c>
      <c r="AP85" s="75"/>
      <c r="AR85" s="75">
        <v>4430000</v>
      </c>
      <c r="AS85" s="75"/>
    </row>
    <row r="86" spans="1:45" ht="27" customHeight="1" x14ac:dyDescent="0.25">
      <c r="A86" s="3"/>
      <c r="B86" s="125"/>
      <c r="C86" s="126" t="s">
        <v>162</v>
      </c>
      <c r="D86" s="113" t="s">
        <v>163</v>
      </c>
      <c r="E86" s="75"/>
      <c r="F86" s="75">
        <v>6000000</v>
      </c>
      <c r="G86" s="75">
        <f>F86-670000</f>
        <v>5330000</v>
      </c>
      <c r="H86" s="140"/>
      <c r="I86" s="76">
        <v>4463064.5</v>
      </c>
      <c r="J86" s="75">
        <f t="shared" si="34"/>
        <v>5330000</v>
      </c>
      <c r="K86" s="75"/>
      <c r="M86" s="75">
        <f>G86+N86</f>
        <v>5330000</v>
      </c>
      <c r="N86" s="75"/>
      <c r="P86" s="75"/>
      <c r="Q86" s="75"/>
      <c r="R86" s="98"/>
      <c r="S86" s="75"/>
      <c r="T86" s="75"/>
      <c r="V86" s="75">
        <v>6000000</v>
      </c>
      <c r="W86" s="75"/>
      <c r="Y86" s="75">
        <v>6000000</v>
      </c>
      <c r="Z86" s="75"/>
      <c r="AA86" s="98"/>
      <c r="AC86" s="75">
        <v>2140500</v>
      </c>
      <c r="AD86" s="75"/>
      <c r="AF86" s="75">
        <v>6000000</v>
      </c>
      <c r="AG86" s="75"/>
      <c r="AI86" s="75">
        <v>3150500</v>
      </c>
      <c r="AJ86" s="75"/>
      <c r="AL86" s="75">
        <v>3150500</v>
      </c>
      <c r="AM86" s="75"/>
      <c r="AO86" s="75">
        <v>3150500</v>
      </c>
      <c r="AP86" s="75"/>
      <c r="AR86" s="75">
        <v>3150500</v>
      </c>
      <c r="AS86" s="75"/>
    </row>
    <row r="87" spans="1:45" x14ac:dyDescent="0.25">
      <c r="A87" s="3"/>
      <c r="B87" s="125"/>
      <c r="C87" s="126" t="s">
        <v>164</v>
      </c>
      <c r="D87" s="113" t="s">
        <v>165</v>
      </c>
      <c r="E87" s="75"/>
      <c r="F87" s="75">
        <v>1120000</v>
      </c>
      <c r="G87" s="75">
        <f>F87</f>
        <v>1120000</v>
      </c>
      <c r="H87" s="140"/>
      <c r="I87" s="76">
        <v>0</v>
      </c>
      <c r="J87" s="75">
        <f t="shared" si="34"/>
        <v>1120000</v>
      </c>
      <c r="K87" s="75"/>
      <c r="M87" s="75">
        <f>G87+N87</f>
        <v>1120000</v>
      </c>
      <c r="N87" s="75"/>
      <c r="P87" s="75"/>
      <c r="Q87" s="75"/>
      <c r="R87" s="98"/>
      <c r="S87" s="75"/>
      <c r="T87" s="75"/>
      <c r="V87" s="75">
        <v>1120000</v>
      </c>
      <c r="W87" s="75"/>
      <c r="Y87" s="75">
        <v>400000</v>
      </c>
      <c r="Z87" s="75"/>
      <c r="AC87" s="75">
        <v>400000</v>
      </c>
      <c r="AD87" s="75"/>
      <c r="AF87" s="75">
        <v>400000</v>
      </c>
      <c r="AG87" s="75"/>
      <c r="AI87" s="75">
        <v>500000</v>
      </c>
      <c r="AJ87" s="75"/>
      <c r="AL87" s="75">
        <v>500000</v>
      </c>
      <c r="AM87" s="75"/>
      <c r="AO87" s="75">
        <v>500000</v>
      </c>
      <c r="AP87" s="75"/>
      <c r="AR87" s="75">
        <v>500000</v>
      </c>
      <c r="AS87" s="75"/>
    </row>
    <row r="88" spans="1:45" ht="25.5" x14ac:dyDescent="0.25">
      <c r="A88" s="3"/>
      <c r="B88" s="120" t="s">
        <v>166</v>
      </c>
      <c r="C88" s="121"/>
      <c r="D88" s="110" t="s">
        <v>167</v>
      </c>
      <c r="E88" s="14">
        <f>E89+E97+E103+E106+E114+E119+E132+E139+E144+E149</f>
        <v>163015000</v>
      </c>
      <c r="F88" s="14">
        <f t="shared" ref="F88:G88" si="35">F89+F97+F103+F106+F114+F119+F132+F139+F144+F149</f>
        <v>146451000</v>
      </c>
      <c r="G88" s="14">
        <f t="shared" si="35"/>
        <v>151451000</v>
      </c>
      <c r="H88" s="138"/>
      <c r="I88" s="14"/>
      <c r="J88" s="14"/>
      <c r="K88" s="14"/>
      <c r="M88" s="14"/>
      <c r="N88" s="14"/>
      <c r="P88" s="14"/>
      <c r="Q88" s="14"/>
      <c r="S88" s="14"/>
      <c r="T88" s="14"/>
      <c r="V88" s="14"/>
      <c r="W88" s="14"/>
      <c r="Y88" s="14"/>
      <c r="Z88" s="14"/>
      <c r="AC88" s="146"/>
      <c r="AD88" s="146"/>
      <c r="AF88" s="14"/>
      <c r="AG88" s="14"/>
      <c r="AJ88" s="195">
        <f>8649500-3724000</f>
        <v>4925500</v>
      </c>
      <c r="AL88" s="14"/>
      <c r="AM88" s="14"/>
      <c r="AO88" s="14"/>
      <c r="AP88" s="14"/>
      <c r="AR88" s="14"/>
      <c r="AS88" s="14"/>
    </row>
    <row r="89" spans="1:45"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193">
        <f>V89-G89</f>
        <v>1308900</v>
      </c>
      <c r="Y89" s="70">
        <f>Y90+Y91+Y92+Y93+Y94+Y95+Y96</f>
        <v>16611400</v>
      </c>
      <c r="Z89" s="70">
        <f>Y89-G89</f>
        <v>1308900</v>
      </c>
      <c r="AF89" s="70">
        <f>AF90+AF91+AF92+AF93+AF94+AF95+AF96</f>
        <v>16502500</v>
      </c>
      <c r="AG89" s="70">
        <f>AF89-G89</f>
        <v>1200000</v>
      </c>
      <c r="AJ89" s="145">
        <f>AJ83-AG83</f>
        <v>-3815500</v>
      </c>
      <c r="AL89" s="70">
        <f>AL90+AL91+AL92+AL93+AL94+AL95+AL96</f>
        <v>16502500</v>
      </c>
      <c r="AM89" s="70">
        <v>0</v>
      </c>
      <c r="AO89" s="70">
        <f>AO90+AO91+AO92+AO93+AO94+AO95+AO96</f>
        <v>16502500</v>
      </c>
      <c r="AP89" s="70">
        <v>0</v>
      </c>
      <c r="AR89" s="70">
        <f>AR90+AR91+AR92+AR93+AR94+AR95+AR96</f>
        <v>16502500</v>
      </c>
      <c r="AS89" s="70">
        <v>0</v>
      </c>
    </row>
    <row r="90" spans="1:45" x14ac:dyDescent="0.25">
      <c r="A90" s="3"/>
      <c r="B90" s="125"/>
      <c r="C90" s="126" t="s">
        <v>170</v>
      </c>
      <c r="D90" s="113" t="s">
        <v>171</v>
      </c>
      <c r="E90" s="75"/>
      <c r="F90" s="75">
        <v>2865300</v>
      </c>
      <c r="G90" s="75">
        <v>2865300</v>
      </c>
      <c r="H90" s="140"/>
      <c r="I90" s="76">
        <v>12</v>
      </c>
      <c r="J90" s="75">
        <f>G90+K90</f>
        <v>2865300</v>
      </c>
      <c r="K90" s="75"/>
      <c r="M90" s="75">
        <f t="shared" ref="M90:M96" si="36">G90+N90</f>
        <v>2865300</v>
      </c>
      <c r="N90" s="75"/>
      <c r="P90" s="75"/>
      <c r="Q90" s="75"/>
      <c r="S90" s="75"/>
      <c r="T90" s="75"/>
      <c r="V90" s="75">
        <v>2865300</v>
      </c>
      <c r="W90" s="75"/>
      <c r="Y90" s="75">
        <v>2865300</v>
      </c>
      <c r="Z90" s="75"/>
      <c r="AA90" s="62"/>
      <c r="AF90" s="75">
        <v>2865300</v>
      </c>
      <c r="AG90" s="75"/>
      <c r="AJ90" s="3">
        <v>-4925500</v>
      </c>
      <c r="AL90" s="75">
        <v>2865300</v>
      </c>
      <c r="AM90" s="75"/>
      <c r="AO90" s="75">
        <v>2865300</v>
      </c>
      <c r="AP90" s="75"/>
      <c r="AR90" s="75">
        <v>2865300</v>
      </c>
      <c r="AS90" s="75"/>
    </row>
    <row r="91" spans="1:45" x14ac:dyDescent="0.25">
      <c r="A91" s="3"/>
      <c r="B91" s="125"/>
      <c r="C91" s="126" t="s">
        <v>170</v>
      </c>
      <c r="D91" s="113" t="s">
        <v>172</v>
      </c>
      <c r="E91" s="75"/>
      <c r="F91" s="75">
        <v>70100</v>
      </c>
      <c r="G91" s="75">
        <v>70100</v>
      </c>
      <c r="H91" s="140"/>
      <c r="I91" s="76">
        <v>-4</v>
      </c>
      <c r="J91" s="75">
        <f t="shared" ref="J91:J102" si="37">G91+K91</f>
        <v>70105</v>
      </c>
      <c r="K91" s="75">
        <v>5</v>
      </c>
      <c r="M91" s="75">
        <f t="shared" si="36"/>
        <v>70100</v>
      </c>
      <c r="N91" s="75"/>
      <c r="P91" s="75"/>
      <c r="Q91" s="75"/>
      <c r="S91" s="75"/>
      <c r="T91" s="75"/>
      <c r="V91" s="75">
        <v>70100</v>
      </c>
      <c r="W91" s="75"/>
      <c r="Y91" s="75">
        <v>70100</v>
      </c>
      <c r="Z91" s="75"/>
      <c r="AA91" s="62"/>
      <c r="AF91" s="75">
        <v>70100</v>
      </c>
      <c r="AG91" s="75"/>
      <c r="AL91" s="75">
        <v>70100</v>
      </c>
      <c r="AM91" s="75"/>
      <c r="AO91" s="75">
        <v>70100</v>
      </c>
      <c r="AP91" s="75"/>
      <c r="AR91" s="75">
        <v>70100</v>
      </c>
      <c r="AS91" s="75"/>
    </row>
    <row r="92" spans="1:45" x14ac:dyDescent="0.25">
      <c r="A92" s="3"/>
      <c r="B92" s="125"/>
      <c r="C92" s="126" t="s">
        <v>170</v>
      </c>
      <c r="D92" s="113" t="s">
        <v>173</v>
      </c>
      <c r="E92" s="75"/>
      <c r="F92" s="75">
        <v>151000</v>
      </c>
      <c r="G92" s="75">
        <v>151000</v>
      </c>
      <c r="H92" s="140"/>
      <c r="I92" s="76">
        <v>13036.299999999988</v>
      </c>
      <c r="J92" s="75">
        <f t="shared" si="37"/>
        <v>141000</v>
      </c>
      <c r="K92" s="75">
        <v>-10000</v>
      </c>
      <c r="M92" s="75">
        <f t="shared" si="36"/>
        <v>141000</v>
      </c>
      <c r="N92" s="75">
        <v>-10000</v>
      </c>
      <c r="P92" s="75"/>
      <c r="Q92" s="75"/>
      <c r="S92" s="75"/>
      <c r="T92" s="75"/>
      <c r="V92" s="75">
        <v>141000</v>
      </c>
      <c r="W92" s="75"/>
      <c r="Y92" s="75">
        <v>141000</v>
      </c>
      <c r="Z92" s="75"/>
      <c r="AA92" s="62"/>
      <c r="AF92" s="75">
        <v>151000</v>
      </c>
      <c r="AG92" s="75"/>
      <c r="AK92" s="146"/>
      <c r="AL92" s="75">
        <v>151000</v>
      </c>
      <c r="AM92" s="75"/>
      <c r="AO92" s="75">
        <v>151000</v>
      </c>
      <c r="AP92" s="75"/>
      <c r="AR92" s="75">
        <v>151000</v>
      </c>
      <c r="AS92" s="75"/>
    </row>
    <row r="93" spans="1:45" x14ac:dyDescent="0.25">
      <c r="A93" s="3"/>
      <c r="B93" s="125"/>
      <c r="C93" s="126" t="s">
        <v>174</v>
      </c>
      <c r="D93" s="113" t="s">
        <v>175</v>
      </c>
      <c r="E93" s="75"/>
      <c r="F93" s="75">
        <v>662300</v>
      </c>
      <c r="G93" s="75">
        <v>662300</v>
      </c>
      <c r="H93" s="140"/>
      <c r="I93" s="76">
        <v>20</v>
      </c>
      <c r="J93" s="75">
        <f t="shared" si="37"/>
        <v>662300</v>
      </c>
      <c r="K93" s="75"/>
      <c r="M93" s="75">
        <f t="shared" si="36"/>
        <v>662300</v>
      </c>
      <c r="N93" s="75"/>
      <c r="P93" s="75"/>
      <c r="Q93" s="75"/>
      <c r="S93" s="75"/>
      <c r="T93" s="75"/>
      <c r="V93" s="75">
        <v>662300</v>
      </c>
      <c r="W93" s="75"/>
      <c r="Y93" s="75">
        <v>662300</v>
      </c>
      <c r="Z93" s="75"/>
      <c r="AA93" s="62"/>
      <c r="AB93" s="98"/>
      <c r="AF93" s="75">
        <v>662300</v>
      </c>
      <c r="AG93" s="75"/>
      <c r="AL93" s="75">
        <v>662300</v>
      </c>
      <c r="AM93" s="75"/>
      <c r="AO93" s="75">
        <v>662300</v>
      </c>
      <c r="AP93" s="75"/>
      <c r="AR93" s="75">
        <v>662300</v>
      </c>
      <c r="AS93" s="75"/>
    </row>
    <row r="94" spans="1:45" x14ac:dyDescent="0.25">
      <c r="A94" s="3"/>
      <c r="B94" s="125"/>
      <c r="C94" s="126" t="s">
        <v>176</v>
      </c>
      <c r="D94" s="113" t="s">
        <v>177</v>
      </c>
      <c r="E94" s="75"/>
      <c r="F94" s="75">
        <v>96800</v>
      </c>
      <c r="G94" s="75">
        <v>232200</v>
      </c>
      <c r="H94" s="140"/>
      <c r="I94" s="76">
        <v>0</v>
      </c>
      <c r="J94" s="75">
        <f t="shared" si="37"/>
        <v>232200</v>
      </c>
      <c r="K94" s="75"/>
      <c r="M94" s="75">
        <f t="shared" si="36"/>
        <v>232200</v>
      </c>
      <c r="N94" s="75"/>
      <c r="P94" s="75"/>
      <c r="Q94" s="75"/>
      <c r="S94" s="75"/>
      <c r="T94" s="75"/>
      <c r="V94" s="75">
        <v>232200</v>
      </c>
      <c r="W94" s="75"/>
      <c r="Y94" s="75">
        <v>232200</v>
      </c>
      <c r="Z94" s="75"/>
      <c r="AA94" s="62"/>
      <c r="AF94" s="75">
        <v>232200</v>
      </c>
      <c r="AG94" s="75"/>
      <c r="AL94" s="75">
        <v>232200</v>
      </c>
      <c r="AM94" s="75"/>
      <c r="AO94" s="75">
        <v>232200</v>
      </c>
      <c r="AP94" s="75"/>
      <c r="AR94" s="75">
        <v>232200</v>
      </c>
      <c r="AS94" s="75"/>
    </row>
    <row r="95" spans="1:45" x14ac:dyDescent="0.25">
      <c r="A95" s="3"/>
      <c r="B95" s="125"/>
      <c r="C95" s="126" t="s">
        <v>178</v>
      </c>
      <c r="D95" s="113" t="s">
        <v>179</v>
      </c>
      <c r="E95" s="75"/>
      <c r="F95" s="75">
        <v>10614500</v>
      </c>
      <c r="G95" s="75">
        <v>10781600</v>
      </c>
      <c r="H95" s="140"/>
      <c r="I95" s="76">
        <v>-1287243.8100000005</v>
      </c>
      <c r="J95" s="75">
        <f t="shared" si="37"/>
        <v>12068855</v>
      </c>
      <c r="K95" s="75">
        <v>1287255</v>
      </c>
      <c r="M95" s="75">
        <f t="shared" si="36"/>
        <v>12068900</v>
      </c>
      <c r="N95" s="75">
        <v>1287300</v>
      </c>
      <c r="P95" s="75"/>
      <c r="Q95" s="75"/>
      <c r="S95" s="75"/>
      <c r="T95" s="75"/>
      <c r="V95" s="75">
        <v>12100000</v>
      </c>
      <c r="W95" s="75"/>
      <c r="Y95" s="75">
        <v>12100000</v>
      </c>
      <c r="Z95" s="75"/>
      <c r="AA95" s="62"/>
      <c r="AF95" s="75">
        <v>11981600</v>
      </c>
      <c r="AG95" s="75"/>
      <c r="AL95" s="75">
        <v>11981600</v>
      </c>
      <c r="AM95" s="75"/>
      <c r="AO95" s="75">
        <v>11981600</v>
      </c>
      <c r="AP95" s="75"/>
      <c r="AR95" s="75">
        <v>11981600</v>
      </c>
      <c r="AS95" s="75"/>
    </row>
    <row r="96" spans="1:45" x14ac:dyDescent="0.25">
      <c r="A96" s="3"/>
      <c r="B96" s="125"/>
      <c r="C96" s="126" t="s">
        <v>180</v>
      </c>
      <c r="D96" s="113" t="s">
        <v>181</v>
      </c>
      <c r="E96" s="75"/>
      <c r="F96" s="75">
        <v>540000</v>
      </c>
      <c r="G96" s="75">
        <v>540000</v>
      </c>
      <c r="H96" s="140"/>
      <c r="I96" s="76">
        <v>-460</v>
      </c>
      <c r="J96" s="75">
        <f t="shared" si="37"/>
        <v>540500</v>
      </c>
      <c r="K96" s="75">
        <v>500</v>
      </c>
      <c r="M96" s="75">
        <f t="shared" si="36"/>
        <v>540500</v>
      </c>
      <c r="N96" s="75">
        <v>500</v>
      </c>
      <c r="P96" s="75"/>
      <c r="Q96" s="75"/>
      <c r="S96" s="75"/>
      <c r="T96" s="75"/>
      <c r="V96" s="75">
        <v>540500</v>
      </c>
      <c r="W96" s="75"/>
      <c r="Y96" s="75">
        <v>540500</v>
      </c>
      <c r="Z96" s="75"/>
      <c r="AA96" s="194"/>
      <c r="AF96" s="75">
        <v>540000</v>
      </c>
      <c r="AG96" s="75"/>
      <c r="AL96" s="75">
        <v>540000</v>
      </c>
      <c r="AM96" s="75"/>
      <c r="AO96" s="75">
        <v>540000</v>
      </c>
      <c r="AP96" s="75"/>
      <c r="AR96" s="75">
        <v>540000</v>
      </c>
      <c r="AS96" s="75"/>
    </row>
    <row r="97" spans="1:45"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c r="AF97" s="148"/>
      <c r="AG97" s="148"/>
      <c r="AL97" s="70">
        <f>AL98+AL99+AL100+AL101+AL102</f>
        <v>9151300</v>
      </c>
      <c r="AM97" s="148">
        <v>0</v>
      </c>
      <c r="AO97" s="70">
        <f>AO98+AO99+AO100+AO101+AO102</f>
        <v>9142000</v>
      </c>
      <c r="AP97" s="148">
        <f>AO97-AL97</f>
        <v>-9300</v>
      </c>
      <c r="AR97" s="70">
        <f>AR98+AR99+AR100+AR101+AR102</f>
        <v>9093200</v>
      </c>
      <c r="AS97" s="148">
        <f>AR97-AL97</f>
        <v>-58100</v>
      </c>
    </row>
    <row r="98" spans="1:45" x14ac:dyDescent="0.25">
      <c r="A98" s="3"/>
      <c r="B98" s="125"/>
      <c r="C98" s="126" t="s">
        <v>184</v>
      </c>
      <c r="D98" s="113" t="s">
        <v>185</v>
      </c>
      <c r="E98" s="75"/>
      <c r="F98" s="75">
        <v>800000</v>
      </c>
      <c r="G98" s="75">
        <v>800000</v>
      </c>
      <c r="H98" s="140"/>
      <c r="I98" s="76">
        <v>-118242.6399999999</v>
      </c>
      <c r="J98" s="75">
        <f t="shared" si="37"/>
        <v>920000</v>
      </c>
      <c r="K98" s="75">
        <v>120000</v>
      </c>
      <c r="M98" s="75">
        <f>G98+N98</f>
        <v>920000</v>
      </c>
      <c r="N98" s="75">
        <v>120000</v>
      </c>
      <c r="P98" s="75">
        <f>G98+Q98</f>
        <v>920000</v>
      </c>
      <c r="Q98" s="75">
        <v>120000</v>
      </c>
      <c r="S98" s="75">
        <f>G98+T98</f>
        <v>920000</v>
      </c>
      <c r="T98" s="75">
        <v>120000</v>
      </c>
      <c r="V98" s="75"/>
      <c r="W98" s="75"/>
      <c r="Y98" s="75"/>
      <c r="Z98" s="75"/>
      <c r="AF98" s="75"/>
      <c r="AG98" s="75"/>
      <c r="AL98" s="75">
        <v>920000</v>
      </c>
      <c r="AM98" s="75"/>
      <c r="AO98" s="75">
        <v>920000</v>
      </c>
      <c r="AP98" s="75">
        <f t="shared" ref="AP98:AP102" si="38">AO98-AL98</f>
        <v>0</v>
      </c>
      <c r="AR98" s="75">
        <v>920000</v>
      </c>
      <c r="AS98" s="75">
        <f t="shared" ref="AS98:AS102" si="39">AR98-AL98</f>
        <v>0</v>
      </c>
    </row>
    <row r="99" spans="1:45" x14ac:dyDescent="0.25">
      <c r="A99" s="3"/>
      <c r="B99" s="125"/>
      <c r="C99" s="126" t="s">
        <v>186</v>
      </c>
      <c r="D99" s="113" t="s">
        <v>187</v>
      </c>
      <c r="E99" s="75"/>
      <c r="F99" s="75">
        <v>794000</v>
      </c>
      <c r="G99" s="75">
        <v>794000</v>
      </c>
      <c r="H99" s="140"/>
      <c r="I99" s="76">
        <v>-81287.850000000093</v>
      </c>
      <c r="J99" s="75">
        <f t="shared" si="37"/>
        <v>875300</v>
      </c>
      <c r="K99" s="75">
        <v>81300</v>
      </c>
      <c r="M99" s="75">
        <f>G99+N99</f>
        <v>875300</v>
      </c>
      <c r="N99" s="75">
        <v>81300</v>
      </c>
      <c r="P99" s="75">
        <f t="shared" ref="P99:P102" si="40">G99+Q99</f>
        <v>875300</v>
      </c>
      <c r="Q99" s="75">
        <v>81300</v>
      </c>
      <c r="S99" s="75">
        <f>G99+T99</f>
        <v>875300</v>
      </c>
      <c r="T99" s="75">
        <v>81300</v>
      </c>
      <c r="V99" s="75"/>
      <c r="W99" s="75"/>
      <c r="Y99" s="75"/>
      <c r="Z99" s="75"/>
      <c r="AF99" s="75"/>
      <c r="AG99" s="75"/>
      <c r="AL99" s="75">
        <v>875300</v>
      </c>
      <c r="AM99" s="75"/>
      <c r="AO99" s="75">
        <v>866000</v>
      </c>
      <c r="AP99" s="75">
        <f t="shared" si="38"/>
        <v>-9300</v>
      </c>
      <c r="AR99" s="75">
        <v>865000</v>
      </c>
      <c r="AS99" s="75">
        <f t="shared" si="39"/>
        <v>-10300</v>
      </c>
    </row>
    <row r="100" spans="1:45" x14ac:dyDescent="0.25">
      <c r="A100" s="3"/>
      <c r="B100" s="125"/>
      <c r="C100" s="126" t="s">
        <v>188</v>
      </c>
      <c r="D100" s="113" t="s">
        <v>189</v>
      </c>
      <c r="E100" s="75"/>
      <c r="F100" s="75">
        <v>6050200</v>
      </c>
      <c r="G100" s="75">
        <v>6050200</v>
      </c>
      <c r="H100" s="140"/>
      <c r="I100" s="76">
        <v>-840000</v>
      </c>
      <c r="J100" s="75">
        <f t="shared" si="37"/>
        <v>6840200</v>
      </c>
      <c r="K100" s="75">
        <v>790000</v>
      </c>
      <c r="L100" s="3">
        <v>808000</v>
      </c>
      <c r="M100" s="75">
        <f>G100+N100</f>
        <v>6890200</v>
      </c>
      <c r="N100" s="75">
        <v>840000</v>
      </c>
      <c r="P100" s="75">
        <f t="shared" si="40"/>
        <v>6890200</v>
      </c>
      <c r="Q100" s="75">
        <v>840000</v>
      </c>
      <c r="S100" s="75">
        <f>G100+T100</f>
        <v>6900200</v>
      </c>
      <c r="T100" s="75">
        <v>850000</v>
      </c>
      <c r="V100" s="75"/>
      <c r="W100" s="75"/>
      <c r="Y100" s="75"/>
      <c r="Z100" s="75"/>
      <c r="AF100" s="75"/>
      <c r="AG100" s="75"/>
      <c r="AL100" s="75">
        <v>6900200</v>
      </c>
      <c r="AM100" s="75"/>
      <c r="AO100" s="75">
        <v>6900200</v>
      </c>
      <c r="AP100" s="75">
        <f t="shared" si="38"/>
        <v>0</v>
      </c>
      <c r="AR100" s="75">
        <v>6882000</v>
      </c>
      <c r="AS100" s="75">
        <f t="shared" si="39"/>
        <v>-18200</v>
      </c>
    </row>
    <row r="101" spans="1:45" x14ac:dyDescent="0.25">
      <c r="A101" s="3"/>
      <c r="B101" s="125"/>
      <c r="C101" s="126" t="s">
        <v>190</v>
      </c>
      <c r="D101" s="113" t="s">
        <v>191</v>
      </c>
      <c r="E101" s="75"/>
      <c r="F101" s="75">
        <v>251800</v>
      </c>
      <c r="G101" s="75">
        <v>251800</v>
      </c>
      <c r="H101" s="140"/>
      <c r="I101" s="76">
        <v>156800</v>
      </c>
      <c r="J101" s="75">
        <f t="shared" si="37"/>
        <v>251800</v>
      </c>
      <c r="K101" s="75"/>
      <c r="M101" s="75">
        <f>G101+N101</f>
        <v>251800</v>
      </c>
      <c r="N101" s="75"/>
      <c r="P101" s="75">
        <f t="shared" si="40"/>
        <v>251800</v>
      </c>
      <c r="Q101" s="75"/>
      <c r="S101" s="75">
        <f>G101+T101</f>
        <v>251800</v>
      </c>
      <c r="T101" s="75"/>
      <c r="V101" s="75"/>
      <c r="W101" s="75"/>
      <c r="Y101" s="75"/>
      <c r="Z101" s="75"/>
      <c r="AF101" s="75"/>
      <c r="AG101" s="75"/>
      <c r="AL101" s="75">
        <v>251800</v>
      </c>
      <c r="AM101" s="75"/>
      <c r="AO101" s="75">
        <v>251800</v>
      </c>
      <c r="AP101" s="75">
        <f t="shared" si="38"/>
        <v>0</v>
      </c>
      <c r="AR101" s="75">
        <v>222200</v>
      </c>
      <c r="AS101" s="75">
        <f t="shared" si="39"/>
        <v>-29600</v>
      </c>
    </row>
    <row r="102" spans="1:45" x14ac:dyDescent="0.25">
      <c r="A102" s="3"/>
      <c r="B102" s="125"/>
      <c r="C102" s="126" t="s">
        <v>192</v>
      </c>
      <c r="D102" s="113" t="s">
        <v>193</v>
      </c>
      <c r="E102" s="75"/>
      <c r="F102" s="75">
        <v>204000</v>
      </c>
      <c r="G102" s="75">
        <v>204000</v>
      </c>
      <c r="H102" s="140"/>
      <c r="I102" s="76">
        <v>0</v>
      </c>
      <c r="J102" s="75">
        <f t="shared" si="37"/>
        <v>204000</v>
      </c>
      <c r="K102" s="75"/>
      <c r="M102" s="75">
        <f>G102+N102</f>
        <v>204000</v>
      </c>
      <c r="N102" s="75"/>
      <c r="P102" s="75">
        <f t="shared" si="40"/>
        <v>204000</v>
      </c>
      <c r="Q102" s="75"/>
      <c r="S102" s="75">
        <f t="shared" ref="S102" si="41">J102+T102</f>
        <v>204000</v>
      </c>
      <c r="T102" s="75"/>
      <c r="V102" s="75"/>
      <c r="W102" s="75"/>
      <c r="Y102" s="75"/>
      <c r="Z102" s="75"/>
      <c r="AF102" s="75"/>
      <c r="AG102" s="75"/>
      <c r="AL102" s="75">
        <v>204000</v>
      </c>
      <c r="AM102" s="75"/>
      <c r="AO102" s="75">
        <v>204000</v>
      </c>
      <c r="AP102" s="75">
        <f t="shared" si="38"/>
        <v>0</v>
      </c>
      <c r="AR102" s="75">
        <v>204000</v>
      </c>
      <c r="AS102" s="75">
        <f t="shared" si="39"/>
        <v>0</v>
      </c>
    </row>
    <row r="103" spans="1:45"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c r="AF103" s="70"/>
      <c r="AG103" s="70"/>
      <c r="AL103" s="70">
        <f>AL104+AL105</f>
        <v>1697500</v>
      </c>
      <c r="AM103" s="70">
        <v>0</v>
      </c>
      <c r="AO103" s="70">
        <f>AO104+AO105</f>
        <v>1697500</v>
      </c>
      <c r="AP103" s="70">
        <v>0</v>
      </c>
      <c r="AR103" s="70">
        <f>AR104+AR105</f>
        <v>1697500</v>
      </c>
      <c r="AS103" s="70">
        <v>0</v>
      </c>
    </row>
    <row r="104" spans="1:45"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c r="AF104" s="54"/>
      <c r="AG104" s="54"/>
      <c r="AL104" s="75">
        <v>1697500</v>
      </c>
      <c r="AM104" s="54"/>
      <c r="AO104" s="75">
        <v>1697500</v>
      </c>
      <c r="AP104" s="54"/>
      <c r="AR104" s="75">
        <v>1697500</v>
      </c>
      <c r="AS104" s="54"/>
    </row>
    <row r="105" spans="1:45"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c r="AF105" s="75"/>
      <c r="AG105" s="75"/>
      <c r="AL105" s="75">
        <v>0</v>
      </c>
      <c r="AM105" s="75"/>
      <c r="AO105" s="75">
        <v>0</v>
      </c>
      <c r="AP105" s="75"/>
      <c r="AR105" s="75">
        <v>0</v>
      </c>
      <c r="AS105" s="75"/>
    </row>
    <row r="106" spans="1:45"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193">
        <f>V106-G106</f>
        <v>724000</v>
      </c>
      <c r="Y106" s="70">
        <f>Y107+Y108+Y109+Y110+Y111+Y112+Y113</f>
        <v>32724000</v>
      </c>
      <c r="Z106" s="70">
        <f>Y106-G106</f>
        <v>724000</v>
      </c>
      <c r="AF106" s="70">
        <f>AF107+AF108+AF109+AF110+AF111+AF112+AF113</f>
        <v>32724000</v>
      </c>
      <c r="AG106" s="70">
        <f>AF106-G106</f>
        <v>724000</v>
      </c>
      <c r="AL106" s="70">
        <f>AL107+AL108+AL109+AL110+AL111+AL112+AL113</f>
        <v>32724000</v>
      </c>
      <c r="AM106" s="70">
        <v>0</v>
      </c>
      <c r="AO106" s="70">
        <f>AO107+AO108+AO109+AO110+AO111+AO112+AO113</f>
        <v>32724000</v>
      </c>
      <c r="AP106" s="70">
        <v>0</v>
      </c>
      <c r="AR106" s="70">
        <f>AR107+AR108+AR109+AR110+AR111+AR112+AR113</f>
        <v>32389700</v>
      </c>
      <c r="AS106" s="148">
        <f>AR106-AL106</f>
        <v>-334300</v>
      </c>
    </row>
    <row r="107" spans="1:45" x14ac:dyDescent="0.25">
      <c r="A107" s="3"/>
      <c r="B107" s="125"/>
      <c r="C107" s="126" t="s">
        <v>202</v>
      </c>
      <c r="D107" s="113" t="s">
        <v>203</v>
      </c>
      <c r="E107" s="75"/>
      <c r="F107" s="75">
        <v>12100000</v>
      </c>
      <c r="G107" s="75">
        <v>12100000</v>
      </c>
      <c r="H107" s="140"/>
      <c r="I107" s="76">
        <v>-966040</v>
      </c>
      <c r="J107" s="75">
        <f t="shared" ref="J107:J118" si="42">G107+K107</f>
        <v>13070000</v>
      </c>
      <c r="K107" s="75">
        <v>970000</v>
      </c>
      <c r="M107" s="75">
        <f t="shared" ref="M107:M113" si="43">G107+N107</f>
        <v>13070000</v>
      </c>
      <c r="N107" s="75">
        <v>970000</v>
      </c>
      <c r="P107" s="75"/>
      <c r="Q107" s="75"/>
      <c r="S107" s="75"/>
      <c r="T107" s="75"/>
      <c r="V107" s="75">
        <v>13110000</v>
      </c>
      <c r="W107" s="75"/>
      <c r="Y107" s="75">
        <v>13110000</v>
      </c>
      <c r="Z107" s="75"/>
      <c r="AF107" s="75">
        <v>13110000</v>
      </c>
      <c r="AG107" s="75"/>
      <c r="AL107" s="75">
        <v>13110000</v>
      </c>
      <c r="AM107" s="75"/>
      <c r="AO107" s="75">
        <v>13110000</v>
      </c>
      <c r="AP107" s="75"/>
      <c r="AR107" s="75">
        <v>13110000</v>
      </c>
      <c r="AS107" s="75">
        <f t="shared" ref="AS107:AS113" si="44">AR107-AL107</f>
        <v>0</v>
      </c>
    </row>
    <row r="108" spans="1:45" x14ac:dyDescent="0.25">
      <c r="A108" s="3"/>
      <c r="B108" s="125"/>
      <c r="C108" s="126" t="s">
        <v>204</v>
      </c>
      <c r="D108" s="113" t="s">
        <v>205</v>
      </c>
      <c r="E108" s="75"/>
      <c r="F108" s="75">
        <v>160000</v>
      </c>
      <c r="G108" s="75">
        <v>160000</v>
      </c>
      <c r="H108" s="140"/>
      <c r="I108" s="76">
        <v>44742.520000000004</v>
      </c>
      <c r="J108" s="75">
        <f t="shared" si="42"/>
        <v>120000</v>
      </c>
      <c r="K108" s="75">
        <v>-40000</v>
      </c>
      <c r="M108" s="75">
        <f t="shared" si="43"/>
        <v>120000</v>
      </c>
      <c r="N108" s="75">
        <v>-40000</v>
      </c>
      <c r="P108" s="75"/>
      <c r="Q108" s="75"/>
      <c r="S108" s="75"/>
      <c r="T108" s="75"/>
      <c r="V108" s="75">
        <v>114000</v>
      </c>
      <c r="W108" s="75"/>
      <c r="Y108" s="75">
        <v>114000</v>
      </c>
      <c r="Z108" s="75"/>
      <c r="AF108" s="75">
        <v>114000</v>
      </c>
      <c r="AG108" s="75"/>
      <c r="AL108" s="75">
        <v>114000</v>
      </c>
      <c r="AM108" s="75"/>
      <c r="AO108" s="75">
        <v>114000</v>
      </c>
      <c r="AP108" s="75"/>
      <c r="AR108" s="75">
        <v>114000</v>
      </c>
      <c r="AS108" s="75">
        <f t="shared" si="44"/>
        <v>0</v>
      </c>
    </row>
    <row r="109" spans="1:45" ht="27" customHeight="1" x14ac:dyDescent="0.25">
      <c r="A109" s="3"/>
      <c r="B109" s="125"/>
      <c r="C109" s="126" t="s">
        <v>206</v>
      </c>
      <c r="D109" s="113" t="s">
        <v>207</v>
      </c>
      <c r="E109" s="75"/>
      <c r="F109" s="75">
        <v>17923000</v>
      </c>
      <c r="G109" s="75">
        <v>17923000</v>
      </c>
      <c r="H109" s="140"/>
      <c r="I109" s="76">
        <v>626008.11999999732</v>
      </c>
      <c r="J109" s="75">
        <f t="shared" si="42"/>
        <v>17923000</v>
      </c>
      <c r="K109" s="75"/>
      <c r="M109" s="75">
        <f t="shared" si="43"/>
        <v>17923000</v>
      </c>
      <c r="N109" s="75"/>
      <c r="P109" s="75"/>
      <c r="Q109" s="75"/>
      <c r="S109" s="75"/>
      <c r="T109" s="75"/>
      <c r="V109" s="75">
        <v>17923000</v>
      </c>
      <c r="W109" s="75"/>
      <c r="Y109" s="75">
        <v>17923000</v>
      </c>
      <c r="Z109" s="75"/>
      <c r="AF109" s="75">
        <v>17923000</v>
      </c>
      <c r="AG109" s="75"/>
      <c r="AL109" s="75">
        <v>17923000</v>
      </c>
      <c r="AM109" s="75"/>
      <c r="AO109" s="75">
        <v>17923000</v>
      </c>
      <c r="AP109" s="75"/>
      <c r="AR109" s="75">
        <v>17729700</v>
      </c>
      <c r="AS109" s="75">
        <f t="shared" si="44"/>
        <v>-193300</v>
      </c>
    </row>
    <row r="110" spans="1:45" x14ac:dyDescent="0.25">
      <c r="A110" s="3"/>
      <c r="B110" s="125"/>
      <c r="C110" s="126" t="s">
        <v>208</v>
      </c>
      <c r="D110" s="113" t="s">
        <v>209</v>
      </c>
      <c r="E110" s="75"/>
      <c r="F110" s="75">
        <v>700000</v>
      </c>
      <c r="G110" s="75">
        <v>700000</v>
      </c>
      <c r="H110" s="140"/>
      <c r="I110" s="76">
        <v>200000</v>
      </c>
      <c r="J110" s="75">
        <f t="shared" si="42"/>
        <v>560000</v>
      </c>
      <c r="K110" s="75">
        <v>-140000</v>
      </c>
      <c r="M110" s="75">
        <f t="shared" si="43"/>
        <v>560000</v>
      </c>
      <c r="N110" s="75">
        <v>-140000</v>
      </c>
      <c r="P110" s="75"/>
      <c r="Q110" s="75"/>
      <c r="S110" s="75"/>
      <c r="T110" s="75"/>
      <c r="V110" s="75">
        <v>460000</v>
      </c>
      <c r="W110" s="75"/>
      <c r="Y110" s="75">
        <v>460000</v>
      </c>
      <c r="Z110" s="75"/>
      <c r="AF110" s="75">
        <v>460000</v>
      </c>
      <c r="AG110" s="75"/>
      <c r="AL110" s="75">
        <v>460000</v>
      </c>
      <c r="AM110" s="75"/>
      <c r="AO110" s="75">
        <v>460000</v>
      </c>
      <c r="AP110" s="75"/>
      <c r="AR110" s="75">
        <v>460000</v>
      </c>
      <c r="AS110" s="75">
        <f t="shared" si="44"/>
        <v>0</v>
      </c>
    </row>
    <row r="111" spans="1:45" x14ac:dyDescent="0.25">
      <c r="A111" s="3"/>
      <c r="B111" s="125"/>
      <c r="C111" s="126" t="s">
        <v>210</v>
      </c>
      <c r="D111" s="113" t="s">
        <v>211</v>
      </c>
      <c r="E111" s="75"/>
      <c r="F111" s="75">
        <v>847000</v>
      </c>
      <c r="G111" s="75">
        <v>847000</v>
      </c>
      <c r="H111" s="140"/>
      <c r="I111" s="76">
        <v>292870.95999999996</v>
      </c>
      <c r="J111" s="75">
        <f t="shared" si="42"/>
        <v>847000</v>
      </c>
      <c r="K111" s="75"/>
      <c r="M111" s="75">
        <f t="shared" si="43"/>
        <v>847000</v>
      </c>
      <c r="N111" s="75"/>
      <c r="P111" s="75"/>
      <c r="Q111" s="75"/>
      <c r="S111" s="75"/>
      <c r="T111" s="75"/>
      <c r="V111" s="75">
        <v>847000</v>
      </c>
      <c r="W111" s="75"/>
      <c r="Y111" s="75">
        <v>847000</v>
      </c>
      <c r="Z111" s="75"/>
      <c r="AF111" s="75">
        <v>847000</v>
      </c>
      <c r="AG111" s="75"/>
      <c r="AL111" s="75">
        <v>847000</v>
      </c>
      <c r="AM111" s="75"/>
      <c r="AO111" s="75">
        <v>847000</v>
      </c>
      <c r="AP111" s="75"/>
      <c r="AR111" s="75">
        <v>706000</v>
      </c>
      <c r="AS111" s="75">
        <f t="shared" si="44"/>
        <v>-141000</v>
      </c>
    </row>
    <row r="112" spans="1:45" x14ac:dyDescent="0.25">
      <c r="A112" s="3"/>
      <c r="B112" s="125"/>
      <c r="C112" s="126" t="s">
        <v>212</v>
      </c>
      <c r="D112" s="113" t="s">
        <v>213</v>
      </c>
      <c r="E112" s="75"/>
      <c r="F112" s="75">
        <v>234000</v>
      </c>
      <c r="G112" s="75">
        <v>234000</v>
      </c>
      <c r="H112" s="140"/>
      <c r="I112" s="76">
        <v>8977.390000000014</v>
      </c>
      <c r="J112" s="75">
        <f t="shared" si="42"/>
        <v>234000</v>
      </c>
      <c r="K112" s="75"/>
      <c r="M112" s="75">
        <f t="shared" si="43"/>
        <v>234000</v>
      </c>
      <c r="N112" s="75"/>
      <c r="P112" s="75"/>
      <c r="Q112" s="75"/>
      <c r="S112" s="75"/>
      <c r="T112" s="75"/>
      <c r="V112" s="75">
        <v>234000</v>
      </c>
      <c r="W112" s="75"/>
      <c r="Y112" s="75">
        <v>234000</v>
      </c>
      <c r="Z112" s="75"/>
      <c r="AF112" s="75">
        <v>234000</v>
      </c>
      <c r="AG112" s="75"/>
      <c r="AL112" s="75">
        <v>234000</v>
      </c>
      <c r="AM112" s="75"/>
      <c r="AO112" s="75">
        <v>234000</v>
      </c>
      <c r="AP112" s="75"/>
      <c r="AR112" s="75">
        <v>234000</v>
      </c>
      <c r="AS112" s="75">
        <f t="shared" si="44"/>
        <v>0</v>
      </c>
    </row>
    <row r="113" spans="1:45" x14ac:dyDescent="0.25">
      <c r="A113" s="3"/>
      <c r="B113" s="125"/>
      <c r="C113" s="126" t="s">
        <v>214</v>
      </c>
      <c r="D113" s="113" t="s">
        <v>215</v>
      </c>
      <c r="E113" s="75"/>
      <c r="F113" s="75">
        <v>36000</v>
      </c>
      <c r="G113" s="75">
        <v>36000</v>
      </c>
      <c r="H113" s="140"/>
      <c r="I113" s="76">
        <v>0</v>
      </c>
      <c r="J113" s="75">
        <f t="shared" si="42"/>
        <v>36000</v>
      </c>
      <c r="K113" s="75"/>
      <c r="M113" s="75">
        <f t="shared" si="43"/>
        <v>36000</v>
      </c>
      <c r="N113" s="75"/>
      <c r="P113" s="75"/>
      <c r="Q113" s="75"/>
      <c r="S113" s="75"/>
      <c r="T113" s="75"/>
      <c r="V113" s="75">
        <v>36000</v>
      </c>
      <c r="W113" s="75"/>
      <c r="Y113" s="75">
        <v>36000</v>
      </c>
      <c r="Z113" s="75"/>
      <c r="AF113" s="75">
        <v>36000</v>
      </c>
      <c r="AG113" s="75"/>
      <c r="AL113" s="75">
        <v>36000</v>
      </c>
      <c r="AM113" s="75"/>
      <c r="AO113" s="75">
        <v>36000</v>
      </c>
      <c r="AP113" s="75"/>
      <c r="AR113" s="75">
        <v>36000</v>
      </c>
      <c r="AS113" s="75">
        <f t="shared" si="44"/>
        <v>0</v>
      </c>
    </row>
    <row r="114" spans="1:45"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193">
        <f>V114-G114</f>
        <v>-1070000</v>
      </c>
      <c r="Y114" s="70">
        <f>Y115+Y116+Y117+Y118</f>
        <v>2030000</v>
      </c>
      <c r="Z114" s="70">
        <f>Y114-G114</f>
        <v>-1070000</v>
      </c>
      <c r="AF114" s="70">
        <f>AF115+AF116+AF117+AF118</f>
        <v>2030000</v>
      </c>
      <c r="AG114" s="70">
        <f>AF114-G114</f>
        <v>-1070000</v>
      </c>
      <c r="AL114" s="70">
        <f>AL115+AL116+AL117+AL118</f>
        <v>2030000</v>
      </c>
      <c r="AM114" s="70">
        <v>0</v>
      </c>
      <c r="AO114" s="70">
        <f>AO115+AO116+AO117+AO118</f>
        <v>2013000</v>
      </c>
      <c r="AP114" s="70">
        <f>AO114-AL114</f>
        <v>-17000</v>
      </c>
      <c r="AR114" s="70">
        <f>AR115+AR116+AR117+AR118</f>
        <v>1754000</v>
      </c>
      <c r="AS114" s="148">
        <f>AR114-AL114</f>
        <v>-276000</v>
      </c>
    </row>
    <row r="115" spans="1:45" x14ac:dyDescent="0.25">
      <c r="A115" s="3"/>
      <c r="B115" s="125"/>
      <c r="C115" s="126" t="s">
        <v>218</v>
      </c>
      <c r="D115" s="113" t="s">
        <v>219</v>
      </c>
      <c r="E115" s="75"/>
      <c r="F115" s="75">
        <v>1812000</v>
      </c>
      <c r="G115" s="75">
        <v>1512000</v>
      </c>
      <c r="H115" s="140"/>
      <c r="I115" s="76">
        <v>1304607</v>
      </c>
      <c r="J115" s="75">
        <f t="shared" si="42"/>
        <v>212000</v>
      </c>
      <c r="K115" s="75">
        <v>-1300000</v>
      </c>
      <c r="M115" s="75">
        <f>G115+N115</f>
        <v>512000</v>
      </c>
      <c r="N115" s="75">
        <v>-1000000</v>
      </c>
      <c r="P115" s="75">
        <f>G115+Q115</f>
        <v>512000</v>
      </c>
      <c r="Q115" s="75">
        <v>-1000000</v>
      </c>
      <c r="S115" s="75"/>
      <c r="T115" s="75"/>
      <c r="V115" s="75">
        <f>462000</f>
        <v>462000</v>
      </c>
      <c r="W115" s="75"/>
      <c r="Y115" s="75">
        <f>462000</f>
        <v>462000</v>
      </c>
      <c r="Z115" s="75"/>
      <c r="AF115" s="75">
        <f>462000</f>
        <v>462000</v>
      </c>
      <c r="AG115" s="75"/>
      <c r="AL115" s="75">
        <f>462000</f>
        <v>462000</v>
      </c>
      <c r="AM115" s="75"/>
      <c r="AO115" s="75">
        <v>460000</v>
      </c>
      <c r="AP115" s="75">
        <f t="shared" ref="AP115:AP143" si="45">AO115-AL115</f>
        <v>-2000</v>
      </c>
      <c r="AR115" s="75">
        <v>460000</v>
      </c>
      <c r="AS115" s="75">
        <f t="shared" ref="AS115:AS138" si="46">AR115-AL115</f>
        <v>-2000</v>
      </c>
    </row>
    <row r="116" spans="1:45" x14ac:dyDescent="0.25">
      <c r="A116" s="3"/>
      <c r="B116" s="125"/>
      <c r="C116" s="126" t="s">
        <v>220</v>
      </c>
      <c r="D116" s="113" t="s">
        <v>221</v>
      </c>
      <c r="E116" s="75"/>
      <c r="F116" s="75">
        <v>360000</v>
      </c>
      <c r="G116" s="75">
        <v>660000</v>
      </c>
      <c r="H116" s="140"/>
      <c r="I116" s="76">
        <v>19172.400000000023</v>
      </c>
      <c r="J116" s="75">
        <f t="shared" si="42"/>
        <v>650000</v>
      </c>
      <c r="K116" s="106">
        <v>-10000</v>
      </c>
      <c r="M116" s="75">
        <f>G116+N116</f>
        <v>660000</v>
      </c>
      <c r="N116" s="75"/>
      <c r="P116" s="75">
        <f>G116</f>
        <v>660000</v>
      </c>
      <c r="Q116" s="75"/>
      <c r="S116" s="75"/>
      <c r="T116" s="75"/>
      <c r="V116" s="75">
        <v>640000</v>
      </c>
      <c r="W116" s="75"/>
      <c r="Y116" s="75">
        <v>640000</v>
      </c>
      <c r="Z116" s="75"/>
      <c r="AF116" s="75">
        <v>640000</v>
      </c>
      <c r="AG116" s="75"/>
      <c r="AL116" s="75">
        <v>640000</v>
      </c>
      <c r="AM116" s="75"/>
      <c r="AO116" s="75">
        <v>625000</v>
      </c>
      <c r="AP116" s="75">
        <f t="shared" si="45"/>
        <v>-15000</v>
      </c>
      <c r="AR116" s="75">
        <v>625000</v>
      </c>
      <c r="AS116" s="75">
        <f>AR116-AL116</f>
        <v>-15000</v>
      </c>
    </row>
    <row r="117" spans="1:45" x14ac:dyDescent="0.25">
      <c r="A117" s="3"/>
      <c r="B117" s="125"/>
      <c r="C117" s="126" t="s">
        <v>222</v>
      </c>
      <c r="D117" s="113" t="s">
        <v>223</v>
      </c>
      <c r="E117" s="75"/>
      <c r="F117" s="75">
        <v>642000</v>
      </c>
      <c r="G117" s="75">
        <v>642000</v>
      </c>
      <c r="H117" s="140"/>
      <c r="I117" s="76">
        <v>394512.94</v>
      </c>
      <c r="J117" s="75">
        <f t="shared" si="42"/>
        <v>642000</v>
      </c>
      <c r="K117" s="75"/>
      <c r="M117" s="75">
        <f>G117+N117</f>
        <v>642000</v>
      </c>
      <c r="N117" s="75"/>
      <c r="P117" s="75">
        <f>G117</f>
        <v>642000</v>
      </c>
      <c r="Q117" s="75"/>
      <c r="S117" s="75"/>
      <c r="T117" s="75"/>
      <c r="V117" s="75">
        <v>642000</v>
      </c>
      <c r="W117" s="75"/>
      <c r="Y117" s="75">
        <v>642000</v>
      </c>
      <c r="Z117" s="75"/>
      <c r="AF117" s="75">
        <v>642000</v>
      </c>
      <c r="AG117" s="75"/>
      <c r="AL117" s="75">
        <v>642000</v>
      </c>
      <c r="AM117" s="75"/>
      <c r="AO117" s="75">
        <v>642000</v>
      </c>
      <c r="AP117" s="75">
        <f t="shared" si="45"/>
        <v>0</v>
      </c>
      <c r="AR117" s="75">
        <v>385000</v>
      </c>
      <c r="AS117" s="75">
        <f t="shared" si="46"/>
        <v>-257000</v>
      </c>
    </row>
    <row r="118" spans="1:45" x14ac:dyDescent="0.25">
      <c r="A118" s="3"/>
      <c r="B118" s="125"/>
      <c r="C118" s="126" t="s">
        <v>224</v>
      </c>
      <c r="D118" s="113" t="s">
        <v>193</v>
      </c>
      <c r="E118" s="75"/>
      <c r="F118" s="75">
        <v>286000</v>
      </c>
      <c r="G118" s="75">
        <v>286000</v>
      </c>
      <c r="H118" s="140"/>
      <c r="I118" s="76">
        <v>0</v>
      </c>
      <c r="J118" s="75">
        <f t="shared" si="42"/>
        <v>286000</v>
      </c>
      <c r="K118" s="75"/>
      <c r="M118" s="75">
        <f>G118+N118</f>
        <v>286000</v>
      </c>
      <c r="N118" s="75"/>
      <c r="P118" s="75">
        <f>G118</f>
        <v>286000</v>
      </c>
      <c r="Q118" s="75"/>
      <c r="S118" s="75"/>
      <c r="T118" s="75"/>
      <c r="V118" s="75">
        <v>286000</v>
      </c>
      <c r="W118" s="75"/>
      <c r="Y118" s="75">
        <v>286000</v>
      </c>
      <c r="Z118" s="75"/>
      <c r="AF118" s="75">
        <v>286000</v>
      </c>
      <c r="AG118" s="75"/>
      <c r="AL118" s="75">
        <v>286000</v>
      </c>
      <c r="AM118" s="75"/>
      <c r="AO118" s="75">
        <v>286000</v>
      </c>
      <c r="AP118" s="75">
        <f t="shared" si="45"/>
        <v>0</v>
      </c>
      <c r="AR118" s="75">
        <v>284000</v>
      </c>
      <c r="AS118" s="75">
        <f t="shared" si="46"/>
        <v>-2000</v>
      </c>
    </row>
    <row r="119" spans="1:45"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c r="AF119" s="70"/>
      <c r="AG119" s="70"/>
      <c r="AL119" s="70">
        <f>AL120+AL121+AL122+AL123+AL124+AL125+AL126+AL127+AL128+AL129+AL131</f>
        <v>6000000</v>
      </c>
      <c r="AM119" s="70">
        <v>0</v>
      </c>
      <c r="AO119" s="70">
        <f>AO120+AO121+AO122+AO123+AO124+AO125+AO126+AO127+AO128+AO129+AO131</f>
        <v>5980000</v>
      </c>
      <c r="AP119" s="70">
        <f>AO119-AL119</f>
        <v>-20000</v>
      </c>
      <c r="AR119" s="70">
        <f>AR120+AR121+AR122+AR123+AR124+AR125+AR126+AR127+AR128+AR129+AR131</f>
        <v>5974500</v>
      </c>
      <c r="AS119" s="148">
        <f>AR119-AL119</f>
        <v>-25500</v>
      </c>
    </row>
    <row r="120" spans="1:45"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c r="AF120" s="75"/>
      <c r="AG120" s="75"/>
      <c r="AL120" s="75">
        <v>70000</v>
      </c>
      <c r="AM120" s="75"/>
      <c r="AO120" s="75">
        <v>70000</v>
      </c>
      <c r="AP120" s="75">
        <f t="shared" si="45"/>
        <v>0</v>
      </c>
      <c r="AR120" s="75">
        <v>70000</v>
      </c>
      <c r="AS120" s="75">
        <f t="shared" si="46"/>
        <v>0</v>
      </c>
    </row>
    <row r="121" spans="1:45"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c r="AF121" s="75"/>
      <c r="AG121" s="75"/>
      <c r="AL121" s="75">
        <v>330000</v>
      </c>
      <c r="AM121" s="75"/>
      <c r="AO121" s="75">
        <v>310000</v>
      </c>
      <c r="AP121" s="75">
        <f t="shared" si="45"/>
        <v>-20000</v>
      </c>
      <c r="AR121" s="75">
        <v>310000</v>
      </c>
      <c r="AS121" s="75">
        <f>AR121-AL121</f>
        <v>-20000</v>
      </c>
    </row>
    <row r="122" spans="1:45"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c r="AF122" s="75"/>
      <c r="AG122" s="75"/>
      <c r="AL122" s="75">
        <v>200000</v>
      </c>
      <c r="AM122" s="75"/>
      <c r="AO122" s="75">
        <v>200000</v>
      </c>
      <c r="AP122" s="75">
        <f t="shared" si="45"/>
        <v>0</v>
      </c>
      <c r="AR122" s="75">
        <v>200000</v>
      </c>
      <c r="AS122" s="75">
        <f t="shared" si="46"/>
        <v>0</v>
      </c>
    </row>
    <row r="123" spans="1:45"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c r="AF123" s="75"/>
      <c r="AG123" s="75"/>
      <c r="AL123" s="75">
        <v>3656500</v>
      </c>
      <c r="AM123" s="75"/>
      <c r="AO123" s="75">
        <v>3656500</v>
      </c>
      <c r="AP123" s="75">
        <f t="shared" si="45"/>
        <v>0</v>
      </c>
      <c r="AR123" s="75">
        <v>3753000</v>
      </c>
      <c r="AS123" s="75">
        <f t="shared" si="46"/>
        <v>96500</v>
      </c>
    </row>
    <row r="124" spans="1:45"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c r="AF124" s="75"/>
      <c r="AG124" s="75"/>
      <c r="AL124" s="75">
        <v>320000</v>
      </c>
      <c r="AM124" s="75"/>
      <c r="AO124" s="75">
        <v>320000</v>
      </c>
      <c r="AP124" s="75">
        <f t="shared" si="45"/>
        <v>0</v>
      </c>
      <c r="AR124" s="75">
        <v>303000</v>
      </c>
      <c r="AS124" s="75">
        <f t="shared" si="46"/>
        <v>-17000</v>
      </c>
    </row>
    <row r="125" spans="1:45"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c r="AF125" s="75"/>
      <c r="AG125" s="75"/>
      <c r="AL125" s="75">
        <v>61000</v>
      </c>
      <c r="AM125" s="75"/>
      <c r="AO125" s="75">
        <v>61000</v>
      </c>
      <c r="AP125" s="75">
        <f t="shared" si="45"/>
        <v>0</v>
      </c>
      <c r="AR125" s="75">
        <v>61000</v>
      </c>
      <c r="AS125" s="75">
        <f t="shared" si="46"/>
        <v>0</v>
      </c>
    </row>
    <row r="126" spans="1:45"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c r="AF126" s="75"/>
      <c r="AG126" s="75"/>
      <c r="AL126" s="75">
        <v>48000</v>
      </c>
      <c r="AM126" s="75"/>
      <c r="AO126" s="75">
        <v>48000</v>
      </c>
      <c r="AP126" s="75">
        <f t="shared" si="45"/>
        <v>0</v>
      </c>
      <c r="AR126" s="75">
        <v>48000</v>
      </c>
      <c r="AS126" s="75">
        <f t="shared" si="46"/>
        <v>0</v>
      </c>
    </row>
    <row r="127" spans="1:45"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c r="AF127" s="75"/>
      <c r="AG127" s="75"/>
      <c r="AL127" s="75">
        <v>358500</v>
      </c>
      <c r="AM127" s="75"/>
      <c r="AO127" s="75">
        <v>358500</v>
      </c>
      <c r="AP127" s="75">
        <f t="shared" si="45"/>
        <v>0</v>
      </c>
      <c r="AR127" s="75">
        <v>358500</v>
      </c>
      <c r="AS127" s="75">
        <f>AR127-AL127</f>
        <v>0</v>
      </c>
    </row>
    <row r="128" spans="1:45"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c r="AF128" s="75"/>
      <c r="AG128" s="75"/>
      <c r="AL128" s="75">
        <v>521000</v>
      </c>
      <c r="AM128" s="75"/>
      <c r="AO128" s="75">
        <v>521000</v>
      </c>
      <c r="AP128" s="75">
        <f t="shared" si="45"/>
        <v>0</v>
      </c>
      <c r="AR128" s="75">
        <v>458000</v>
      </c>
      <c r="AS128" s="75">
        <f t="shared" si="46"/>
        <v>-63000</v>
      </c>
    </row>
    <row r="129" spans="1:46"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c r="AF129" s="75"/>
      <c r="AG129" s="75"/>
      <c r="AL129" s="75">
        <v>219000</v>
      </c>
      <c r="AM129" s="75"/>
      <c r="AO129" s="75">
        <v>219000</v>
      </c>
      <c r="AP129" s="75">
        <f t="shared" si="45"/>
        <v>0</v>
      </c>
      <c r="AR129" s="75">
        <v>197000</v>
      </c>
      <c r="AS129" s="75">
        <f t="shared" si="46"/>
        <v>-22000</v>
      </c>
    </row>
    <row r="130" spans="1:46"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c r="AF130" s="75"/>
      <c r="AG130" s="75"/>
      <c r="AL130" s="75"/>
      <c r="AM130" s="75"/>
      <c r="AO130" s="75"/>
      <c r="AP130" s="75">
        <f t="shared" si="45"/>
        <v>0</v>
      </c>
      <c r="AR130" s="75"/>
      <c r="AS130" s="75">
        <f t="shared" si="46"/>
        <v>0</v>
      </c>
    </row>
    <row r="131" spans="1:46"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c r="AF131" s="33"/>
      <c r="AG131" s="33"/>
      <c r="AL131" s="75">
        <v>216000</v>
      </c>
      <c r="AM131" s="33"/>
      <c r="AO131" s="75">
        <v>216000</v>
      </c>
      <c r="AP131" s="75">
        <f t="shared" si="45"/>
        <v>0</v>
      </c>
      <c r="AR131" s="75">
        <v>216000</v>
      </c>
      <c r="AS131" s="75">
        <f t="shared" si="46"/>
        <v>0</v>
      </c>
    </row>
    <row r="132" spans="1:46"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c r="AF132" s="70">
        <f>AF133+AF134+AF135+AF136+AF137+AF138</f>
        <v>31575300</v>
      </c>
      <c r="AG132" s="148"/>
      <c r="AL132" s="70">
        <f>AL133+AL134+AL135+AL136+AL137+AL138</f>
        <v>31575300</v>
      </c>
      <c r="AM132" s="148">
        <v>1200000</v>
      </c>
      <c r="AO132" s="70">
        <f>AO133+AO134+AO135+AO136+AO137+AO138</f>
        <v>31300200</v>
      </c>
      <c r="AP132" s="148">
        <f>AO132-AL132</f>
        <v>-275100</v>
      </c>
      <c r="AR132" s="70">
        <f>AR133+AR134+AR135+AR136+AR137+AR138</f>
        <v>31300200</v>
      </c>
      <c r="AS132" s="148">
        <f>AR132-AL132</f>
        <v>-275100</v>
      </c>
    </row>
    <row r="133" spans="1:46" ht="24.75" customHeight="1" x14ac:dyDescent="0.25">
      <c r="B133" s="125"/>
      <c r="C133" s="126" t="s">
        <v>253</v>
      </c>
      <c r="D133" s="113" t="s">
        <v>254</v>
      </c>
      <c r="E133" s="75"/>
      <c r="F133" s="75">
        <v>724600</v>
      </c>
      <c r="G133" s="75">
        <v>724600</v>
      </c>
      <c r="H133" s="140">
        <v>724600</v>
      </c>
      <c r="I133" s="76">
        <v>4</v>
      </c>
      <c r="J133" s="75">
        <f t="shared" ref="J133:J151" si="47">G133+K133</f>
        <v>724600</v>
      </c>
      <c r="K133" s="75"/>
      <c r="M133" s="75">
        <f>G133+N133</f>
        <v>724600</v>
      </c>
      <c r="N133" s="75"/>
      <c r="P133" s="75">
        <f>J133+Q133</f>
        <v>724600</v>
      </c>
      <c r="Q133" s="75"/>
      <c r="S133" s="75">
        <f>M133+T133</f>
        <v>724600</v>
      </c>
      <c r="T133" s="75"/>
      <c r="U133" s="146"/>
      <c r="V133" s="75"/>
      <c r="W133" s="75"/>
      <c r="X133" s="146"/>
      <c r="Y133" s="75"/>
      <c r="Z133" s="75"/>
      <c r="AF133" s="75">
        <v>724600</v>
      </c>
      <c r="AG133" s="75"/>
      <c r="AL133" s="75">
        <v>724600</v>
      </c>
      <c r="AM133" s="75"/>
      <c r="AO133" s="75">
        <v>724600</v>
      </c>
      <c r="AP133" s="75">
        <f t="shared" si="45"/>
        <v>0</v>
      </c>
      <c r="AR133" s="75">
        <v>724600</v>
      </c>
      <c r="AS133" s="75">
        <f t="shared" si="46"/>
        <v>0</v>
      </c>
    </row>
    <row r="134" spans="1:46" ht="26.25" customHeight="1" x14ac:dyDescent="0.25">
      <c r="B134" s="125"/>
      <c r="C134" s="126" t="s">
        <v>255</v>
      </c>
      <c r="D134" s="113" t="s">
        <v>256</v>
      </c>
      <c r="E134" s="75"/>
      <c r="F134" s="75">
        <v>8923200</v>
      </c>
      <c r="G134" s="75">
        <v>8923200</v>
      </c>
      <c r="H134" s="140">
        <v>6423200</v>
      </c>
      <c r="I134" s="76">
        <v>2508145</v>
      </c>
      <c r="J134" s="75">
        <f t="shared" si="47"/>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c r="AF134" s="75">
        <f>S134+AG134</f>
        <v>6596300</v>
      </c>
      <c r="AG134" s="75">
        <v>-951200</v>
      </c>
      <c r="AL134" s="75">
        <v>6596300</v>
      </c>
      <c r="AM134" s="75"/>
      <c r="AO134" s="75">
        <v>6325000</v>
      </c>
      <c r="AP134" s="75">
        <f t="shared" si="45"/>
        <v>-271300</v>
      </c>
      <c r="AR134" s="75">
        <v>6325000</v>
      </c>
      <c r="AS134" s="75">
        <f t="shared" si="46"/>
        <v>-271300</v>
      </c>
    </row>
    <row r="135" spans="1:46" ht="31.5" customHeight="1" x14ac:dyDescent="0.25">
      <c r="B135" s="127"/>
      <c r="C135" s="126" t="s">
        <v>257</v>
      </c>
      <c r="D135" s="114" t="s">
        <v>258</v>
      </c>
      <c r="E135" s="78"/>
      <c r="F135" s="78">
        <v>444200</v>
      </c>
      <c r="G135" s="78">
        <v>444200</v>
      </c>
      <c r="H135" s="141">
        <v>444200</v>
      </c>
      <c r="I135" s="79">
        <v>8.0000000016298145E-2</v>
      </c>
      <c r="J135" s="75">
        <f t="shared" si="47"/>
        <v>444200</v>
      </c>
      <c r="K135" s="78"/>
      <c r="M135" s="75">
        <f>G135+N135</f>
        <v>444200</v>
      </c>
      <c r="N135" s="78"/>
      <c r="P135" s="75">
        <f>G135+Q135</f>
        <v>444200</v>
      </c>
      <c r="Q135" s="78"/>
      <c r="S135" s="75">
        <f>M135+T135</f>
        <v>444200</v>
      </c>
      <c r="T135" s="78"/>
      <c r="V135" s="75"/>
      <c r="W135" s="75"/>
      <c r="Y135" s="75"/>
      <c r="Z135" s="75"/>
      <c r="AF135" s="75">
        <v>444200</v>
      </c>
      <c r="AG135" s="75"/>
      <c r="AL135" s="75">
        <v>444200</v>
      </c>
      <c r="AM135" s="75"/>
      <c r="AO135" s="75">
        <v>444200</v>
      </c>
      <c r="AP135" s="75">
        <f t="shared" si="45"/>
        <v>0</v>
      </c>
      <c r="AR135" s="75">
        <v>444200</v>
      </c>
      <c r="AS135" s="75">
        <f t="shared" si="46"/>
        <v>0</v>
      </c>
    </row>
    <row r="136" spans="1:46" s="94" customFormat="1" ht="35.25" customHeight="1" x14ac:dyDescent="0.25">
      <c r="A136" s="91"/>
      <c r="B136" s="128"/>
      <c r="C136" s="126" t="s">
        <v>259</v>
      </c>
      <c r="D136" s="114" t="s">
        <v>260</v>
      </c>
      <c r="E136" s="81"/>
      <c r="F136" s="81">
        <v>400000</v>
      </c>
      <c r="G136" s="81">
        <v>400000</v>
      </c>
      <c r="H136" s="142">
        <v>0</v>
      </c>
      <c r="I136" s="82">
        <v>300000.01</v>
      </c>
      <c r="J136" s="75">
        <f t="shared" si="47"/>
        <v>400000</v>
      </c>
      <c r="K136" s="92"/>
      <c r="M136" s="75">
        <f>F136+N136-N138</f>
        <v>0</v>
      </c>
      <c r="N136" s="92">
        <v>-266000</v>
      </c>
      <c r="P136" s="75">
        <f>G136+Q136-Q138</f>
        <v>0</v>
      </c>
      <c r="Q136" s="92">
        <v>-266000</v>
      </c>
      <c r="S136" s="75">
        <v>0</v>
      </c>
      <c r="T136" s="92">
        <v>-400000</v>
      </c>
      <c r="U136" s="147"/>
      <c r="V136" s="75"/>
      <c r="W136" s="75"/>
      <c r="X136" s="147"/>
      <c r="Y136" s="75"/>
      <c r="Z136" s="75"/>
      <c r="AF136" s="75">
        <v>0</v>
      </c>
      <c r="AG136" s="75"/>
      <c r="AL136" s="75">
        <v>0</v>
      </c>
      <c r="AM136" s="75"/>
      <c r="AO136" s="75">
        <v>0</v>
      </c>
      <c r="AP136" s="75">
        <f t="shared" si="45"/>
        <v>0</v>
      </c>
      <c r="AR136" s="75">
        <v>0</v>
      </c>
      <c r="AS136" s="75">
        <f t="shared" si="46"/>
        <v>0</v>
      </c>
    </row>
    <row r="137" spans="1:46" ht="33.75" customHeight="1" x14ac:dyDescent="0.25">
      <c r="B137" s="128"/>
      <c r="C137" s="126" t="s">
        <v>261</v>
      </c>
      <c r="D137" s="114" t="s">
        <v>262</v>
      </c>
      <c r="E137" s="81"/>
      <c r="F137" s="81">
        <v>8000</v>
      </c>
      <c r="G137" s="81">
        <v>8000</v>
      </c>
      <c r="H137" s="142">
        <f>G137</f>
        <v>8000</v>
      </c>
      <c r="I137" s="82">
        <v>3813</v>
      </c>
      <c r="J137" s="75">
        <f t="shared" si="47"/>
        <v>8000</v>
      </c>
      <c r="K137" s="81"/>
      <c r="M137" s="75">
        <f>G137+N137</f>
        <v>8000</v>
      </c>
      <c r="N137" s="81"/>
      <c r="P137" s="75">
        <f>G137+Q137</f>
        <v>8000</v>
      </c>
      <c r="Q137" s="81"/>
      <c r="S137" s="75">
        <f>M137+T137</f>
        <v>8000</v>
      </c>
      <c r="T137" s="81"/>
      <c r="V137" s="75"/>
      <c r="W137" s="75"/>
      <c r="Y137" s="75"/>
      <c r="Z137" s="75"/>
      <c r="AF137" s="75">
        <v>8000</v>
      </c>
      <c r="AG137" s="75"/>
      <c r="AL137" s="75">
        <v>8000</v>
      </c>
      <c r="AM137" s="75"/>
      <c r="AO137" s="75">
        <v>4200</v>
      </c>
      <c r="AP137" s="75">
        <f t="shared" si="45"/>
        <v>-3800</v>
      </c>
      <c r="AR137" s="75">
        <v>4200</v>
      </c>
      <c r="AS137" s="75">
        <f>AR137-AL137</f>
        <v>-3800</v>
      </c>
    </row>
    <row r="138" spans="1:46" s="88" customFormat="1" x14ac:dyDescent="0.25">
      <c r="A138" s="87"/>
      <c r="B138" s="128"/>
      <c r="C138" s="126" t="s">
        <v>263</v>
      </c>
      <c r="D138" s="114" t="s">
        <v>264</v>
      </c>
      <c r="E138" s="83"/>
      <c r="F138" s="83">
        <v>22751000</v>
      </c>
      <c r="G138" s="83">
        <v>22751000</v>
      </c>
      <c r="H138" s="144"/>
      <c r="I138" s="84">
        <v>0</v>
      </c>
      <c r="J138" s="75">
        <f t="shared" si="47"/>
        <v>22751000</v>
      </c>
      <c r="K138" s="83"/>
      <c r="M138" s="75">
        <f>F138+N138</f>
        <v>22885000</v>
      </c>
      <c r="N138" s="83">
        <v>134000</v>
      </c>
      <c r="P138" s="75">
        <f>G138+Q138</f>
        <v>22885000</v>
      </c>
      <c r="Q138" s="83">
        <v>134000</v>
      </c>
      <c r="S138" s="75">
        <f>G138+T138</f>
        <v>22851000</v>
      </c>
      <c r="T138" s="83">
        <v>100000</v>
      </c>
      <c r="V138" s="75"/>
      <c r="W138" s="75"/>
      <c r="Y138" s="75"/>
      <c r="Z138" s="75"/>
      <c r="AF138" s="75">
        <f>S138+AG138</f>
        <v>23802200</v>
      </c>
      <c r="AG138" s="75">
        <v>951200</v>
      </c>
      <c r="AL138" s="75">
        <v>23802200</v>
      </c>
      <c r="AM138" s="75"/>
      <c r="AO138" s="75">
        <v>23802200</v>
      </c>
      <c r="AP138" s="75">
        <f t="shared" si="45"/>
        <v>0</v>
      </c>
      <c r="AR138" s="75">
        <v>23802200</v>
      </c>
      <c r="AS138" s="75">
        <f t="shared" si="46"/>
        <v>0</v>
      </c>
    </row>
    <row r="139" spans="1:46"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c r="AF139" s="70"/>
      <c r="AG139" s="70"/>
      <c r="AL139" s="70">
        <f>AL140+AL141+AL142+AL143</f>
        <v>26000000</v>
      </c>
      <c r="AM139" s="70">
        <v>1200000</v>
      </c>
      <c r="AO139" s="70">
        <f>AO140+AO141+AO142+AO143</f>
        <v>25278800</v>
      </c>
      <c r="AP139" s="70">
        <f>AO139-AL139</f>
        <v>-721200</v>
      </c>
      <c r="AR139" s="70">
        <f>AR140+AR141+AR142+AR143</f>
        <v>25263800</v>
      </c>
      <c r="AS139" s="148">
        <f>AR139-AL139</f>
        <v>-736200</v>
      </c>
    </row>
    <row r="140" spans="1:46" s="88" customFormat="1" ht="51" x14ac:dyDescent="0.25">
      <c r="A140" s="91"/>
      <c r="B140" s="129"/>
      <c r="C140" s="126" t="s">
        <v>267</v>
      </c>
      <c r="D140" s="114" t="s">
        <v>268</v>
      </c>
      <c r="E140" s="81"/>
      <c r="F140" s="81">
        <v>19765200</v>
      </c>
      <c r="G140" s="81">
        <v>19765200</v>
      </c>
      <c r="H140" s="142"/>
      <c r="I140" s="82">
        <v>1370458.5500000007</v>
      </c>
      <c r="J140" s="75">
        <f t="shared" si="47"/>
        <v>18465200</v>
      </c>
      <c r="K140" s="81">
        <v>-1300000</v>
      </c>
      <c r="L140" s="88" t="s">
        <v>299</v>
      </c>
      <c r="M140" s="81">
        <f>G140+N140</f>
        <v>19565200</v>
      </c>
      <c r="N140" s="81">
        <v>-200000</v>
      </c>
      <c r="P140" s="81"/>
      <c r="Q140" s="81"/>
      <c r="S140" s="81"/>
      <c r="T140" s="81"/>
      <c r="V140" s="81">
        <v>19500000</v>
      </c>
      <c r="W140" s="81"/>
      <c r="Y140" s="81"/>
      <c r="Z140" s="81"/>
      <c r="AF140" s="81"/>
      <c r="AG140" s="81"/>
      <c r="AL140" s="81">
        <v>19765200</v>
      </c>
      <c r="AM140" s="81"/>
      <c r="AO140" s="81">
        <v>19480000</v>
      </c>
      <c r="AP140" s="75">
        <f t="shared" si="45"/>
        <v>-285200</v>
      </c>
      <c r="AR140" s="81">
        <v>19465000</v>
      </c>
      <c r="AS140" s="75">
        <f>AR140-AL140</f>
        <v>-300200</v>
      </c>
      <c r="AT140" s="196"/>
    </row>
    <row r="141" spans="1:46" s="88" customFormat="1" ht="27" customHeight="1" x14ac:dyDescent="0.25">
      <c r="A141" s="91"/>
      <c r="B141" s="129"/>
      <c r="C141" s="126" t="s">
        <v>269</v>
      </c>
      <c r="D141" s="114" t="s">
        <v>270</v>
      </c>
      <c r="E141" s="81"/>
      <c r="F141" s="81">
        <v>3675600</v>
      </c>
      <c r="G141" s="81">
        <v>3675600</v>
      </c>
      <c r="H141" s="142"/>
      <c r="I141" s="82">
        <v>12</v>
      </c>
      <c r="J141" s="75">
        <f t="shared" si="47"/>
        <v>3675600</v>
      </c>
      <c r="K141" s="81"/>
      <c r="M141" s="81">
        <v>3675600</v>
      </c>
      <c r="N141" s="81"/>
      <c r="P141" s="81"/>
      <c r="Q141" s="81"/>
      <c r="S141" s="81"/>
      <c r="T141" s="81"/>
      <c r="V141" s="81">
        <v>3675600</v>
      </c>
      <c r="W141" s="81"/>
      <c r="Y141" s="81"/>
      <c r="Z141" s="81"/>
      <c r="AF141" s="81"/>
      <c r="AG141" s="81"/>
      <c r="AL141" s="81">
        <v>3675600</v>
      </c>
      <c r="AM141" s="81"/>
      <c r="AO141" s="81">
        <v>3675600</v>
      </c>
      <c r="AP141" s="75">
        <f t="shared" si="45"/>
        <v>0</v>
      </c>
      <c r="AR141" s="81">
        <v>3675600</v>
      </c>
      <c r="AS141" s="75">
        <f t="shared" ref="AS141:AS143" si="48">AR141-AL141</f>
        <v>0</v>
      </c>
    </row>
    <row r="142" spans="1:46" s="88" customFormat="1" x14ac:dyDescent="0.25">
      <c r="A142" s="91"/>
      <c r="B142" s="129"/>
      <c r="C142" s="126" t="s">
        <v>271</v>
      </c>
      <c r="D142" s="114" t="s">
        <v>272</v>
      </c>
      <c r="E142" s="81"/>
      <c r="F142" s="81">
        <v>213200</v>
      </c>
      <c r="G142" s="81">
        <v>213200</v>
      </c>
      <c r="H142" s="142"/>
      <c r="I142" s="82">
        <v>34</v>
      </c>
      <c r="J142" s="75">
        <f t="shared" si="47"/>
        <v>213200</v>
      </c>
      <c r="K142" s="81"/>
      <c r="M142" s="81">
        <v>213200</v>
      </c>
      <c r="N142" s="81"/>
      <c r="P142" s="81"/>
      <c r="Q142" s="81"/>
      <c r="S142" s="81"/>
      <c r="T142" s="81"/>
      <c r="V142" s="81">
        <v>213200</v>
      </c>
      <c r="W142" s="81"/>
      <c r="Y142" s="81"/>
      <c r="Z142" s="81"/>
      <c r="AF142" s="81"/>
      <c r="AG142" s="81"/>
      <c r="AL142" s="81">
        <v>213200</v>
      </c>
      <c r="AM142" s="81"/>
      <c r="AO142" s="81">
        <v>213200</v>
      </c>
      <c r="AP142" s="75">
        <f t="shared" si="45"/>
        <v>0</v>
      </c>
      <c r="AR142" s="81">
        <v>213200</v>
      </c>
      <c r="AS142" s="75">
        <f t="shared" si="48"/>
        <v>0</v>
      </c>
    </row>
    <row r="143" spans="1:46" s="88" customFormat="1" ht="38.25" x14ac:dyDescent="0.25">
      <c r="A143" s="91"/>
      <c r="B143" s="129"/>
      <c r="C143" s="126" t="s">
        <v>273</v>
      </c>
      <c r="D143" s="114" t="s">
        <v>274</v>
      </c>
      <c r="E143" s="81"/>
      <c r="F143" s="81">
        <v>2346000</v>
      </c>
      <c r="G143" s="81">
        <v>2346000</v>
      </c>
      <c r="H143" s="142"/>
      <c r="I143" s="82">
        <v>228981.21999999974</v>
      </c>
      <c r="J143" s="75">
        <f t="shared" si="47"/>
        <v>2346000</v>
      </c>
      <c r="K143" s="81"/>
      <c r="M143" s="81">
        <v>2346000</v>
      </c>
      <c r="N143" s="81"/>
      <c r="P143" s="81"/>
      <c r="Q143" s="81"/>
      <c r="S143" s="81"/>
      <c r="T143" s="81"/>
      <c r="V143" s="81">
        <v>2000000</v>
      </c>
      <c r="W143" s="81"/>
      <c r="Y143" s="81"/>
      <c r="Z143" s="81"/>
      <c r="AF143" s="81"/>
      <c r="AG143" s="81"/>
      <c r="AL143" s="81">
        <v>2346000</v>
      </c>
      <c r="AM143" s="81"/>
      <c r="AO143" s="81">
        <v>1910000</v>
      </c>
      <c r="AP143" s="75">
        <f t="shared" si="45"/>
        <v>-436000</v>
      </c>
      <c r="AR143" s="81">
        <v>1910000</v>
      </c>
      <c r="AS143" s="75">
        <f t="shared" si="48"/>
        <v>-436000</v>
      </c>
    </row>
    <row r="144" spans="1:46"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c r="AF144" s="70">
        <f>AF145+AF146+AF147+AF148</f>
        <v>27134000</v>
      </c>
      <c r="AG144" s="148">
        <f>AF144-S144</f>
        <v>1100000</v>
      </c>
      <c r="AL144" s="70">
        <f>AL145+AL146+AL147+AL148</f>
        <v>27134000</v>
      </c>
      <c r="AM144" s="148">
        <v>0</v>
      </c>
      <c r="AO144" s="70">
        <f>AO145+AO146+AO147+AO148</f>
        <v>27134000</v>
      </c>
      <c r="AP144" s="148">
        <v>0</v>
      </c>
      <c r="AR144" s="70">
        <f>AR145+AR146+AR147+AR148</f>
        <v>27134000</v>
      </c>
      <c r="AS144" s="148">
        <v>0</v>
      </c>
    </row>
    <row r="145" spans="1:45" s="88" customFormat="1" ht="51" x14ac:dyDescent="0.25">
      <c r="A145" s="91"/>
      <c r="B145" s="129"/>
      <c r="C145" s="126" t="s">
        <v>277</v>
      </c>
      <c r="D145" s="114" t="s">
        <v>278</v>
      </c>
      <c r="E145" s="81"/>
      <c r="F145" s="81">
        <v>19665000</v>
      </c>
      <c r="G145" s="81">
        <v>24665000</v>
      </c>
      <c r="H145" s="142"/>
      <c r="I145" s="82">
        <v>-2485596.8099999949</v>
      </c>
      <c r="J145" s="75">
        <f t="shared" si="47"/>
        <v>26959240</v>
      </c>
      <c r="K145" s="81">
        <v>2294240</v>
      </c>
      <c r="M145" s="81">
        <v>26959240</v>
      </c>
      <c r="N145" s="81"/>
      <c r="P145" s="81">
        <f>G145+Q145</f>
        <v>25675000</v>
      </c>
      <c r="Q145" s="81">
        <v>1010000</v>
      </c>
      <c r="S145" s="81">
        <f>G145+T145</f>
        <v>25699000</v>
      </c>
      <c r="T145" s="81">
        <v>1034000</v>
      </c>
      <c r="V145" s="81"/>
      <c r="W145" s="81"/>
      <c r="Y145" s="81">
        <f>S145+Z145</f>
        <v>26799000</v>
      </c>
      <c r="Z145" s="81">
        <v>1100000</v>
      </c>
      <c r="AF145" s="81">
        <f>S145+AG145</f>
        <v>26799000</v>
      </c>
      <c r="AG145" s="81">
        <v>1100000</v>
      </c>
      <c r="AL145" s="81">
        <v>26799000</v>
      </c>
      <c r="AM145" s="81"/>
      <c r="AO145" s="81">
        <v>26799000</v>
      </c>
      <c r="AP145" s="81"/>
      <c r="AR145" s="81">
        <v>26799000</v>
      </c>
      <c r="AS145" s="81"/>
    </row>
    <row r="146" spans="1:45" s="88" customFormat="1" ht="38.25" x14ac:dyDescent="0.25">
      <c r="A146" s="91"/>
      <c r="B146" s="129"/>
      <c r="C146" s="126" t="s">
        <v>279</v>
      </c>
      <c r="D146" s="114" t="s">
        <v>280</v>
      </c>
      <c r="E146" s="81"/>
      <c r="F146" s="81">
        <v>310000</v>
      </c>
      <c r="G146" s="81">
        <v>310000</v>
      </c>
      <c r="H146" s="142"/>
      <c r="I146" s="82">
        <v>168.67999999999302</v>
      </c>
      <c r="J146" s="75">
        <f t="shared" si="47"/>
        <v>310000</v>
      </c>
      <c r="K146" s="81"/>
      <c r="M146" s="81">
        <v>310000</v>
      </c>
      <c r="N146" s="81"/>
      <c r="P146" s="81">
        <v>310000</v>
      </c>
      <c r="Q146" s="81"/>
      <c r="S146" s="81">
        <v>310000</v>
      </c>
      <c r="T146" s="81"/>
      <c r="V146" s="81"/>
      <c r="W146" s="81"/>
      <c r="Y146" s="81">
        <f>S146</f>
        <v>310000</v>
      </c>
      <c r="Z146" s="81"/>
      <c r="AF146" s="81">
        <f>S146</f>
        <v>310000</v>
      </c>
      <c r="AG146" s="81"/>
      <c r="AL146" s="81">
        <v>310000</v>
      </c>
      <c r="AM146" s="81"/>
      <c r="AO146" s="81">
        <v>310000</v>
      </c>
      <c r="AP146" s="81"/>
      <c r="AR146" s="81">
        <v>310000</v>
      </c>
      <c r="AS146" s="81"/>
    </row>
    <row r="147" spans="1:45" s="88" customFormat="1" ht="30.75" customHeight="1" x14ac:dyDescent="0.25">
      <c r="A147" s="91"/>
      <c r="B147" s="129"/>
      <c r="C147" s="126" t="s">
        <v>281</v>
      </c>
      <c r="D147" s="114" t="s">
        <v>282</v>
      </c>
      <c r="E147" s="81"/>
      <c r="F147" s="81">
        <v>5000</v>
      </c>
      <c r="G147" s="81">
        <v>5000</v>
      </c>
      <c r="H147" s="142"/>
      <c r="I147" s="82">
        <v>800</v>
      </c>
      <c r="J147" s="75">
        <f t="shared" si="47"/>
        <v>5000</v>
      </c>
      <c r="K147" s="81"/>
      <c r="M147" s="81">
        <v>5000</v>
      </c>
      <c r="N147" s="81"/>
      <c r="P147" s="81">
        <v>5000</v>
      </c>
      <c r="Q147" s="81"/>
      <c r="S147" s="81">
        <v>5000</v>
      </c>
      <c r="T147" s="81"/>
      <c r="V147" s="81"/>
      <c r="W147" s="81"/>
      <c r="Y147" s="81">
        <f>S147</f>
        <v>5000</v>
      </c>
      <c r="Z147" s="81"/>
      <c r="AF147" s="81">
        <f>S147</f>
        <v>5000</v>
      </c>
      <c r="AG147" s="81"/>
      <c r="AL147" s="81">
        <v>5000</v>
      </c>
      <c r="AM147" s="81"/>
      <c r="AO147" s="81">
        <v>5000</v>
      </c>
      <c r="AP147" s="81"/>
      <c r="AR147" s="81">
        <v>5000</v>
      </c>
      <c r="AS147" s="81"/>
    </row>
    <row r="148" spans="1:45" s="88" customFormat="1" x14ac:dyDescent="0.25">
      <c r="A148" s="91"/>
      <c r="B148" s="129"/>
      <c r="C148" s="126" t="s">
        <v>283</v>
      </c>
      <c r="D148" s="114" t="s">
        <v>284</v>
      </c>
      <c r="E148" s="81"/>
      <c r="F148" s="81">
        <v>20000</v>
      </c>
      <c r="G148" s="81">
        <v>20000</v>
      </c>
      <c r="H148" s="142"/>
      <c r="I148" s="82">
        <v>17000</v>
      </c>
      <c r="J148" s="75">
        <f t="shared" si="47"/>
        <v>20000</v>
      </c>
      <c r="K148" s="81"/>
      <c r="M148" s="81">
        <v>20000</v>
      </c>
      <c r="N148" s="81"/>
      <c r="P148" s="81">
        <v>20000</v>
      </c>
      <c r="Q148" s="81"/>
      <c r="S148" s="81">
        <v>20000</v>
      </c>
      <c r="T148" s="81"/>
      <c r="V148" s="81"/>
      <c r="W148" s="81"/>
      <c r="Y148" s="81">
        <f>S148</f>
        <v>20000</v>
      </c>
      <c r="Z148" s="81"/>
      <c r="AF148" s="81">
        <f>S148</f>
        <v>20000</v>
      </c>
      <c r="AG148" s="81"/>
      <c r="AL148" s="81">
        <v>20000</v>
      </c>
      <c r="AM148" s="81"/>
      <c r="AO148" s="81">
        <v>20000</v>
      </c>
      <c r="AP148" s="81"/>
      <c r="AR148" s="81">
        <v>20000</v>
      </c>
      <c r="AS148" s="81"/>
    </row>
    <row r="149" spans="1:45"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193">
        <f>V149-G149</f>
        <v>-180000</v>
      </c>
      <c r="Y149" s="70">
        <f>Y150+Y151</f>
        <v>820000</v>
      </c>
      <c r="Z149" s="70">
        <f>Y149-G149</f>
        <v>-180000</v>
      </c>
      <c r="AF149" s="70">
        <f>AF150+AF151</f>
        <v>820000</v>
      </c>
      <c r="AG149" s="70">
        <f>AF149-G149</f>
        <v>-180000</v>
      </c>
      <c r="AL149" s="70">
        <f>AL150+AL151</f>
        <v>820000</v>
      </c>
      <c r="AM149" s="70">
        <v>0</v>
      </c>
      <c r="AO149" s="70">
        <f>AO150+AO151</f>
        <v>782000</v>
      </c>
      <c r="AP149" s="70">
        <f>AO149-AL149</f>
        <v>-38000</v>
      </c>
      <c r="AR149" s="70">
        <f>AR150+AR151</f>
        <v>782000</v>
      </c>
      <c r="AS149" s="148">
        <f>AR149-AL149</f>
        <v>-38000</v>
      </c>
    </row>
    <row r="150" spans="1:45" s="88" customFormat="1" x14ac:dyDescent="0.25">
      <c r="A150" s="91"/>
      <c r="B150" s="129"/>
      <c r="C150" s="126" t="s">
        <v>287</v>
      </c>
      <c r="D150" s="114" t="s">
        <v>288</v>
      </c>
      <c r="E150" s="81"/>
      <c r="F150" s="81">
        <v>800000</v>
      </c>
      <c r="G150" s="81">
        <v>800000</v>
      </c>
      <c r="H150" s="142"/>
      <c r="I150" s="82">
        <v>148665.78000000003</v>
      </c>
      <c r="J150" s="75">
        <f t="shared" si="47"/>
        <v>660000</v>
      </c>
      <c r="K150" s="81">
        <v>-140000</v>
      </c>
      <c r="M150" s="81">
        <f>F150+N150</f>
        <v>660000</v>
      </c>
      <c r="N150" s="81">
        <v>-140000</v>
      </c>
      <c r="P150" s="81"/>
      <c r="Q150" s="81"/>
      <c r="S150" s="81"/>
      <c r="T150" s="81"/>
      <c r="V150" s="81">
        <v>660000</v>
      </c>
      <c r="W150" s="81"/>
      <c r="Y150" s="81">
        <v>660000</v>
      </c>
      <c r="Z150" s="81"/>
      <c r="AF150" s="81">
        <v>660000</v>
      </c>
      <c r="AG150" s="81"/>
      <c r="AL150" s="81">
        <v>660000</v>
      </c>
      <c r="AM150" s="81"/>
      <c r="AO150" s="81">
        <v>632000</v>
      </c>
      <c r="AP150" s="75">
        <f t="shared" ref="AP150:AP151" si="49">AO150-AL150</f>
        <v>-28000</v>
      </c>
      <c r="AR150" s="81">
        <v>632000</v>
      </c>
      <c r="AS150" s="75">
        <f t="shared" ref="AS150:AS151" si="50">AR150-AL150</f>
        <v>-28000</v>
      </c>
    </row>
    <row r="151" spans="1:45" s="88" customFormat="1" x14ac:dyDescent="0.25">
      <c r="A151" s="91"/>
      <c r="B151" s="129"/>
      <c r="C151" s="126" t="s">
        <v>289</v>
      </c>
      <c r="D151" s="115" t="s">
        <v>290</v>
      </c>
      <c r="E151" s="81"/>
      <c r="F151" s="81">
        <v>200000</v>
      </c>
      <c r="G151" s="81">
        <v>200000</v>
      </c>
      <c r="H151" s="142"/>
      <c r="I151" s="82">
        <v>44399.350000000006</v>
      </c>
      <c r="J151" s="75">
        <f t="shared" si="47"/>
        <v>160000</v>
      </c>
      <c r="K151" s="81">
        <v>-40000</v>
      </c>
      <c r="M151" s="81">
        <f>F151+N151</f>
        <v>160000</v>
      </c>
      <c r="N151" s="81">
        <v>-40000</v>
      </c>
      <c r="P151" s="81"/>
      <c r="Q151" s="81"/>
      <c r="S151" s="81"/>
      <c r="T151" s="81"/>
      <c r="V151" s="81">
        <v>160000</v>
      </c>
      <c r="W151" s="81"/>
      <c r="Y151" s="81">
        <v>160000</v>
      </c>
      <c r="Z151" s="81"/>
      <c r="AF151" s="81">
        <v>160000</v>
      </c>
      <c r="AG151" s="81"/>
      <c r="AL151" s="81">
        <v>160000</v>
      </c>
      <c r="AM151" s="81"/>
      <c r="AO151" s="81">
        <v>150000</v>
      </c>
      <c r="AP151" s="75">
        <f t="shared" si="49"/>
        <v>-10000</v>
      </c>
      <c r="AR151" s="81">
        <v>150000</v>
      </c>
      <c r="AS151" s="75">
        <f t="shared" si="50"/>
        <v>-10000</v>
      </c>
    </row>
    <row r="152" spans="1:45" s="58" customFormat="1" ht="15.75" hidden="1" x14ac:dyDescent="0.25">
      <c r="A152" s="61"/>
      <c r="B152" s="120" t="s">
        <v>291</v>
      </c>
      <c r="C152" s="121"/>
      <c r="D152" s="116" t="s">
        <v>292</v>
      </c>
      <c r="E152" s="14"/>
      <c r="F152" s="14"/>
      <c r="G152" s="14"/>
      <c r="H152" s="14"/>
      <c r="I152" s="15"/>
      <c r="J152" s="15"/>
      <c r="K152" s="15"/>
      <c r="M152" s="15"/>
      <c r="N152" s="15">
        <f>SUM(N10:N151)</f>
        <v>-2666000</v>
      </c>
      <c r="P152" s="15"/>
      <c r="Q152" s="15">
        <f>SUM(Q10:Q151)</f>
        <v>134000</v>
      </c>
      <c r="S152" s="15"/>
      <c r="T152" s="15">
        <f>SUM(T10:T151)</f>
        <v>0</v>
      </c>
      <c r="V152" s="3"/>
      <c r="W152" s="81"/>
      <c r="Y152" s="3"/>
      <c r="Z152" s="81"/>
      <c r="AF152" s="3"/>
      <c r="AG152" s="81"/>
      <c r="AL152" s="3"/>
      <c r="AM152" s="81"/>
      <c r="AO152" s="3"/>
      <c r="AP152" s="81"/>
      <c r="AR152" s="3"/>
      <c r="AS152" s="81"/>
    </row>
    <row r="153" spans="1:45" ht="38.25" hidden="1" x14ac:dyDescent="0.25">
      <c r="B153" s="125"/>
      <c r="C153" s="126" t="s">
        <v>293</v>
      </c>
      <c r="D153" s="113" t="s">
        <v>294</v>
      </c>
      <c r="E153" s="36"/>
      <c r="F153" s="36"/>
      <c r="G153" s="37"/>
      <c r="H153" s="37"/>
      <c r="I153" s="37"/>
      <c r="J153" s="37"/>
      <c r="K153" s="37"/>
      <c r="M153" s="37"/>
      <c r="N153" s="37"/>
      <c r="P153" s="37"/>
      <c r="Q153" s="37"/>
      <c r="S153" s="37"/>
      <c r="T153" s="37"/>
    </row>
    <row r="154" spans="1:45" x14ac:dyDescent="0.25">
      <c r="K154" s="98">
        <f>K10+K15+K20+K29+K33+K34+K35+K49+K59+K70+K77+K83+K89+K97+K103+K106+K114+K119+K132+K139+K144+K149</f>
        <v>-670000</v>
      </c>
      <c r="N154" s="98">
        <f>N10+N15+N20+N29+N33+N34+N35+N49+N59+N70+N77+N83+N89+N97+N103+N106+N114+N119+N132+N139+N144+N149</f>
        <v>-670000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-670000</v>
      </c>
      <c r="AG154" s="98">
        <f>AG10+AG15+AG20+AG29+AG33+AG34+AG35+AG49+AG59+AG70+AG77+AG83+AG89+AG97+AG103+AG106+AG114+AG119+AG132+AG139+AG144+AG149</f>
        <v>0</v>
      </c>
      <c r="AM154" s="98">
        <f>AM10+AM15+AM20+AM29+AM33+AM34+AM35+AM49+AM59+AM70+AM77+AM83+AM89+AM97+AM103+AM106+AM114+AM119+AM132+AM139+AM144+AM149</f>
        <v>2467200</v>
      </c>
      <c r="AP154" s="98">
        <f>AP10+AP15+AP20+AP29+AP33+AP34+AP35+AP49+AP59+AP70+AP77+AP83+AP89+AP97+AP103+AP106+AP114+AP119+AP132+AP139+AP144+AP149</f>
        <v>-1545800</v>
      </c>
      <c r="AS154" s="98">
        <f>AS10+AS15+AS20+AS29+AS33+AS34+AS35+AS49+AS59+AS70+AS77+AS83+AS89+AS97+AS103+AS106+AS114+AS119+AS132+AS139+AS144+AS149</f>
        <v>-2270800</v>
      </c>
    </row>
    <row r="159" spans="1:45" x14ac:dyDescent="0.25">
      <c r="U159" s="98"/>
      <c r="X159" s="98"/>
    </row>
  </sheetData>
  <mergeCells count="39">
    <mergeCell ref="AR2:AS3"/>
    <mergeCell ref="AR4:AR6"/>
    <mergeCell ref="AS4:AS6"/>
    <mergeCell ref="AO2:AP3"/>
    <mergeCell ref="AO4:AO6"/>
    <mergeCell ref="AP4:AP6"/>
    <mergeCell ref="AI82:AJ82"/>
    <mergeCell ref="AC82:AD82"/>
    <mergeCell ref="AL2:AM3"/>
    <mergeCell ref="AL4:AL6"/>
    <mergeCell ref="AM4:AM6"/>
    <mergeCell ref="AF2:AG3"/>
    <mergeCell ref="AF4:AF6"/>
    <mergeCell ref="AG4:AG6"/>
    <mergeCell ref="V4:V6"/>
    <mergeCell ref="A4:A6"/>
    <mergeCell ref="B4:B6"/>
    <mergeCell ref="C4:C6"/>
    <mergeCell ref="D4:D6"/>
    <mergeCell ref="F4:F6"/>
    <mergeCell ref="E4:E6"/>
    <mergeCell ref="W4:W6"/>
    <mergeCell ref="Y2:Z3"/>
    <mergeCell ref="G4:G6"/>
    <mergeCell ref="M2:N3"/>
    <mergeCell ref="M4:M6"/>
    <mergeCell ref="N4:N6"/>
    <mergeCell ref="I4:I6"/>
    <mergeCell ref="J4:J6"/>
    <mergeCell ref="K4:K6"/>
    <mergeCell ref="P2:Q3"/>
    <mergeCell ref="P4:P6"/>
    <mergeCell ref="Q4:Q6"/>
    <mergeCell ref="Y4:Y6"/>
    <mergeCell ref="Z4:Z6"/>
    <mergeCell ref="V2:W3"/>
    <mergeCell ref="S2:T3"/>
    <mergeCell ref="S4:S6"/>
    <mergeCell ref="T4:T6"/>
  </mergeCells>
  <pageMargins left="0" right="0" top="0.18" bottom="0.42" header="0.52" footer="0.31496062992125984"/>
  <pageSetup paperSize="9" scale="1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130" workbookViewId="0">
      <selection activeCell="I134" sqref="I134"/>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212"/>
      <c r="B4" s="220" t="s">
        <v>1</v>
      </c>
      <c r="C4" s="220" t="s">
        <v>2</v>
      </c>
      <c r="D4" s="223" t="s">
        <v>3</v>
      </c>
      <c r="E4" s="208" t="s">
        <v>4</v>
      </c>
      <c r="F4" s="208" t="s">
        <v>5</v>
      </c>
      <c r="G4" s="208" t="s">
        <v>6</v>
      </c>
      <c r="H4" s="209" t="s">
        <v>295</v>
      </c>
      <c r="I4" s="209" t="s">
        <v>12</v>
      </c>
      <c r="J4" s="199" t="s">
        <v>296</v>
      </c>
      <c r="K4" s="202" t="s">
        <v>297</v>
      </c>
      <c r="L4" s="209" t="s">
        <v>298</v>
      </c>
    </row>
    <row r="5" spans="1:12" x14ac:dyDescent="0.25">
      <c r="A5" s="212"/>
      <c r="B5" s="221"/>
      <c r="C5" s="221"/>
      <c r="D5" s="224"/>
      <c r="E5" s="208"/>
      <c r="F5" s="208"/>
      <c r="G5" s="208"/>
      <c r="H5" s="210"/>
      <c r="I5" s="210"/>
      <c r="J5" s="200"/>
      <c r="K5" s="203"/>
      <c r="L5" s="210"/>
    </row>
    <row r="6" spans="1:12" x14ac:dyDescent="0.25">
      <c r="A6" s="212"/>
      <c r="B6" s="222"/>
      <c r="C6" s="222"/>
      <c r="D6" s="225"/>
      <c r="E6" s="208"/>
      <c r="F6" s="208"/>
      <c r="G6" s="208"/>
      <c r="H6" s="211"/>
      <c r="I6" s="211"/>
      <c r="J6" s="201"/>
      <c r="K6" s="204"/>
      <c r="L6" s="211"/>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212"/>
      <c r="B4" s="220" t="s">
        <v>1</v>
      </c>
      <c r="C4" s="220" t="s">
        <v>2</v>
      </c>
      <c r="D4" s="223" t="s">
        <v>3</v>
      </c>
      <c r="E4" s="208" t="s">
        <v>4</v>
      </c>
      <c r="F4" s="208" t="s">
        <v>5</v>
      </c>
      <c r="G4" s="208" t="s">
        <v>6</v>
      </c>
      <c r="H4" s="208" t="s">
        <v>7</v>
      </c>
      <c r="I4" s="208" t="s">
        <v>8</v>
      </c>
      <c r="J4" s="209" t="s">
        <v>9</v>
      </c>
      <c r="K4" s="208" t="s">
        <v>10</v>
      </c>
      <c r="L4" s="208" t="s">
        <v>11</v>
      </c>
      <c r="M4" s="208" t="s">
        <v>12</v>
      </c>
      <c r="N4" s="5"/>
    </row>
    <row r="5" spans="1:14" x14ac:dyDescent="0.25">
      <c r="A5" s="212"/>
      <c r="B5" s="221"/>
      <c r="C5" s="221"/>
      <c r="D5" s="224"/>
      <c r="E5" s="208"/>
      <c r="F5" s="208"/>
      <c r="G5" s="208"/>
      <c r="H5" s="208"/>
      <c r="I5" s="208"/>
      <c r="J5" s="210"/>
      <c r="K5" s="208"/>
      <c r="L5" s="208"/>
      <c r="M5" s="208"/>
      <c r="N5" s="5"/>
    </row>
    <row r="6" spans="1:14" x14ac:dyDescent="0.25">
      <c r="A6" s="212"/>
      <c r="B6" s="222"/>
      <c r="C6" s="222"/>
      <c r="D6" s="225"/>
      <c r="E6" s="208"/>
      <c r="F6" s="208"/>
      <c r="G6" s="208"/>
      <c r="H6" s="208"/>
      <c r="I6" s="208"/>
      <c r="J6" s="211"/>
      <c r="K6" s="208"/>
      <c r="L6" s="208"/>
      <c r="M6" s="208"/>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F4:F6"/>
    <mergeCell ref="A4:A6"/>
    <mergeCell ref="B4:B6"/>
    <mergeCell ref="C4:C6"/>
    <mergeCell ref="D4:D6"/>
    <mergeCell ref="E4:E6"/>
    <mergeCell ref="M4:M6"/>
    <mergeCell ref="G4:G6"/>
    <mergeCell ref="H4:H6"/>
    <mergeCell ref="I4:I6"/>
    <mergeCell ref="J4:J6"/>
    <mergeCell ref="K4:K6"/>
    <mergeCell ref="L4:L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46" workbookViewId="0">
      <selection activeCell="O54" sqref="O54"/>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6" t="s">
        <v>304</v>
      </c>
      <c r="B1" s="227"/>
      <c r="C1" s="227"/>
      <c r="D1" s="227"/>
      <c r="E1" s="227"/>
      <c r="F1" s="227"/>
      <c r="G1" s="227"/>
      <c r="H1" s="227"/>
      <c r="I1" s="227"/>
      <c r="J1" s="227"/>
      <c r="K1" s="227"/>
      <c r="L1" s="227"/>
      <c r="M1" s="228"/>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2016-12-21T12:08:50Z</dcterms:modified>
</cp:coreProperties>
</file>