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ცვლილება 03.11.16" sheetId="4" r:id="rId1"/>
    <sheet name="Sheet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K136" i="4" l="1"/>
  <c r="K145" i="4" l="1"/>
  <c r="K138" i="4"/>
  <c r="K64" i="4"/>
  <c r="I149" i="4" l="1"/>
  <c r="I144" i="4"/>
  <c r="I139" i="4"/>
  <c r="I132" i="4"/>
  <c r="I119" i="4"/>
  <c r="I114" i="4"/>
  <c r="I106" i="4"/>
  <c r="I97" i="4"/>
  <c r="I89" i="4"/>
  <c r="I83" i="4"/>
  <c r="I77" i="4"/>
  <c r="I70" i="4"/>
  <c r="I59" i="4"/>
  <c r="I49" i="4"/>
  <c r="I35" i="4"/>
  <c r="I33" i="4"/>
  <c r="I29" i="4"/>
  <c r="I20" i="4"/>
  <c r="I15" i="4"/>
  <c r="I10" i="4"/>
  <c r="E88" i="4" l="1"/>
  <c r="E9" i="4"/>
  <c r="E7" i="4" s="1"/>
  <c r="K151" i="4" l="1"/>
  <c r="K150" i="4"/>
  <c r="K146" i="4"/>
  <c r="K147" i="4"/>
  <c r="K148" i="4"/>
  <c r="K141" i="4"/>
  <c r="K142" i="4"/>
  <c r="K143" i="4"/>
  <c r="K140" i="4"/>
  <c r="K134" i="4"/>
  <c r="K135" i="4"/>
  <c r="K137" i="4"/>
  <c r="K133" i="4"/>
  <c r="K116" i="4"/>
  <c r="K117" i="4"/>
  <c r="K118" i="4"/>
  <c r="K115" i="4"/>
  <c r="K108" i="4"/>
  <c r="K109" i="4"/>
  <c r="K110" i="4"/>
  <c r="K111" i="4"/>
  <c r="K112" i="4"/>
  <c r="K113" i="4"/>
  <c r="K107" i="4"/>
  <c r="K99" i="4"/>
  <c r="K100" i="4"/>
  <c r="K101" i="4"/>
  <c r="K102" i="4"/>
  <c r="K98" i="4"/>
  <c r="K91" i="4"/>
  <c r="K92" i="4"/>
  <c r="K93" i="4"/>
  <c r="K94" i="4"/>
  <c r="K95" i="4"/>
  <c r="K96" i="4"/>
  <c r="K90" i="4"/>
  <c r="K82" i="4"/>
  <c r="K72" i="4"/>
  <c r="K73" i="4"/>
  <c r="K74" i="4"/>
  <c r="K75" i="4"/>
  <c r="K76" i="4"/>
  <c r="K71" i="4"/>
  <c r="K61" i="4"/>
  <c r="K62" i="4"/>
  <c r="K63" i="4"/>
  <c r="K65" i="4"/>
  <c r="K67" i="4"/>
  <c r="K68" i="4"/>
  <c r="K69" i="4"/>
  <c r="K60" i="4"/>
  <c r="K51" i="4"/>
  <c r="K52" i="4"/>
  <c r="K53" i="4"/>
  <c r="K50" i="4"/>
  <c r="L31" i="4"/>
  <c r="L22" i="4"/>
  <c r="L23" i="4"/>
  <c r="L28" i="4"/>
  <c r="L18" i="4"/>
  <c r="L16" i="4"/>
  <c r="L12" i="4"/>
  <c r="L11" i="4"/>
  <c r="K48" i="4"/>
  <c r="K37" i="4"/>
  <c r="K38" i="4"/>
  <c r="K39" i="4"/>
  <c r="K40" i="4"/>
  <c r="K41" i="4"/>
  <c r="K149" i="4"/>
  <c r="K139" i="4"/>
  <c r="K119" i="4"/>
  <c r="K103" i="4"/>
  <c r="K77" i="4"/>
  <c r="K49" i="4"/>
  <c r="K33" i="4"/>
  <c r="K29" i="4"/>
  <c r="K20" i="4"/>
  <c r="K15" i="4"/>
  <c r="K10" i="4"/>
  <c r="K97" i="4" l="1"/>
  <c r="K114" i="4"/>
  <c r="K144" i="4"/>
  <c r="K132" i="4"/>
  <c r="K89" i="4"/>
  <c r="K70" i="4"/>
  <c r="K106" i="4"/>
  <c r="H137" i="4" l="1"/>
  <c r="G149" i="4" l="1"/>
  <c r="F149" i="4"/>
  <c r="G144" i="4"/>
  <c r="L144" i="4" s="1"/>
  <c r="F144" i="4"/>
  <c r="G139" i="4"/>
  <c r="F139" i="4"/>
  <c r="G132" i="4"/>
  <c r="L132" i="4" s="1"/>
  <c r="F132" i="4"/>
  <c r="G119" i="4"/>
  <c r="F119" i="4"/>
  <c r="G114" i="4"/>
  <c r="F114" i="4"/>
  <c r="G106" i="4"/>
  <c r="F106" i="4"/>
  <c r="G103" i="4"/>
  <c r="F103" i="4"/>
  <c r="G97" i="4"/>
  <c r="F97" i="4"/>
  <c r="G89" i="4"/>
  <c r="G88" i="4" s="1"/>
  <c r="F89" i="4"/>
  <c r="F88" i="4" s="1"/>
  <c r="G87" i="4"/>
  <c r="G86" i="4"/>
  <c r="G85" i="4"/>
  <c r="G84" i="4"/>
  <c r="F83" i="4"/>
  <c r="G77" i="4"/>
  <c r="F77" i="4"/>
  <c r="G70" i="4"/>
  <c r="F70" i="4"/>
  <c r="G66" i="4"/>
  <c r="G59" i="4" s="1"/>
  <c r="F59" i="4"/>
  <c r="G49" i="4"/>
  <c r="F49" i="4"/>
  <c r="G35" i="4"/>
  <c r="F35" i="4"/>
  <c r="G34" i="4"/>
  <c r="G33" i="4"/>
  <c r="G29" i="4"/>
  <c r="F29" i="4"/>
  <c r="G25" i="4"/>
  <c r="G20" i="4" s="1"/>
  <c r="F20" i="4"/>
  <c r="G15" i="4"/>
  <c r="F15" i="4"/>
  <c r="G10" i="4"/>
  <c r="F10" i="4"/>
  <c r="F9" i="4" s="1"/>
  <c r="F7" i="4" s="1"/>
  <c r="L20" i="4" l="1"/>
  <c r="L10" i="4"/>
  <c r="L15" i="4"/>
  <c r="K66" i="4"/>
  <c r="K59" i="4" s="1"/>
  <c r="L59" i="4" s="1"/>
  <c r="L70" i="4"/>
  <c r="L77" i="4"/>
  <c r="K84" i="4"/>
  <c r="K86" i="4"/>
  <c r="L29" i="4"/>
  <c r="L34" i="4"/>
  <c r="L49" i="4"/>
  <c r="K85" i="4"/>
  <c r="K87" i="4"/>
  <c r="L89" i="4"/>
  <c r="L97" i="4"/>
  <c r="L106" i="4"/>
  <c r="L114" i="4"/>
  <c r="L139" i="4"/>
  <c r="L149" i="4"/>
  <c r="G83" i="4"/>
  <c r="G9" i="4" s="1"/>
  <c r="G7" i="4" s="1"/>
  <c r="K83" i="4" l="1"/>
  <c r="L83" i="4" s="1"/>
  <c r="K36" i="4" l="1"/>
  <c r="K35" i="4" s="1"/>
  <c r="L35" i="4" s="1"/>
  <c r="L154" i="4" s="1"/>
</calcChain>
</file>

<file path=xl/comments1.xml><?xml version="1.0" encoding="utf-8"?>
<comments xmlns="http://schemas.openxmlformats.org/spreadsheetml/2006/main">
  <authors>
    <author>Author</author>
  </authors>
  <commentList>
    <comment ref="I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რესურსი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მთლიანი რესურსი</t>
        </r>
      </text>
    </comment>
    <comment ref="G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  <comment ref="I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sharedStrings.xml><?xml version="1.0" encoding="utf-8"?>
<sst xmlns="http://schemas.openxmlformats.org/spreadsheetml/2006/main" count="299" uniqueCount="293">
  <si>
    <t>დანართი №3.3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</si>
  <si>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</si>
  <si>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</si>
  <si>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</si>
  <si>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დამტკიცებული</t>
  </si>
  <si>
    <t>სატენდერო ეკონომია</t>
  </si>
  <si>
    <t>დეფიციტი/პროფიციტი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</si>
  <si>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</si>
  <si>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</si>
  <si>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</si>
  <si>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</si>
  <si>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</si>
  <si>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</si>
  <si>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</si>
  <si>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</si>
  <si>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3.2.1.1.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</si>
  <si>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</si>
  <si>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</si>
  <si>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</si>
  <si>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</si>
  <si>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35 03 02 02</t>
  </si>
  <si>
    <t xml:space="preserve">იმუნიზაცია 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</si>
  <si>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</si>
  <si>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</si>
  <si>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</si>
  <si>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</si>
  <si>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</si>
  <si>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</si>
  <si>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</si>
  <si>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</si>
  <si>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</si>
  <si>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</si>
  <si>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3.2.3.1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</si>
  <si>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</si>
  <si>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3.2.3.2</t>
  </si>
  <si>
    <t>მალარიისა და სხვა პარაზიტული დაავადებების პრევენციისა და კონტროლის გაუმჯობესება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</si>
  <si>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</si>
  <si>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</si>
  <si>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</si>
  <si>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</si>
  <si>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</si>
  <si>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</si>
  <si>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</si>
  <si>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</si>
  <si>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</si>
  <si>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35 03 02 04</t>
  </si>
  <si>
    <t>უსაფრთხო სისხლი</t>
  </si>
  <si>
    <t>3.2.4.1</t>
  </si>
  <si>
    <t>დონორული სისხლის კვლევა B და C ჰეპატიტზე, აივ-ინფექციაზე/შიდსზე და ათაშანგზე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</si>
  <si>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</si>
  <si>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</si>
  <si>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</si>
  <si>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</si>
  <si>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</si>
  <si>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</si>
  <si>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</si>
  <si>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</si>
  <si>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</si>
  <si>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</si>
  <si>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</si>
  <si>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</si>
  <si>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</si>
  <si>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</si>
  <si>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</si>
  <si>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</si>
  <si>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</si>
  <si>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</si>
  <si>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</si>
  <si>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</si>
  <si>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</si>
  <si>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ტუბერკულოზის სამკურნალო პირველი რიგის მედიკამენტების შესყიდვა</t>
  </si>
  <si>
    <t>3.2.7.7</t>
  </si>
  <si>
    <t>ტუბერკულოზის სამკურნალო მეორე რიგის მედიკამენტების შესყიდვა</t>
  </si>
  <si>
    <t>3.2.7.8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</si>
  <si>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</si>
  <si>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3.2.7.9</t>
  </si>
  <si>
    <t>თხევადი კულტურალური კვლევისთვისთვის საჭირო სახარჯი მასალების შეძენა</t>
  </si>
  <si>
    <t>3.2.7.10</t>
  </si>
  <si>
    <t>Xpert MTB/RIF ლაბორატორიული კვლევები - Fast სტრატეგია</t>
  </si>
  <si>
    <t>3.2.7.11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</si>
  <si>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</si>
  <si>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3.2.7.12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</si>
  <si>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</si>
  <si>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3.2.7.13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</si>
  <si>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</si>
  <si>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35 03 02 08</t>
  </si>
  <si>
    <t>აივ ინფექცია/შიდსის მართვა</t>
  </si>
  <si>
    <t>3.2.8.1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</si>
  <si>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</si>
  <si>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</si>
  <si>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</si>
  <si>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</si>
  <si>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</si>
  <si>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</si>
  <si>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აივ-ინფექცია/შიდსის სამკურნალო პირველი რიგის მედიკამენტების შესყიდვა</t>
  </si>
  <si>
    <t>3.2.8.5</t>
  </si>
  <si>
    <t>აივ-ინფექცია/შიდსის სამკურნალო მეორე რიგის მედიკამენტების შესყიდვა</t>
  </si>
  <si>
    <t>3.2.8.6</t>
  </si>
  <si>
    <t>არვ მკურნალობის მონიტორინგის ტესტ-სისტემები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</si>
  <si>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</si>
  <si>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</si>
  <si>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</si>
  <si>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</si>
  <si>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</si>
  <si>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</si>
  <si>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35 03 02 09</t>
  </si>
  <si>
    <t>დედათა და ბავშვთა ჯანმრთელობა</t>
  </si>
  <si>
    <t>3.2.9.1</t>
  </si>
  <si>
    <t>ანტენატალური მეთვალყურეობა</t>
  </si>
  <si>
    <t>3.2.9.2</t>
  </si>
  <si>
    <t>მაღალი რისკის ორსულთა, მშობიარეთა და მელოგინეთა მკურნალობა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</si>
  <si>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</si>
  <si>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</si>
  <si>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</si>
  <si>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</si>
  <si>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</si>
  <si>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</si>
  <si>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</si>
  <si>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</si>
  <si>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3.2.9.7</t>
  </si>
  <si>
    <t>ორსულთა მედიკამენტებით უზრუნველყოფა.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</si>
  <si>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</si>
  <si>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</si>
  <si>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მიკროელემენტების შემცველი საკვები დანამატების შესყიდვა</t>
  </si>
  <si>
    <t>35 03 02 10</t>
  </si>
  <si>
    <t>ნარკომანიით დაავადებულ პაციენტთა მკურნალობა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</si>
  <si>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</si>
  <si>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</si>
  <si>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</si>
  <si>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</si>
  <si>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</si>
  <si>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</si>
  <si>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</si>
  <si>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</si>
  <si>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</si>
  <si>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</si>
  <si>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</si>
  <si>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</si>
  <si>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</si>
  <si>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</si>
  <si>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3.2.11.1</t>
  </si>
  <si>
    <t>თამბაქოს მოხმარების კონტროლის გაძლიერება</t>
  </si>
  <si>
    <t>3.2.11.2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</si>
  <si>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</si>
  <si>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</si>
  <si>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</si>
  <si>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</si>
  <si>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</si>
  <si>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</si>
  <si>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</si>
  <si>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</si>
  <si>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</si>
  <si>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>3.2.12.1</t>
  </si>
  <si>
    <t>სკრინინგის კომპონენტი</t>
  </si>
  <si>
    <t>3.2.12.2</t>
  </si>
  <si>
    <t xml:space="preserve">C ჰეპატიტით დაავადებულ პირთა დიაგნოსტიკა </t>
  </si>
  <si>
    <t>3.2.12.3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</si>
  <si>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</si>
  <si>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3.2.12.4</t>
  </si>
  <si>
    <t>მედიკამენტების ლოჯისტიკა</t>
  </si>
  <si>
    <t>35 03 03</t>
  </si>
  <si>
    <t>მოსახლეობის სამედიცინო მომსახურების მიწოდება პრიორიტეტულ სფეროებში</t>
  </si>
  <si>
    <t>35 03 03 01</t>
  </si>
  <si>
    <t xml:space="preserve">ფსიქიკური ჯანმრთელობა </t>
  </si>
  <si>
    <t>3.3.1.1.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</si>
  <si>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</si>
  <si>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</si>
  <si>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</si>
  <si>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3.3.1.1</t>
  </si>
  <si>
    <t>ფსიქიატრიული კრიზისული ინტერვენცია</t>
  </si>
  <si>
    <t>3.3.1.2</t>
  </si>
  <si>
    <t>თემზე დაფუძნებული მობილური გუნდის მომსახურება</t>
  </si>
  <si>
    <t>3.3.1.3</t>
  </si>
  <si>
    <t>ბავშვთა და მოზრდილთა სტაციონარული მომსახურება</t>
  </si>
  <si>
    <t>3.3.1.4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</si>
  <si>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</si>
  <si>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</si>
  <si>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</si>
  <si>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</si>
  <si>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</si>
  <si>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</si>
  <si>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</si>
  <si>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</si>
  <si>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</si>
  <si>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</si>
  <si>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</si>
  <si>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</si>
  <si>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</si>
  <si>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35 03 03 03</t>
  </si>
  <si>
    <t>ბავშვთა ონკოჰემატოლოგიური მომსახურება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</si>
  <si>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</si>
  <si>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</si>
  <si>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3.3.3.2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</si>
  <si>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</si>
  <si>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35 03 03 04</t>
  </si>
  <si>
    <t>დიალიზი და თირკმლის ტრანსპლანტაცია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</si>
  <si>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</si>
  <si>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</si>
  <si>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</si>
  <si>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</si>
  <si>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</si>
  <si>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</si>
  <si>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</si>
  <si>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</si>
  <si>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</si>
  <si>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</si>
  <si>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</si>
  <si>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ჰემოდიალიზზე მყოფ პაციენტთა სისხლძარღვოვანი მიდგომით უზრუნველყოფა</t>
  </si>
  <si>
    <t>3.3.4.7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</si>
  <si>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</si>
  <si>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</si>
  <si>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</si>
  <si>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</si>
  <si>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</si>
  <si>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</si>
  <si>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</si>
  <si>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</si>
  <si>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</si>
  <si>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</si>
  <si>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</si>
  <si>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</si>
  <si>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</si>
  <si>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</si>
  <si>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</si>
  <si>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</si>
  <si>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</si>
  <si>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</si>
  <si>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</si>
  <si>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</si>
  <si>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</si>
  <si>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</si>
  <si>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</si>
  <si>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</si>
  <si>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</si>
  <si>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</si>
  <si>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</si>
  <si>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</si>
  <si>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</si>
  <si>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</si>
  <si>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</si>
  <si>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</si>
  <si>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</si>
  <si>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</si>
  <si>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3.3.6.12</t>
  </si>
  <si>
    <t>სპეციალური სამკურნალო საშუალებათა ტრანსპორტირების, შენახვისა და გაცემის ხარჯები</t>
  </si>
  <si>
    <t>35 03 03 07</t>
  </si>
  <si>
    <t>სასწრაფო გადაუდებელი დახმარება და სამედიცინო ტრანსპორტირება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</si>
  <si>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</si>
  <si>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</si>
  <si>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</si>
  <si>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სამედიცინო ტრანსპორტირება - რეფერალური დახმარება</t>
  </si>
  <si>
    <t>3.3.7.3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</si>
  <si>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</si>
  <si>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3.3.7.4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</si>
  <si>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</si>
  <si>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3.3.7.5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</si>
  <si>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</si>
  <si>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3.3.7.6</t>
  </si>
  <si>
    <t>სასწრაფო სამედიცინო გადაუდებელი დახმარება</t>
  </si>
  <si>
    <t>35 03 03 08</t>
  </si>
  <si>
    <t>სოფლის ექიმი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</si>
  <si>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</si>
  <si>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</si>
  <si>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</si>
  <si>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</si>
  <si>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</si>
  <si>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</si>
  <si>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</si>
  <si>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</si>
  <si>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35 03 03 09</t>
  </si>
  <si>
    <t>რეფერალური მომსახურება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</si>
  <si>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</si>
  <si>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</si>
  <si>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3.3.9.2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</si>
  <si>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</si>
  <si>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</si>
  <si>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</si>
  <si>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3.3.9.4</t>
  </si>
  <si>
    <t>მსჯავრდებულთა კომისიური შემოწმების უზრუნველყოფა</t>
  </si>
  <si>
    <t>35 03 03 10</t>
  </si>
  <si>
    <t>სამხედრო ძალებში გასაწვევ მოქალაქეთა სამედიცინო შემოწმება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</si>
  <si>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</si>
  <si>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</si>
  <si>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</si>
  <si>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</si>
  <si>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35 03 04</t>
  </si>
  <si>
    <t>დიპლომისშემდგომი სამედიცინო განათლების პროგრამა</t>
  </si>
  <si>
    <t>3.4.1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</si>
  <si>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</si>
  <si>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ცვლილების პროექტი</t>
  </si>
  <si>
    <t>,,+/-"</t>
  </si>
  <si>
    <t>2016 მოთხოვნილი ბიუჯეტი</t>
  </si>
  <si>
    <t>2016 დაზუსტებული (ოქტომბრის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</si>
</sst>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i/>
      <sz val="11"/>
      <name val="Sylfaen"/>
      <family val="1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Sylfae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ylfaen"/>
      <family val="1"/>
    </font>
    <font>
      <b/>
      <u/>
      <sz val="9"/>
      <name val="Sylfaen"/>
      <family val="1"/>
    </font>
    <font>
      <b/>
      <sz val="9"/>
      <name val="Sylfaen"/>
      <family val="1"/>
    </font>
    <font>
      <b/>
      <sz val="9"/>
      <name val="Calibri"/>
      <family val="2"/>
      <scheme val="minor"/>
    </font>
    <font>
      <sz val="9"/>
      <name val="Sylfaen"/>
      <family val="1"/>
      <charset val="204"/>
    </font>
    <font>
      <sz val="8"/>
      <name val="Sylfaen"/>
      <family val="1"/>
    </font>
    <font>
      <b/>
      <u/>
      <sz val="8"/>
      <name val="Calibri"/>
      <family val="2"/>
      <scheme val="minor"/>
    </font>
    <font>
      <b/>
      <u/>
      <sz val="8"/>
      <name val="Arial"/>
      <family val="2"/>
    </font>
    <font>
      <b/>
      <sz val="8"/>
      <name val="Calibri"/>
      <family val="2"/>
      <scheme val="minor"/>
    </font>
    <font>
      <b/>
      <sz val="8"/>
      <name val="Arial"/>
      <family val="2"/>
    </font>
    <font>
      <sz val="8"/>
      <name val="Sylfaen"/>
      <family val="1"/>
      <charset val="204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0000"/>
        <bgColor auto="1"/>
      </patternFill>
    </fill>
    <fill>
      <patternFill patternType="solid">
        <fgColor theme="3" tint="-0.499984740745262"/>
        <bgColor auto="1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6" borderId="12" xfId="0" applyNumberFormat="1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164" fontId="5" fillId="7" borderId="12" xfId="0" applyNumberFormat="1" applyFont="1" applyFill="1" applyBorder="1" applyAlignment="1">
      <alignment horizontal="center" vertical="center" wrapText="1"/>
    </xf>
    <xf numFmtId="164" fontId="6" fillId="7" borderId="12" xfId="0" applyNumberFormat="1" applyFont="1" applyFill="1" applyBorder="1" applyAlignment="1">
      <alignment horizontal="center" vertical="center" wrapText="1"/>
    </xf>
    <xf numFmtId="164" fontId="7" fillId="7" borderId="12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 wrapText="1"/>
    </xf>
    <xf numFmtId="49" fontId="2" fillId="8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43" fontId="5" fillId="6" borderId="12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11" fillId="7" borderId="12" xfId="0" applyNumberFormat="1" applyFont="1" applyFill="1" applyBorder="1" applyAlignment="1">
      <alignment horizontal="center" vertical="center" wrapText="1"/>
    </xf>
    <xf numFmtId="164" fontId="12" fillId="7" borderId="12" xfId="0" applyNumberFormat="1" applyFont="1" applyFill="1" applyBorder="1" applyAlignment="1">
      <alignment horizontal="center" vertical="center" wrapText="1"/>
    </xf>
    <xf numFmtId="164" fontId="11" fillId="7" borderId="2" xfId="0" applyNumberFormat="1" applyFont="1" applyFill="1" applyBorder="1" applyAlignment="1">
      <alignment horizontal="center" vertical="center" wrapText="1"/>
    </xf>
    <xf numFmtId="164" fontId="12" fillId="7" borderId="2" xfId="0" applyNumberFormat="1" applyFont="1" applyFill="1" applyBorder="1" applyAlignment="1">
      <alignment horizontal="center" vertical="center" wrapText="1"/>
    </xf>
    <xf numFmtId="164" fontId="11" fillId="7" borderId="13" xfId="0" applyNumberFormat="1" applyFont="1" applyFill="1" applyBorder="1" applyAlignment="1">
      <alignment horizontal="center"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  <xf numFmtId="164" fontId="12" fillId="7" borderId="4" xfId="0" applyNumberFormat="1" applyFont="1" applyFill="1" applyBorder="1" applyAlignment="1">
      <alignment horizontal="center" vertical="center" wrapText="1"/>
    </xf>
    <xf numFmtId="164" fontId="11" fillId="7" borderId="9" xfId="0" applyNumberFormat="1" applyFont="1" applyFill="1" applyBorder="1" applyAlignment="1">
      <alignment horizontal="center" vertical="center" wrapText="1"/>
    </xf>
    <xf numFmtId="164" fontId="12" fillId="7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15" fillId="5" borderId="1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6" fillId="6" borderId="12" xfId="0" applyFont="1" applyFill="1" applyBorder="1" applyAlignment="1">
      <alignment horizontal="left" vertical="center" wrapText="1"/>
    </xf>
    <xf numFmtId="0" fontId="17" fillId="7" borderId="12" xfId="0" applyFont="1" applyFill="1" applyBorder="1" applyAlignment="1">
      <alignment vertical="center" wrapText="1"/>
    </xf>
    <xf numFmtId="0" fontId="17" fillId="7" borderId="2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49" fontId="20" fillId="4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49" fontId="22" fillId="5" borderId="1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49" fontId="22" fillId="7" borderId="12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vertical="center" wrapText="1"/>
    </xf>
    <xf numFmtId="164" fontId="24" fillId="7" borderId="4" xfId="0" applyNumberFormat="1" applyFont="1" applyFill="1" applyBorder="1" applyAlignment="1">
      <alignment horizontal="center" vertical="center" wrapText="1"/>
    </xf>
    <xf numFmtId="43" fontId="5" fillId="6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164" fontId="4" fillId="12" borderId="9" xfId="0" applyNumberFormat="1" applyFont="1" applyFill="1" applyBorder="1" applyAlignment="1">
      <alignment horizontal="center" vertical="center" wrapText="1"/>
    </xf>
    <xf numFmtId="164" fontId="5" fillId="12" borderId="12" xfId="0" applyNumberFormat="1" applyFont="1" applyFill="1" applyBorder="1" applyAlignment="1">
      <alignment horizontal="center" vertical="center" wrapText="1"/>
    </xf>
    <xf numFmtId="43" fontId="5" fillId="12" borderId="12" xfId="1" applyFont="1" applyFill="1" applyBorder="1" applyAlignment="1">
      <alignment horizontal="center" vertical="center" wrapText="1"/>
    </xf>
    <xf numFmtId="164" fontId="11" fillId="12" borderId="12" xfId="0" applyNumberFormat="1" applyFont="1" applyFill="1" applyBorder="1" applyAlignment="1">
      <alignment horizontal="center" vertical="center" wrapText="1"/>
    </xf>
    <xf numFmtId="164" fontId="11" fillId="12" borderId="2" xfId="0" applyNumberFormat="1" applyFont="1" applyFill="1" applyBorder="1" applyAlignment="1">
      <alignment horizontal="center" vertical="center" wrapText="1"/>
    </xf>
    <xf numFmtId="164" fontId="11" fillId="12" borderId="4" xfId="0" applyNumberFormat="1" applyFont="1" applyFill="1" applyBorder="1" applyAlignment="1">
      <alignment horizontal="center" vertical="center" wrapText="1"/>
    </xf>
    <xf numFmtId="43" fontId="5" fillId="12" borderId="9" xfId="1" applyFont="1" applyFill="1" applyBorder="1" applyAlignment="1">
      <alignment horizontal="center" vertical="center" wrapText="1"/>
    </xf>
    <xf numFmtId="164" fontId="11" fillId="12" borderId="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164" fontId="12" fillId="7" borderId="15" xfId="0" applyNumberFormat="1" applyFont="1" applyFill="1" applyBorder="1" applyAlignment="1">
      <alignment horizontal="center" vertical="center" wrapText="1"/>
    </xf>
    <xf numFmtId="164" fontId="12" fillId="7" borderId="16" xfId="0" applyNumberFormat="1" applyFont="1" applyFill="1" applyBorder="1" applyAlignment="1">
      <alignment horizontal="center" vertical="center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164" fontId="12" fillId="7" borderId="3" xfId="0" applyNumberFormat="1" applyFont="1" applyFill="1" applyBorder="1" applyAlignment="1">
      <alignment horizontal="center" vertical="center" wrapText="1"/>
    </xf>
    <xf numFmtId="164" fontId="12" fillId="7" borderId="17" xfId="0" applyNumberFormat="1" applyFont="1" applyFill="1" applyBorder="1" applyAlignment="1">
      <alignment horizontal="center" vertical="center" wrapText="1"/>
    </xf>
    <xf numFmtId="164" fontId="12" fillId="7" borderId="10" xfId="0" applyNumberFormat="1" applyFont="1" applyFill="1" applyBorder="1" applyAlignment="1">
      <alignment horizontal="center" vertical="center" wrapText="1"/>
    </xf>
    <xf numFmtId="43" fontId="5" fillId="6" borderId="6" xfId="1" applyFont="1" applyFill="1" applyBorder="1" applyAlignment="1">
      <alignment horizontal="center" vertical="center" wrapText="1"/>
    </xf>
    <xf numFmtId="164" fontId="6" fillId="5" borderId="9" xfId="0" applyNumberFormat="1" applyFont="1" applyFill="1" applyBorder="1" applyAlignment="1">
      <alignment horizontal="center" vertical="center" wrapText="1"/>
    </xf>
    <xf numFmtId="43" fontId="5" fillId="13" borderId="12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&#4305;&#4312;&#4323;&#4335;&#4308;&#4322;&#4312;&#4321;%20&#4328;&#4308;&#4321;&#4320;&#4323;&#4314;&#4308;&#4305;&#4304;%20-13.10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ნსდს-ცვლილების პროექტი"/>
      <sheetName val="პროგრამები"/>
      <sheetName val="ნსდს-საკასო სექტემბერ-მოსალოდნე"/>
      <sheetName val="სოცი-საკასო 9 თვე"/>
      <sheetName val="დაზუსტებული ბიუჯეტი-8,09,16"/>
      <sheetName val="სოცი-გაწეული-მოსალოდნელი"/>
      <sheetName val="მედიკამენტები"/>
    </sheetNames>
    <sheetDataSet>
      <sheetData sheetId="0"/>
      <sheetData sheetId="1"/>
      <sheetData sheetId="2"/>
      <sheetData sheetId="3"/>
      <sheetData sheetId="4"/>
      <sheetData sheetId="5">
        <row r="13">
          <cell r="M13">
            <v>270000</v>
          </cell>
        </row>
        <row r="14">
          <cell r="M14">
            <v>8000000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54"/>
  <sheetViews>
    <sheetView tabSelected="1" topLeftCell="E2" workbookViewId="0">
      <selection activeCell="I4" sqref="I4:I6"/>
    </sheetView>
  </sheetViews>
  <sheetFormatPr defaultColWidth="9.140625" defaultRowHeight="15" x14ac:dyDescent="0.25"/>
  <cols>
    <col min="1" max="1" width="4" style="1" hidden="1" customWidth="1"/>
    <col min="2" max="2" width="11.85546875" style="44" customWidth="1"/>
    <col min="3" max="3" width="6.5703125" style="44" bestFit="1" customWidth="1"/>
    <col min="4" max="4" width="74.85546875" style="34" customWidth="1"/>
    <col min="5" max="5" width="20.42578125" style="58" customWidth="1"/>
    <col min="6" max="6" width="20.42578125" style="2" customWidth="1"/>
    <col min="7" max="7" width="19.28515625" style="3" customWidth="1"/>
    <col min="8" max="8" width="8" style="3" customWidth="1"/>
    <col min="9" max="10" width="18.28515625" style="3" customWidth="1"/>
    <col min="11" max="11" width="20.140625" style="3" customWidth="1"/>
    <col min="12" max="12" width="15.5703125" style="3" bestFit="1" customWidth="1"/>
    <col min="13" max="13" width="9.140625" style="3" bestFit="1" customWidth="1"/>
    <col min="14" max="16384" width="9.140625" style="3"/>
  </cols>
  <sheetData>
    <row r="1" spans="1:12" hidden="1" x14ac:dyDescent="0.25"/>
    <row r="2" spans="1:12" ht="15" customHeight="1" x14ac:dyDescent="0.25"/>
    <row r="3" spans="1:12" x14ac:dyDescent="0.25">
      <c r="D3" s="35" t="s">
        <v>0</v>
      </c>
    </row>
    <row r="4" spans="1:12" ht="15" customHeight="1" x14ac:dyDescent="0.25">
      <c r="A4" s="70"/>
      <c r="B4" s="71" t="s">
        <v>1</v>
      </c>
      <c r="C4" s="71" t="s">
        <v>2</v>
      </c>
      <c r="D4" s="74" t="s">
        <v>3</v>
      </c>
      <c r="E4" s="78" t="s">
        <v>291</v>
      </c>
      <c r="F4" s="77" t="s">
        <v>4</v>
      </c>
      <c r="G4" s="77" t="s">
        <v>292</v>
      </c>
      <c r="H4" s="59"/>
      <c r="I4" s="78" t="s">
        <v>6</v>
      </c>
      <c r="J4" s="78" t="s">
        <v>5</v>
      </c>
      <c r="K4" s="81" t="s">
        <v>289</v>
      </c>
      <c r="L4" s="84" t="s">
        <v>290</v>
      </c>
    </row>
    <row r="5" spans="1:12" x14ac:dyDescent="0.25">
      <c r="A5" s="70"/>
      <c r="B5" s="72"/>
      <c r="C5" s="72"/>
      <c r="D5" s="75"/>
      <c r="E5" s="79"/>
      <c r="F5" s="77"/>
      <c r="G5" s="77"/>
      <c r="H5" s="60"/>
      <c r="I5" s="79"/>
      <c r="J5" s="79"/>
      <c r="K5" s="82"/>
      <c r="L5" s="85"/>
    </row>
    <row r="6" spans="1:12" ht="26.25" customHeight="1" x14ac:dyDescent="0.25">
      <c r="A6" s="70"/>
      <c r="B6" s="73"/>
      <c r="C6" s="73"/>
      <c r="D6" s="76"/>
      <c r="E6" s="80"/>
      <c r="F6" s="77"/>
      <c r="G6" s="77"/>
      <c r="H6" s="61"/>
      <c r="I6" s="80"/>
      <c r="J6" s="80"/>
      <c r="K6" s="83"/>
      <c r="L6" s="86"/>
    </row>
    <row r="7" spans="1:12" ht="18.75" x14ac:dyDescent="0.25">
      <c r="B7" s="45" t="s">
        <v>7</v>
      </c>
      <c r="C7" s="46"/>
      <c r="D7" s="36" t="s">
        <v>8</v>
      </c>
      <c r="E7" s="4">
        <f>E8+E9+E88</f>
        <v>867949000</v>
      </c>
      <c r="F7" s="4">
        <f t="shared" ref="F7:G7" si="0">F8+F9+F88</f>
        <v>799775000</v>
      </c>
      <c r="G7" s="4">
        <f t="shared" si="0"/>
        <v>835631000</v>
      </c>
      <c r="H7" s="62"/>
      <c r="I7" s="4"/>
      <c r="J7" s="4"/>
      <c r="K7" s="4"/>
      <c r="L7" s="4"/>
    </row>
    <row r="8" spans="1:12" ht="15.75" x14ac:dyDescent="0.25">
      <c r="B8" s="47" t="s">
        <v>9</v>
      </c>
      <c r="C8" s="48"/>
      <c r="D8" s="37" t="s">
        <v>10</v>
      </c>
      <c r="E8" s="5">
        <v>620000000</v>
      </c>
      <c r="F8" s="5">
        <v>570000000</v>
      </c>
      <c r="G8" s="5">
        <v>605000000</v>
      </c>
      <c r="H8" s="63"/>
      <c r="I8" s="5"/>
      <c r="J8" s="5"/>
      <c r="K8" s="6"/>
      <c r="L8" s="6"/>
    </row>
    <row r="9" spans="1:12" ht="15.75" x14ac:dyDescent="0.25">
      <c r="B9" s="49" t="s">
        <v>11</v>
      </c>
      <c r="C9" s="50"/>
      <c r="D9" s="38" t="s">
        <v>12</v>
      </c>
      <c r="E9" s="7">
        <f>E10+E15+E20+E29+E33+E34+E35+E49+E59+E70+E77+E83</f>
        <v>84934000</v>
      </c>
      <c r="F9" s="7">
        <f t="shared" ref="F9:G9" si="1">F10+F15+F20+F29+F33+F34+F35+F49+F59+F70+F77+F83</f>
        <v>83324000</v>
      </c>
      <c r="G9" s="7">
        <f t="shared" si="1"/>
        <v>79180000</v>
      </c>
      <c r="H9" s="63"/>
      <c r="I9" s="7"/>
      <c r="J9" s="7"/>
      <c r="K9" s="7"/>
      <c r="L9" s="7"/>
    </row>
    <row r="10" spans="1:12" s="18" customFormat="1" ht="18" x14ac:dyDescent="0.25">
      <c r="A10" s="15"/>
      <c r="B10" s="51" t="s">
        <v>13</v>
      </c>
      <c r="C10" s="51"/>
      <c r="D10" s="39" t="s">
        <v>14</v>
      </c>
      <c r="E10" s="17">
        <v>2000000</v>
      </c>
      <c r="F10" s="17">
        <f>F11+F12+F13+F14</f>
        <v>2000000</v>
      </c>
      <c r="G10" s="17">
        <f>G11+G12+G13+G14</f>
        <v>1920000</v>
      </c>
      <c r="H10" s="64"/>
      <c r="I10" s="8">
        <f>I11+I12+I13+I14</f>
        <v>203568.41</v>
      </c>
      <c r="J10" s="8">
        <v>44710</v>
      </c>
      <c r="K10" s="17">
        <f>K11+K12+K13+K14</f>
        <v>1784000</v>
      </c>
      <c r="L10" s="17">
        <f>K10-G10</f>
        <v>-136000</v>
      </c>
    </row>
    <row r="11" spans="1:12" x14ac:dyDescent="0.25">
      <c r="B11" s="52"/>
      <c r="C11" s="53" t="s">
        <v>15</v>
      </c>
      <c r="D11" s="40" t="s">
        <v>16</v>
      </c>
      <c r="E11" s="19"/>
      <c r="F11" s="19">
        <v>1346000</v>
      </c>
      <c r="G11" s="19">
        <v>1266000</v>
      </c>
      <c r="H11" s="65"/>
      <c r="I11" s="20">
        <v>123071.5</v>
      </c>
      <c r="J11" s="20"/>
      <c r="K11" s="19">
        <v>1161000</v>
      </c>
      <c r="L11" s="12">
        <f>K11-G11</f>
        <v>-105000</v>
      </c>
    </row>
    <row r="12" spans="1:12" x14ac:dyDescent="0.25">
      <c r="B12" s="52"/>
      <c r="C12" s="53" t="s">
        <v>15</v>
      </c>
      <c r="D12" s="40" t="s">
        <v>17</v>
      </c>
      <c r="E12" s="19"/>
      <c r="F12" s="19">
        <v>54000</v>
      </c>
      <c r="G12" s="19">
        <v>54000</v>
      </c>
      <c r="H12" s="65"/>
      <c r="I12" s="20">
        <v>32270.75</v>
      </c>
      <c r="J12" s="20"/>
      <c r="K12" s="19">
        <v>23000</v>
      </c>
      <c r="L12" s="12">
        <f>K12-G12</f>
        <v>-31000</v>
      </c>
    </row>
    <row r="13" spans="1:12" ht="24.75" customHeight="1" x14ac:dyDescent="0.25">
      <c r="B13" s="52"/>
      <c r="C13" s="53" t="s">
        <v>15</v>
      </c>
      <c r="D13" s="40" t="s">
        <v>18</v>
      </c>
      <c r="E13" s="19"/>
      <c r="F13" s="19">
        <v>200000</v>
      </c>
      <c r="G13" s="19">
        <v>200000</v>
      </c>
      <c r="H13" s="65"/>
      <c r="I13" s="20">
        <v>40991.51999999999</v>
      </c>
      <c r="J13" s="19">
        <v>44710</v>
      </c>
      <c r="K13" s="19">
        <v>200000</v>
      </c>
      <c r="L13" s="12"/>
    </row>
    <row r="14" spans="1:12" x14ac:dyDescent="0.25">
      <c r="B14" s="52"/>
      <c r="C14" s="53" t="s">
        <v>15</v>
      </c>
      <c r="D14" s="40" t="s">
        <v>19</v>
      </c>
      <c r="E14" s="19"/>
      <c r="F14" s="19">
        <v>400000</v>
      </c>
      <c r="G14" s="19">
        <v>400000</v>
      </c>
      <c r="H14" s="65"/>
      <c r="I14" s="20">
        <v>7234.640000000014</v>
      </c>
      <c r="J14" s="20"/>
      <c r="K14" s="19">
        <v>400000</v>
      </c>
      <c r="L14" s="12"/>
    </row>
    <row r="15" spans="1:12" s="18" customFormat="1" ht="18" x14ac:dyDescent="0.25">
      <c r="A15" s="15"/>
      <c r="B15" s="51" t="s">
        <v>20</v>
      </c>
      <c r="C15" s="51"/>
      <c r="D15" s="39" t="s">
        <v>21</v>
      </c>
      <c r="E15" s="17">
        <v>14280000</v>
      </c>
      <c r="F15" s="17">
        <f>F16+F17+F18+F19</f>
        <v>14280000</v>
      </c>
      <c r="G15" s="17">
        <f>G16+G17+G18+G19</f>
        <v>15410000</v>
      </c>
      <c r="H15" s="64"/>
      <c r="I15" s="17">
        <f>I16+I17+I18+I19</f>
        <v>87347.5</v>
      </c>
      <c r="J15" s="17">
        <v>46216.5</v>
      </c>
      <c r="K15" s="17">
        <f>K16+K17+K18+K19</f>
        <v>16037000</v>
      </c>
      <c r="L15" s="95">
        <f>K15-G15</f>
        <v>627000</v>
      </c>
    </row>
    <row r="16" spans="1:12" x14ac:dyDescent="0.25">
      <c r="B16" s="52"/>
      <c r="C16" s="53" t="s">
        <v>22</v>
      </c>
      <c r="D16" s="40" t="s">
        <v>23</v>
      </c>
      <c r="E16" s="19"/>
      <c r="F16" s="19">
        <v>9800000</v>
      </c>
      <c r="G16" s="19">
        <v>10770000</v>
      </c>
      <c r="H16" s="65"/>
      <c r="I16" s="20">
        <v>0</v>
      </c>
      <c r="J16" s="20"/>
      <c r="K16" s="19">
        <v>11909000</v>
      </c>
      <c r="L16" s="19">
        <f>K16-G16</f>
        <v>1139000</v>
      </c>
    </row>
    <row r="17" spans="1:12" x14ac:dyDescent="0.25">
      <c r="A17" s="3"/>
      <c r="B17" s="52"/>
      <c r="C17" s="53" t="s">
        <v>24</v>
      </c>
      <c r="D17" s="40" t="s">
        <v>25</v>
      </c>
      <c r="E17" s="19"/>
      <c r="F17" s="19">
        <v>140000</v>
      </c>
      <c r="G17" s="19">
        <v>40000</v>
      </c>
      <c r="H17" s="65"/>
      <c r="I17" s="20">
        <v>11577.5</v>
      </c>
      <c r="J17" s="19">
        <v>5947.5</v>
      </c>
      <c r="K17" s="19">
        <v>40000</v>
      </c>
      <c r="L17" s="19"/>
    </row>
    <row r="18" spans="1:12" x14ac:dyDescent="0.25">
      <c r="A18" s="3"/>
      <c r="B18" s="52"/>
      <c r="C18" s="53" t="s">
        <v>26</v>
      </c>
      <c r="D18" s="40" t="s">
        <v>27</v>
      </c>
      <c r="E18" s="19"/>
      <c r="F18" s="19">
        <v>4300000</v>
      </c>
      <c r="G18" s="19">
        <v>4560000</v>
      </c>
      <c r="H18" s="65"/>
      <c r="I18" s="20">
        <v>59572</v>
      </c>
      <c r="J18" s="19">
        <v>40269</v>
      </c>
      <c r="K18" s="19">
        <v>4048000</v>
      </c>
      <c r="L18" s="19">
        <f>K18-G18</f>
        <v>-512000</v>
      </c>
    </row>
    <row r="19" spans="1:12" x14ac:dyDescent="0.25">
      <c r="A19" s="3"/>
      <c r="B19" s="52"/>
      <c r="C19" s="53" t="s">
        <v>28</v>
      </c>
      <c r="D19" s="40" t="s">
        <v>29</v>
      </c>
      <c r="E19" s="19"/>
      <c r="F19" s="19">
        <v>40000</v>
      </c>
      <c r="G19" s="19">
        <v>40000</v>
      </c>
      <c r="H19" s="65"/>
      <c r="I19" s="20">
        <v>16198</v>
      </c>
      <c r="J19" s="20"/>
      <c r="K19" s="19">
        <v>40000</v>
      </c>
      <c r="L19" s="19"/>
    </row>
    <row r="20" spans="1:12" s="18" customFormat="1" ht="18" x14ac:dyDescent="0.25">
      <c r="A20" s="15"/>
      <c r="B20" s="51" t="s">
        <v>30</v>
      </c>
      <c r="C20" s="51"/>
      <c r="D20" s="39" t="s">
        <v>31</v>
      </c>
      <c r="E20" s="17">
        <v>1000000</v>
      </c>
      <c r="F20" s="17">
        <f>F21+F22+F23+F24+F25</f>
        <v>1000000</v>
      </c>
      <c r="G20" s="17">
        <f>G21+G22+G23+G24+G25+G28</f>
        <v>1700000</v>
      </c>
      <c r="H20" s="64"/>
      <c r="I20" s="17">
        <f>I21+I22+I23+I24+I25+I28</f>
        <v>62060.049999999988</v>
      </c>
      <c r="J20" s="17">
        <v>6203</v>
      </c>
      <c r="K20" s="17">
        <f>K21+K22+K23+K24+K25+K28</f>
        <v>1646000</v>
      </c>
      <c r="L20" s="17">
        <f>K20-G20</f>
        <v>-54000</v>
      </c>
    </row>
    <row r="21" spans="1:12" ht="38.25" x14ac:dyDescent="0.25">
      <c r="A21" s="3"/>
      <c r="B21" s="52"/>
      <c r="C21" s="53" t="s">
        <v>32</v>
      </c>
      <c r="D21" s="40" t="s">
        <v>33</v>
      </c>
      <c r="E21" s="19"/>
      <c r="F21" s="19">
        <v>462000</v>
      </c>
      <c r="G21" s="19">
        <v>462000</v>
      </c>
      <c r="H21" s="65"/>
      <c r="I21" s="20">
        <v>15.650000000023283</v>
      </c>
      <c r="J21" s="20"/>
      <c r="K21" s="19">
        <v>462000</v>
      </c>
      <c r="L21" s="19"/>
    </row>
    <row r="22" spans="1:12" ht="25.5" x14ac:dyDescent="0.25">
      <c r="A22" s="3"/>
      <c r="B22" s="52"/>
      <c r="C22" s="53" t="s">
        <v>34</v>
      </c>
      <c r="D22" s="40" t="s">
        <v>35</v>
      </c>
      <c r="E22" s="19"/>
      <c r="F22" s="19">
        <v>235000</v>
      </c>
      <c r="G22" s="19">
        <v>225000</v>
      </c>
      <c r="H22" s="65"/>
      <c r="I22" s="20">
        <v>39655.899999999965</v>
      </c>
      <c r="J22" s="19">
        <v>4286</v>
      </c>
      <c r="K22" s="19">
        <v>191000</v>
      </c>
      <c r="L22" s="19">
        <f t="shared" ref="L22:L31" si="2">K22-G22</f>
        <v>-34000</v>
      </c>
    </row>
    <row r="23" spans="1:12" x14ac:dyDescent="0.25">
      <c r="A23" s="3"/>
      <c r="B23" s="52"/>
      <c r="C23" s="53" t="s">
        <v>36</v>
      </c>
      <c r="D23" s="40" t="s">
        <v>37</v>
      </c>
      <c r="E23" s="19"/>
      <c r="F23" s="19">
        <v>25000</v>
      </c>
      <c r="G23" s="19">
        <v>25000</v>
      </c>
      <c r="H23" s="65"/>
      <c r="I23" s="20">
        <v>10620.2</v>
      </c>
      <c r="J23" s="19">
        <v>758.8</v>
      </c>
      <c r="K23" s="19">
        <v>15000</v>
      </c>
      <c r="L23" s="19">
        <f t="shared" si="2"/>
        <v>-10000</v>
      </c>
    </row>
    <row r="24" spans="1:12" x14ac:dyDescent="0.25">
      <c r="A24" s="3"/>
      <c r="B24" s="52"/>
      <c r="C24" s="53" t="s">
        <v>38</v>
      </c>
      <c r="D24" s="40" t="s">
        <v>39</v>
      </c>
      <c r="E24" s="19"/>
      <c r="F24" s="19">
        <v>33000</v>
      </c>
      <c r="G24" s="21">
        <v>33000</v>
      </c>
      <c r="H24" s="66"/>
      <c r="I24" s="20">
        <v>1668.2999999999993</v>
      </c>
      <c r="J24" s="19">
        <v>278.2</v>
      </c>
      <c r="K24" s="19">
        <v>33000</v>
      </c>
      <c r="L24" s="19"/>
    </row>
    <row r="25" spans="1:12" ht="27.75" customHeight="1" x14ac:dyDescent="0.25">
      <c r="A25" s="3"/>
      <c r="B25" s="52"/>
      <c r="C25" s="53" t="s">
        <v>40</v>
      </c>
      <c r="D25" s="40" t="s">
        <v>41</v>
      </c>
      <c r="E25" s="23"/>
      <c r="F25" s="23">
        <v>245000</v>
      </c>
      <c r="G25" s="24">
        <f>G26+G27</f>
        <v>299600</v>
      </c>
      <c r="H25" s="67"/>
      <c r="I25" s="87">
        <v>100</v>
      </c>
      <c r="J25" s="19">
        <v>80</v>
      </c>
      <c r="K25" s="89">
        <v>299600</v>
      </c>
      <c r="L25" s="19"/>
    </row>
    <row r="26" spans="1:12" x14ac:dyDescent="0.25">
      <c r="A26" s="3"/>
      <c r="B26" s="52"/>
      <c r="C26" s="53"/>
      <c r="D26" s="40" t="s">
        <v>42</v>
      </c>
      <c r="E26" s="23"/>
      <c r="F26" s="23"/>
      <c r="G26" s="24">
        <v>182900</v>
      </c>
      <c r="H26" s="67"/>
      <c r="I26" s="88">
        <v>100</v>
      </c>
      <c r="J26" s="25"/>
      <c r="K26" s="89">
        <v>182900</v>
      </c>
      <c r="L26" s="19"/>
    </row>
    <row r="27" spans="1:12" ht="38.25" x14ac:dyDescent="0.25">
      <c r="A27" s="3"/>
      <c r="B27" s="52"/>
      <c r="C27" s="53"/>
      <c r="D27" s="40" t="s">
        <v>43</v>
      </c>
      <c r="E27" s="23"/>
      <c r="F27" s="23"/>
      <c r="G27" s="24">
        <v>116700</v>
      </c>
      <c r="H27" s="67"/>
      <c r="I27" s="88">
        <v>0</v>
      </c>
      <c r="J27" s="25"/>
      <c r="K27" s="89">
        <v>116700</v>
      </c>
      <c r="L27" s="19"/>
    </row>
    <row r="28" spans="1:12" ht="39.75" customHeight="1" x14ac:dyDescent="0.25">
      <c r="A28" s="3"/>
      <c r="B28" s="52"/>
      <c r="C28" s="53"/>
      <c r="D28" s="40" t="s">
        <v>44</v>
      </c>
      <c r="E28" s="23"/>
      <c r="F28" s="23"/>
      <c r="G28" s="24">
        <v>655400</v>
      </c>
      <c r="H28" s="67"/>
      <c r="I28" s="88">
        <v>10000</v>
      </c>
      <c r="J28" s="19">
        <v>800</v>
      </c>
      <c r="K28" s="89">
        <v>645400</v>
      </c>
      <c r="L28" s="19">
        <f t="shared" si="2"/>
        <v>-10000</v>
      </c>
    </row>
    <row r="29" spans="1:12" s="18" customFormat="1" ht="18" x14ac:dyDescent="0.25">
      <c r="A29" s="15"/>
      <c r="B29" s="51" t="s">
        <v>45</v>
      </c>
      <c r="C29" s="51"/>
      <c r="D29" s="39" t="s">
        <v>46</v>
      </c>
      <c r="E29" s="17">
        <v>1650000</v>
      </c>
      <c r="F29" s="17">
        <f>F30+F31+F32</f>
        <v>1650000</v>
      </c>
      <c r="G29" s="57">
        <f>G30+G31+G32</f>
        <v>1650000</v>
      </c>
      <c r="H29" s="68"/>
      <c r="I29" s="57">
        <f>I30+I31+I32</f>
        <v>31771.5</v>
      </c>
      <c r="J29" s="57">
        <v>966</v>
      </c>
      <c r="K29" s="17">
        <f>K30+K31+K32</f>
        <v>1638000</v>
      </c>
      <c r="L29" s="17">
        <f>K29-G29</f>
        <v>-12000</v>
      </c>
    </row>
    <row r="30" spans="1:12" ht="22.5" customHeight="1" x14ac:dyDescent="0.25">
      <c r="A30" s="3"/>
      <c r="B30" s="52"/>
      <c r="C30" s="53" t="s">
        <v>47</v>
      </c>
      <c r="D30" s="40" t="s">
        <v>48</v>
      </c>
      <c r="E30" s="19"/>
      <c r="F30" s="19">
        <v>1550000</v>
      </c>
      <c r="G30" s="19">
        <v>1550000</v>
      </c>
      <c r="H30" s="65"/>
      <c r="I30" s="20">
        <v>18380</v>
      </c>
      <c r="J30" s="20"/>
      <c r="K30" s="19">
        <v>1550000</v>
      </c>
      <c r="L30" s="19"/>
    </row>
    <row r="31" spans="1:12" ht="30.75" customHeight="1" x14ac:dyDescent="0.25">
      <c r="A31" s="3"/>
      <c r="B31" s="52"/>
      <c r="C31" s="53" t="s">
        <v>49</v>
      </c>
      <c r="D31" s="40" t="s">
        <v>50</v>
      </c>
      <c r="E31" s="19"/>
      <c r="F31" s="19">
        <v>65000</v>
      </c>
      <c r="G31" s="19">
        <v>65000</v>
      </c>
      <c r="H31" s="65"/>
      <c r="I31" s="20">
        <v>12425.5</v>
      </c>
      <c r="J31" s="20"/>
      <c r="K31" s="19">
        <v>53000</v>
      </c>
      <c r="L31" s="19">
        <f t="shared" si="2"/>
        <v>-12000</v>
      </c>
    </row>
    <row r="32" spans="1:12" ht="36.75" customHeight="1" x14ac:dyDescent="0.25">
      <c r="A32" s="3"/>
      <c r="B32" s="52"/>
      <c r="C32" s="53" t="s">
        <v>51</v>
      </c>
      <c r="D32" s="40" t="s">
        <v>52</v>
      </c>
      <c r="E32" s="19"/>
      <c r="F32" s="19">
        <v>35000</v>
      </c>
      <c r="G32" s="19">
        <v>35000</v>
      </c>
      <c r="H32" s="66"/>
      <c r="I32" s="22">
        <v>966</v>
      </c>
      <c r="J32" s="19">
        <v>966</v>
      </c>
      <c r="K32" s="19">
        <v>35000</v>
      </c>
      <c r="L32" s="19"/>
    </row>
    <row r="33" spans="1:12" s="18" customFormat="1" ht="18" x14ac:dyDescent="0.25">
      <c r="A33" s="15"/>
      <c r="B33" s="51" t="s">
        <v>53</v>
      </c>
      <c r="C33" s="51"/>
      <c r="D33" s="39" t="s">
        <v>54</v>
      </c>
      <c r="E33" s="17">
        <v>270000</v>
      </c>
      <c r="F33" s="17">
        <v>270000</v>
      </c>
      <c r="G33" s="17">
        <f>'[1]დაზუსტებული ბიუჯეტი-8,09,16'!M13</f>
        <v>270000</v>
      </c>
      <c r="H33" s="64"/>
      <c r="I33" s="17">
        <f>'[1]დაზუსტებული ბიუჯეტი-8,09,16'!O13</f>
        <v>0</v>
      </c>
      <c r="J33" s="17"/>
      <c r="K33" s="17">
        <f>'[1]დაზუსტებული ბიუჯეტი-8,09,16'!P13</f>
        <v>0</v>
      </c>
      <c r="L33" s="17"/>
    </row>
    <row r="34" spans="1:12" s="18" customFormat="1" ht="18" x14ac:dyDescent="0.25">
      <c r="A34" s="15"/>
      <c r="B34" s="51" t="s">
        <v>55</v>
      </c>
      <c r="C34" s="51"/>
      <c r="D34" s="39" t="s">
        <v>56</v>
      </c>
      <c r="E34" s="17">
        <v>8000000</v>
      </c>
      <c r="F34" s="17">
        <v>8000000</v>
      </c>
      <c r="G34" s="17">
        <f>'[1]დაზუსტებული ბიუჯეტი-8,09,16'!M14</f>
        <v>8000000</v>
      </c>
      <c r="H34" s="64"/>
      <c r="I34" s="17">
        <v>-2126241.7400000002</v>
      </c>
      <c r="J34" s="17"/>
      <c r="K34" s="17">
        <v>10130000</v>
      </c>
      <c r="L34" s="95">
        <f>K34-G34</f>
        <v>2130000</v>
      </c>
    </row>
    <row r="35" spans="1:12" s="18" customFormat="1" ht="18" x14ac:dyDescent="0.25">
      <c r="A35" s="15"/>
      <c r="B35" s="51" t="s">
        <v>57</v>
      </c>
      <c r="C35" s="51"/>
      <c r="D35" s="39" t="s">
        <v>58</v>
      </c>
      <c r="E35" s="17">
        <v>14710000</v>
      </c>
      <c r="F35" s="17">
        <f>F36+F37+F38+F39+F40+F41+F42+F43+F44+F45+F46+F47+F48</f>
        <v>14000000</v>
      </c>
      <c r="G35" s="17">
        <f>G36+G37+G38+G39+G40+G41+G48</f>
        <v>13830000</v>
      </c>
      <c r="H35" s="64"/>
      <c r="I35" s="17">
        <f>I36+I37+I38+I39+I40+I41+I48</f>
        <v>56766.129999998491</v>
      </c>
      <c r="J35" s="17"/>
      <c r="K35" s="17">
        <f>K36+K37+K38+K39+K40+K41+K48</f>
        <v>14023000</v>
      </c>
      <c r="L35" s="95">
        <f>K35-G35</f>
        <v>193000</v>
      </c>
    </row>
    <row r="36" spans="1:12" ht="35.25" customHeight="1" x14ac:dyDescent="0.25">
      <c r="A36" s="3"/>
      <c r="B36" s="52"/>
      <c r="C36" s="53" t="s">
        <v>59</v>
      </c>
      <c r="D36" s="40" t="s">
        <v>60</v>
      </c>
      <c r="E36" s="19"/>
      <c r="F36" s="19">
        <v>2613400</v>
      </c>
      <c r="G36" s="19">
        <v>2613400</v>
      </c>
      <c r="H36" s="69"/>
      <c r="I36" s="27">
        <v>-62600.310000000056</v>
      </c>
      <c r="J36" s="27"/>
      <c r="K36" s="19">
        <f>G36+L36</f>
        <v>2676100</v>
      </c>
      <c r="L36" s="19">
        <v>62700</v>
      </c>
    </row>
    <row r="37" spans="1:12" ht="21.75" customHeight="1" x14ac:dyDescent="0.25">
      <c r="A37" s="3"/>
      <c r="B37" s="52"/>
      <c r="C37" s="53" t="s">
        <v>61</v>
      </c>
      <c r="D37" s="40" t="s">
        <v>62</v>
      </c>
      <c r="E37" s="19"/>
      <c r="F37" s="19">
        <v>1202200</v>
      </c>
      <c r="G37" s="19">
        <v>1202200</v>
      </c>
      <c r="H37" s="65"/>
      <c r="I37" s="20"/>
      <c r="J37" s="20"/>
      <c r="K37" s="19">
        <f t="shared" ref="K37:K48" si="3">G37+L37</f>
        <v>852200</v>
      </c>
      <c r="L37" s="19">
        <v>-350000</v>
      </c>
    </row>
    <row r="38" spans="1:12" x14ac:dyDescent="0.25">
      <c r="A38" s="3"/>
      <c r="B38" s="52"/>
      <c r="C38" s="53" t="s">
        <v>63</v>
      </c>
      <c r="D38" s="40" t="s">
        <v>64</v>
      </c>
      <c r="E38" s="19"/>
      <c r="F38" s="19">
        <v>9110600</v>
      </c>
      <c r="G38" s="19">
        <v>9110600</v>
      </c>
      <c r="H38" s="65"/>
      <c r="I38" s="20">
        <v>-480252.01000000164</v>
      </c>
      <c r="J38" s="20"/>
      <c r="K38" s="19">
        <f t="shared" si="3"/>
        <v>9590900</v>
      </c>
      <c r="L38" s="19">
        <v>480300</v>
      </c>
    </row>
    <row r="39" spans="1:12" ht="33.75" customHeight="1" x14ac:dyDescent="0.25">
      <c r="A39" s="3"/>
      <c r="B39" s="52"/>
      <c r="C39" s="53" t="s">
        <v>65</v>
      </c>
      <c r="D39" s="40" t="s">
        <v>66</v>
      </c>
      <c r="E39" s="19"/>
      <c r="F39" s="19">
        <v>40000</v>
      </c>
      <c r="G39" s="19">
        <v>40000</v>
      </c>
      <c r="H39" s="65"/>
      <c r="I39" s="20">
        <v>429618.8600000001</v>
      </c>
      <c r="J39" s="20"/>
      <c r="K39" s="19">
        <f t="shared" si="3"/>
        <v>40000</v>
      </c>
      <c r="L39" s="19"/>
    </row>
    <row r="40" spans="1:12" ht="29.25" customHeight="1" x14ac:dyDescent="0.25">
      <c r="A40" s="3"/>
      <c r="B40" s="52"/>
      <c r="C40" s="53" t="s">
        <v>67</v>
      </c>
      <c r="D40" s="40" t="s">
        <v>68</v>
      </c>
      <c r="E40" s="19"/>
      <c r="F40" s="19">
        <v>37800</v>
      </c>
      <c r="G40" s="19">
        <v>37800</v>
      </c>
      <c r="H40" s="65"/>
      <c r="I40" s="20"/>
      <c r="J40" s="20"/>
      <c r="K40" s="19">
        <f t="shared" si="3"/>
        <v>37800</v>
      </c>
      <c r="L40" s="19"/>
    </row>
    <row r="41" spans="1:12" x14ac:dyDescent="0.25">
      <c r="A41" s="3"/>
      <c r="B41" s="52"/>
      <c r="C41" s="53" t="s">
        <v>69</v>
      </c>
      <c r="D41" s="40" t="s">
        <v>70</v>
      </c>
      <c r="E41" s="19"/>
      <c r="F41" s="19">
        <v>543000</v>
      </c>
      <c r="G41" s="19">
        <v>373000</v>
      </c>
      <c r="H41" s="65"/>
      <c r="I41" s="20">
        <v>169999.59000000008</v>
      </c>
      <c r="J41" s="20"/>
      <c r="K41" s="19">
        <f t="shared" si="3"/>
        <v>373000</v>
      </c>
      <c r="L41" s="19"/>
    </row>
    <row r="42" spans="1:12" x14ac:dyDescent="0.25">
      <c r="A42" s="3"/>
      <c r="B42" s="52"/>
      <c r="C42" s="53" t="s">
        <v>71</v>
      </c>
      <c r="D42" s="40" t="s">
        <v>72</v>
      </c>
      <c r="E42" s="19"/>
      <c r="F42" s="19"/>
      <c r="G42" s="19"/>
      <c r="H42" s="65"/>
      <c r="I42" s="19"/>
      <c r="J42" s="19"/>
      <c r="K42" s="19"/>
      <c r="L42" s="19"/>
    </row>
    <row r="43" spans="1:12" ht="25.5" x14ac:dyDescent="0.25">
      <c r="A43" s="3"/>
      <c r="B43" s="52"/>
      <c r="C43" s="53" t="s">
        <v>73</v>
      </c>
      <c r="D43" s="40" t="s">
        <v>74</v>
      </c>
      <c r="E43" s="19"/>
      <c r="F43" s="19"/>
      <c r="G43" s="19"/>
      <c r="H43" s="65"/>
      <c r="I43" s="19"/>
      <c r="J43" s="19"/>
      <c r="K43" s="19"/>
      <c r="L43" s="19"/>
    </row>
    <row r="44" spans="1:12" x14ac:dyDescent="0.25">
      <c r="A44" s="3"/>
      <c r="B44" s="52"/>
      <c r="C44" s="53" t="s">
        <v>75</v>
      </c>
      <c r="D44" s="40" t="s">
        <v>76</v>
      </c>
      <c r="E44" s="19"/>
      <c r="F44" s="19"/>
      <c r="G44" s="19"/>
      <c r="H44" s="65"/>
      <c r="I44" s="19"/>
      <c r="J44" s="19"/>
      <c r="K44" s="19"/>
      <c r="L44" s="19"/>
    </row>
    <row r="45" spans="1:12" x14ac:dyDescent="0.25">
      <c r="A45" s="3"/>
      <c r="B45" s="52"/>
      <c r="C45" s="53" t="s">
        <v>77</v>
      </c>
      <c r="D45" s="40" t="s">
        <v>78</v>
      </c>
      <c r="E45" s="19"/>
      <c r="F45" s="19"/>
      <c r="G45" s="19"/>
      <c r="H45" s="65"/>
      <c r="I45" s="19"/>
      <c r="J45" s="19"/>
      <c r="K45" s="19"/>
      <c r="L45" s="19"/>
    </row>
    <row r="46" spans="1:12" ht="28.5" customHeight="1" x14ac:dyDescent="0.25">
      <c r="A46" s="3"/>
      <c r="B46" s="52"/>
      <c r="C46" s="53" t="s">
        <v>79</v>
      </c>
      <c r="D46" s="40" t="s">
        <v>80</v>
      </c>
      <c r="E46" s="19"/>
      <c r="F46" s="19"/>
      <c r="G46" s="19"/>
      <c r="H46" s="65"/>
      <c r="I46" s="19"/>
      <c r="J46" s="19"/>
      <c r="K46" s="19"/>
      <c r="L46" s="19"/>
    </row>
    <row r="47" spans="1:12" ht="25.5" x14ac:dyDescent="0.25">
      <c r="A47" s="3"/>
      <c r="B47" s="52"/>
      <c r="C47" s="53" t="s">
        <v>81</v>
      </c>
      <c r="D47" s="40" t="s">
        <v>82</v>
      </c>
      <c r="E47" s="19"/>
      <c r="F47" s="19"/>
      <c r="G47" s="19"/>
      <c r="H47" s="65"/>
      <c r="I47" s="19"/>
      <c r="J47" s="19"/>
      <c r="K47" s="19"/>
      <c r="L47" s="19"/>
    </row>
    <row r="48" spans="1:12" ht="51" x14ac:dyDescent="0.25">
      <c r="A48" s="3"/>
      <c r="B48" s="52"/>
      <c r="C48" s="53" t="s">
        <v>83</v>
      </c>
      <c r="D48" s="40" t="s">
        <v>84</v>
      </c>
      <c r="E48" s="19"/>
      <c r="F48" s="19">
        <v>453000</v>
      </c>
      <c r="G48" s="19">
        <v>453000</v>
      </c>
      <c r="H48" s="65"/>
      <c r="I48" s="19"/>
      <c r="J48" s="19"/>
      <c r="K48" s="19">
        <f t="shared" si="3"/>
        <v>453000</v>
      </c>
      <c r="L48" s="19"/>
    </row>
    <row r="49" spans="1:12" s="18" customFormat="1" ht="18" x14ac:dyDescent="0.25">
      <c r="A49" s="15"/>
      <c r="B49" s="51" t="s">
        <v>85</v>
      </c>
      <c r="C49" s="51"/>
      <c r="D49" s="39" t="s">
        <v>86</v>
      </c>
      <c r="E49" s="17">
        <v>8424000</v>
      </c>
      <c r="F49" s="17">
        <f>F50+F51+F52+F53+F54+F55+F56+F57+F58</f>
        <v>8424000</v>
      </c>
      <c r="G49" s="17">
        <f>G50+G51+G52+G53</f>
        <v>7624000</v>
      </c>
      <c r="H49" s="64"/>
      <c r="I49" s="17">
        <f>I50+I51+I52+I53</f>
        <v>629839.46999999974</v>
      </c>
      <c r="J49" s="17">
        <v>73649.399999999994</v>
      </c>
      <c r="K49" s="17">
        <f>K50+K51+K52+K53</f>
        <v>7163700</v>
      </c>
      <c r="L49" s="17">
        <f>K49-G49</f>
        <v>-460300</v>
      </c>
    </row>
    <row r="50" spans="1:12" ht="38.25" x14ac:dyDescent="0.25">
      <c r="A50" s="3"/>
      <c r="B50" s="52"/>
      <c r="C50" s="53" t="s">
        <v>87</v>
      </c>
      <c r="D50" s="40" t="s">
        <v>88</v>
      </c>
      <c r="E50" s="19"/>
      <c r="F50" s="19">
        <v>900000</v>
      </c>
      <c r="G50" s="19">
        <v>900000</v>
      </c>
      <c r="H50" s="65"/>
      <c r="I50" s="20">
        <v>139523.10000000009</v>
      </c>
      <c r="J50" s="19">
        <v>73649.399999999994</v>
      </c>
      <c r="K50" s="19">
        <f>G50+L50</f>
        <v>870000</v>
      </c>
      <c r="L50" s="19">
        <v>-30000</v>
      </c>
    </row>
    <row r="51" spans="1:12" ht="25.5" x14ac:dyDescent="0.25">
      <c r="A51" s="3"/>
      <c r="B51" s="52"/>
      <c r="C51" s="53" t="s">
        <v>89</v>
      </c>
      <c r="D51" s="40" t="s">
        <v>90</v>
      </c>
      <c r="E51" s="19"/>
      <c r="F51" s="19">
        <v>2625000</v>
      </c>
      <c r="G51" s="19">
        <v>2625000</v>
      </c>
      <c r="H51" s="65"/>
      <c r="I51" s="20">
        <v>-252373.35000000009</v>
      </c>
      <c r="J51" s="20"/>
      <c r="K51" s="19">
        <f t="shared" ref="K51:K53" si="4">G51+L51</f>
        <v>2877400</v>
      </c>
      <c r="L51" s="19">
        <v>252400</v>
      </c>
    </row>
    <row r="52" spans="1:12" x14ac:dyDescent="0.25">
      <c r="A52" s="3"/>
      <c r="B52" s="52"/>
      <c r="C52" s="53" t="s">
        <v>91</v>
      </c>
      <c r="D52" s="40" t="s">
        <v>92</v>
      </c>
      <c r="E52" s="19"/>
      <c r="F52" s="19">
        <v>2269000</v>
      </c>
      <c r="G52" s="19">
        <v>2269000</v>
      </c>
      <c r="H52" s="65"/>
      <c r="I52" s="20">
        <v>82689.719999999739</v>
      </c>
      <c r="J52" s="20"/>
      <c r="K52" s="19">
        <f t="shared" si="4"/>
        <v>2186300</v>
      </c>
      <c r="L52" s="19">
        <v>-82700</v>
      </c>
    </row>
    <row r="53" spans="1:12" x14ac:dyDescent="0.25">
      <c r="A53" s="3"/>
      <c r="B53" s="52"/>
      <c r="C53" s="53" t="s">
        <v>93</v>
      </c>
      <c r="D53" s="40" t="s">
        <v>94</v>
      </c>
      <c r="E53" s="19"/>
      <c r="F53" s="19">
        <v>2630000</v>
      </c>
      <c r="G53" s="19">
        <v>1830000</v>
      </c>
      <c r="H53" s="65"/>
      <c r="I53" s="20">
        <v>660000</v>
      </c>
      <c r="J53" s="20"/>
      <c r="K53" s="19">
        <f t="shared" si="4"/>
        <v>1230000</v>
      </c>
      <c r="L53" s="19">
        <v>-600000</v>
      </c>
    </row>
    <row r="54" spans="1:12" x14ac:dyDescent="0.25">
      <c r="A54" s="3"/>
      <c r="B54" s="52"/>
      <c r="C54" s="53" t="s">
        <v>95</v>
      </c>
      <c r="D54" s="40" t="s">
        <v>96</v>
      </c>
      <c r="E54" s="19"/>
      <c r="F54" s="19"/>
      <c r="G54" s="19"/>
      <c r="H54" s="65"/>
      <c r="I54" s="20"/>
      <c r="J54" s="20"/>
      <c r="K54" s="19"/>
      <c r="L54" s="19"/>
    </row>
    <row r="55" spans="1:12" x14ac:dyDescent="0.25">
      <c r="A55" s="3"/>
      <c r="B55" s="52"/>
      <c r="C55" s="53" t="s">
        <v>97</v>
      </c>
      <c r="D55" s="40" t="s">
        <v>98</v>
      </c>
      <c r="E55" s="19"/>
      <c r="F55" s="19"/>
      <c r="G55" s="19"/>
      <c r="H55" s="65"/>
      <c r="I55" s="20"/>
      <c r="J55" s="20"/>
      <c r="K55" s="19"/>
      <c r="L55" s="19"/>
    </row>
    <row r="56" spans="1:12" x14ac:dyDescent="0.25">
      <c r="A56" s="3"/>
      <c r="B56" s="52"/>
      <c r="C56" s="53" t="s">
        <v>99</v>
      </c>
      <c r="D56" s="40" t="s">
        <v>100</v>
      </c>
      <c r="E56" s="19"/>
      <c r="F56" s="19"/>
      <c r="G56" s="19"/>
      <c r="H56" s="65"/>
      <c r="I56" s="20"/>
      <c r="J56" s="20"/>
      <c r="K56" s="19"/>
      <c r="L56" s="19"/>
    </row>
    <row r="57" spans="1:12" x14ac:dyDescent="0.25">
      <c r="A57" s="3"/>
      <c r="B57" s="52"/>
      <c r="C57" s="53" t="s">
        <v>101</v>
      </c>
      <c r="D57" s="40" t="s">
        <v>102</v>
      </c>
      <c r="E57" s="19"/>
      <c r="F57" s="19"/>
      <c r="G57" s="19"/>
      <c r="H57" s="65"/>
      <c r="I57" s="20"/>
      <c r="J57" s="20"/>
      <c r="K57" s="19"/>
      <c r="L57" s="19"/>
    </row>
    <row r="58" spans="1:12" ht="25.5" x14ac:dyDescent="0.25">
      <c r="A58" s="3"/>
      <c r="B58" s="52"/>
      <c r="C58" s="53" t="s">
        <v>103</v>
      </c>
      <c r="D58" s="40" t="s">
        <v>104</v>
      </c>
      <c r="E58" s="19"/>
      <c r="F58" s="19"/>
      <c r="G58" s="19"/>
      <c r="H58" s="65"/>
      <c r="I58" s="20"/>
      <c r="J58" s="20"/>
      <c r="K58" s="19"/>
      <c r="L58" s="19"/>
    </row>
    <row r="59" spans="1:12" s="18" customFormat="1" ht="18" x14ac:dyDescent="0.25">
      <c r="A59" s="15"/>
      <c r="B59" s="51" t="s">
        <v>105</v>
      </c>
      <c r="C59" s="51"/>
      <c r="D59" s="39" t="s">
        <v>106</v>
      </c>
      <c r="E59" s="17">
        <v>7000000</v>
      </c>
      <c r="F59" s="17">
        <f>F60+F61+F62+F63+F64+F65+F66</f>
        <v>7000000</v>
      </c>
      <c r="G59" s="17">
        <f>G60+G61+G62+G63+G64+G65+G66</f>
        <v>7076000</v>
      </c>
      <c r="H59" s="64"/>
      <c r="I59" s="17">
        <f>I60+I61+I62+I63+I64+I65+I66</f>
        <v>735638.67000000016</v>
      </c>
      <c r="J59" s="17">
        <v>84612.4</v>
      </c>
      <c r="K59" s="17">
        <f>K60+K61+K62+K63+K64+K65+K66</f>
        <v>6444200</v>
      </c>
      <c r="L59" s="17">
        <f>K59-G59</f>
        <v>-631800</v>
      </c>
    </row>
    <row r="60" spans="1:12" x14ac:dyDescent="0.25">
      <c r="A60" s="3"/>
      <c r="B60" s="52"/>
      <c r="C60" s="53" t="s">
        <v>107</v>
      </c>
      <c r="D60" s="40" t="s">
        <v>108</v>
      </c>
      <c r="E60" s="19"/>
      <c r="F60" s="19">
        <v>2700000</v>
      </c>
      <c r="G60" s="19">
        <v>2700000</v>
      </c>
      <c r="H60" s="65"/>
      <c r="I60" s="20">
        <v>222054</v>
      </c>
      <c r="J60" s="20"/>
      <c r="K60" s="19">
        <f>G60+L60</f>
        <v>2500000</v>
      </c>
      <c r="L60" s="19">
        <v>-200000</v>
      </c>
    </row>
    <row r="61" spans="1:12" x14ac:dyDescent="0.25">
      <c r="A61" s="3"/>
      <c r="B61" s="52"/>
      <c r="C61" s="53" t="s">
        <v>109</v>
      </c>
      <c r="D61" s="40" t="s">
        <v>110</v>
      </c>
      <c r="E61" s="19"/>
      <c r="F61" s="19">
        <v>2474700</v>
      </c>
      <c r="G61" s="19">
        <v>2474700</v>
      </c>
      <c r="H61" s="65"/>
      <c r="I61" s="20">
        <v>433661.26000000024</v>
      </c>
      <c r="J61" s="20"/>
      <c r="K61" s="19">
        <f>G61+L61</f>
        <v>2074700</v>
      </c>
      <c r="L61" s="19">
        <v>-400000</v>
      </c>
    </row>
    <row r="62" spans="1:12" x14ac:dyDescent="0.25">
      <c r="A62" s="3"/>
      <c r="B62" s="52"/>
      <c r="C62" s="53" t="s">
        <v>111</v>
      </c>
      <c r="D62" s="40" t="s">
        <v>112</v>
      </c>
      <c r="E62" s="19"/>
      <c r="F62" s="19">
        <v>413300</v>
      </c>
      <c r="G62" s="19">
        <v>413300</v>
      </c>
      <c r="H62" s="65"/>
      <c r="I62" s="20">
        <v>6369.4499999999534</v>
      </c>
      <c r="J62" s="19">
        <v>1059.4000000000001</v>
      </c>
      <c r="K62" s="19">
        <f>G62+L62</f>
        <v>407300</v>
      </c>
      <c r="L62" s="19">
        <v>-6000</v>
      </c>
    </row>
    <row r="63" spans="1:12" ht="25.5" x14ac:dyDescent="0.25">
      <c r="A63" s="3"/>
      <c r="B63" s="52"/>
      <c r="C63" s="53" t="s">
        <v>113</v>
      </c>
      <c r="D63" s="40" t="s">
        <v>114</v>
      </c>
      <c r="E63" s="19"/>
      <c r="F63" s="19">
        <v>491500</v>
      </c>
      <c r="G63" s="19">
        <v>367500</v>
      </c>
      <c r="H63" s="65"/>
      <c r="I63" s="20"/>
      <c r="J63" s="19">
        <v>83553</v>
      </c>
      <c r="K63" s="19">
        <f>G63+L63</f>
        <v>357500</v>
      </c>
      <c r="L63" s="19">
        <v>-10000</v>
      </c>
    </row>
    <row r="64" spans="1:12" ht="24.75" customHeight="1" x14ac:dyDescent="0.25">
      <c r="A64" s="3"/>
      <c r="B64" s="52"/>
      <c r="C64" s="53" t="s">
        <v>115</v>
      </c>
      <c r="D64" s="40" t="s">
        <v>116</v>
      </c>
      <c r="E64" s="19"/>
      <c r="F64" s="19">
        <v>800000</v>
      </c>
      <c r="G64" s="19">
        <v>800000</v>
      </c>
      <c r="H64" s="65"/>
      <c r="I64" s="20">
        <v>55209.599999999977</v>
      </c>
      <c r="J64" s="19"/>
      <c r="K64" s="19">
        <f>G64+L64</f>
        <v>784200</v>
      </c>
      <c r="L64" s="19">
        <v>-15800</v>
      </c>
    </row>
    <row r="65" spans="1:12" x14ac:dyDescent="0.25">
      <c r="A65" s="3"/>
      <c r="B65" s="52"/>
      <c r="C65" s="53" t="s">
        <v>117</v>
      </c>
      <c r="D65" s="40" t="s">
        <v>118</v>
      </c>
      <c r="E65" s="19"/>
      <c r="F65" s="19">
        <v>50500</v>
      </c>
      <c r="G65" s="19">
        <v>94500</v>
      </c>
      <c r="H65" s="65"/>
      <c r="I65" s="20"/>
      <c r="J65" s="20"/>
      <c r="K65" s="19">
        <f>G65+L65</f>
        <v>94500</v>
      </c>
      <c r="L65" s="19"/>
    </row>
    <row r="66" spans="1:12" x14ac:dyDescent="0.25">
      <c r="A66" s="3"/>
      <c r="B66" s="52"/>
      <c r="C66" s="53" t="s">
        <v>119</v>
      </c>
      <c r="D66" s="40" t="s">
        <v>120</v>
      </c>
      <c r="E66" s="19"/>
      <c r="F66" s="19">
        <v>70000</v>
      </c>
      <c r="G66" s="19">
        <f>G67+G68+G69</f>
        <v>226000</v>
      </c>
      <c r="H66" s="65"/>
      <c r="I66" s="20">
        <v>18344.360000000015</v>
      </c>
      <c r="J66" s="20"/>
      <c r="K66" s="19">
        <f>G66+L66</f>
        <v>226000</v>
      </c>
      <c r="L66" s="19"/>
    </row>
    <row r="67" spans="1:12" x14ac:dyDescent="0.25">
      <c r="A67" s="3"/>
      <c r="B67" s="52"/>
      <c r="C67" s="53"/>
      <c r="D67" s="40" t="s">
        <v>121</v>
      </c>
      <c r="E67" s="19"/>
      <c r="F67" s="19">
        <v>34000</v>
      </c>
      <c r="G67" s="19">
        <v>34000</v>
      </c>
      <c r="H67" s="65"/>
      <c r="I67" s="20"/>
      <c r="J67" s="20"/>
      <c r="K67" s="19">
        <f>G67+L67</f>
        <v>34000</v>
      </c>
      <c r="L67" s="19"/>
    </row>
    <row r="68" spans="1:12" ht="38.25" x14ac:dyDescent="0.25">
      <c r="A68" s="3"/>
      <c r="B68" s="52"/>
      <c r="C68" s="53"/>
      <c r="D68" s="40" t="s">
        <v>122</v>
      </c>
      <c r="E68" s="19"/>
      <c r="F68" s="19">
        <v>36000</v>
      </c>
      <c r="G68" s="19">
        <v>42000</v>
      </c>
      <c r="H68" s="65"/>
      <c r="I68" s="20">
        <v>0</v>
      </c>
      <c r="J68" s="20"/>
      <c r="K68" s="19">
        <f>G68+L68</f>
        <v>42000</v>
      </c>
      <c r="L68" s="19"/>
    </row>
    <row r="69" spans="1:12" x14ac:dyDescent="0.25">
      <c r="A69" s="3"/>
      <c r="B69" s="52"/>
      <c r="C69" s="53"/>
      <c r="D69" s="40" t="s">
        <v>123</v>
      </c>
      <c r="E69" s="19"/>
      <c r="F69" s="19"/>
      <c r="G69" s="19">
        <v>150000</v>
      </c>
      <c r="H69" s="65"/>
      <c r="I69" s="20"/>
      <c r="J69" s="20"/>
      <c r="K69" s="19">
        <f>G69+L69</f>
        <v>150000</v>
      </c>
      <c r="L69" s="19"/>
    </row>
    <row r="70" spans="1:12" s="18" customFormat="1" ht="18" x14ac:dyDescent="0.25">
      <c r="A70" s="15"/>
      <c r="B70" s="51" t="s">
        <v>124</v>
      </c>
      <c r="C70" s="51"/>
      <c r="D70" s="39" t="s">
        <v>125</v>
      </c>
      <c r="E70" s="17">
        <v>5000000</v>
      </c>
      <c r="F70" s="17">
        <f>F71+F72+F73+F74+F75+F76</f>
        <v>5000000</v>
      </c>
      <c r="G70" s="17">
        <f>G71+G72+G73+G74+G75+G76</f>
        <v>5000000</v>
      </c>
      <c r="H70" s="64"/>
      <c r="I70" s="17">
        <f>I71+I72+I73+I74+I75+I76</f>
        <v>206368.19000000009</v>
      </c>
      <c r="J70" s="17">
        <v>53745</v>
      </c>
      <c r="K70" s="17">
        <f>K71+K72+K73+K74+K75+K76</f>
        <v>4900000</v>
      </c>
      <c r="L70" s="17">
        <f>K70-G70</f>
        <v>-100000</v>
      </c>
    </row>
    <row r="71" spans="1:12" ht="38.25" x14ac:dyDescent="0.25">
      <c r="A71" s="3"/>
      <c r="B71" s="52"/>
      <c r="C71" s="53" t="s">
        <v>126</v>
      </c>
      <c r="D71" s="40" t="s">
        <v>127</v>
      </c>
      <c r="E71" s="19"/>
      <c r="F71" s="19">
        <v>890000</v>
      </c>
      <c r="G71" s="19">
        <v>890000</v>
      </c>
      <c r="H71" s="65"/>
      <c r="I71" s="20">
        <v>88997.820000000065</v>
      </c>
      <c r="J71" s="20"/>
      <c r="K71" s="19">
        <f>G71+L71</f>
        <v>810000</v>
      </c>
      <c r="L71" s="19">
        <v>-80000</v>
      </c>
    </row>
    <row r="72" spans="1:12" ht="38.25" x14ac:dyDescent="0.25">
      <c r="A72" s="3"/>
      <c r="B72" s="52"/>
      <c r="C72" s="53" t="s">
        <v>128</v>
      </c>
      <c r="D72" s="40" t="s">
        <v>129</v>
      </c>
      <c r="E72" s="19"/>
      <c r="F72" s="19">
        <v>2772800</v>
      </c>
      <c r="G72" s="19">
        <v>2772800</v>
      </c>
      <c r="H72" s="65"/>
      <c r="I72" s="20">
        <v>6771.7099999999627</v>
      </c>
      <c r="J72" s="20"/>
      <c r="K72" s="19">
        <f t="shared" ref="K72:K76" si="5">G72+L72</f>
        <v>2772800</v>
      </c>
      <c r="L72" s="19"/>
    </row>
    <row r="73" spans="1:12" x14ac:dyDescent="0.25">
      <c r="A73" s="3"/>
      <c r="B73" s="52"/>
      <c r="C73" s="53" t="s">
        <v>130</v>
      </c>
      <c r="D73" s="40" t="s">
        <v>131</v>
      </c>
      <c r="E73" s="19"/>
      <c r="F73" s="19">
        <v>881200</v>
      </c>
      <c r="G73" s="19">
        <v>881200</v>
      </c>
      <c r="H73" s="65"/>
      <c r="I73" s="20">
        <v>81785.940000000061</v>
      </c>
      <c r="J73" s="19">
        <v>53745</v>
      </c>
      <c r="K73" s="19">
        <f t="shared" si="5"/>
        <v>881200</v>
      </c>
      <c r="L73" s="19"/>
    </row>
    <row r="74" spans="1:12" x14ac:dyDescent="0.25">
      <c r="A74" s="3"/>
      <c r="B74" s="52"/>
      <c r="C74" s="53" t="s">
        <v>132</v>
      </c>
      <c r="D74" s="40" t="s">
        <v>133</v>
      </c>
      <c r="E74" s="19"/>
      <c r="F74" s="19">
        <v>36000</v>
      </c>
      <c r="G74" s="19">
        <v>36000</v>
      </c>
      <c r="H74" s="65"/>
      <c r="I74" s="20">
        <v>0</v>
      </c>
      <c r="J74" s="20"/>
      <c r="K74" s="19">
        <f t="shared" si="5"/>
        <v>36000</v>
      </c>
      <c r="L74" s="19"/>
    </row>
    <row r="75" spans="1:12" x14ac:dyDescent="0.25">
      <c r="A75" s="3"/>
      <c r="B75" s="52"/>
      <c r="C75" s="53" t="s">
        <v>134</v>
      </c>
      <c r="D75" s="40" t="s">
        <v>135</v>
      </c>
      <c r="E75" s="19"/>
      <c r="F75" s="19">
        <v>120000</v>
      </c>
      <c r="G75" s="19">
        <v>120000</v>
      </c>
      <c r="H75" s="65"/>
      <c r="I75" s="20">
        <v>-10000</v>
      </c>
      <c r="J75" s="20"/>
      <c r="K75" s="19">
        <f t="shared" si="5"/>
        <v>130000</v>
      </c>
      <c r="L75" s="19">
        <v>10000</v>
      </c>
    </row>
    <row r="76" spans="1:12" ht="27" customHeight="1" x14ac:dyDescent="0.25">
      <c r="A76" s="3"/>
      <c r="B76" s="52"/>
      <c r="C76" s="53" t="s">
        <v>136</v>
      </c>
      <c r="D76" s="40" t="s">
        <v>137</v>
      </c>
      <c r="E76" s="19"/>
      <c r="F76" s="19">
        <v>300000</v>
      </c>
      <c r="G76" s="19">
        <v>300000</v>
      </c>
      <c r="H76" s="65"/>
      <c r="I76" s="20">
        <v>38812.720000000001</v>
      </c>
      <c r="J76" s="20"/>
      <c r="K76" s="19">
        <f t="shared" si="5"/>
        <v>270000</v>
      </c>
      <c r="L76" s="19">
        <v>-30000</v>
      </c>
    </row>
    <row r="77" spans="1:12" s="18" customFormat="1" ht="18" x14ac:dyDescent="0.25">
      <c r="A77" s="15"/>
      <c r="B77" s="51" t="s">
        <v>138</v>
      </c>
      <c r="C77" s="51"/>
      <c r="D77" s="39" t="s">
        <v>139</v>
      </c>
      <c r="E77" s="17">
        <v>600000</v>
      </c>
      <c r="F77" s="17">
        <f>F78+F79+F80+F81+F82</f>
        <v>400000</v>
      </c>
      <c r="G77" s="17">
        <f>G78+G79+G80+G81+G82</f>
        <v>400000</v>
      </c>
      <c r="H77" s="64"/>
      <c r="I77" s="17">
        <f>I78+I79+I80+I81+I82</f>
        <v>90480</v>
      </c>
      <c r="J77" s="17">
        <v>34950</v>
      </c>
      <c r="K77" s="17">
        <f>K78+K79+K80+K81+K82</f>
        <v>365000</v>
      </c>
      <c r="L77" s="17">
        <f>K77-G77</f>
        <v>-35000</v>
      </c>
    </row>
    <row r="78" spans="1:12" x14ac:dyDescent="0.25">
      <c r="A78" s="3"/>
      <c r="B78" s="52"/>
      <c r="C78" s="53" t="s">
        <v>140</v>
      </c>
      <c r="D78" s="40" t="s">
        <v>141</v>
      </c>
      <c r="E78" s="19"/>
      <c r="F78" s="19">
        <v>100000</v>
      </c>
      <c r="G78" s="19">
        <v>100000</v>
      </c>
      <c r="H78" s="65"/>
      <c r="I78" s="20">
        <v>500</v>
      </c>
      <c r="J78" s="20"/>
      <c r="K78" s="19">
        <v>100000</v>
      </c>
      <c r="L78" s="19"/>
    </row>
    <row r="79" spans="1:12" ht="23.25" customHeight="1" x14ac:dyDescent="0.25">
      <c r="A79" s="3"/>
      <c r="B79" s="52"/>
      <c r="C79" s="53" t="s">
        <v>142</v>
      </c>
      <c r="D79" s="40" t="s">
        <v>143</v>
      </c>
      <c r="E79" s="19"/>
      <c r="F79" s="19">
        <v>65000</v>
      </c>
      <c r="G79" s="19">
        <v>65000</v>
      </c>
      <c r="H79" s="65"/>
      <c r="I79" s="20">
        <v>0</v>
      </c>
      <c r="J79" s="20"/>
      <c r="K79" s="19">
        <v>65000</v>
      </c>
      <c r="L79" s="19"/>
    </row>
    <row r="80" spans="1:12" x14ac:dyDescent="0.25">
      <c r="A80" s="3"/>
      <c r="B80" s="52"/>
      <c r="C80" s="53" t="s">
        <v>144</v>
      </c>
      <c r="D80" s="40" t="s">
        <v>145</v>
      </c>
      <c r="E80" s="19"/>
      <c r="F80" s="19">
        <v>60000</v>
      </c>
      <c r="G80" s="19">
        <v>60000</v>
      </c>
      <c r="H80" s="65"/>
      <c r="I80" s="20">
        <v>12226</v>
      </c>
      <c r="J80" s="20"/>
      <c r="K80" s="19">
        <v>60000</v>
      </c>
      <c r="L80" s="19"/>
    </row>
    <row r="81" spans="1:12" x14ac:dyDescent="0.25">
      <c r="A81" s="3"/>
      <c r="B81" s="52"/>
      <c r="C81" s="53" t="s">
        <v>146</v>
      </c>
      <c r="D81" s="40" t="s">
        <v>147</v>
      </c>
      <c r="E81" s="19"/>
      <c r="F81" s="19">
        <v>100000</v>
      </c>
      <c r="G81" s="19">
        <v>100000</v>
      </c>
      <c r="H81" s="65"/>
      <c r="I81" s="20">
        <v>22224</v>
      </c>
      <c r="J81" s="19">
        <v>34950</v>
      </c>
      <c r="K81" s="19">
        <v>100000</v>
      </c>
      <c r="L81" s="19"/>
    </row>
    <row r="82" spans="1:12" x14ac:dyDescent="0.25">
      <c r="A82" s="3"/>
      <c r="B82" s="52"/>
      <c r="C82" s="53" t="s">
        <v>148</v>
      </c>
      <c r="D82" s="40" t="s">
        <v>149</v>
      </c>
      <c r="E82" s="19"/>
      <c r="F82" s="19">
        <v>75000</v>
      </c>
      <c r="G82" s="19">
        <v>75000</v>
      </c>
      <c r="H82" s="65"/>
      <c r="I82" s="20">
        <v>55530</v>
      </c>
      <c r="J82" s="20"/>
      <c r="K82" s="19">
        <f>G82+L82</f>
        <v>40000</v>
      </c>
      <c r="L82" s="19">
        <v>-35000</v>
      </c>
    </row>
    <row r="83" spans="1:12" s="18" customFormat="1" ht="18" x14ac:dyDescent="0.25">
      <c r="A83" s="15"/>
      <c r="B83" s="51" t="s">
        <v>150</v>
      </c>
      <c r="C83" s="51"/>
      <c r="D83" s="39" t="s">
        <v>151</v>
      </c>
      <c r="E83" s="17">
        <v>22000000</v>
      </c>
      <c r="F83" s="17">
        <f>F84+F85+F86+F87</f>
        <v>21300000</v>
      </c>
      <c r="G83" s="17">
        <f>G84+G85+G86+G87</f>
        <v>16300000</v>
      </c>
      <c r="H83" s="64"/>
      <c r="I83" s="17">
        <f>I84+I85+I86+I87</f>
        <v>8283340.5099999998</v>
      </c>
      <c r="J83" s="17">
        <v>465544.10000000009</v>
      </c>
      <c r="K83" s="17">
        <f>K84+K85+K86+K87</f>
        <v>14816000</v>
      </c>
      <c r="L83" s="17">
        <f>K83-G83</f>
        <v>-1484000</v>
      </c>
    </row>
    <row r="84" spans="1:12" x14ac:dyDescent="0.25">
      <c r="A84" s="3"/>
      <c r="B84" s="52"/>
      <c r="C84" s="52" t="s">
        <v>152</v>
      </c>
      <c r="D84" s="40" t="s">
        <v>153</v>
      </c>
      <c r="E84" s="19"/>
      <c r="F84" s="19">
        <v>680000</v>
      </c>
      <c r="G84" s="19">
        <f>F84</f>
        <v>680000</v>
      </c>
      <c r="H84" s="65"/>
      <c r="I84" s="20">
        <v>125699</v>
      </c>
      <c r="J84" s="20"/>
      <c r="K84" s="19">
        <f>G84+L84</f>
        <v>580000</v>
      </c>
      <c r="L84" s="19">
        <v>-100000</v>
      </c>
    </row>
    <row r="85" spans="1:12" x14ac:dyDescent="0.25">
      <c r="A85" s="3"/>
      <c r="B85" s="52"/>
      <c r="C85" s="53" t="s">
        <v>154</v>
      </c>
      <c r="D85" s="40" t="s">
        <v>155</v>
      </c>
      <c r="E85" s="19"/>
      <c r="F85" s="19">
        <v>13500000</v>
      </c>
      <c r="G85" s="19">
        <f>F85-5000000</f>
        <v>8500000</v>
      </c>
      <c r="H85" s="65"/>
      <c r="I85" s="20">
        <v>3694577.01</v>
      </c>
      <c r="J85" s="20"/>
      <c r="K85" s="19">
        <f t="shared" ref="K85:K87" si="6">G85+L85</f>
        <v>7116000</v>
      </c>
      <c r="L85" s="19">
        <v>-1384000</v>
      </c>
    </row>
    <row r="86" spans="1:12" ht="27" customHeight="1" x14ac:dyDescent="0.25">
      <c r="A86" s="3"/>
      <c r="B86" s="52"/>
      <c r="C86" s="53" t="s">
        <v>156</v>
      </c>
      <c r="D86" s="40" t="s">
        <v>157</v>
      </c>
      <c r="E86" s="19"/>
      <c r="F86" s="19">
        <v>6000000</v>
      </c>
      <c r="G86" s="19">
        <f>F86</f>
        <v>6000000</v>
      </c>
      <c r="H86" s="65"/>
      <c r="I86" s="20">
        <v>4463064.5</v>
      </c>
      <c r="J86" s="19">
        <v>465544.10000000009</v>
      </c>
      <c r="K86" s="19">
        <f t="shared" si="6"/>
        <v>6000000</v>
      </c>
      <c r="L86" s="19"/>
    </row>
    <row r="87" spans="1:12" x14ac:dyDescent="0.25">
      <c r="A87" s="3"/>
      <c r="B87" s="52"/>
      <c r="C87" s="53" t="s">
        <v>158</v>
      </c>
      <c r="D87" s="40" t="s">
        <v>159</v>
      </c>
      <c r="E87" s="19"/>
      <c r="F87" s="19">
        <v>1120000</v>
      </c>
      <c r="G87" s="19">
        <f>F87</f>
        <v>1120000</v>
      </c>
      <c r="H87" s="65"/>
      <c r="I87" s="20">
        <v>0</v>
      </c>
      <c r="J87" s="20"/>
      <c r="K87" s="19">
        <f t="shared" si="6"/>
        <v>1120000</v>
      </c>
      <c r="L87" s="19"/>
    </row>
    <row r="88" spans="1:12" ht="25.5" x14ac:dyDescent="0.25">
      <c r="A88" s="3"/>
      <c r="B88" s="47" t="s">
        <v>160</v>
      </c>
      <c r="C88" s="48"/>
      <c r="D88" s="37" t="s">
        <v>161</v>
      </c>
      <c r="E88" s="5">
        <f>E89+E97+E103+E106+E114+E119+E132+E139+E144+E149</f>
        <v>163015000</v>
      </c>
      <c r="F88" s="5">
        <f t="shared" ref="F88:G88" si="7">F89+F97+F103+F106+F114+F119+F132+F139+F144+F149</f>
        <v>146451000</v>
      </c>
      <c r="G88" s="5">
        <f t="shared" si="7"/>
        <v>151451000</v>
      </c>
      <c r="H88" s="63"/>
      <c r="I88" s="5"/>
      <c r="J88" s="5"/>
      <c r="K88" s="5"/>
      <c r="L88" s="5"/>
    </row>
    <row r="89" spans="1:12" s="18" customFormat="1" ht="18" x14ac:dyDescent="0.25">
      <c r="A89" s="15"/>
      <c r="B89" s="51" t="s">
        <v>162</v>
      </c>
      <c r="C89" s="51"/>
      <c r="D89" s="39" t="s">
        <v>163</v>
      </c>
      <c r="E89" s="17">
        <v>22430000</v>
      </c>
      <c r="F89" s="17">
        <f>F90+F91+F92+F93+F94+F95+F96</f>
        <v>15000000</v>
      </c>
      <c r="G89" s="17">
        <f>G90+G91+G92+G93+G94+G95+G96</f>
        <v>15302500</v>
      </c>
      <c r="H89" s="64"/>
      <c r="I89" s="17">
        <f>I90+I91+I92+I93+I94+I95+I96</f>
        <v>-1274639.5100000005</v>
      </c>
      <c r="J89" s="17">
        <v>19245.400000000001</v>
      </c>
      <c r="K89" s="17">
        <f>K90+K91+K92+K93+K94+K95+K96</f>
        <v>16580300</v>
      </c>
      <c r="L89" s="95">
        <f>K89-G89</f>
        <v>1277800</v>
      </c>
    </row>
    <row r="90" spans="1:12" x14ac:dyDescent="0.25">
      <c r="A90" s="3"/>
      <c r="B90" s="52"/>
      <c r="C90" s="53" t="s">
        <v>164</v>
      </c>
      <c r="D90" s="40" t="s">
        <v>165</v>
      </c>
      <c r="E90" s="19"/>
      <c r="F90" s="19">
        <v>2865300</v>
      </c>
      <c r="G90" s="19">
        <v>2865300</v>
      </c>
      <c r="H90" s="65"/>
      <c r="I90" s="20">
        <v>12</v>
      </c>
      <c r="J90" s="20"/>
      <c r="K90" s="19">
        <f>G90+L90</f>
        <v>2865300</v>
      </c>
      <c r="L90" s="19"/>
    </row>
    <row r="91" spans="1:12" x14ac:dyDescent="0.25">
      <c r="A91" s="3"/>
      <c r="B91" s="52"/>
      <c r="C91" s="53" t="s">
        <v>164</v>
      </c>
      <c r="D91" s="40" t="s">
        <v>166</v>
      </c>
      <c r="E91" s="19"/>
      <c r="F91" s="19">
        <v>70100</v>
      </c>
      <c r="G91" s="19">
        <v>70100</v>
      </c>
      <c r="H91" s="65"/>
      <c r="I91" s="20">
        <v>-4</v>
      </c>
      <c r="J91" s="20"/>
      <c r="K91" s="19">
        <f t="shared" ref="K91:K102" si="8">G91+L91</f>
        <v>70100</v>
      </c>
      <c r="L91" s="19"/>
    </row>
    <row r="92" spans="1:12" x14ac:dyDescent="0.25">
      <c r="A92" s="3"/>
      <c r="B92" s="52"/>
      <c r="C92" s="53" t="s">
        <v>164</v>
      </c>
      <c r="D92" s="40" t="s">
        <v>167</v>
      </c>
      <c r="E92" s="19"/>
      <c r="F92" s="19">
        <v>151000</v>
      </c>
      <c r="G92" s="19">
        <v>151000</v>
      </c>
      <c r="H92" s="65"/>
      <c r="I92" s="20">
        <v>13036.299999999988</v>
      </c>
      <c r="J92" s="20"/>
      <c r="K92" s="19">
        <f t="shared" si="8"/>
        <v>141000</v>
      </c>
      <c r="L92" s="19">
        <v>-10000</v>
      </c>
    </row>
    <row r="93" spans="1:12" x14ac:dyDescent="0.25">
      <c r="A93" s="3"/>
      <c r="B93" s="52"/>
      <c r="C93" s="53" t="s">
        <v>168</v>
      </c>
      <c r="D93" s="40" t="s">
        <v>169</v>
      </c>
      <c r="E93" s="19"/>
      <c r="F93" s="19">
        <v>662300</v>
      </c>
      <c r="G93" s="19">
        <v>662300</v>
      </c>
      <c r="H93" s="65"/>
      <c r="I93" s="20">
        <v>20</v>
      </c>
      <c r="J93" s="19">
        <v>19245.400000000001</v>
      </c>
      <c r="K93" s="19">
        <f t="shared" si="8"/>
        <v>662300</v>
      </c>
      <c r="L93" s="19"/>
    </row>
    <row r="94" spans="1:12" x14ac:dyDescent="0.25">
      <c r="A94" s="3"/>
      <c r="B94" s="52"/>
      <c r="C94" s="53" t="s">
        <v>170</v>
      </c>
      <c r="D94" s="40" t="s">
        <v>171</v>
      </c>
      <c r="E94" s="19"/>
      <c r="F94" s="19">
        <v>96800</v>
      </c>
      <c r="G94" s="19">
        <v>232200</v>
      </c>
      <c r="H94" s="65"/>
      <c r="I94" s="20">
        <v>0</v>
      </c>
      <c r="J94" s="20"/>
      <c r="K94" s="19">
        <f t="shared" si="8"/>
        <v>232200</v>
      </c>
      <c r="L94" s="19"/>
    </row>
    <row r="95" spans="1:12" x14ac:dyDescent="0.25">
      <c r="A95" s="3"/>
      <c r="B95" s="52"/>
      <c r="C95" s="53" t="s">
        <v>172</v>
      </c>
      <c r="D95" s="40" t="s">
        <v>173</v>
      </c>
      <c r="E95" s="19"/>
      <c r="F95" s="19">
        <v>10614500</v>
      </c>
      <c r="G95" s="19">
        <v>10781600</v>
      </c>
      <c r="H95" s="65"/>
      <c r="I95" s="20">
        <v>-1287243.8100000005</v>
      </c>
      <c r="J95" s="20"/>
      <c r="K95" s="19">
        <f t="shared" si="8"/>
        <v>12068900</v>
      </c>
      <c r="L95" s="19">
        <v>1287300</v>
      </c>
    </row>
    <row r="96" spans="1:12" x14ac:dyDescent="0.25">
      <c r="A96" s="3"/>
      <c r="B96" s="52"/>
      <c r="C96" s="53" t="s">
        <v>174</v>
      </c>
      <c r="D96" s="40" t="s">
        <v>175</v>
      </c>
      <c r="E96" s="19"/>
      <c r="F96" s="19">
        <v>540000</v>
      </c>
      <c r="G96" s="19">
        <v>540000</v>
      </c>
      <c r="H96" s="65"/>
      <c r="I96" s="20">
        <v>-460</v>
      </c>
      <c r="J96" s="20"/>
      <c r="K96" s="19">
        <f t="shared" si="8"/>
        <v>540500</v>
      </c>
      <c r="L96" s="19">
        <v>500</v>
      </c>
    </row>
    <row r="97" spans="1:12" s="18" customFormat="1" ht="18" x14ac:dyDescent="0.25">
      <c r="A97" s="15"/>
      <c r="B97" s="51" t="s">
        <v>176</v>
      </c>
      <c r="C97" s="51"/>
      <c r="D97" s="39" t="s">
        <v>177</v>
      </c>
      <c r="E97" s="17">
        <v>9100000</v>
      </c>
      <c r="F97" s="17">
        <f>F98+F99+F100+F101+F102</f>
        <v>8100000</v>
      </c>
      <c r="G97" s="17">
        <f>G98+G99+G100+G101+G102</f>
        <v>8100000</v>
      </c>
      <c r="H97" s="64"/>
      <c r="I97" s="17">
        <f>I98+I99+I100+I101+I102</f>
        <v>-882730.49</v>
      </c>
      <c r="J97" s="17">
        <v>127172</v>
      </c>
      <c r="K97" s="17">
        <f>K98+K99+K100+K101+K102</f>
        <v>9141300</v>
      </c>
      <c r="L97" s="95">
        <f>K97-G97</f>
        <v>1041300</v>
      </c>
    </row>
    <row r="98" spans="1:12" x14ac:dyDescent="0.25">
      <c r="A98" s="3"/>
      <c r="B98" s="52"/>
      <c r="C98" s="53" t="s">
        <v>178</v>
      </c>
      <c r="D98" s="40" t="s">
        <v>179</v>
      </c>
      <c r="E98" s="19"/>
      <c r="F98" s="19">
        <v>800000</v>
      </c>
      <c r="G98" s="19">
        <v>800000</v>
      </c>
      <c r="H98" s="65"/>
      <c r="I98" s="20">
        <v>-118242.6399999999</v>
      </c>
      <c r="J98" s="20"/>
      <c r="K98" s="19">
        <f t="shared" si="8"/>
        <v>920000</v>
      </c>
      <c r="L98" s="19">
        <v>120000</v>
      </c>
    </row>
    <row r="99" spans="1:12" x14ac:dyDescent="0.25">
      <c r="A99" s="3"/>
      <c r="B99" s="52"/>
      <c r="C99" s="53" t="s">
        <v>180</v>
      </c>
      <c r="D99" s="40" t="s">
        <v>181</v>
      </c>
      <c r="E99" s="19"/>
      <c r="F99" s="19">
        <v>794000</v>
      </c>
      <c r="G99" s="19">
        <v>794000</v>
      </c>
      <c r="H99" s="65"/>
      <c r="I99" s="20">
        <v>-81287.850000000093</v>
      </c>
      <c r="J99" s="20"/>
      <c r="K99" s="19">
        <f t="shared" si="8"/>
        <v>875300</v>
      </c>
      <c r="L99" s="19">
        <v>81300</v>
      </c>
    </row>
    <row r="100" spans="1:12" x14ac:dyDescent="0.25">
      <c r="A100" s="3"/>
      <c r="B100" s="52"/>
      <c r="C100" s="53" t="s">
        <v>182</v>
      </c>
      <c r="D100" s="40" t="s">
        <v>183</v>
      </c>
      <c r="E100" s="19"/>
      <c r="F100" s="19">
        <v>6050200</v>
      </c>
      <c r="G100" s="19">
        <v>6050200</v>
      </c>
      <c r="H100" s="65"/>
      <c r="I100" s="20">
        <v>-840000</v>
      </c>
      <c r="J100" s="19">
        <v>127172</v>
      </c>
      <c r="K100" s="19">
        <f t="shared" si="8"/>
        <v>6890200</v>
      </c>
      <c r="L100" s="19">
        <v>840000</v>
      </c>
    </row>
    <row r="101" spans="1:12" x14ac:dyDescent="0.25">
      <c r="A101" s="3"/>
      <c r="B101" s="52"/>
      <c r="C101" s="53" t="s">
        <v>184</v>
      </c>
      <c r="D101" s="40" t="s">
        <v>185</v>
      </c>
      <c r="E101" s="19"/>
      <c r="F101" s="19">
        <v>251800</v>
      </c>
      <c r="G101" s="19">
        <v>251800</v>
      </c>
      <c r="H101" s="65"/>
      <c r="I101" s="20">
        <v>156800</v>
      </c>
      <c r="J101" s="20"/>
      <c r="K101" s="19">
        <f t="shared" si="8"/>
        <v>251800</v>
      </c>
      <c r="L101" s="19"/>
    </row>
    <row r="102" spans="1:12" ht="25.5" x14ac:dyDescent="0.25">
      <c r="A102" s="3"/>
      <c r="B102" s="52"/>
      <c r="C102" s="53" t="s">
        <v>186</v>
      </c>
      <c r="D102" s="40" t="s">
        <v>187</v>
      </c>
      <c r="E102" s="19"/>
      <c r="F102" s="19">
        <v>204000</v>
      </c>
      <c r="G102" s="19">
        <v>204000</v>
      </c>
      <c r="H102" s="65"/>
      <c r="I102" s="20">
        <v>0</v>
      </c>
      <c r="J102" s="20"/>
      <c r="K102" s="19">
        <f t="shared" si="8"/>
        <v>204000</v>
      </c>
      <c r="L102" s="19"/>
    </row>
    <row r="103" spans="1:12" s="18" customFormat="1" ht="18" x14ac:dyDescent="0.25">
      <c r="A103" s="15"/>
      <c r="B103" s="51" t="s">
        <v>188</v>
      </c>
      <c r="C103" s="51"/>
      <c r="D103" s="39" t="s">
        <v>189</v>
      </c>
      <c r="E103" s="17">
        <v>2000000</v>
      </c>
      <c r="F103" s="17">
        <f>F104+F105</f>
        <v>2000000</v>
      </c>
      <c r="G103" s="17">
        <f>G104+G105</f>
        <v>1697500</v>
      </c>
      <c r="H103" s="64"/>
      <c r="I103" s="16">
        <v>391.45999999972992</v>
      </c>
      <c r="J103" s="16"/>
      <c r="K103" s="17">
        <f>K104+K105</f>
        <v>0</v>
      </c>
      <c r="L103" s="17"/>
    </row>
    <row r="104" spans="1:12" ht="24.75" customHeight="1" x14ac:dyDescent="0.25">
      <c r="A104" s="3"/>
      <c r="B104" s="52"/>
      <c r="C104" s="53" t="s">
        <v>190</v>
      </c>
      <c r="D104" s="40" t="s">
        <v>191</v>
      </c>
      <c r="E104" s="19"/>
      <c r="F104" s="19">
        <v>1274000</v>
      </c>
      <c r="G104" s="19">
        <v>1697500</v>
      </c>
      <c r="H104" s="65"/>
      <c r="I104" s="19"/>
      <c r="J104" s="19"/>
      <c r="K104" s="12"/>
      <c r="L104" s="12"/>
    </row>
    <row r="105" spans="1:12" ht="30" customHeight="1" x14ac:dyDescent="0.25">
      <c r="A105" s="3"/>
      <c r="B105" s="52"/>
      <c r="C105" s="53" t="s">
        <v>192</v>
      </c>
      <c r="D105" s="40" t="s">
        <v>193</v>
      </c>
      <c r="E105" s="19"/>
      <c r="F105" s="19">
        <v>726000</v>
      </c>
      <c r="G105" s="19">
        <v>0</v>
      </c>
      <c r="H105" s="65"/>
      <c r="I105" s="19"/>
      <c r="J105" s="19"/>
      <c r="K105" s="19"/>
      <c r="L105" s="19"/>
    </row>
    <row r="106" spans="1:12" s="18" customFormat="1" ht="18" x14ac:dyDescent="0.25">
      <c r="A106" s="15"/>
      <c r="B106" s="51" t="s">
        <v>194</v>
      </c>
      <c r="C106" s="51"/>
      <c r="D106" s="39" t="s">
        <v>195</v>
      </c>
      <c r="E106" s="17">
        <v>33000000</v>
      </c>
      <c r="F106" s="17">
        <f>F107+F108+F109+F110+F111+F112+F113</f>
        <v>32000000</v>
      </c>
      <c r="G106" s="17">
        <f>G107+G108+G109+G110+G111+G112+G113</f>
        <v>32000000</v>
      </c>
      <c r="H106" s="64"/>
      <c r="I106" s="17">
        <f>I107+I108+I109+I110+I111+I112+I113</f>
        <v>206558.98999999731</v>
      </c>
      <c r="J106" s="17">
        <v>437641.39999999997</v>
      </c>
      <c r="K106" s="17">
        <f>K107+K108+K109+K110+K111+K112+K113</f>
        <v>32790000</v>
      </c>
      <c r="L106" s="95">
        <f>K106-G106</f>
        <v>790000</v>
      </c>
    </row>
    <row r="107" spans="1:12" x14ac:dyDescent="0.25">
      <c r="A107" s="3"/>
      <c r="B107" s="52"/>
      <c r="C107" s="53" t="s">
        <v>196</v>
      </c>
      <c r="D107" s="40" t="s">
        <v>197</v>
      </c>
      <c r="E107" s="19"/>
      <c r="F107" s="19">
        <v>12100000</v>
      </c>
      <c r="G107" s="19">
        <v>12100000</v>
      </c>
      <c r="H107" s="65"/>
      <c r="I107" s="20">
        <v>-966040</v>
      </c>
      <c r="J107" s="20"/>
      <c r="K107" s="19">
        <f t="shared" ref="K107:K118" si="9">G107+L107</f>
        <v>13070000</v>
      </c>
      <c r="L107" s="19">
        <v>970000</v>
      </c>
    </row>
    <row r="108" spans="1:12" x14ac:dyDescent="0.25">
      <c r="A108" s="3"/>
      <c r="B108" s="52"/>
      <c r="C108" s="53" t="s">
        <v>198</v>
      </c>
      <c r="D108" s="40" t="s">
        <v>199</v>
      </c>
      <c r="E108" s="19"/>
      <c r="F108" s="19">
        <v>160000</v>
      </c>
      <c r="G108" s="19">
        <v>160000</v>
      </c>
      <c r="H108" s="65"/>
      <c r="I108" s="20">
        <v>44742.520000000004</v>
      </c>
      <c r="J108" s="20"/>
      <c r="K108" s="19">
        <f t="shared" si="9"/>
        <v>120000</v>
      </c>
      <c r="L108" s="19">
        <v>-40000</v>
      </c>
    </row>
    <row r="109" spans="1:12" ht="27" customHeight="1" x14ac:dyDescent="0.25">
      <c r="A109" s="3"/>
      <c r="B109" s="52"/>
      <c r="C109" s="53" t="s">
        <v>200</v>
      </c>
      <c r="D109" s="40" t="s">
        <v>201</v>
      </c>
      <c r="E109" s="19"/>
      <c r="F109" s="19">
        <v>17923000</v>
      </c>
      <c r="G109" s="19">
        <v>17923000</v>
      </c>
      <c r="H109" s="65"/>
      <c r="I109" s="20">
        <v>626008.11999999732</v>
      </c>
      <c r="J109" s="19">
        <v>437641.39999999997</v>
      </c>
      <c r="K109" s="19">
        <f t="shared" si="9"/>
        <v>17923000</v>
      </c>
      <c r="L109" s="19"/>
    </row>
    <row r="110" spans="1:12" x14ac:dyDescent="0.25">
      <c r="A110" s="3"/>
      <c r="B110" s="52"/>
      <c r="C110" s="53" t="s">
        <v>202</v>
      </c>
      <c r="D110" s="40" t="s">
        <v>203</v>
      </c>
      <c r="E110" s="19"/>
      <c r="F110" s="19">
        <v>700000</v>
      </c>
      <c r="G110" s="19">
        <v>700000</v>
      </c>
      <c r="H110" s="65"/>
      <c r="I110" s="20">
        <v>200000</v>
      </c>
      <c r="J110" s="20"/>
      <c r="K110" s="19">
        <f t="shared" si="9"/>
        <v>560000</v>
      </c>
      <c r="L110" s="19">
        <v>-140000</v>
      </c>
    </row>
    <row r="111" spans="1:12" x14ac:dyDescent="0.25">
      <c r="A111" s="3"/>
      <c r="B111" s="52"/>
      <c r="C111" s="53" t="s">
        <v>204</v>
      </c>
      <c r="D111" s="40" t="s">
        <v>205</v>
      </c>
      <c r="E111" s="19"/>
      <c r="F111" s="19">
        <v>847000</v>
      </c>
      <c r="G111" s="19">
        <v>847000</v>
      </c>
      <c r="H111" s="65"/>
      <c r="I111" s="20">
        <v>292870.95999999996</v>
      </c>
      <c r="J111" s="20"/>
      <c r="K111" s="19">
        <f t="shared" si="9"/>
        <v>847000</v>
      </c>
      <c r="L111" s="19"/>
    </row>
    <row r="112" spans="1:12" x14ac:dyDescent="0.25">
      <c r="A112" s="3"/>
      <c r="B112" s="52"/>
      <c r="C112" s="53" t="s">
        <v>206</v>
      </c>
      <c r="D112" s="40" t="s">
        <v>207</v>
      </c>
      <c r="E112" s="19"/>
      <c r="F112" s="19">
        <v>234000</v>
      </c>
      <c r="G112" s="19">
        <v>234000</v>
      </c>
      <c r="H112" s="65"/>
      <c r="I112" s="20">
        <v>8977.390000000014</v>
      </c>
      <c r="J112" s="20"/>
      <c r="K112" s="19">
        <f t="shared" si="9"/>
        <v>234000</v>
      </c>
      <c r="L112" s="19"/>
    </row>
    <row r="113" spans="1:12" x14ac:dyDescent="0.25">
      <c r="A113" s="3"/>
      <c r="B113" s="52"/>
      <c r="C113" s="53" t="s">
        <v>208</v>
      </c>
      <c r="D113" s="40" t="s">
        <v>209</v>
      </c>
      <c r="E113" s="19"/>
      <c r="F113" s="19">
        <v>36000</v>
      </c>
      <c r="G113" s="19">
        <v>36000</v>
      </c>
      <c r="H113" s="65"/>
      <c r="I113" s="20">
        <v>0</v>
      </c>
      <c r="J113" s="20"/>
      <c r="K113" s="19">
        <f t="shared" si="9"/>
        <v>36000</v>
      </c>
      <c r="L113" s="19"/>
    </row>
    <row r="114" spans="1:12" s="18" customFormat="1" ht="18" x14ac:dyDescent="0.25">
      <c r="A114" s="15"/>
      <c r="B114" s="51" t="s">
        <v>210</v>
      </c>
      <c r="C114" s="51"/>
      <c r="D114" s="39" t="s">
        <v>211</v>
      </c>
      <c r="E114" s="17">
        <v>3100000</v>
      </c>
      <c r="F114" s="17">
        <f>F115+F116+F117+F118</f>
        <v>3100000</v>
      </c>
      <c r="G114" s="17">
        <f>G115+G116+G117+G118</f>
        <v>3100000</v>
      </c>
      <c r="H114" s="64"/>
      <c r="I114" s="17">
        <f>I115+I116+I117+I118</f>
        <v>1718292.3399999999</v>
      </c>
      <c r="J114" s="17">
        <v>137104.95999999999</v>
      </c>
      <c r="K114" s="17">
        <f>K115+K116+K117+K118</f>
        <v>2100000</v>
      </c>
      <c r="L114" s="17">
        <f>K114-G114</f>
        <v>-1000000</v>
      </c>
    </row>
    <row r="115" spans="1:12" x14ac:dyDescent="0.25">
      <c r="A115" s="3"/>
      <c r="B115" s="52"/>
      <c r="C115" s="53" t="s">
        <v>212</v>
      </c>
      <c r="D115" s="40" t="s">
        <v>213</v>
      </c>
      <c r="E115" s="19"/>
      <c r="F115" s="19">
        <v>1812000</v>
      </c>
      <c r="G115" s="19">
        <v>1512000</v>
      </c>
      <c r="H115" s="65"/>
      <c r="I115" s="20">
        <v>1304607</v>
      </c>
      <c r="J115" s="20"/>
      <c r="K115" s="19">
        <f t="shared" si="9"/>
        <v>512000</v>
      </c>
      <c r="L115" s="19">
        <v>-1000000</v>
      </c>
    </row>
    <row r="116" spans="1:12" x14ac:dyDescent="0.25">
      <c r="A116" s="3"/>
      <c r="B116" s="52"/>
      <c r="C116" s="53" t="s">
        <v>214</v>
      </c>
      <c r="D116" s="40" t="s">
        <v>215</v>
      </c>
      <c r="E116" s="19"/>
      <c r="F116" s="19">
        <v>360000</v>
      </c>
      <c r="G116" s="19">
        <v>660000</v>
      </c>
      <c r="H116" s="65"/>
      <c r="I116" s="20">
        <v>19172.400000000023</v>
      </c>
      <c r="J116" s="20"/>
      <c r="K116" s="19">
        <f t="shared" si="9"/>
        <v>660000</v>
      </c>
      <c r="L116" s="19"/>
    </row>
    <row r="117" spans="1:12" x14ac:dyDescent="0.25">
      <c r="A117" s="3"/>
      <c r="B117" s="52"/>
      <c r="C117" s="53" t="s">
        <v>216</v>
      </c>
      <c r="D117" s="40" t="s">
        <v>217</v>
      </c>
      <c r="E117" s="19"/>
      <c r="F117" s="19">
        <v>642000</v>
      </c>
      <c r="G117" s="19">
        <v>642000</v>
      </c>
      <c r="H117" s="65"/>
      <c r="I117" s="20">
        <v>394512.94</v>
      </c>
      <c r="J117" s="19">
        <v>137104.95999999999</v>
      </c>
      <c r="K117" s="19">
        <f t="shared" si="9"/>
        <v>642000</v>
      </c>
      <c r="L117" s="19"/>
    </row>
    <row r="118" spans="1:12" ht="25.5" x14ac:dyDescent="0.25">
      <c r="A118" s="3"/>
      <c r="B118" s="52"/>
      <c r="C118" s="53" t="s">
        <v>218</v>
      </c>
      <c r="D118" s="40" t="s">
        <v>187</v>
      </c>
      <c r="E118" s="19"/>
      <c r="F118" s="19">
        <v>286000</v>
      </c>
      <c r="G118" s="19">
        <v>286000</v>
      </c>
      <c r="H118" s="65"/>
      <c r="I118" s="20">
        <v>0</v>
      </c>
      <c r="J118" s="20"/>
      <c r="K118" s="19">
        <f t="shared" si="9"/>
        <v>286000</v>
      </c>
      <c r="L118" s="19"/>
    </row>
    <row r="119" spans="1:12" s="18" customFormat="1" ht="33" customHeight="1" x14ac:dyDescent="0.25">
      <c r="A119" s="15"/>
      <c r="B119" s="51" t="s">
        <v>219</v>
      </c>
      <c r="C119" s="51"/>
      <c r="D119" s="39" t="s">
        <v>220</v>
      </c>
      <c r="E119" s="17">
        <v>6900000</v>
      </c>
      <c r="F119" s="17">
        <f>F120+F121+F122+F123+F124+F125+F126+F127+F128+F129+F131</f>
        <v>6000000</v>
      </c>
      <c r="G119" s="17">
        <f>G120+G121+G122+G123+G124+G125+G126+G127+G128+G129+G131</f>
        <v>6000000</v>
      </c>
      <c r="H119" s="64"/>
      <c r="I119" s="17">
        <f>I120+I121+I122+I123+I124+I125+I126+I127+I128+I129+I131</f>
        <v>738738.96</v>
      </c>
      <c r="J119" s="17">
        <v>567340.6</v>
      </c>
      <c r="K119" s="17">
        <f>K120+K121+K122+K123+K124+K125+K126+K127+K128+K129+K131</f>
        <v>0</v>
      </c>
      <c r="L119" s="17"/>
    </row>
    <row r="120" spans="1:12" x14ac:dyDescent="0.25">
      <c r="B120" s="52"/>
      <c r="C120" s="53" t="s">
        <v>221</v>
      </c>
      <c r="D120" s="40" t="s">
        <v>222</v>
      </c>
      <c r="E120" s="19"/>
      <c r="F120" s="19">
        <v>70000</v>
      </c>
      <c r="G120" s="19">
        <v>70000</v>
      </c>
      <c r="H120" s="65"/>
      <c r="I120" s="20">
        <v>940.35999999998603</v>
      </c>
      <c r="J120" s="20"/>
      <c r="K120" s="19"/>
      <c r="L120" s="19"/>
    </row>
    <row r="121" spans="1:12" ht="25.5" x14ac:dyDescent="0.25">
      <c r="B121" s="52"/>
      <c r="C121" s="53" t="s">
        <v>223</v>
      </c>
      <c r="D121" s="40" t="s">
        <v>224</v>
      </c>
      <c r="E121" s="19"/>
      <c r="F121" s="19">
        <v>200000</v>
      </c>
      <c r="G121" s="19">
        <v>330000</v>
      </c>
      <c r="H121" s="65"/>
      <c r="I121" s="20">
        <v>14939.090000000026</v>
      </c>
      <c r="J121" s="20"/>
      <c r="K121" s="19"/>
      <c r="L121" s="19"/>
    </row>
    <row r="122" spans="1:12" ht="25.5" x14ac:dyDescent="0.25">
      <c r="B122" s="52"/>
      <c r="C122" s="53" t="s">
        <v>225</v>
      </c>
      <c r="D122" s="40" t="s">
        <v>226</v>
      </c>
      <c r="E122" s="19"/>
      <c r="F122" s="19">
        <v>200000</v>
      </c>
      <c r="G122" s="19">
        <v>200000</v>
      </c>
      <c r="H122" s="65"/>
      <c r="I122" s="20">
        <v>55136.639999999985</v>
      </c>
      <c r="J122" s="20"/>
      <c r="K122" s="19"/>
      <c r="L122" s="19"/>
    </row>
    <row r="123" spans="1:12" x14ac:dyDescent="0.25">
      <c r="B123" s="52"/>
      <c r="C123" s="53" t="s">
        <v>227</v>
      </c>
      <c r="D123" s="40" t="s">
        <v>228</v>
      </c>
      <c r="E123" s="19"/>
      <c r="F123" s="19">
        <v>3786500</v>
      </c>
      <c r="G123" s="19">
        <v>3656500</v>
      </c>
      <c r="H123" s="65"/>
      <c r="I123" s="20">
        <v>399581.35000000009</v>
      </c>
      <c r="J123" s="20"/>
      <c r="K123" s="19"/>
      <c r="L123" s="19"/>
    </row>
    <row r="124" spans="1:12" x14ac:dyDescent="0.25">
      <c r="B124" s="52"/>
      <c r="C124" s="53" t="s">
        <v>229</v>
      </c>
      <c r="D124" s="40" t="s">
        <v>230</v>
      </c>
      <c r="E124" s="19"/>
      <c r="F124" s="19">
        <v>320000</v>
      </c>
      <c r="G124" s="19">
        <v>320000</v>
      </c>
      <c r="H124" s="65"/>
      <c r="I124" s="20">
        <v>16421.260000000009</v>
      </c>
      <c r="J124" s="20"/>
      <c r="K124" s="19"/>
      <c r="L124" s="19"/>
    </row>
    <row r="125" spans="1:12" x14ac:dyDescent="0.25">
      <c r="B125" s="52"/>
      <c r="C125" s="53" t="s">
        <v>231</v>
      </c>
      <c r="D125" s="40" t="s">
        <v>232</v>
      </c>
      <c r="E125" s="19"/>
      <c r="F125" s="19">
        <v>61000</v>
      </c>
      <c r="G125" s="19">
        <v>61000</v>
      </c>
      <c r="H125" s="65"/>
      <c r="I125" s="20">
        <v>2810</v>
      </c>
      <c r="J125" s="20"/>
      <c r="K125" s="19"/>
      <c r="L125" s="19"/>
    </row>
    <row r="126" spans="1:12" ht="25.5" x14ac:dyDescent="0.25">
      <c r="B126" s="52"/>
      <c r="C126" s="53" t="s">
        <v>233</v>
      </c>
      <c r="D126" s="40" t="s">
        <v>234</v>
      </c>
      <c r="E126" s="19"/>
      <c r="F126" s="19">
        <v>48000</v>
      </c>
      <c r="G126" s="19">
        <v>48000</v>
      </c>
      <c r="H126" s="65"/>
      <c r="I126" s="20">
        <v>48000</v>
      </c>
      <c r="J126" s="20"/>
      <c r="K126" s="19"/>
      <c r="L126" s="19"/>
    </row>
    <row r="127" spans="1:12" ht="24" customHeight="1" x14ac:dyDescent="0.25">
      <c r="B127" s="52"/>
      <c r="C127" s="53" t="s">
        <v>235</v>
      </c>
      <c r="D127" s="40" t="s">
        <v>236</v>
      </c>
      <c r="E127" s="19"/>
      <c r="F127" s="19">
        <v>358500</v>
      </c>
      <c r="G127" s="19">
        <v>358500</v>
      </c>
      <c r="H127" s="65"/>
      <c r="I127" s="20">
        <v>5691.320000000007</v>
      </c>
      <c r="J127" s="20"/>
      <c r="K127" s="19"/>
      <c r="L127" s="19"/>
    </row>
    <row r="128" spans="1:12" ht="31.5" customHeight="1" x14ac:dyDescent="0.25">
      <c r="B128" s="52"/>
      <c r="C128" s="53" t="s">
        <v>237</v>
      </c>
      <c r="D128" s="40" t="s">
        <v>238</v>
      </c>
      <c r="E128" s="19"/>
      <c r="F128" s="19">
        <v>521000</v>
      </c>
      <c r="G128" s="19">
        <v>521000</v>
      </c>
      <c r="H128" s="65"/>
      <c r="I128" s="20">
        <v>172407.33999999997</v>
      </c>
      <c r="J128" s="20"/>
      <c r="K128" s="19"/>
      <c r="L128" s="19"/>
    </row>
    <row r="129" spans="1:12" ht="24" customHeight="1" x14ac:dyDescent="0.25">
      <c r="B129" s="52"/>
      <c r="C129" s="53" t="s">
        <v>239</v>
      </c>
      <c r="D129" s="40" t="s">
        <v>240</v>
      </c>
      <c r="E129" s="19"/>
      <c r="F129" s="19">
        <v>219000</v>
      </c>
      <c r="G129" s="19">
        <v>219000</v>
      </c>
      <c r="H129" s="65"/>
      <c r="I129" s="20">
        <v>22811.600000000006</v>
      </c>
      <c r="J129" s="20"/>
      <c r="K129" s="19"/>
      <c r="L129" s="19"/>
    </row>
    <row r="130" spans="1:12" ht="26.25" customHeight="1" x14ac:dyDescent="0.25">
      <c r="B130" s="52"/>
      <c r="C130" s="53" t="s">
        <v>241</v>
      </c>
      <c r="D130" s="40" t="s">
        <v>242</v>
      </c>
      <c r="E130" s="19"/>
      <c r="F130" s="19"/>
      <c r="G130" s="19"/>
      <c r="H130" s="65"/>
      <c r="I130" s="20">
        <v>0</v>
      </c>
      <c r="J130" s="20"/>
      <c r="K130" s="19"/>
      <c r="L130" s="19"/>
    </row>
    <row r="131" spans="1:12" s="29" customFormat="1" ht="25.5" x14ac:dyDescent="0.25">
      <c r="A131" s="28"/>
      <c r="B131" s="52"/>
      <c r="C131" s="53" t="s">
        <v>243</v>
      </c>
      <c r="D131" s="40" t="s">
        <v>244</v>
      </c>
      <c r="E131" s="19"/>
      <c r="F131" s="19">
        <v>216000</v>
      </c>
      <c r="G131" s="19">
        <v>216000</v>
      </c>
      <c r="H131" s="65"/>
      <c r="I131" s="20">
        <v>0</v>
      </c>
      <c r="J131" s="20"/>
      <c r="K131" s="9"/>
      <c r="L131" s="9"/>
    </row>
    <row r="132" spans="1:12" s="18" customFormat="1" ht="35.25" customHeight="1" x14ac:dyDescent="0.25">
      <c r="A132" s="15"/>
      <c r="B132" s="51" t="s">
        <v>245</v>
      </c>
      <c r="C132" s="51"/>
      <c r="D132" s="39" t="s">
        <v>246</v>
      </c>
      <c r="E132" s="17">
        <v>34285000</v>
      </c>
      <c r="F132" s="17">
        <f>F133+F134+F135+F136+F137+F138</f>
        <v>33251000</v>
      </c>
      <c r="G132" s="17">
        <f>G133+G134+G135+G136+G137+G138</f>
        <v>33251000</v>
      </c>
      <c r="H132" s="64"/>
      <c r="I132" s="17">
        <f>I133+I134+I135+I136+I137+I138</f>
        <v>2811962.09</v>
      </c>
      <c r="J132" s="17">
        <v>317503.26</v>
      </c>
      <c r="K132" s="17">
        <f>K133+K134+K135+K136+K137+K138</f>
        <v>30485000</v>
      </c>
      <c r="L132" s="17">
        <f>K132-G132</f>
        <v>-2766000</v>
      </c>
    </row>
    <row r="133" spans="1:12" ht="24.75" customHeight="1" x14ac:dyDescent="0.25">
      <c r="B133" s="52"/>
      <c r="C133" s="53" t="s">
        <v>247</v>
      </c>
      <c r="D133" s="40" t="s">
        <v>248</v>
      </c>
      <c r="E133" s="19"/>
      <c r="F133" s="19">
        <v>724600</v>
      </c>
      <c r="G133" s="19">
        <v>724600</v>
      </c>
      <c r="H133" s="65">
        <v>724600</v>
      </c>
      <c r="I133" s="20">
        <v>4</v>
      </c>
      <c r="J133" s="20"/>
      <c r="K133" s="19">
        <f>G133+L133</f>
        <v>724600</v>
      </c>
      <c r="L133" s="19"/>
    </row>
    <row r="134" spans="1:12" ht="26.25" customHeight="1" x14ac:dyDescent="0.25">
      <c r="B134" s="52"/>
      <c r="C134" s="53" t="s">
        <v>249</v>
      </c>
      <c r="D134" s="40" t="s">
        <v>250</v>
      </c>
      <c r="E134" s="19"/>
      <c r="F134" s="19">
        <v>8923200</v>
      </c>
      <c r="G134" s="19">
        <v>8923200</v>
      </c>
      <c r="H134" s="65">
        <v>6423200</v>
      </c>
      <c r="I134" s="20">
        <v>2508145</v>
      </c>
      <c r="J134" s="22"/>
      <c r="K134" s="19">
        <f>G134+L134</f>
        <v>6423200</v>
      </c>
      <c r="L134" s="19">
        <v>-2500000</v>
      </c>
    </row>
    <row r="135" spans="1:12" ht="31.5" customHeight="1" x14ac:dyDescent="0.25">
      <c r="B135" s="54"/>
      <c r="C135" s="53" t="s">
        <v>251</v>
      </c>
      <c r="D135" s="41" t="s">
        <v>252</v>
      </c>
      <c r="E135" s="21"/>
      <c r="F135" s="21">
        <v>444200</v>
      </c>
      <c r="G135" s="21">
        <v>444200</v>
      </c>
      <c r="H135" s="66">
        <v>444200</v>
      </c>
      <c r="I135" s="90">
        <v>8.0000000016298145E-2</v>
      </c>
      <c r="J135" s="25"/>
      <c r="K135" s="89">
        <f>G135+L135</f>
        <v>444200</v>
      </c>
      <c r="L135" s="21"/>
    </row>
    <row r="136" spans="1:12" s="32" customFormat="1" ht="35.25" customHeight="1" x14ac:dyDescent="0.25">
      <c r="A136" s="30"/>
      <c r="B136" s="55"/>
      <c r="C136" s="53" t="s">
        <v>253</v>
      </c>
      <c r="D136" s="41" t="s">
        <v>254</v>
      </c>
      <c r="E136" s="24"/>
      <c r="F136" s="24">
        <v>400000</v>
      </c>
      <c r="G136" s="24">
        <v>400000</v>
      </c>
      <c r="H136" s="67">
        <v>0</v>
      </c>
      <c r="I136" s="91">
        <v>300000.01</v>
      </c>
      <c r="J136" s="25"/>
      <c r="K136" s="89">
        <f>G136+L136-L138</f>
        <v>0</v>
      </c>
      <c r="L136" s="31">
        <v>-266000</v>
      </c>
    </row>
    <row r="137" spans="1:12" ht="33.75" customHeight="1" x14ac:dyDescent="0.25">
      <c r="B137" s="55"/>
      <c r="C137" s="53" t="s">
        <v>255</v>
      </c>
      <c r="D137" s="41" t="s">
        <v>256</v>
      </c>
      <c r="E137" s="24"/>
      <c r="F137" s="24">
        <v>8000</v>
      </c>
      <c r="G137" s="24">
        <v>8000</v>
      </c>
      <c r="H137" s="67">
        <f>G137</f>
        <v>8000</v>
      </c>
      <c r="I137" s="91">
        <v>3813</v>
      </c>
      <c r="J137" s="25"/>
      <c r="K137" s="89">
        <f>G137+L137</f>
        <v>8000</v>
      </c>
      <c r="L137" s="24"/>
    </row>
    <row r="138" spans="1:12" s="29" customFormat="1" x14ac:dyDescent="0.25">
      <c r="A138" s="28"/>
      <c r="B138" s="55"/>
      <c r="C138" s="53" t="s">
        <v>257</v>
      </c>
      <c r="D138" s="41" t="s">
        <v>258</v>
      </c>
      <c r="E138" s="26"/>
      <c r="F138" s="26">
        <v>22751000</v>
      </c>
      <c r="G138" s="26">
        <v>22751000</v>
      </c>
      <c r="H138" s="69"/>
      <c r="I138" s="92">
        <v>0</v>
      </c>
      <c r="J138" s="19">
        <v>317503.26</v>
      </c>
      <c r="K138" s="89">
        <f>G138+L138</f>
        <v>22885000</v>
      </c>
      <c r="L138" s="26">
        <v>134000</v>
      </c>
    </row>
    <row r="139" spans="1:12" s="18" customFormat="1" ht="18" x14ac:dyDescent="0.25">
      <c r="A139" s="15"/>
      <c r="B139" s="51" t="s">
        <v>259</v>
      </c>
      <c r="C139" s="51"/>
      <c r="D139" s="39" t="s">
        <v>260</v>
      </c>
      <c r="E139" s="17">
        <v>26000000</v>
      </c>
      <c r="F139" s="17">
        <f>F140+F141+F142+F143</f>
        <v>26000000</v>
      </c>
      <c r="G139" s="17">
        <f>G140+G141+G142+G143</f>
        <v>26000000</v>
      </c>
      <c r="H139" s="64"/>
      <c r="I139" s="17">
        <f>I140+I141+I142+I143</f>
        <v>1599485.7700000005</v>
      </c>
      <c r="J139" s="93">
        <v>37026.800000000003</v>
      </c>
      <c r="K139" s="17">
        <f>K140+K141+K142+K143</f>
        <v>25800000</v>
      </c>
      <c r="L139" s="17">
        <f>K139-G139</f>
        <v>-200000</v>
      </c>
    </row>
    <row r="140" spans="1:12" s="29" customFormat="1" ht="51" x14ac:dyDescent="0.25">
      <c r="A140" s="30"/>
      <c r="B140" s="56"/>
      <c r="C140" s="53" t="s">
        <v>261</v>
      </c>
      <c r="D140" s="41" t="s">
        <v>262</v>
      </c>
      <c r="E140" s="24"/>
      <c r="F140" s="24">
        <v>19765200</v>
      </c>
      <c r="G140" s="24">
        <v>19765200</v>
      </c>
      <c r="H140" s="67"/>
      <c r="I140" s="25">
        <v>1370458.5500000007</v>
      </c>
      <c r="J140" s="19">
        <v>37026.800000000003</v>
      </c>
      <c r="K140" s="89">
        <f>G140+L140</f>
        <v>19565200</v>
      </c>
      <c r="L140" s="24">
        <v>-200000</v>
      </c>
    </row>
    <row r="141" spans="1:12" s="29" customFormat="1" ht="27" customHeight="1" x14ac:dyDescent="0.25">
      <c r="A141" s="30"/>
      <c r="B141" s="56"/>
      <c r="C141" s="53" t="s">
        <v>263</v>
      </c>
      <c r="D141" s="41" t="s">
        <v>264</v>
      </c>
      <c r="E141" s="24"/>
      <c r="F141" s="24">
        <v>3675600</v>
      </c>
      <c r="G141" s="24">
        <v>3675600</v>
      </c>
      <c r="H141" s="67"/>
      <c r="I141" s="25">
        <v>12</v>
      </c>
      <c r="J141" s="25"/>
      <c r="K141" s="89">
        <f>G141+L141</f>
        <v>3675600</v>
      </c>
      <c r="L141" s="24"/>
    </row>
    <row r="142" spans="1:12" s="29" customFormat="1" x14ac:dyDescent="0.25">
      <c r="A142" s="30"/>
      <c r="B142" s="56"/>
      <c r="C142" s="53" t="s">
        <v>265</v>
      </c>
      <c r="D142" s="41" t="s">
        <v>266</v>
      </c>
      <c r="E142" s="24"/>
      <c r="F142" s="24">
        <v>213200</v>
      </c>
      <c r="G142" s="24">
        <v>213200</v>
      </c>
      <c r="H142" s="67"/>
      <c r="I142" s="25">
        <v>34</v>
      </c>
      <c r="J142" s="25"/>
      <c r="K142" s="89">
        <f>G142+L142</f>
        <v>213200</v>
      </c>
      <c r="L142" s="24"/>
    </row>
    <row r="143" spans="1:12" s="29" customFormat="1" ht="38.25" x14ac:dyDescent="0.25">
      <c r="A143" s="30"/>
      <c r="B143" s="56"/>
      <c r="C143" s="53" t="s">
        <v>267</v>
      </c>
      <c r="D143" s="41" t="s">
        <v>268</v>
      </c>
      <c r="E143" s="24"/>
      <c r="F143" s="24">
        <v>2346000</v>
      </c>
      <c r="G143" s="24">
        <v>2346000</v>
      </c>
      <c r="H143" s="67"/>
      <c r="I143" s="25">
        <v>228981.21999999974</v>
      </c>
      <c r="J143" s="25"/>
      <c r="K143" s="89">
        <f>G143+L143</f>
        <v>2346000</v>
      </c>
      <c r="L143" s="24"/>
    </row>
    <row r="144" spans="1:12" s="18" customFormat="1" ht="18" x14ac:dyDescent="0.25">
      <c r="A144" s="15"/>
      <c r="B144" s="51" t="s">
        <v>269</v>
      </c>
      <c r="C144" s="51"/>
      <c r="D144" s="39" t="s">
        <v>270</v>
      </c>
      <c r="E144" s="17">
        <v>25000000</v>
      </c>
      <c r="F144" s="17">
        <f>F145+F146+F147+F148</f>
        <v>20000000</v>
      </c>
      <c r="G144" s="17">
        <f>G145+G146+G147+G148</f>
        <v>25000000</v>
      </c>
      <c r="H144" s="64"/>
      <c r="I144" s="17">
        <f>I145+I146+I147+I148</f>
        <v>-2467628.1299999948</v>
      </c>
      <c r="J144" s="93"/>
      <c r="K144" s="17">
        <f>K145+K146+K147+K148</f>
        <v>26000000</v>
      </c>
      <c r="L144" s="95">
        <f>K144-G144</f>
        <v>1000000</v>
      </c>
    </row>
    <row r="145" spans="1:12" s="29" customFormat="1" ht="51" x14ac:dyDescent="0.25">
      <c r="A145" s="30"/>
      <c r="B145" s="56"/>
      <c r="C145" s="53" t="s">
        <v>271</v>
      </c>
      <c r="D145" s="41" t="s">
        <v>272</v>
      </c>
      <c r="E145" s="24"/>
      <c r="F145" s="24">
        <v>19665000</v>
      </c>
      <c r="G145" s="24">
        <v>24665000</v>
      </c>
      <c r="H145" s="67"/>
      <c r="I145" s="25">
        <v>-2485596.8099999949</v>
      </c>
      <c r="J145" s="25"/>
      <c r="K145" s="89">
        <f>G145+L145</f>
        <v>25665000</v>
      </c>
      <c r="L145" s="24">
        <v>1000000</v>
      </c>
    </row>
    <row r="146" spans="1:12" s="29" customFormat="1" ht="38.25" x14ac:dyDescent="0.25">
      <c r="A146" s="30"/>
      <c r="B146" s="56"/>
      <c r="C146" s="53" t="s">
        <v>273</v>
      </c>
      <c r="D146" s="41" t="s">
        <v>274</v>
      </c>
      <c r="E146" s="24"/>
      <c r="F146" s="24">
        <v>310000</v>
      </c>
      <c r="G146" s="24">
        <v>310000</v>
      </c>
      <c r="H146" s="67"/>
      <c r="I146" s="25">
        <v>168.67999999999302</v>
      </c>
      <c r="J146" s="25"/>
      <c r="K146" s="89">
        <f>G146+L146</f>
        <v>310000</v>
      </c>
      <c r="L146" s="24"/>
    </row>
    <row r="147" spans="1:12" s="29" customFormat="1" ht="30.75" customHeight="1" x14ac:dyDescent="0.25">
      <c r="A147" s="30"/>
      <c r="B147" s="56"/>
      <c r="C147" s="53" t="s">
        <v>275</v>
      </c>
      <c r="D147" s="41" t="s">
        <v>276</v>
      </c>
      <c r="E147" s="24"/>
      <c r="F147" s="24">
        <v>5000</v>
      </c>
      <c r="G147" s="24">
        <v>5000</v>
      </c>
      <c r="H147" s="67"/>
      <c r="I147" s="25">
        <v>800</v>
      </c>
      <c r="J147" s="25"/>
      <c r="K147" s="89">
        <f>G147+L147</f>
        <v>5000</v>
      </c>
      <c r="L147" s="24"/>
    </row>
    <row r="148" spans="1:12" s="29" customFormat="1" x14ac:dyDescent="0.25">
      <c r="A148" s="30"/>
      <c r="B148" s="56"/>
      <c r="C148" s="53" t="s">
        <v>277</v>
      </c>
      <c r="D148" s="41" t="s">
        <v>278</v>
      </c>
      <c r="E148" s="24"/>
      <c r="F148" s="24">
        <v>20000</v>
      </c>
      <c r="G148" s="24">
        <v>20000</v>
      </c>
      <c r="H148" s="67"/>
      <c r="I148" s="25">
        <v>17000</v>
      </c>
      <c r="J148" s="25"/>
      <c r="K148" s="89">
        <f>G148+L148</f>
        <v>20000</v>
      </c>
      <c r="L148" s="24"/>
    </row>
    <row r="149" spans="1:12" s="18" customFormat="1" ht="18" x14ac:dyDescent="0.25">
      <c r="A149" s="15"/>
      <c r="B149" s="51" t="s">
        <v>279</v>
      </c>
      <c r="C149" s="51"/>
      <c r="D149" s="39" t="s">
        <v>280</v>
      </c>
      <c r="E149" s="17">
        <v>1200000</v>
      </c>
      <c r="F149" s="17">
        <f>F150+F151</f>
        <v>1000000</v>
      </c>
      <c r="G149" s="17">
        <f>G150+G151</f>
        <v>1000000</v>
      </c>
      <c r="H149" s="64"/>
      <c r="I149" s="17">
        <f>I150+I151</f>
        <v>193065.13000000003</v>
      </c>
      <c r="J149" s="93"/>
      <c r="K149" s="17">
        <f>K150+K151</f>
        <v>820000</v>
      </c>
      <c r="L149" s="17">
        <f>K149-G149</f>
        <v>-180000</v>
      </c>
    </row>
    <row r="150" spans="1:12" s="29" customFormat="1" x14ac:dyDescent="0.25">
      <c r="A150" s="30"/>
      <c r="B150" s="56"/>
      <c r="C150" s="53" t="s">
        <v>281</v>
      </c>
      <c r="D150" s="41" t="s">
        <v>282</v>
      </c>
      <c r="E150" s="24"/>
      <c r="F150" s="24">
        <v>800000</v>
      </c>
      <c r="G150" s="24">
        <v>800000</v>
      </c>
      <c r="H150" s="67"/>
      <c r="I150" s="25">
        <v>148665.78000000003</v>
      </c>
      <c r="J150" s="25"/>
      <c r="K150" s="89">
        <f>G150+L150</f>
        <v>660000</v>
      </c>
      <c r="L150" s="24">
        <v>-140000</v>
      </c>
    </row>
    <row r="151" spans="1:12" s="29" customFormat="1" x14ac:dyDescent="0.25">
      <c r="A151" s="30"/>
      <c r="B151" s="56"/>
      <c r="C151" s="53" t="s">
        <v>283</v>
      </c>
      <c r="D151" s="42" t="s">
        <v>284</v>
      </c>
      <c r="E151" s="24"/>
      <c r="F151" s="24">
        <v>200000</v>
      </c>
      <c r="G151" s="24">
        <v>200000</v>
      </c>
      <c r="H151" s="67"/>
      <c r="I151" s="25">
        <v>44399.350000000006</v>
      </c>
      <c r="J151" s="25"/>
      <c r="K151" s="89">
        <f>G151+L151</f>
        <v>160000</v>
      </c>
      <c r="L151" s="24">
        <v>-40000</v>
      </c>
    </row>
    <row r="152" spans="1:12" s="13" customFormat="1" ht="15.75" hidden="1" x14ac:dyDescent="0.25">
      <c r="A152" s="14"/>
      <c r="B152" s="47" t="s">
        <v>285</v>
      </c>
      <c r="C152" s="48"/>
      <c r="D152" s="43" t="s">
        <v>286</v>
      </c>
      <c r="E152" s="5"/>
      <c r="F152" s="5"/>
      <c r="G152" s="5"/>
      <c r="H152" s="5"/>
      <c r="I152" s="6"/>
      <c r="J152" s="94"/>
      <c r="K152" s="6"/>
      <c r="L152" s="6"/>
    </row>
    <row r="153" spans="1:12" ht="38.25" hidden="1" x14ac:dyDescent="0.25">
      <c r="B153" s="52"/>
      <c r="C153" s="53" t="s">
        <v>287</v>
      </c>
      <c r="D153" s="40" t="s">
        <v>288</v>
      </c>
      <c r="E153" s="10"/>
      <c r="F153" s="10"/>
      <c r="G153" s="11"/>
      <c r="H153" s="11"/>
      <c r="I153" s="11"/>
      <c r="J153" s="11"/>
      <c r="K153" s="11"/>
      <c r="L153" s="11"/>
    </row>
    <row r="154" spans="1:12" x14ac:dyDescent="0.25">
      <c r="L154" s="33">
        <f>L10+L15+L20+L29+L33+L34+L35+L49+L59+L70+L77+L83+L89+L97+L103+L106+L114+L119+L132+L139+L144+L149</f>
        <v>0</v>
      </c>
    </row>
  </sheetData>
  <mergeCells count="11">
    <mergeCell ref="G4:G6"/>
    <mergeCell ref="I4:I6"/>
    <mergeCell ref="K4:K6"/>
    <mergeCell ref="L4:L6"/>
    <mergeCell ref="J4:J6"/>
    <mergeCell ref="A4:A6"/>
    <mergeCell ref="B4:B6"/>
    <mergeCell ref="C4:C6"/>
    <mergeCell ref="D4:D6"/>
    <mergeCell ref="F4:F6"/>
    <mergeCell ref="E4:E6"/>
  </mergeCells>
  <pageMargins left="0" right="0" top="0.18" bottom="0.42" header="0.52" footer="0.31496062992125984"/>
  <pageSetup paperSize="9" scale="50" fitToHeight="0" orientation="landscape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ცვლილება 03.11.16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2016-11-08T14:31:48Z</dcterms:modified>
</cp:coreProperties>
</file>