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activeTab="3"/>
  </bookViews>
  <sheets>
    <sheet name="Sheet1" sheetId="1" r:id="rId1"/>
    <sheet name="Sheet2" sheetId="2" r:id="rId2"/>
    <sheet name="Sheet3" sheetId="3" r:id="rId3"/>
    <sheet name="Sheet4" sheetId="4" r:id="rId4"/>
  </sheets>
  <calcPr calcId="145621"/>
</workbook>
</file>

<file path=xl/calcChain.xml><?xml version="1.0" encoding="utf-8"?>
<calcChain xmlns="http://schemas.openxmlformats.org/spreadsheetml/2006/main">
  <c r="G11" i="4" l="1"/>
  <c r="F11" i="4"/>
  <c r="D42" i="4"/>
  <c r="E15" i="4"/>
  <c r="E16" i="4"/>
  <c r="E17" i="4"/>
  <c r="E18" i="4"/>
  <c r="E19" i="4"/>
  <c r="E20" i="4"/>
  <c r="E21" i="4"/>
  <c r="E22" i="4"/>
  <c r="E23" i="4"/>
  <c r="E24" i="4"/>
  <c r="E25" i="4"/>
  <c r="E26" i="4"/>
  <c r="E27" i="4"/>
  <c r="E28" i="4"/>
  <c r="E29" i="4"/>
  <c r="E30" i="4"/>
  <c r="E31" i="4"/>
  <c r="E32" i="4"/>
  <c r="E33" i="4"/>
  <c r="E34" i="4"/>
  <c r="E35" i="4"/>
  <c r="E36" i="4"/>
  <c r="E37" i="4"/>
  <c r="E38" i="4"/>
  <c r="E39" i="4"/>
  <c r="E40" i="4"/>
  <c r="E41" i="4"/>
  <c r="E14" i="4"/>
  <c r="E42" i="4" s="1"/>
  <c r="D7" i="4" l="1"/>
  <c r="H7" i="4" s="1"/>
  <c r="D6" i="4"/>
  <c r="H6" i="4" s="1"/>
  <c r="G16" i="2"/>
  <c r="F16" i="2"/>
  <c r="F15" i="2"/>
  <c r="F6" i="4" l="1"/>
  <c r="F7" i="4"/>
  <c r="H8" i="4"/>
  <c r="D11" i="3"/>
  <c r="D10" i="3"/>
  <c r="D9" i="3"/>
  <c r="D8" i="3"/>
  <c r="D7" i="3"/>
  <c r="D6" i="3"/>
  <c r="D5" i="3"/>
  <c r="F8" i="4" l="1"/>
  <c r="I8" i="4" s="1"/>
  <c r="H17" i="2"/>
  <c r="G17" i="2"/>
  <c r="F17" i="2"/>
  <c r="G15" i="2"/>
  <c r="E16" i="2"/>
  <c r="E15" i="2"/>
  <c r="F6" i="2"/>
  <c r="F7" i="2"/>
  <c r="F8" i="2"/>
  <c r="F9" i="2"/>
  <c r="F10" i="2"/>
  <c r="F11" i="2"/>
  <c r="F5" i="2"/>
  <c r="N55" i="1"/>
  <c r="N47" i="1"/>
  <c r="N54" i="1"/>
  <c r="M48" i="1"/>
  <c r="M49" i="1"/>
  <c r="M50" i="1"/>
  <c r="M51" i="1"/>
  <c r="M52" i="1"/>
  <c r="M53" i="1"/>
  <c r="M54" i="1"/>
  <c r="M55" i="1" s="1"/>
  <c r="M47" i="1"/>
  <c r="O39" i="1"/>
  <c r="O32" i="1"/>
  <c r="O41" i="1"/>
  <c r="M33" i="1"/>
  <c r="N33" i="1" s="1"/>
  <c r="M34" i="1"/>
  <c r="N34" i="1" s="1"/>
  <c r="M35" i="1"/>
  <c r="N35" i="1" s="1"/>
  <c r="M36" i="1"/>
  <c r="N36" i="1" s="1"/>
  <c r="M37" i="1"/>
  <c r="N37" i="1" s="1"/>
  <c r="M38" i="1"/>
  <c r="N38" i="1" s="1"/>
  <c r="M39" i="1"/>
  <c r="N39" i="1" s="1"/>
  <c r="M40" i="1"/>
  <c r="M32" i="1"/>
  <c r="M41" i="1" s="1"/>
  <c r="K24" i="1"/>
  <c r="K17" i="1"/>
  <c r="J24" i="1"/>
  <c r="J22" i="1"/>
  <c r="J21" i="1"/>
  <c r="J19" i="1"/>
  <c r="J18" i="1"/>
  <c r="J7" i="1"/>
  <c r="K7" i="1" s="1"/>
  <c r="K6" i="1"/>
  <c r="K8" i="1"/>
  <c r="K9" i="1"/>
  <c r="K5" i="1"/>
  <c r="J6" i="1"/>
  <c r="J8" i="1"/>
  <c r="J9" i="1"/>
  <c r="J5" i="1"/>
  <c r="L3" i="1"/>
  <c r="L10" i="1"/>
  <c r="J3" i="1"/>
  <c r="J17" i="1"/>
  <c r="J25" i="1" l="1"/>
  <c r="L12" i="1"/>
  <c r="K25" i="1"/>
  <c r="N32" i="1"/>
  <c r="N41" i="1" s="1"/>
  <c r="J11" i="1"/>
  <c r="J10" i="1"/>
  <c r="J4" i="1"/>
  <c r="K4" i="1" s="1"/>
  <c r="K3" i="1"/>
  <c r="K10" i="1" l="1"/>
  <c r="K12" i="1" s="1"/>
  <c r="J12" i="1"/>
</calcChain>
</file>

<file path=xl/sharedStrings.xml><?xml version="1.0" encoding="utf-8"?>
<sst xmlns="http://schemas.openxmlformats.org/spreadsheetml/2006/main" count="232" uniqueCount="82">
  <si>
    <t>მონიტორინგი 12 კვირა</t>
  </si>
  <si>
    <t xml:space="preserve">ფასი </t>
  </si>
  <si>
    <t>2 კვირა</t>
  </si>
  <si>
    <t>4 კვირა</t>
  </si>
  <si>
    <t>8 კვირა</t>
  </si>
  <si>
    <t>12 კვირა</t>
  </si>
  <si>
    <t>SVR 12-24</t>
  </si>
  <si>
    <t>სულ</t>
  </si>
  <si>
    <t>ბიუჯეტი</t>
  </si>
  <si>
    <t>ბიუჯეტი (TSH გარეშე)</t>
  </si>
  <si>
    <t>Physician consultation</t>
  </si>
  <si>
    <t>X</t>
  </si>
  <si>
    <t>Complete blood count</t>
  </si>
  <si>
    <t>HCV RNA quantification by real-time PC</t>
  </si>
  <si>
    <t xml:space="preserve">TSH  </t>
  </si>
  <si>
    <t>სულ ერთი პაციენტი</t>
  </si>
  <si>
    <t>ფასი ერთ სულზე</t>
  </si>
  <si>
    <t>16 კვირა</t>
  </si>
  <si>
    <t>20 კვირა</t>
  </si>
  <si>
    <t>მონიტორინგი 24 კვირა</t>
  </si>
  <si>
    <t>24 კვირა</t>
  </si>
  <si>
    <t>რიბავირინით</t>
  </si>
  <si>
    <t>ურიბავირინო</t>
  </si>
  <si>
    <t>ALT</t>
  </si>
  <si>
    <t>AST</t>
  </si>
  <si>
    <t>Bilirubin (პირდაპირი)</t>
  </si>
  <si>
    <t>Bilirubin (საერთო)</t>
  </si>
  <si>
    <t>Creatinine</t>
  </si>
  <si>
    <t>SVR 12-24 კოდი</t>
  </si>
  <si>
    <t>რიბავირინიანი</t>
  </si>
  <si>
    <t>HCV RNA მკურნალობის ეფექტურობის შესაფასებლად+ექიმთან ვიზიტი</t>
  </si>
  <si>
    <t>12-კვირიანი მკურნალობის კურსი ინტერფერონის გარეშე</t>
  </si>
  <si>
    <t>24-კვირიანი მკურნალობის კურსი ინტერფერონის გარეშე</t>
  </si>
  <si>
    <t>12-კვირიანი მკურნალობის კურსი ინტერფერონით რიბავირინიანი</t>
  </si>
  <si>
    <t>12-კვირიანი მკურნალობის კურსი ურიბავირინო</t>
  </si>
  <si>
    <t>24-კვირიანი მკურნალობის კურსი ინტერფერონით რიბავირინიანი</t>
  </si>
  <si>
    <t>24-კვირიანი მკურნალობის კურსი ურიბავირინო</t>
  </si>
  <si>
    <t>ძველი ფასი</t>
  </si>
  <si>
    <t xml:space="preserve">ახალი ფასი </t>
  </si>
  <si>
    <t>სხვაობა</t>
  </si>
  <si>
    <t>სავარაუდო რაოდენობა პაციენტების</t>
  </si>
  <si>
    <t>წლის განმავლობაში გატარებულ პაციენტთა სავარაუდო რაოდენობა</t>
  </si>
  <si>
    <t>12-კვირიანი რეჟიმით</t>
  </si>
  <si>
    <t>24-კვირიანი რეჟიმით</t>
  </si>
  <si>
    <t>ერთეულის საშუალო ფასი ახალი ფასებით (ლარი)</t>
  </si>
  <si>
    <t>სულ ხარჯი ახალი ფასებით</t>
  </si>
  <si>
    <t>ერთეულის საშუალო ფასი ძველი ფასებით (ლარი)</t>
  </si>
  <si>
    <t>სულ ხარჯი ძველი ფასებით</t>
  </si>
  <si>
    <t>ადმინისტრაციული ხარჯი</t>
  </si>
  <si>
    <t>ერთეულის ფასი</t>
  </si>
  <si>
    <t>ა(ა)იპ კახეთი-იონი</t>
  </si>
  <si>
    <t>ავერსის კლინიკა</t>
  </si>
  <si>
    <t>აკადემიკოს ნ.ყიფშიძის სახელობის ცენტრალური საუნივერსიტეტო კლინიკა(რესპუბლიკური)</t>
  </si>
  <si>
    <t>გიორგი აბრამიშვილის სახელობის საქართველოს თავდაცვის სამინისტროს სამხედრო ჰოსპიტალი</t>
  </si>
  <si>
    <t>გლობალმედი</t>
  </si>
  <si>
    <t>გორმედი</t>
  </si>
  <si>
    <t>დავით აბულაძის ქართულ იტალიური კლინიკა</t>
  </si>
  <si>
    <t>ენმედიც</t>
  </si>
  <si>
    <t>ზუგდიდის ინფექციური საავადმყოფო</t>
  </si>
  <si>
    <t>იმერეთის განვითარების ცენტრი</t>
  </si>
  <si>
    <t>ინფექციური პათოლოგიის, შიდსისა და კლინიკური იმუნოლოგიის ცენტრი</t>
  </si>
  <si>
    <t>ლივერმედი</t>
  </si>
  <si>
    <t>მაღალი სამედიცინო ტექნოლოგიების ცენტრი, საუნივერსიტეტო კლინიკა(ინგოროყვას კლინიკა)</t>
  </si>
  <si>
    <t>მრჩეველი</t>
  </si>
  <si>
    <t>მულტიპროფილური ჰოსპიტალი მედქალ სიტი</t>
  </si>
  <si>
    <t>ნეოლაბი</t>
  </si>
  <si>
    <t>პირველი საავადმყოფო / სამკურნალო დიაგნოსტიკური ცენტრი</t>
  </si>
  <si>
    <t>საზღვაო ჰოსპიტალი</t>
  </si>
  <si>
    <t>სამედიცინო ცენტრი ნეოკლინიკა</t>
  </si>
  <si>
    <t>სასჯელაღსრულების და პრობაციის სამინისტროს სამედიცინო დეპარტამენტი</t>
  </si>
  <si>
    <t>ქ. ბათუმის ინფექციური პათოლოგიის, შიდსის და ტუბერკულოზის რეგიონალური ცენტრი</t>
  </si>
  <si>
    <t>ქ. რუსთავის N1 დიაგნოსტიკური ცენტრი</t>
  </si>
  <si>
    <t>შპს "ნიუ ჰოსპიტალი"</t>
  </si>
  <si>
    <t>შპს გერმანული კლინიკა</t>
  </si>
  <si>
    <t>შპს რეგიონული ჯანდაცვის ცენტრი</t>
  </si>
  <si>
    <t>ციტო</t>
  </si>
  <si>
    <t>ჰეპატოლოგიური კლინიკა ჰეპა</t>
  </si>
  <si>
    <t>ჰერა ქალთა ჯარმთელობის ცენტრი</t>
  </si>
  <si>
    <t>პაციენტების რაოდენობა</t>
  </si>
  <si>
    <t>დაწესებულება</t>
  </si>
  <si>
    <t>სავარაუდო ადმინხარჯი</t>
  </si>
  <si>
    <t xml:space="preserve">დიაგნოსტიკური კვლევების ღირებულების გათვლა გაკეთებულია წელიწადში სავარაუდო 20 000 პაციენტზე. მათგან 90%-ში (18000 პაციენტი) ვიყენებთ 12 კვირიან რეჟიმებს, ხოლო 10%-ში (2000 პაციენტი) 24 კვირიან რეჟიმებს. 12 და 24 კვირიანი რეჟიმების მონიტორინგისთვის გავითვალეთ საშუალო ფასი და გადავამრავლეთ შესაბამის პაციენტტა რაოდენობაზე. აღნიშნული მიდგომა განვახორციელეთ როგორც ძველი ისევე, ახალი ფასებისთვის და სავარაუდო სხვაობა, მოგვცა 4 610 000 ლარი (ანუ დავზოგავთ ამ თანხას). ადმინისტრაციული ხარჯებისთვის დაწესებულებას ფულადი ანაზრაურება მიეცემა დასრულებული მკურნალობის შემდეგ, სავარაუდოდ პაციენტზე 50 ლარის ოდენობით. თუ ჩავთვლით, რომ წლის განმავლობაში დიაგნოსტირებულ 20 000 -სივე პაციენტს დაუსრულდება მკურნალობა, ადმინისტრაციული ხარჯის ოდენობა იქნება 1 000 000 ლარი. შესაბამისად, ჯამში დავზოგავთ 3 610 000 ლარს. ქვევით ცხრილში ნაჩვენებია დაახლოებით რა ოდენობის თანხები შეხვდებათ კლინიკებს ადმინისტრაციული ხარჯებისთვის (გათვლილია ამ ეტაპზე დაწესებულებებში მკურნალობაზე მყოფ პაციენტთა რაოდენობის მიხედვით).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</si>
</sst>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 _L_a_r_i_-;\-* #,##0.00\ _L_a_r_i_-;_-* &quot;-&quot;??\ _L_a_r_i_-;_-@_-"/>
    <numFmt numFmtId="165"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sz val="14"/>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51">
    <xf numFmtId="0" fontId="0" fillId="0" borderId="0" xfId="0"/>
    <xf numFmtId="0" fontId="1" fillId="0" borderId="1" xfId="2" applyBorder="1" applyAlignment="1">
      <alignment horizontal="center" vertical="center"/>
    </xf>
    <xf numFmtId="0" fontId="2" fillId="0" borderId="1" xfId="2" applyFont="1" applyBorder="1" applyAlignment="1">
      <alignment horizontal="center" vertical="center"/>
    </xf>
    <xf numFmtId="0" fontId="1" fillId="0" borderId="0" xfId="2"/>
    <xf numFmtId="0" fontId="1" fillId="2" borderId="1" xfId="2" applyFill="1" applyBorder="1" applyAlignment="1">
      <alignment horizontal="center" vertical="center"/>
    </xf>
    <xf numFmtId="0" fontId="1" fillId="2" borderId="1" xfId="2" applyFill="1" applyBorder="1"/>
    <xf numFmtId="0" fontId="3" fillId="2" borderId="1" xfId="2" applyFont="1" applyFill="1" applyBorder="1" applyAlignment="1">
      <alignment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1" fillId="0" borderId="1" xfId="2" applyBorder="1" applyAlignment="1">
      <alignment wrapText="1"/>
    </xf>
    <xf numFmtId="0" fontId="1" fillId="3" borderId="1" xfId="2" applyFill="1" applyBorder="1" applyAlignment="1">
      <alignment horizontal="center" vertical="center"/>
    </xf>
    <xf numFmtId="0" fontId="1" fillId="0" borderId="1" xfId="2" applyFont="1" applyFill="1" applyBorder="1" applyAlignment="1">
      <alignment horizontal="center" vertical="center"/>
    </xf>
    <xf numFmtId="165" fontId="1" fillId="0" borderId="1" xfId="1" applyNumberFormat="1" applyFont="1" applyFill="1" applyBorder="1" applyAlignment="1">
      <alignment horizontal="center" vertical="center"/>
    </xf>
    <xf numFmtId="165" fontId="1" fillId="0" borderId="1" xfId="2" applyNumberFormat="1" applyBorder="1"/>
    <xf numFmtId="0" fontId="1" fillId="0" borderId="1" xfId="2" applyBorder="1" applyAlignment="1">
      <alignment horizontal="left"/>
    </xf>
    <xf numFmtId="0" fontId="1" fillId="0" borderId="1" xfId="2" applyFill="1" applyBorder="1" applyAlignment="1">
      <alignment horizontal="center" vertical="center"/>
    </xf>
    <xf numFmtId="0" fontId="1" fillId="0" borderId="0" xfId="2" applyAlignment="1">
      <alignment horizontal="center" vertical="center"/>
    </xf>
    <xf numFmtId="0" fontId="1" fillId="0" borderId="1" xfId="2" applyBorder="1"/>
    <xf numFmtId="0" fontId="4" fillId="0" borderId="1" xfId="2" applyFont="1" applyBorder="1" applyAlignment="1">
      <alignment horizontal="center" vertical="center"/>
    </xf>
    <xf numFmtId="0" fontId="4" fillId="0" borderId="1" xfId="2" applyFont="1" applyBorder="1"/>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0" fontId="1" fillId="0" borderId="0" xfId="2" applyFill="1" applyBorder="1"/>
    <xf numFmtId="0" fontId="1" fillId="0" borderId="0" xfId="2" applyFill="1" applyBorder="1" applyAlignment="1"/>
    <xf numFmtId="165" fontId="4" fillId="0" borderId="1" xfId="1" applyNumberFormat="1" applyFont="1" applyBorder="1"/>
    <xf numFmtId="0" fontId="0" fillId="0" borderId="2" xfId="2" applyFont="1" applyBorder="1" applyAlignment="1">
      <alignment horizontal="center" vertical="center" wrapText="1"/>
    </xf>
    <xf numFmtId="0" fontId="0" fillId="0" borderId="0" xfId="2" applyFont="1"/>
    <xf numFmtId="0" fontId="0" fillId="0" borderId="1" xfId="0" applyBorder="1"/>
    <xf numFmtId="0" fontId="0" fillId="4" borderId="1" xfId="0" applyFill="1" applyBorder="1"/>
    <xf numFmtId="0" fontId="0" fillId="0" borderId="2" xfId="0" applyBorder="1"/>
    <xf numFmtId="0" fontId="0" fillId="4" borderId="2" xfId="0" applyFill="1" applyBorder="1"/>
    <xf numFmtId="164" fontId="0" fillId="0" borderId="0" xfId="1" applyFont="1"/>
    <xf numFmtId="164" fontId="0" fillId="0" borderId="0" xfId="0" applyNumberFormat="1"/>
    <xf numFmtId="43" fontId="0" fillId="0" borderId="0" xfId="0" applyNumberFormat="1"/>
    <xf numFmtId="0" fontId="5" fillId="0" borderId="0" xfId="0" applyFont="1"/>
    <xf numFmtId="0" fontId="5" fillId="0" borderId="1" xfId="0" applyFont="1" applyBorder="1"/>
    <xf numFmtId="0" fontId="5" fillId="4" borderId="1" xfId="0" applyFont="1" applyFill="1" applyBorder="1"/>
    <xf numFmtId="0" fontId="5" fillId="0" borderId="2" xfId="0" applyFont="1" applyBorder="1" applyAlignment="1">
      <alignment wrapText="1"/>
    </xf>
    <xf numFmtId="0" fontId="1" fillId="0" borderId="0" xfId="2" applyFont="1" applyFill="1" applyBorder="1" applyAlignment="1">
      <alignment horizontal="center" vertical="center" wrapText="1"/>
    </xf>
    <xf numFmtId="0" fontId="1" fillId="0" borderId="0" xfId="2" applyFill="1" applyBorder="1" applyAlignment="1">
      <alignment horizontal="center" vertical="center" wrapText="1"/>
    </xf>
    <xf numFmtId="0" fontId="6" fillId="0" borderId="0" xfId="0" applyFont="1" applyAlignment="1">
      <alignment wrapText="1"/>
    </xf>
    <xf numFmtId="0" fontId="2" fillId="0" borderId="0" xfId="0" applyFont="1" applyAlignment="1">
      <alignment horizontal="center" wrapText="1"/>
    </xf>
    <xf numFmtId="0" fontId="0" fillId="0" borderId="1" xfId="0" applyBorder="1" applyAlignment="1">
      <alignment horizontal="center" wrapText="1"/>
    </xf>
    <xf numFmtId="164" fontId="0" fillId="0" borderId="1" xfId="0" applyNumberFormat="1" applyBorder="1" applyAlignment="1">
      <alignment horizontal="center"/>
    </xf>
    <xf numFmtId="0" fontId="0" fillId="0" borderId="1" xfId="0" applyBorder="1" applyAlignment="1">
      <alignment wrapText="1"/>
    </xf>
    <xf numFmtId="164" fontId="0" fillId="0" borderId="1" xfId="1" applyFont="1" applyBorder="1"/>
    <xf numFmtId="0" fontId="2" fillId="0" borderId="0" xfId="0" applyFont="1" applyAlignment="1">
      <alignment horizontal="center" wrapText="1"/>
    </xf>
    <xf numFmtId="0" fontId="2" fillId="0" borderId="1" xfId="0" applyFont="1" applyBorder="1" applyAlignment="1">
      <alignment horizontal="center" wrapText="1"/>
    </xf>
    <xf numFmtId="0" fontId="2" fillId="0" borderId="1" xfId="0" applyFont="1" applyBorder="1"/>
    <xf numFmtId="0" fontId="2" fillId="0" borderId="1" xfId="0" applyFont="1" applyBorder="1" applyAlignment="1">
      <alignment wrapText="1"/>
    </xf>
    <xf numFmtId="0" fontId="2" fillId="0" borderId="4" xfId="0" applyFont="1" applyFill="1" applyBorder="1" applyAlignment="1">
      <alignment wrapText="1"/>
    </xf>
  </cellXfs>
  <cellStyles count="3">
    <cellStyle name="Comma" xfId="1" builtinId="3"/>
    <cellStyle name="Normal" xfId="0" builtinId="0"/>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workbookViewId="0">
      <selection activeCell="M55" sqref="M55"/>
    </sheetView>
  </sheetViews>
  <sheetFormatPr defaultColWidth="8.85546875" defaultRowHeight="15" x14ac:dyDescent="0.25"/>
  <cols>
    <col min="1" max="1" width="6" style="16" customWidth="1"/>
    <col min="2" max="2" width="36.7109375" style="3" bestFit="1" customWidth="1"/>
    <col min="3" max="3" width="11.7109375" style="3" customWidth="1"/>
    <col min="4" max="6" width="8.42578125" style="22" bestFit="1" customWidth="1"/>
    <col min="7" max="7" width="10.28515625" style="23" customWidth="1"/>
    <col min="8" max="8" width="10.85546875" style="3" customWidth="1"/>
    <col min="9" max="9" width="10" style="3" customWidth="1"/>
    <col min="10" max="10" width="13.42578125" style="3" customWidth="1"/>
    <col min="11" max="11" width="14" style="3" customWidth="1"/>
    <col min="12" max="12" width="11.140625" style="3" bestFit="1" customWidth="1"/>
    <col min="13" max="13" width="13.85546875" style="3" customWidth="1"/>
    <col min="14" max="14" width="13.5703125" style="3" customWidth="1"/>
    <col min="15" max="15" width="10.28515625" style="3" customWidth="1"/>
    <col min="16" max="16" width="9.85546875" style="3" customWidth="1"/>
    <col min="17" max="16384" width="8.85546875" style="3"/>
  </cols>
  <sheetData>
    <row r="1" spans="1:12" ht="12.75" customHeight="1" x14ac:dyDescent="0.25">
      <c r="A1" s="1"/>
      <c r="B1" s="2" t="s">
        <v>0</v>
      </c>
      <c r="C1" s="25" t="s">
        <v>21</v>
      </c>
      <c r="D1" s="38"/>
      <c r="E1" s="39"/>
      <c r="F1" s="39"/>
      <c r="G1" s="3"/>
    </row>
    <row r="2" spans="1:12" ht="28.5" customHeight="1" x14ac:dyDescent="0.25">
      <c r="A2" s="4"/>
      <c r="B2" s="5"/>
      <c r="C2" s="6" t="s">
        <v>1</v>
      </c>
      <c r="D2" s="7" t="s">
        <v>2</v>
      </c>
      <c r="E2" s="8" t="s">
        <v>3</v>
      </c>
      <c r="F2" s="8" t="s">
        <v>4</v>
      </c>
      <c r="G2" s="8" t="s">
        <v>5</v>
      </c>
      <c r="H2" s="8" t="s">
        <v>6</v>
      </c>
      <c r="I2" s="8" t="s">
        <v>7</v>
      </c>
      <c r="J2" s="8" t="s">
        <v>8</v>
      </c>
      <c r="K2" s="8" t="s">
        <v>9</v>
      </c>
      <c r="L2" s="8" t="s">
        <v>28</v>
      </c>
    </row>
    <row r="3" spans="1:12" x14ac:dyDescent="0.25">
      <c r="A3" s="1">
        <v>1</v>
      </c>
      <c r="B3" s="9" t="s">
        <v>10</v>
      </c>
      <c r="C3" s="10">
        <v>20</v>
      </c>
      <c r="D3" s="11"/>
      <c r="E3" s="11" t="s">
        <v>11</v>
      </c>
      <c r="F3" s="11" t="s">
        <v>11</v>
      </c>
      <c r="G3" s="11" t="s">
        <v>11</v>
      </c>
      <c r="H3" s="11" t="s">
        <v>11</v>
      </c>
      <c r="I3" s="1">
        <v>3</v>
      </c>
      <c r="J3" s="13">
        <f>I3*C3</f>
        <v>60</v>
      </c>
      <c r="K3" s="13">
        <f>J3</f>
        <v>60</v>
      </c>
      <c r="L3" s="17">
        <f>C3*1</f>
        <v>20</v>
      </c>
    </row>
    <row r="4" spans="1:12" x14ac:dyDescent="0.25">
      <c r="A4" s="1">
        <v>2</v>
      </c>
      <c r="B4" s="14" t="s">
        <v>12</v>
      </c>
      <c r="C4" s="10">
        <v>9</v>
      </c>
      <c r="D4" s="11"/>
      <c r="E4" s="11" t="s">
        <v>11</v>
      </c>
      <c r="F4" s="12" t="s">
        <v>11</v>
      </c>
      <c r="G4" s="11" t="s">
        <v>11</v>
      </c>
      <c r="H4" s="15"/>
      <c r="I4" s="1">
        <v>3</v>
      </c>
      <c r="J4" s="13">
        <f t="shared" ref="J4:J11" si="0">I4*C4</f>
        <v>27</v>
      </c>
      <c r="K4" s="13">
        <f>J4</f>
        <v>27</v>
      </c>
      <c r="L4" s="17"/>
    </row>
    <row r="5" spans="1:12" x14ac:dyDescent="0.25">
      <c r="A5" s="1">
        <v>3</v>
      </c>
      <c r="B5" s="14" t="s">
        <v>23</v>
      </c>
      <c r="C5" s="10">
        <v>5</v>
      </c>
      <c r="D5" s="11"/>
      <c r="E5" s="11" t="s">
        <v>11</v>
      </c>
      <c r="F5" s="11" t="s">
        <v>11</v>
      </c>
      <c r="G5" s="11" t="s">
        <v>11</v>
      </c>
      <c r="H5" s="15"/>
      <c r="I5" s="1">
        <v>3</v>
      </c>
      <c r="J5" s="13">
        <f>I5*C5</f>
        <v>15</v>
      </c>
      <c r="K5" s="13">
        <f>I5*C5</f>
        <v>15</v>
      </c>
      <c r="L5" s="17"/>
    </row>
    <row r="6" spans="1:12" x14ac:dyDescent="0.25">
      <c r="A6" s="1">
        <v>4</v>
      </c>
      <c r="B6" s="14" t="s">
        <v>24</v>
      </c>
      <c r="C6" s="10">
        <v>5</v>
      </c>
      <c r="D6" s="11"/>
      <c r="E6" s="11"/>
      <c r="F6" s="12"/>
      <c r="G6" s="11"/>
      <c r="H6" s="15"/>
      <c r="I6" s="1"/>
      <c r="J6" s="13">
        <f t="shared" ref="J6:J9" si="1">I6*C6</f>
        <v>0</v>
      </c>
      <c r="K6" s="13">
        <f t="shared" ref="K6:K9" si="2">I6*C6</f>
        <v>0</v>
      </c>
      <c r="L6" s="17"/>
    </row>
    <row r="7" spans="1:12" x14ac:dyDescent="0.25">
      <c r="A7" s="1">
        <v>5</v>
      </c>
      <c r="B7" s="14" t="s">
        <v>25</v>
      </c>
      <c r="C7" s="10">
        <v>5</v>
      </c>
      <c r="D7" s="11"/>
      <c r="E7" s="11"/>
      <c r="F7" s="12"/>
      <c r="G7" s="11" t="s">
        <v>11</v>
      </c>
      <c r="H7" s="15"/>
      <c r="I7" s="1">
        <v>1</v>
      </c>
      <c r="J7" s="13">
        <f>I7*C7</f>
        <v>5</v>
      </c>
      <c r="K7" s="13">
        <f>J7*D7</f>
        <v>0</v>
      </c>
      <c r="L7" s="17"/>
    </row>
    <row r="8" spans="1:12" x14ac:dyDescent="0.25">
      <c r="A8" s="1">
        <v>6</v>
      </c>
      <c r="B8" s="14" t="s">
        <v>26</v>
      </c>
      <c r="C8" s="10">
        <v>5</v>
      </c>
      <c r="D8" s="11"/>
      <c r="E8" s="11"/>
      <c r="F8" s="12"/>
      <c r="G8" s="11" t="s">
        <v>11</v>
      </c>
      <c r="H8" s="15"/>
      <c r="I8" s="1">
        <v>1</v>
      </c>
      <c r="J8" s="13">
        <f t="shared" si="1"/>
        <v>5</v>
      </c>
      <c r="K8" s="13">
        <f t="shared" si="2"/>
        <v>5</v>
      </c>
      <c r="L8" s="17"/>
    </row>
    <row r="9" spans="1:12" x14ac:dyDescent="0.25">
      <c r="A9" s="1">
        <v>7</v>
      </c>
      <c r="B9" s="14" t="s">
        <v>27</v>
      </c>
      <c r="C9" s="10">
        <v>5</v>
      </c>
      <c r="D9" s="11"/>
      <c r="E9" s="11"/>
      <c r="F9" s="12"/>
      <c r="G9" s="11" t="s">
        <v>11</v>
      </c>
      <c r="H9" s="15"/>
      <c r="I9" s="1">
        <v>1</v>
      </c>
      <c r="J9" s="13">
        <f t="shared" si="1"/>
        <v>5</v>
      </c>
      <c r="K9" s="13">
        <f t="shared" si="2"/>
        <v>5</v>
      </c>
      <c r="L9" s="17"/>
    </row>
    <row r="10" spans="1:12" x14ac:dyDescent="0.25">
      <c r="A10" s="1">
        <v>8</v>
      </c>
      <c r="B10" s="9" t="s">
        <v>13</v>
      </c>
      <c r="C10" s="10">
        <v>110</v>
      </c>
      <c r="D10" s="15"/>
      <c r="E10" s="11" t="s">
        <v>11</v>
      </c>
      <c r="F10" s="12"/>
      <c r="G10" s="11"/>
      <c r="H10" s="11" t="s">
        <v>11</v>
      </c>
      <c r="I10" s="1">
        <v>1</v>
      </c>
      <c r="J10" s="13">
        <f t="shared" si="0"/>
        <v>110</v>
      </c>
      <c r="K10" s="13">
        <f>J10</f>
        <v>110</v>
      </c>
      <c r="L10" s="17">
        <f>C10*1</f>
        <v>110</v>
      </c>
    </row>
    <row r="11" spans="1:12" x14ac:dyDescent="0.25">
      <c r="A11" s="1">
        <v>9</v>
      </c>
      <c r="B11" s="17" t="s">
        <v>14</v>
      </c>
      <c r="C11" s="10">
        <v>9</v>
      </c>
      <c r="D11" s="15"/>
      <c r="E11" s="15"/>
      <c r="F11" s="12"/>
      <c r="G11" s="11" t="s">
        <v>11</v>
      </c>
      <c r="H11" s="15"/>
      <c r="I11" s="1">
        <v>1</v>
      </c>
      <c r="J11" s="13">
        <f t="shared" si="0"/>
        <v>9</v>
      </c>
      <c r="K11" s="13"/>
      <c r="L11" s="17"/>
    </row>
    <row r="12" spans="1:12" ht="15.75" x14ac:dyDescent="0.25">
      <c r="A12" s="1"/>
      <c r="B12" s="19" t="s">
        <v>15</v>
      </c>
      <c r="C12" s="20"/>
      <c r="D12" s="21"/>
      <c r="E12" s="21"/>
      <c r="F12" s="21"/>
      <c r="G12" s="21"/>
      <c r="H12" s="21"/>
      <c r="I12" s="1"/>
      <c r="J12" s="13">
        <f>J3+J4+J5+J7+J8+J9+J10+J11</f>
        <v>236</v>
      </c>
      <c r="K12" s="13">
        <f>K3+K4+K5+K7+K8+K9+K10</f>
        <v>222</v>
      </c>
      <c r="L12" s="17">
        <f>L3+L10</f>
        <v>130</v>
      </c>
    </row>
    <row r="15" spans="1:12" ht="12.75" customHeight="1" x14ac:dyDescent="0.25">
      <c r="A15" s="1"/>
      <c r="B15" s="2" t="s">
        <v>0</v>
      </c>
      <c r="C15" s="25" t="s">
        <v>22</v>
      </c>
      <c r="D15" s="38"/>
      <c r="E15" s="39"/>
      <c r="F15" s="39"/>
      <c r="G15" s="3"/>
    </row>
    <row r="16" spans="1:12" ht="28.5" customHeight="1" x14ac:dyDescent="0.25">
      <c r="A16" s="4"/>
      <c r="B16" s="5"/>
      <c r="C16" s="6" t="s">
        <v>1</v>
      </c>
      <c r="D16" s="7" t="s">
        <v>2</v>
      </c>
      <c r="E16" s="8" t="s">
        <v>3</v>
      </c>
      <c r="F16" s="8" t="s">
        <v>4</v>
      </c>
      <c r="G16" s="8" t="s">
        <v>5</v>
      </c>
      <c r="H16" s="8" t="s">
        <v>6</v>
      </c>
      <c r="I16" s="8" t="s">
        <v>7</v>
      </c>
      <c r="J16" s="8" t="s">
        <v>8</v>
      </c>
      <c r="K16" s="8" t="s">
        <v>28</v>
      </c>
      <c r="L16" s="8"/>
    </row>
    <row r="17" spans="1:15" x14ac:dyDescent="0.25">
      <c r="A17" s="1">
        <v>1</v>
      </c>
      <c r="B17" s="9" t="s">
        <v>10</v>
      </c>
      <c r="C17" s="10">
        <v>20</v>
      </c>
      <c r="D17" s="11"/>
      <c r="E17" s="11" t="s">
        <v>11</v>
      </c>
      <c r="F17" s="11" t="s">
        <v>11</v>
      </c>
      <c r="G17" s="11" t="s">
        <v>11</v>
      </c>
      <c r="H17" s="11" t="s">
        <v>11</v>
      </c>
      <c r="I17" s="1">
        <v>3</v>
      </c>
      <c r="J17" s="13">
        <f>I17*C17</f>
        <v>60</v>
      </c>
      <c r="K17" s="17">
        <f>C17*1</f>
        <v>20</v>
      </c>
      <c r="L17" s="17"/>
    </row>
    <row r="18" spans="1:15" x14ac:dyDescent="0.25">
      <c r="A18" s="1">
        <v>2</v>
      </c>
      <c r="B18" s="14" t="s">
        <v>12</v>
      </c>
      <c r="C18" s="10">
        <v>9</v>
      </c>
      <c r="D18" s="11"/>
      <c r="E18" s="11" t="s">
        <v>11</v>
      </c>
      <c r="F18" s="12"/>
      <c r="G18" s="11" t="s">
        <v>11</v>
      </c>
      <c r="H18" s="15"/>
      <c r="I18" s="1">
        <v>2</v>
      </c>
      <c r="J18" s="13">
        <f>I18*C18</f>
        <v>18</v>
      </c>
      <c r="K18" s="17"/>
      <c r="L18" s="17"/>
    </row>
    <row r="19" spans="1:15" x14ac:dyDescent="0.25">
      <c r="A19" s="1">
        <v>3</v>
      </c>
      <c r="B19" s="14" t="s">
        <v>23</v>
      </c>
      <c r="C19" s="10">
        <v>5</v>
      </c>
      <c r="D19" s="11"/>
      <c r="E19" s="11" t="s">
        <v>11</v>
      </c>
      <c r="F19" s="11" t="s">
        <v>11</v>
      </c>
      <c r="G19" s="11" t="s">
        <v>11</v>
      </c>
      <c r="H19" s="15"/>
      <c r="I19" s="1">
        <v>3</v>
      </c>
      <c r="J19" s="13">
        <f>I19*C19</f>
        <v>15</v>
      </c>
      <c r="K19" s="17"/>
      <c r="L19" s="17"/>
    </row>
    <row r="20" spans="1:15" x14ac:dyDescent="0.25">
      <c r="A20" s="1">
        <v>4</v>
      </c>
      <c r="B20" s="14" t="s">
        <v>24</v>
      </c>
      <c r="C20" s="10">
        <v>5</v>
      </c>
      <c r="D20" s="11"/>
      <c r="E20" s="11"/>
      <c r="F20" s="12"/>
      <c r="G20" s="11"/>
      <c r="H20" s="15"/>
      <c r="I20" s="1"/>
      <c r="J20" s="13"/>
      <c r="K20" s="17"/>
      <c r="L20" s="17"/>
    </row>
    <row r="21" spans="1:15" x14ac:dyDescent="0.25">
      <c r="A21" s="1">
        <v>5</v>
      </c>
      <c r="B21" s="14" t="s">
        <v>25</v>
      </c>
      <c r="C21" s="10">
        <v>5</v>
      </c>
      <c r="D21" s="11"/>
      <c r="E21" s="11"/>
      <c r="F21" s="12"/>
      <c r="G21" s="11" t="s">
        <v>11</v>
      </c>
      <c r="H21" s="15"/>
      <c r="I21" s="1">
        <v>1</v>
      </c>
      <c r="J21" s="13">
        <f>I21*C21</f>
        <v>5</v>
      </c>
      <c r="K21" s="17"/>
      <c r="L21" s="17"/>
    </row>
    <row r="22" spans="1:15" x14ac:dyDescent="0.25">
      <c r="A22" s="1">
        <v>6</v>
      </c>
      <c r="B22" s="14" t="s">
        <v>26</v>
      </c>
      <c r="C22" s="10">
        <v>5</v>
      </c>
      <c r="D22" s="11"/>
      <c r="E22" s="11"/>
      <c r="F22" s="12"/>
      <c r="G22" s="11" t="s">
        <v>11</v>
      </c>
      <c r="H22" s="15"/>
      <c r="I22" s="1">
        <v>1</v>
      </c>
      <c r="J22" s="13">
        <f>I22*C22</f>
        <v>5</v>
      </c>
      <c r="K22" s="17"/>
      <c r="L22" s="17"/>
    </row>
    <row r="23" spans="1:15" x14ac:dyDescent="0.25">
      <c r="A23" s="1">
        <v>7</v>
      </c>
      <c r="B23" s="14" t="s">
        <v>27</v>
      </c>
      <c r="C23" s="10">
        <v>25</v>
      </c>
      <c r="D23" s="15"/>
      <c r="E23" s="11"/>
      <c r="F23" s="12"/>
      <c r="G23" s="11" t="s">
        <v>11</v>
      </c>
      <c r="H23" s="15"/>
      <c r="I23" s="1">
        <v>1</v>
      </c>
      <c r="J23" s="13">
        <v>5</v>
      </c>
      <c r="K23" s="17"/>
      <c r="L23" s="17"/>
    </row>
    <row r="24" spans="1:15" x14ac:dyDescent="0.25">
      <c r="A24" s="1">
        <v>8</v>
      </c>
      <c r="B24" s="9" t="s">
        <v>13</v>
      </c>
      <c r="C24" s="10">
        <v>110</v>
      </c>
      <c r="D24" s="15"/>
      <c r="E24" s="11" t="s">
        <v>11</v>
      </c>
      <c r="F24" s="12"/>
      <c r="G24" s="11"/>
      <c r="H24" s="11" t="s">
        <v>11</v>
      </c>
      <c r="I24" s="1">
        <v>1</v>
      </c>
      <c r="J24" s="13">
        <f>I24*C24</f>
        <v>110</v>
      </c>
      <c r="K24" s="17">
        <f>C24*1</f>
        <v>110</v>
      </c>
      <c r="L24" s="17"/>
    </row>
    <row r="25" spans="1:15" ht="15.75" x14ac:dyDescent="0.25">
      <c r="A25" s="1"/>
      <c r="B25" s="19" t="s">
        <v>15</v>
      </c>
      <c r="C25" s="20"/>
      <c r="D25" s="21"/>
      <c r="E25" s="21"/>
      <c r="F25" s="21"/>
      <c r="G25" s="21"/>
      <c r="H25" s="21"/>
      <c r="I25" s="1"/>
      <c r="J25" s="13">
        <f>J17+J18+J19+J21+J22+J23+J24</f>
        <v>218</v>
      </c>
      <c r="K25" s="17">
        <f>K17+K24</f>
        <v>130</v>
      </c>
      <c r="L25" s="17"/>
    </row>
    <row r="30" spans="1:15" x14ac:dyDescent="0.25">
      <c r="B30" s="2" t="s">
        <v>19</v>
      </c>
      <c r="C30" s="26" t="s">
        <v>29</v>
      </c>
    </row>
    <row r="31" spans="1:15" ht="28.5" customHeight="1" x14ac:dyDescent="0.25">
      <c r="A31" s="4"/>
      <c r="B31" s="5"/>
      <c r="C31" s="6" t="s">
        <v>16</v>
      </c>
      <c r="D31" s="7" t="s">
        <v>2</v>
      </c>
      <c r="E31" s="8" t="s">
        <v>3</v>
      </c>
      <c r="F31" s="8" t="s">
        <v>4</v>
      </c>
      <c r="G31" s="8" t="s">
        <v>5</v>
      </c>
      <c r="H31" s="8" t="s">
        <v>17</v>
      </c>
      <c r="I31" s="8" t="s">
        <v>18</v>
      </c>
      <c r="J31" s="8" t="s">
        <v>20</v>
      </c>
      <c r="K31" s="8" t="s">
        <v>6</v>
      </c>
      <c r="L31" s="8" t="s">
        <v>7</v>
      </c>
      <c r="M31" s="8" t="s">
        <v>8</v>
      </c>
      <c r="N31" s="8" t="s">
        <v>9</v>
      </c>
      <c r="O31" s="8" t="s">
        <v>28</v>
      </c>
    </row>
    <row r="32" spans="1:15" x14ac:dyDescent="0.25">
      <c r="A32" s="1">
        <v>1</v>
      </c>
      <c r="B32" s="9" t="s">
        <v>10</v>
      </c>
      <c r="C32" s="10">
        <v>20</v>
      </c>
      <c r="D32" s="11"/>
      <c r="E32" s="11" t="s">
        <v>11</v>
      </c>
      <c r="F32" s="11" t="s">
        <v>11</v>
      </c>
      <c r="G32" s="11" t="s">
        <v>11</v>
      </c>
      <c r="H32" s="11"/>
      <c r="I32" s="11"/>
      <c r="J32" s="11" t="s">
        <v>11</v>
      </c>
      <c r="K32" s="11" t="s">
        <v>11</v>
      </c>
      <c r="L32" s="17">
        <v>4</v>
      </c>
      <c r="M32" s="13">
        <f>L32*C32</f>
        <v>80</v>
      </c>
      <c r="N32" s="13">
        <f>M32</f>
        <v>80</v>
      </c>
      <c r="O32" s="17">
        <f>C32*1</f>
        <v>20</v>
      </c>
    </row>
    <row r="33" spans="1:15" x14ac:dyDescent="0.25">
      <c r="A33" s="1">
        <v>2</v>
      </c>
      <c r="B33" s="14" t="s">
        <v>12</v>
      </c>
      <c r="C33" s="10">
        <v>9</v>
      </c>
      <c r="D33" s="11"/>
      <c r="E33" s="11" t="s">
        <v>11</v>
      </c>
      <c r="F33" s="11" t="s">
        <v>11</v>
      </c>
      <c r="G33" s="11" t="s">
        <v>11</v>
      </c>
      <c r="H33" s="11"/>
      <c r="I33" s="11"/>
      <c r="J33" s="11" t="s">
        <v>11</v>
      </c>
      <c r="K33" s="15"/>
      <c r="L33" s="17">
        <v>4</v>
      </c>
      <c r="M33" s="13">
        <f t="shared" ref="M33:M40" si="3">L33*C33</f>
        <v>36</v>
      </c>
      <c r="N33" s="13">
        <f t="shared" ref="N33:N39" si="4">M33</f>
        <v>36</v>
      </c>
      <c r="O33" s="17"/>
    </row>
    <row r="34" spans="1:15" x14ac:dyDescent="0.25">
      <c r="A34" s="1">
        <v>3</v>
      </c>
      <c r="B34" s="14" t="s">
        <v>23</v>
      </c>
      <c r="C34" s="10">
        <v>5</v>
      </c>
      <c r="D34" s="11"/>
      <c r="E34" s="11" t="s">
        <v>11</v>
      </c>
      <c r="F34" s="11" t="s">
        <v>11</v>
      </c>
      <c r="G34" s="11" t="s">
        <v>11</v>
      </c>
      <c r="H34" s="11"/>
      <c r="I34" s="11"/>
      <c r="J34" s="11" t="s">
        <v>11</v>
      </c>
      <c r="K34" s="15"/>
      <c r="L34" s="17">
        <v>4</v>
      </c>
      <c r="M34" s="13">
        <f t="shared" si="3"/>
        <v>20</v>
      </c>
      <c r="N34" s="13">
        <f t="shared" si="4"/>
        <v>20</v>
      </c>
      <c r="O34" s="17"/>
    </row>
    <row r="35" spans="1:15" x14ac:dyDescent="0.25">
      <c r="A35" s="1">
        <v>4</v>
      </c>
      <c r="B35" s="14" t="s">
        <v>24</v>
      </c>
      <c r="C35" s="10">
        <v>5</v>
      </c>
      <c r="D35" s="11"/>
      <c r="E35" s="11"/>
      <c r="F35" s="12"/>
      <c r="G35" s="11"/>
      <c r="H35" s="11"/>
      <c r="I35" s="11"/>
      <c r="J35" s="11"/>
      <c r="K35" s="15"/>
      <c r="L35" s="17"/>
      <c r="M35" s="13">
        <f t="shared" si="3"/>
        <v>0</v>
      </c>
      <c r="N35" s="13">
        <f t="shared" si="4"/>
        <v>0</v>
      </c>
      <c r="O35" s="17"/>
    </row>
    <row r="36" spans="1:15" x14ac:dyDescent="0.25">
      <c r="A36" s="1">
        <v>5</v>
      </c>
      <c r="B36" s="14" t="s">
        <v>25</v>
      </c>
      <c r="C36" s="10">
        <v>5</v>
      </c>
      <c r="D36" s="11"/>
      <c r="E36" s="11"/>
      <c r="F36" s="12"/>
      <c r="G36" s="11" t="s">
        <v>11</v>
      </c>
      <c r="H36" s="11"/>
      <c r="I36" s="11"/>
      <c r="J36" s="11" t="s">
        <v>11</v>
      </c>
      <c r="K36" s="15"/>
      <c r="L36" s="17">
        <v>2</v>
      </c>
      <c r="M36" s="13">
        <f t="shared" si="3"/>
        <v>10</v>
      </c>
      <c r="N36" s="13">
        <f t="shared" si="4"/>
        <v>10</v>
      </c>
      <c r="O36" s="17"/>
    </row>
    <row r="37" spans="1:15" x14ac:dyDescent="0.25">
      <c r="A37" s="1">
        <v>6</v>
      </c>
      <c r="B37" s="14" t="s">
        <v>26</v>
      </c>
      <c r="C37" s="10">
        <v>5</v>
      </c>
      <c r="D37" s="11"/>
      <c r="E37" s="11"/>
      <c r="F37" s="12"/>
      <c r="G37" s="11" t="s">
        <v>11</v>
      </c>
      <c r="H37" s="11"/>
      <c r="I37" s="11"/>
      <c r="J37" s="11" t="s">
        <v>11</v>
      </c>
      <c r="K37" s="15"/>
      <c r="L37" s="17">
        <v>2</v>
      </c>
      <c r="M37" s="13">
        <f t="shared" si="3"/>
        <v>10</v>
      </c>
      <c r="N37" s="13">
        <f t="shared" si="4"/>
        <v>10</v>
      </c>
      <c r="O37" s="17"/>
    </row>
    <row r="38" spans="1:15" x14ac:dyDescent="0.25">
      <c r="A38" s="1">
        <v>7</v>
      </c>
      <c r="B38" s="14" t="s">
        <v>27</v>
      </c>
      <c r="C38" s="10">
        <v>5</v>
      </c>
      <c r="D38" s="11"/>
      <c r="E38" s="11"/>
      <c r="F38" s="12"/>
      <c r="G38" s="11" t="s">
        <v>11</v>
      </c>
      <c r="H38" s="11" t="s">
        <v>11</v>
      </c>
      <c r="I38" s="11" t="s">
        <v>11</v>
      </c>
      <c r="J38" s="11" t="s">
        <v>11</v>
      </c>
      <c r="K38" s="15"/>
      <c r="L38" s="17">
        <v>4</v>
      </c>
      <c r="M38" s="13">
        <f t="shared" si="3"/>
        <v>20</v>
      </c>
      <c r="N38" s="13">
        <f t="shared" si="4"/>
        <v>20</v>
      </c>
      <c r="O38" s="17"/>
    </row>
    <row r="39" spans="1:15" x14ac:dyDescent="0.25">
      <c r="A39" s="1">
        <v>8</v>
      </c>
      <c r="B39" s="9" t="s">
        <v>13</v>
      </c>
      <c r="C39" s="10">
        <v>110</v>
      </c>
      <c r="D39" s="15"/>
      <c r="E39" s="11" t="s">
        <v>11</v>
      </c>
      <c r="F39" s="12"/>
      <c r="G39" s="11"/>
      <c r="H39" s="11"/>
      <c r="I39" s="11"/>
      <c r="J39" s="11"/>
      <c r="K39" s="11" t="s">
        <v>11</v>
      </c>
      <c r="L39" s="17">
        <v>1</v>
      </c>
      <c r="M39" s="13">
        <f t="shared" si="3"/>
        <v>110</v>
      </c>
      <c r="N39" s="13">
        <f t="shared" si="4"/>
        <v>110</v>
      </c>
      <c r="O39" s="17">
        <f>C39*1</f>
        <v>110</v>
      </c>
    </row>
    <row r="40" spans="1:15" x14ac:dyDescent="0.25">
      <c r="A40" s="1">
        <v>9</v>
      </c>
      <c r="B40" s="17" t="s">
        <v>14</v>
      </c>
      <c r="C40" s="10">
        <v>9</v>
      </c>
      <c r="D40" s="15"/>
      <c r="E40" s="15"/>
      <c r="F40" s="12"/>
      <c r="G40" s="11" t="s">
        <v>11</v>
      </c>
      <c r="H40" s="11"/>
      <c r="I40" s="11"/>
      <c r="J40" s="11" t="s">
        <v>11</v>
      </c>
      <c r="K40" s="15"/>
      <c r="L40" s="17">
        <v>2</v>
      </c>
      <c r="M40" s="13">
        <f t="shared" si="3"/>
        <v>18</v>
      </c>
      <c r="N40" s="13"/>
      <c r="O40" s="17"/>
    </row>
    <row r="41" spans="1:15" ht="15.75" x14ac:dyDescent="0.25">
      <c r="A41" s="1"/>
      <c r="B41" s="19" t="s">
        <v>15</v>
      </c>
      <c r="C41" s="24"/>
      <c r="D41" s="21"/>
      <c r="E41" s="21"/>
      <c r="F41" s="21"/>
      <c r="G41" s="21"/>
      <c r="H41" s="21"/>
      <c r="I41" s="21"/>
      <c r="J41" s="11"/>
      <c r="K41" s="21"/>
      <c r="L41" s="17"/>
      <c r="M41" s="13">
        <f>M32+M33+M34+M35+M36+M37+M38+M39+M40</f>
        <v>304</v>
      </c>
      <c r="N41" s="13">
        <f>N32+N33+N34+N35+N36+N37+N38+N39+N40</f>
        <v>286</v>
      </c>
      <c r="O41" s="17">
        <f>O32+O39</f>
        <v>130</v>
      </c>
    </row>
    <row r="45" spans="1:15" x14ac:dyDescent="0.25">
      <c r="B45" s="2" t="s">
        <v>19</v>
      </c>
      <c r="C45" s="26" t="s">
        <v>22</v>
      </c>
    </row>
    <row r="46" spans="1:15" ht="28.5" customHeight="1" x14ac:dyDescent="0.25">
      <c r="A46" s="4"/>
      <c r="B46" s="5"/>
      <c r="C46" s="6" t="s">
        <v>16</v>
      </c>
      <c r="D46" s="7" t="s">
        <v>2</v>
      </c>
      <c r="E46" s="8" t="s">
        <v>3</v>
      </c>
      <c r="F46" s="8" t="s">
        <v>4</v>
      </c>
      <c r="G46" s="8" t="s">
        <v>5</v>
      </c>
      <c r="H46" s="8" t="s">
        <v>17</v>
      </c>
      <c r="I46" s="8" t="s">
        <v>18</v>
      </c>
      <c r="J46" s="8" t="s">
        <v>20</v>
      </c>
      <c r="K46" s="8" t="s">
        <v>6</v>
      </c>
      <c r="L46" s="8" t="s">
        <v>7</v>
      </c>
      <c r="M46" s="8" t="s">
        <v>8</v>
      </c>
      <c r="N46" s="8" t="s">
        <v>28</v>
      </c>
    </row>
    <row r="47" spans="1:15" x14ac:dyDescent="0.25">
      <c r="A47" s="1">
        <v>1</v>
      </c>
      <c r="B47" s="9" t="s">
        <v>10</v>
      </c>
      <c r="C47" s="10">
        <v>20</v>
      </c>
      <c r="D47" s="11"/>
      <c r="E47" s="11" t="s">
        <v>11</v>
      </c>
      <c r="F47" s="11" t="s">
        <v>11</v>
      </c>
      <c r="G47" s="11" t="s">
        <v>11</v>
      </c>
      <c r="H47" s="11"/>
      <c r="I47" s="11"/>
      <c r="J47" s="11" t="s">
        <v>11</v>
      </c>
      <c r="K47" s="11" t="s">
        <v>11</v>
      </c>
      <c r="L47" s="17">
        <v>4</v>
      </c>
      <c r="M47" s="13">
        <f>L47*C47</f>
        <v>80</v>
      </c>
      <c r="N47" s="17">
        <f>C47*1</f>
        <v>20</v>
      </c>
    </row>
    <row r="48" spans="1:15" x14ac:dyDescent="0.25">
      <c r="A48" s="1">
        <v>2</v>
      </c>
      <c r="B48" s="14" t="s">
        <v>12</v>
      </c>
      <c r="C48" s="10">
        <v>9</v>
      </c>
      <c r="D48" s="11"/>
      <c r="E48" s="11" t="s">
        <v>11</v>
      </c>
      <c r="F48" s="12"/>
      <c r="G48" s="11" t="s">
        <v>11</v>
      </c>
      <c r="H48" s="11"/>
      <c r="I48" s="11"/>
      <c r="J48" s="11" t="s">
        <v>11</v>
      </c>
      <c r="K48" s="15"/>
      <c r="L48" s="17">
        <v>3</v>
      </c>
      <c r="M48" s="13">
        <f t="shared" ref="M48:M54" si="5">L48*C48</f>
        <v>27</v>
      </c>
      <c r="N48" s="17"/>
    </row>
    <row r="49" spans="1:14" x14ac:dyDescent="0.25">
      <c r="A49" s="1">
        <v>3</v>
      </c>
      <c r="B49" s="14" t="s">
        <v>23</v>
      </c>
      <c r="C49" s="10">
        <v>5</v>
      </c>
      <c r="D49" s="11"/>
      <c r="E49" s="11" t="s">
        <v>11</v>
      </c>
      <c r="F49" s="11" t="s">
        <v>11</v>
      </c>
      <c r="G49" s="11" t="s">
        <v>11</v>
      </c>
      <c r="H49" s="11" t="s">
        <v>11</v>
      </c>
      <c r="I49" s="11" t="s">
        <v>11</v>
      </c>
      <c r="J49" s="11" t="s">
        <v>11</v>
      </c>
      <c r="K49" s="15"/>
      <c r="L49" s="17">
        <v>6</v>
      </c>
      <c r="M49" s="13">
        <f t="shared" si="5"/>
        <v>30</v>
      </c>
      <c r="N49" s="17"/>
    </row>
    <row r="50" spans="1:14" x14ac:dyDescent="0.25">
      <c r="A50" s="1">
        <v>4</v>
      </c>
      <c r="B50" s="14" t="s">
        <v>24</v>
      </c>
      <c r="C50" s="10">
        <v>5</v>
      </c>
      <c r="D50" s="11"/>
      <c r="E50" s="11"/>
      <c r="F50" s="12"/>
      <c r="G50" s="11"/>
      <c r="H50" s="11"/>
      <c r="I50" s="11"/>
      <c r="J50" s="11"/>
      <c r="K50" s="15"/>
      <c r="L50" s="17"/>
      <c r="M50" s="13">
        <f t="shared" si="5"/>
        <v>0</v>
      </c>
      <c r="N50" s="17"/>
    </row>
    <row r="51" spans="1:14" x14ac:dyDescent="0.25">
      <c r="A51" s="1">
        <v>5</v>
      </c>
      <c r="B51" s="14" t="s">
        <v>25</v>
      </c>
      <c r="C51" s="10">
        <v>5</v>
      </c>
      <c r="D51" s="11"/>
      <c r="E51" s="11"/>
      <c r="F51" s="12"/>
      <c r="G51" s="11" t="s">
        <v>11</v>
      </c>
      <c r="H51" s="11"/>
      <c r="I51" s="11"/>
      <c r="J51" s="11" t="s">
        <v>11</v>
      </c>
      <c r="K51" s="15"/>
      <c r="L51" s="17">
        <v>2</v>
      </c>
      <c r="M51" s="13">
        <f t="shared" si="5"/>
        <v>10</v>
      </c>
      <c r="N51" s="17"/>
    </row>
    <row r="52" spans="1:14" x14ac:dyDescent="0.25">
      <c r="A52" s="1">
        <v>6</v>
      </c>
      <c r="B52" s="14" t="s">
        <v>26</v>
      </c>
      <c r="C52" s="10">
        <v>5</v>
      </c>
      <c r="D52" s="11"/>
      <c r="E52" s="11"/>
      <c r="F52" s="12"/>
      <c r="G52" s="11" t="s">
        <v>11</v>
      </c>
      <c r="H52" s="11"/>
      <c r="I52" s="11"/>
      <c r="J52" s="11" t="s">
        <v>11</v>
      </c>
      <c r="K52" s="15"/>
      <c r="L52" s="17">
        <v>2</v>
      </c>
      <c r="M52" s="13">
        <f t="shared" si="5"/>
        <v>10</v>
      </c>
      <c r="N52" s="17"/>
    </row>
    <row r="53" spans="1:14" x14ac:dyDescent="0.25">
      <c r="A53" s="1">
        <v>7</v>
      </c>
      <c r="B53" s="14" t="s">
        <v>27</v>
      </c>
      <c r="C53" s="10">
        <v>5</v>
      </c>
      <c r="D53" s="11"/>
      <c r="E53" s="11"/>
      <c r="F53" s="12"/>
      <c r="G53" s="11" t="s">
        <v>11</v>
      </c>
      <c r="H53" s="11"/>
      <c r="I53" s="11"/>
      <c r="J53" s="11" t="s">
        <v>11</v>
      </c>
      <c r="K53" s="15"/>
      <c r="L53" s="17">
        <v>2</v>
      </c>
      <c r="M53" s="13">
        <f t="shared" si="5"/>
        <v>10</v>
      </c>
      <c r="N53" s="17"/>
    </row>
    <row r="54" spans="1:14" x14ac:dyDescent="0.25">
      <c r="A54" s="1">
        <v>8</v>
      </c>
      <c r="B54" s="9" t="s">
        <v>13</v>
      </c>
      <c r="C54" s="10">
        <v>110</v>
      </c>
      <c r="D54" s="15"/>
      <c r="E54" s="11" t="s">
        <v>11</v>
      </c>
      <c r="F54" s="12"/>
      <c r="G54" s="11"/>
      <c r="H54" s="11"/>
      <c r="I54" s="11"/>
      <c r="J54" s="11"/>
      <c r="K54" s="11" t="s">
        <v>11</v>
      </c>
      <c r="L54" s="17">
        <v>1</v>
      </c>
      <c r="M54" s="13">
        <f t="shared" si="5"/>
        <v>110</v>
      </c>
      <c r="N54" s="17">
        <f>C54*1</f>
        <v>110</v>
      </c>
    </row>
    <row r="55" spans="1:14" ht="15.75" x14ac:dyDescent="0.25">
      <c r="A55" s="18"/>
      <c r="B55" s="19" t="s">
        <v>15</v>
      </c>
      <c r="C55" s="24"/>
      <c r="D55" s="21"/>
      <c r="E55" s="21"/>
      <c r="F55" s="21"/>
      <c r="G55" s="21"/>
      <c r="H55" s="21"/>
      <c r="I55" s="21"/>
      <c r="J55" s="11"/>
      <c r="K55" s="21"/>
      <c r="L55" s="17"/>
      <c r="M55" s="13">
        <f>M47+M48+M49+M51+M52+M53+M54</f>
        <v>277</v>
      </c>
      <c r="N55" s="13">
        <f>N47+N54</f>
        <v>130</v>
      </c>
    </row>
  </sheetData>
  <mergeCells count="2">
    <mergeCell ref="D1:F1"/>
    <mergeCell ref="D15:F15"/>
  </mergeCells>
  <pageMargins left="0.7" right="0.7" top="0.75" bottom="0.75" header="0.3" footer="0.3"/>
  <pageSetup paperSize="9" scale="57" orientation="landscape"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H17"/>
  <sheetViews>
    <sheetView workbookViewId="0">
      <selection activeCell="G16" sqref="G16"/>
    </sheetView>
  </sheetViews>
  <sheetFormatPr defaultRowHeight="15" x14ac:dyDescent="0.25"/>
  <cols>
    <col min="3" max="3" width="67.5703125" customWidth="1"/>
    <col min="4" max="4" width="12.42578125" bestFit="1" customWidth="1"/>
    <col min="5" max="5" width="12.28515625" customWidth="1"/>
    <col min="6" max="7" width="16.5703125" bestFit="1" customWidth="1"/>
    <col min="8" max="8" width="14" bestFit="1" customWidth="1"/>
  </cols>
  <sheetData>
    <row r="4" spans="3:7" x14ac:dyDescent="0.25">
      <c r="D4" s="27" t="s">
        <v>37</v>
      </c>
      <c r="E4" s="27" t="s">
        <v>38</v>
      </c>
      <c r="F4" s="27" t="s">
        <v>39</v>
      </c>
    </row>
    <row r="5" spans="3:7" x14ac:dyDescent="0.25">
      <c r="C5" s="29" t="s">
        <v>33</v>
      </c>
      <c r="D5" s="27">
        <v>400</v>
      </c>
      <c r="E5" s="27">
        <v>236</v>
      </c>
      <c r="F5" s="27">
        <f>D5-E5</f>
        <v>164</v>
      </c>
    </row>
    <row r="6" spans="3:7" x14ac:dyDescent="0.25">
      <c r="C6" s="29" t="s">
        <v>31</v>
      </c>
      <c r="D6" s="27">
        <v>391</v>
      </c>
      <c r="E6" s="27">
        <v>222</v>
      </c>
      <c r="F6" s="27">
        <f t="shared" ref="F6:F11" si="0">D6-E6</f>
        <v>169</v>
      </c>
    </row>
    <row r="7" spans="3:7" x14ac:dyDescent="0.25">
      <c r="C7" s="30" t="s">
        <v>34</v>
      </c>
      <c r="D7" s="28">
        <v>391</v>
      </c>
      <c r="E7" s="27">
        <v>218</v>
      </c>
      <c r="F7" s="27">
        <f t="shared" si="0"/>
        <v>173</v>
      </c>
    </row>
    <row r="8" spans="3:7" x14ac:dyDescent="0.25">
      <c r="C8" s="29" t="s">
        <v>35</v>
      </c>
      <c r="D8" s="27">
        <v>502</v>
      </c>
      <c r="E8" s="27">
        <v>304</v>
      </c>
      <c r="F8" s="27">
        <f t="shared" si="0"/>
        <v>198</v>
      </c>
    </row>
    <row r="9" spans="3:7" x14ac:dyDescent="0.25">
      <c r="C9" s="29" t="s">
        <v>32</v>
      </c>
      <c r="D9" s="27">
        <v>493</v>
      </c>
      <c r="E9" s="27">
        <v>286</v>
      </c>
      <c r="F9" s="27">
        <f t="shared" si="0"/>
        <v>207</v>
      </c>
    </row>
    <row r="10" spans="3:7" x14ac:dyDescent="0.25">
      <c r="C10" s="30" t="s">
        <v>36</v>
      </c>
      <c r="D10" s="28">
        <v>493</v>
      </c>
      <c r="E10" s="27">
        <v>277</v>
      </c>
      <c r="F10" s="27">
        <f t="shared" si="0"/>
        <v>216</v>
      </c>
    </row>
    <row r="11" spans="3:7" x14ac:dyDescent="0.25">
      <c r="C11" s="29" t="s">
        <v>30</v>
      </c>
      <c r="D11" s="27">
        <v>130</v>
      </c>
      <c r="E11" s="27">
        <v>130</v>
      </c>
      <c r="F11" s="27">
        <f t="shared" si="0"/>
        <v>0</v>
      </c>
    </row>
    <row r="14" spans="3:7" x14ac:dyDescent="0.25">
      <c r="D14" t="s">
        <v>40</v>
      </c>
    </row>
    <row r="15" spans="3:7" x14ac:dyDescent="0.25">
      <c r="D15">
        <v>20000</v>
      </c>
      <c r="E15">
        <f>D15*90/100</f>
        <v>18000</v>
      </c>
      <c r="F15" s="31">
        <f>E15*170</f>
        <v>3060000</v>
      </c>
      <c r="G15" s="31">
        <f>E15*394</f>
        <v>7092000</v>
      </c>
    </row>
    <row r="16" spans="3:7" x14ac:dyDescent="0.25">
      <c r="E16">
        <f>D15-E15</f>
        <v>2000</v>
      </c>
      <c r="F16" s="31">
        <f>E16*207</f>
        <v>414000</v>
      </c>
      <c r="G16" s="31">
        <f>E16*496</f>
        <v>992000</v>
      </c>
    </row>
    <row r="17" spans="6:8" x14ac:dyDescent="0.25">
      <c r="F17" s="32">
        <f>SUM(F15:F16)</f>
        <v>3474000</v>
      </c>
      <c r="G17" s="32">
        <f>SUM(G15:G16)</f>
        <v>8084000</v>
      </c>
      <c r="H17" s="33">
        <f>G17-F17</f>
        <v>4610000</v>
      </c>
    </row>
  </sheetData>
  <pageMargins left="0.7" right="0.7" top="0.75" bottom="0.75" header="0.3" footer="0.3"/>
  <pageSetup paperSize="9" scale="83" orientation="landscape"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11"/>
  <sheetViews>
    <sheetView workbookViewId="0">
      <selection activeCell="C20" sqref="C20"/>
    </sheetView>
  </sheetViews>
  <sheetFormatPr defaultRowHeight="18.75" x14ac:dyDescent="0.3"/>
  <cols>
    <col min="1" max="1" width="68.28515625" style="34" customWidth="1"/>
    <col min="2" max="2" width="16.28515625" style="34" bestFit="1" customWidth="1"/>
    <col min="3" max="3" width="16.5703125" style="34" bestFit="1" customWidth="1"/>
    <col min="4" max="4" width="11.140625" style="34" bestFit="1" customWidth="1"/>
    <col min="5" max="5" width="14" style="34" bestFit="1" customWidth="1"/>
    <col min="6" max="16384" width="9.140625" style="34"/>
  </cols>
  <sheetData>
    <row r="4" spans="1:4" x14ac:dyDescent="0.3">
      <c r="B4" s="35" t="s">
        <v>37</v>
      </c>
      <c r="C4" s="35" t="s">
        <v>38</v>
      </c>
      <c r="D4" s="35" t="s">
        <v>39</v>
      </c>
    </row>
    <row r="5" spans="1:4" ht="37.5" x14ac:dyDescent="0.3">
      <c r="A5" s="37" t="s">
        <v>33</v>
      </c>
      <c r="B5" s="35">
        <v>400</v>
      </c>
      <c r="C5" s="35">
        <v>236</v>
      </c>
      <c r="D5" s="35">
        <f>B5-C5</f>
        <v>164</v>
      </c>
    </row>
    <row r="6" spans="1:4" ht="39.75" customHeight="1" x14ac:dyDescent="0.3">
      <c r="A6" s="37" t="s">
        <v>31</v>
      </c>
      <c r="B6" s="35">
        <v>391</v>
      </c>
      <c r="C6" s="35">
        <v>222</v>
      </c>
      <c r="D6" s="35">
        <f t="shared" ref="D6:D11" si="0">B6-C6</f>
        <v>169</v>
      </c>
    </row>
    <row r="7" spans="1:4" x14ac:dyDescent="0.3">
      <c r="A7" s="37" t="s">
        <v>34</v>
      </c>
      <c r="B7" s="36">
        <v>391</v>
      </c>
      <c r="C7" s="35">
        <v>218</v>
      </c>
      <c r="D7" s="35">
        <f t="shared" si="0"/>
        <v>173</v>
      </c>
    </row>
    <row r="8" spans="1:4" ht="37.5" x14ac:dyDescent="0.3">
      <c r="A8" s="37" t="s">
        <v>35</v>
      </c>
      <c r="B8" s="35">
        <v>502</v>
      </c>
      <c r="C8" s="35">
        <v>304</v>
      </c>
      <c r="D8" s="35">
        <f t="shared" si="0"/>
        <v>198</v>
      </c>
    </row>
    <row r="9" spans="1:4" ht="37.5" x14ac:dyDescent="0.3">
      <c r="A9" s="37" t="s">
        <v>32</v>
      </c>
      <c r="B9" s="35">
        <v>493</v>
      </c>
      <c r="C9" s="35">
        <v>286</v>
      </c>
      <c r="D9" s="35">
        <f t="shared" si="0"/>
        <v>207</v>
      </c>
    </row>
    <row r="10" spans="1:4" x14ac:dyDescent="0.3">
      <c r="A10" s="37" t="s">
        <v>36</v>
      </c>
      <c r="B10" s="36">
        <v>493</v>
      </c>
      <c r="C10" s="35">
        <v>277</v>
      </c>
      <c r="D10" s="35">
        <f t="shared" si="0"/>
        <v>216</v>
      </c>
    </row>
    <row r="11" spans="1:4" ht="37.5" x14ac:dyDescent="0.3">
      <c r="A11" s="37" t="s">
        <v>30</v>
      </c>
      <c r="B11" s="35">
        <v>130</v>
      </c>
      <c r="C11" s="35">
        <v>130</v>
      </c>
      <c r="D11" s="35">
        <f t="shared" si="0"/>
        <v>0</v>
      </c>
    </row>
  </sheetData>
  <pageMargins left="0.7" right="0.7" top="0.75" bottom="0.75" header="0.3" footer="0.3"/>
  <pageSetup paperSize="9" orientation="landscape"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52"/>
  <sheetViews>
    <sheetView tabSelected="1" workbookViewId="0">
      <selection activeCell="C45" sqref="C45:H52"/>
    </sheetView>
  </sheetViews>
  <sheetFormatPr defaultRowHeight="15" x14ac:dyDescent="0.25"/>
  <cols>
    <col min="3" max="3" width="18.5703125" customWidth="1"/>
    <col min="4" max="4" width="18.7109375" customWidth="1"/>
    <col min="5" max="5" width="17.85546875" customWidth="1"/>
    <col min="6" max="6" width="16.5703125" bestFit="1" customWidth="1"/>
    <col min="7" max="7" width="16.7109375" customWidth="1"/>
    <col min="8" max="9" width="16.5703125" bestFit="1" customWidth="1"/>
    <col min="10" max="10" width="14" bestFit="1" customWidth="1"/>
  </cols>
  <sheetData>
    <row r="2" spans="3:10" x14ac:dyDescent="0.25">
      <c r="D2" s="40"/>
      <c r="E2" s="40"/>
      <c r="F2" s="40"/>
      <c r="G2" s="40"/>
    </row>
    <row r="3" spans="3:10" x14ac:dyDescent="0.25">
      <c r="H3" s="31"/>
      <c r="I3" s="31"/>
    </row>
    <row r="4" spans="3:10" ht="90" x14ac:dyDescent="0.25">
      <c r="C4" s="41" t="s">
        <v>41</v>
      </c>
      <c r="D4">
        <v>20000</v>
      </c>
      <c r="H4" s="31"/>
      <c r="I4" s="31"/>
    </row>
    <row r="5" spans="3:10" ht="75" x14ac:dyDescent="0.25">
      <c r="C5" s="27"/>
      <c r="D5" s="27"/>
      <c r="E5" s="42" t="s">
        <v>44</v>
      </c>
      <c r="F5" s="42" t="s">
        <v>45</v>
      </c>
      <c r="G5" s="42" t="s">
        <v>46</v>
      </c>
      <c r="H5" s="42" t="s">
        <v>47</v>
      </c>
      <c r="I5" s="43" t="s">
        <v>39</v>
      </c>
      <c r="J5" s="33"/>
    </row>
    <row r="6" spans="3:10" ht="30" x14ac:dyDescent="0.25">
      <c r="C6" s="44" t="s">
        <v>42</v>
      </c>
      <c r="D6" s="27">
        <f>D4*90/100</f>
        <v>18000</v>
      </c>
      <c r="E6" s="27">
        <v>170</v>
      </c>
      <c r="F6" s="45">
        <f>D6*E6</f>
        <v>3060000</v>
      </c>
      <c r="G6" s="27">
        <v>394</v>
      </c>
      <c r="H6" s="45">
        <f>D6*G6</f>
        <v>7092000</v>
      </c>
      <c r="I6" s="45"/>
    </row>
    <row r="7" spans="3:10" ht="30" x14ac:dyDescent="0.25">
      <c r="C7" s="44" t="s">
        <v>43</v>
      </c>
      <c r="D7" s="27">
        <f>D4*10/100</f>
        <v>2000</v>
      </c>
      <c r="E7" s="27">
        <v>207</v>
      </c>
      <c r="F7" s="45">
        <f>D7*E7</f>
        <v>414000</v>
      </c>
      <c r="G7" s="27">
        <v>496</v>
      </c>
      <c r="H7" s="45">
        <f>D7*G7</f>
        <v>992000</v>
      </c>
      <c r="I7" s="45"/>
    </row>
    <row r="8" spans="3:10" x14ac:dyDescent="0.25">
      <c r="C8" s="27" t="s">
        <v>7</v>
      </c>
      <c r="D8" s="27"/>
      <c r="E8" s="27"/>
      <c r="F8" s="45">
        <f>F6+F7</f>
        <v>3474000</v>
      </c>
      <c r="G8" s="27"/>
      <c r="H8" s="45">
        <f>H6+H7</f>
        <v>8084000</v>
      </c>
      <c r="I8" s="45">
        <f>H8-F8</f>
        <v>4610000</v>
      </c>
    </row>
    <row r="11" spans="3:10" ht="30" customHeight="1" x14ac:dyDescent="0.25">
      <c r="C11" s="47" t="s">
        <v>48</v>
      </c>
      <c r="D11" s="47"/>
      <c r="E11" s="47"/>
      <c r="F11" s="31">
        <f>D4*D12</f>
        <v>1000000</v>
      </c>
      <c r="G11" s="33">
        <f>I8-F11</f>
        <v>3610000</v>
      </c>
    </row>
    <row r="12" spans="3:10" x14ac:dyDescent="0.25">
      <c r="C12" s="27" t="s">
        <v>49</v>
      </c>
      <c r="D12" s="27">
        <v>50</v>
      </c>
      <c r="E12" s="27"/>
    </row>
    <row r="13" spans="3:10" ht="30" x14ac:dyDescent="0.25">
      <c r="C13" s="48" t="s">
        <v>79</v>
      </c>
      <c r="D13" s="49" t="s">
        <v>78</v>
      </c>
      <c r="E13" s="49" t="s">
        <v>80</v>
      </c>
    </row>
    <row r="14" spans="3:10" ht="30" x14ac:dyDescent="0.25">
      <c r="C14" s="44" t="s">
        <v>50</v>
      </c>
      <c r="D14" s="27">
        <v>1</v>
      </c>
      <c r="E14" s="27">
        <f>D14*$D$12</f>
        <v>50</v>
      </c>
    </row>
    <row r="15" spans="3:10" x14ac:dyDescent="0.25">
      <c r="C15" s="44" t="s">
        <v>51</v>
      </c>
      <c r="D15" s="27">
        <v>166</v>
      </c>
      <c r="E15" s="27">
        <f t="shared" ref="E15:E41" si="0">D15*$D$12</f>
        <v>8300</v>
      </c>
    </row>
    <row r="16" spans="3:10" ht="120" x14ac:dyDescent="0.25">
      <c r="C16" s="44" t="s">
        <v>52</v>
      </c>
      <c r="D16" s="27">
        <v>199</v>
      </c>
      <c r="E16" s="27">
        <f t="shared" si="0"/>
        <v>9950</v>
      </c>
    </row>
    <row r="17" spans="3:5" ht="120" x14ac:dyDescent="0.25">
      <c r="C17" s="44" t="s">
        <v>53</v>
      </c>
      <c r="D17" s="27">
        <v>460</v>
      </c>
      <c r="E17" s="27">
        <f t="shared" si="0"/>
        <v>23000</v>
      </c>
    </row>
    <row r="18" spans="3:5" x14ac:dyDescent="0.25">
      <c r="C18" s="44" t="s">
        <v>54</v>
      </c>
      <c r="D18" s="27">
        <v>166</v>
      </c>
      <c r="E18" s="27">
        <f t="shared" si="0"/>
        <v>8300</v>
      </c>
    </row>
    <row r="19" spans="3:5" x14ac:dyDescent="0.25">
      <c r="C19" s="44" t="s">
        <v>55</v>
      </c>
      <c r="D19" s="27">
        <v>49</v>
      </c>
      <c r="E19" s="27">
        <f t="shared" si="0"/>
        <v>2450</v>
      </c>
    </row>
    <row r="20" spans="3:5" ht="60" x14ac:dyDescent="0.25">
      <c r="C20" s="44" t="s">
        <v>56</v>
      </c>
      <c r="D20" s="27">
        <v>19</v>
      </c>
      <c r="E20" s="27">
        <f t="shared" si="0"/>
        <v>950</v>
      </c>
    </row>
    <row r="21" spans="3:5" x14ac:dyDescent="0.25">
      <c r="C21" s="44" t="s">
        <v>57</v>
      </c>
      <c r="D21" s="27">
        <v>9</v>
      </c>
      <c r="E21" s="27">
        <f t="shared" si="0"/>
        <v>450</v>
      </c>
    </row>
    <row r="22" spans="3:5" ht="45" x14ac:dyDescent="0.25">
      <c r="C22" s="44" t="s">
        <v>58</v>
      </c>
      <c r="D22" s="27">
        <v>1555</v>
      </c>
      <c r="E22" s="27">
        <f t="shared" si="0"/>
        <v>77750</v>
      </c>
    </row>
    <row r="23" spans="3:5" ht="45" x14ac:dyDescent="0.25">
      <c r="C23" s="44" t="s">
        <v>59</v>
      </c>
      <c r="D23" s="27">
        <v>509</v>
      </c>
      <c r="E23" s="27">
        <f t="shared" si="0"/>
        <v>25450</v>
      </c>
    </row>
    <row r="24" spans="3:5" ht="90" x14ac:dyDescent="0.25">
      <c r="C24" s="44" t="s">
        <v>60</v>
      </c>
      <c r="D24" s="27">
        <v>5345</v>
      </c>
      <c r="E24" s="27">
        <f t="shared" si="0"/>
        <v>267250</v>
      </c>
    </row>
    <row r="25" spans="3:5" x14ac:dyDescent="0.25">
      <c r="C25" s="44" t="s">
        <v>61</v>
      </c>
      <c r="D25" s="27">
        <v>722</v>
      </c>
      <c r="E25" s="27">
        <f t="shared" si="0"/>
        <v>36100</v>
      </c>
    </row>
    <row r="26" spans="3:5" ht="120" x14ac:dyDescent="0.25">
      <c r="C26" s="44" t="s">
        <v>62</v>
      </c>
      <c r="D26" s="27">
        <v>55</v>
      </c>
      <c r="E26" s="27">
        <f t="shared" si="0"/>
        <v>2750</v>
      </c>
    </row>
    <row r="27" spans="3:5" x14ac:dyDescent="0.25">
      <c r="C27" s="44" t="s">
        <v>63</v>
      </c>
      <c r="D27" s="27">
        <v>1287</v>
      </c>
      <c r="E27" s="27">
        <f t="shared" si="0"/>
        <v>64350</v>
      </c>
    </row>
    <row r="28" spans="3:5" ht="45" x14ac:dyDescent="0.25">
      <c r="C28" s="44" t="s">
        <v>64</v>
      </c>
      <c r="D28" s="27">
        <v>838</v>
      </c>
      <c r="E28" s="27">
        <f t="shared" si="0"/>
        <v>41900</v>
      </c>
    </row>
    <row r="29" spans="3:5" x14ac:dyDescent="0.25">
      <c r="C29" s="44" t="s">
        <v>65</v>
      </c>
      <c r="D29" s="27">
        <v>2023</v>
      </c>
      <c r="E29" s="27">
        <f t="shared" si="0"/>
        <v>101150</v>
      </c>
    </row>
    <row r="30" spans="3:5" ht="75" x14ac:dyDescent="0.25">
      <c r="C30" s="44" t="s">
        <v>66</v>
      </c>
      <c r="D30" s="27">
        <v>34</v>
      </c>
      <c r="E30" s="27">
        <f t="shared" si="0"/>
        <v>1700</v>
      </c>
    </row>
    <row r="31" spans="3:5" ht="30" x14ac:dyDescent="0.25">
      <c r="C31" s="44" t="s">
        <v>67</v>
      </c>
      <c r="D31" s="27">
        <v>258</v>
      </c>
      <c r="E31" s="27">
        <f t="shared" si="0"/>
        <v>12900</v>
      </c>
    </row>
    <row r="32" spans="3:5" ht="45" x14ac:dyDescent="0.25">
      <c r="C32" s="44" t="s">
        <v>68</v>
      </c>
      <c r="D32" s="27">
        <v>121</v>
      </c>
      <c r="E32" s="27">
        <f t="shared" si="0"/>
        <v>6050</v>
      </c>
    </row>
    <row r="33" spans="3:8" ht="90" x14ac:dyDescent="0.25">
      <c r="C33" s="44" t="s">
        <v>69</v>
      </c>
      <c r="D33" s="27">
        <v>1343</v>
      </c>
      <c r="E33" s="27">
        <f t="shared" si="0"/>
        <v>67150</v>
      </c>
    </row>
    <row r="34" spans="3:8" ht="105" x14ac:dyDescent="0.25">
      <c r="C34" s="44" t="s">
        <v>70</v>
      </c>
      <c r="D34" s="27">
        <v>1917</v>
      </c>
      <c r="E34" s="27">
        <f t="shared" si="0"/>
        <v>95850</v>
      </c>
    </row>
    <row r="35" spans="3:8" ht="45" x14ac:dyDescent="0.25">
      <c r="C35" s="44" t="s">
        <v>71</v>
      </c>
      <c r="D35" s="27">
        <v>401</v>
      </c>
      <c r="E35" s="27">
        <f t="shared" si="0"/>
        <v>20050</v>
      </c>
    </row>
    <row r="36" spans="3:8" ht="30" x14ac:dyDescent="0.25">
      <c r="C36" s="44" t="s">
        <v>72</v>
      </c>
      <c r="D36" s="27">
        <v>15</v>
      </c>
      <c r="E36" s="27">
        <f t="shared" si="0"/>
        <v>750</v>
      </c>
    </row>
    <row r="37" spans="3:8" ht="30" x14ac:dyDescent="0.25">
      <c r="C37" s="44" t="s">
        <v>73</v>
      </c>
      <c r="D37" s="27">
        <v>8</v>
      </c>
      <c r="E37" s="27">
        <f t="shared" si="0"/>
        <v>400</v>
      </c>
    </row>
    <row r="38" spans="3:8" ht="45" x14ac:dyDescent="0.25">
      <c r="C38" s="44" t="s">
        <v>74</v>
      </c>
      <c r="D38" s="27">
        <v>2</v>
      </c>
      <c r="E38" s="27">
        <f t="shared" si="0"/>
        <v>100</v>
      </c>
    </row>
    <row r="39" spans="3:8" x14ac:dyDescent="0.25">
      <c r="C39" s="44" t="s">
        <v>75</v>
      </c>
      <c r="D39" s="27">
        <v>123</v>
      </c>
      <c r="E39" s="27">
        <f t="shared" si="0"/>
        <v>6150</v>
      </c>
    </row>
    <row r="40" spans="3:8" ht="30" x14ac:dyDescent="0.25">
      <c r="C40" s="44" t="s">
        <v>76</v>
      </c>
      <c r="D40" s="27">
        <v>2852</v>
      </c>
      <c r="E40" s="27">
        <f t="shared" si="0"/>
        <v>142600</v>
      </c>
    </row>
    <row r="41" spans="3:8" ht="45" x14ac:dyDescent="0.25">
      <c r="C41" s="44" t="s">
        <v>77</v>
      </c>
      <c r="D41" s="27">
        <v>3</v>
      </c>
      <c r="E41" s="27">
        <f t="shared" si="0"/>
        <v>150</v>
      </c>
    </row>
    <row r="42" spans="3:8" x14ac:dyDescent="0.25">
      <c r="C42" s="50" t="s">
        <v>7</v>
      </c>
      <c r="D42">
        <f>SUM(D14:D41)</f>
        <v>20480</v>
      </c>
      <c r="E42" s="31">
        <f>SUM(E14:E41)</f>
        <v>1024000</v>
      </c>
    </row>
    <row r="45" spans="3:8" x14ac:dyDescent="0.25">
      <c r="C45" s="46" t="s">
        <v>81</v>
      </c>
      <c r="D45" s="46"/>
      <c r="E45" s="46"/>
      <c r="F45" s="46"/>
      <c r="G45" s="46"/>
      <c r="H45" s="46"/>
    </row>
    <row r="46" spans="3:8" x14ac:dyDescent="0.25">
      <c r="C46" s="46"/>
      <c r="D46" s="46"/>
      <c r="E46" s="46"/>
      <c r="F46" s="46"/>
      <c r="G46" s="46"/>
      <c r="H46" s="46"/>
    </row>
    <row r="47" spans="3:8" x14ac:dyDescent="0.25">
      <c r="C47" s="46"/>
      <c r="D47" s="46"/>
      <c r="E47" s="46"/>
      <c r="F47" s="46"/>
      <c r="G47" s="46"/>
      <c r="H47" s="46"/>
    </row>
    <row r="48" spans="3:8" x14ac:dyDescent="0.25">
      <c r="C48" s="46"/>
      <c r="D48" s="46"/>
      <c r="E48" s="46"/>
      <c r="F48" s="46"/>
      <c r="G48" s="46"/>
      <c r="H48" s="46"/>
    </row>
    <row r="49" spans="3:8" x14ac:dyDescent="0.25">
      <c r="C49" s="46"/>
      <c r="D49" s="46"/>
      <c r="E49" s="46"/>
      <c r="F49" s="46"/>
      <c r="G49" s="46"/>
      <c r="H49" s="46"/>
    </row>
    <row r="50" spans="3:8" x14ac:dyDescent="0.25">
      <c r="C50" s="46"/>
      <c r="D50" s="46"/>
      <c r="E50" s="46"/>
      <c r="F50" s="46"/>
      <c r="G50" s="46"/>
      <c r="H50" s="46"/>
    </row>
    <row r="51" spans="3:8" x14ac:dyDescent="0.25">
      <c r="C51" s="46"/>
      <c r="D51" s="46"/>
      <c r="E51" s="46"/>
      <c r="F51" s="46"/>
      <c r="G51" s="46"/>
      <c r="H51" s="46"/>
    </row>
    <row r="52" spans="3:8" ht="136.5" customHeight="1" x14ac:dyDescent="0.25">
      <c r="C52" s="46"/>
      <c r="D52" s="46"/>
      <c r="E52" s="46"/>
      <c r="F52" s="46"/>
      <c r="G52" s="46"/>
      <c r="H52" s="46"/>
    </row>
  </sheetData>
  <mergeCells count="2">
    <mergeCell ref="C11:E11"/>
    <mergeCell ref="C45:H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2017-02-13T11:40:25Z</dcterms:modified>
</cp:coreProperties>
</file>