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9555" windowHeight="9210"/>
  </bookViews>
  <sheets>
    <sheet name="ღირებულება+რაოდენობა" sheetId="1" r:id="rId1"/>
    <sheet name="ბიუჯეტი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5" i="2" l="1"/>
  <c r="O5" i="2"/>
  <c r="N5" i="2"/>
  <c r="L5" i="2"/>
  <c r="K5" i="2"/>
  <c r="J5" i="2"/>
  <c r="H5" i="2"/>
  <c r="G5" i="2"/>
  <c r="F5" i="2"/>
  <c r="D5" i="2"/>
  <c r="C5" i="2"/>
  <c r="B5" i="2"/>
  <c r="B8" i="2"/>
  <c r="P8" i="2" l="1"/>
  <c r="O8" i="2"/>
  <c r="N8" i="2"/>
  <c r="L8" i="2"/>
  <c r="K8" i="2"/>
  <c r="J8" i="2"/>
  <c r="H8" i="2"/>
  <c r="G8" i="2"/>
  <c r="F8" i="2"/>
  <c r="D8" i="2"/>
  <c r="C8" i="2"/>
</calcChain>
</file>

<file path=xl/sharedStrings.xml><?xml version="1.0" encoding="utf-8"?>
<sst xmlns="http://schemas.openxmlformats.org/spreadsheetml/2006/main" count="35" uniqueCount="24">
  <si>
    <t>დასახელება</t>
  </si>
  <si>
    <t>ერთეულის ფასი</t>
  </si>
  <si>
    <t>წლიური ხარჯი        (1 პაციენტზე)</t>
  </si>
  <si>
    <t>პომპა        (წლიური ხარჯი 1 პაციენტზე)</t>
  </si>
  <si>
    <t>სახარჯი მასალა (წლიური ხარჯი 1 პაციენტზე)</t>
  </si>
  <si>
    <t>შენიშვნა</t>
  </si>
  <si>
    <t>Insulin pump 754 VEO</t>
  </si>
  <si>
    <t>Consumables-Infusion Set</t>
  </si>
  <si>
    <t>$10.7 (1 ცალი 3 დღეზე)</t>
  </si>
  <si>
    <t>Consumables Insulin Resevoir</t>
  </si>
  <si>
    <t>2.7 (1 ცალი 3 დღეზე)</t>
  </si>
  <si>
    <t>სულ</t>
  </si>
  <si>
    <t xml:space="preserve">18 წლამდე ბენეფიციართა რაოდენობა       </t>
  </si>
  <si>
    <t>6 წლამდე ბენეფიციართა რაოდენობა</t>
  </si>
  <si>
    <r>
      <t xml:space="preserve"> 18 წლამდე           </t>
    </r>
    <r>
      <rPr>
        <sz val="8"/>
        <color theme="1"/>
        <rFont val="Calibri"/>
        <family val="2"/>
        <charset val="204"/>
        <scheme val="minor"/>
      </rPr>
      <t xml:space="preserve">(„სოციალურად დაუცველი ოჯახების მონაცემთა ერთიან ბაზაში, რომელთა სარეიტინგო ქულა არ აღემატება 100 000-ს) </t>
    </r>
  </si>
  <si>
    <r>
      <t xml:space="preserve">6 წლამდე    </t>
    </r>
    <r>
      <rPr>
        <sz val="9"/>
        <color theme="1"/>
        <rFont val="Calibri"/>
        <family val="2"/>
        <charset val="204"/>
        <scheme val="minor"/>
      </rPr>
      <t>(„სოციალურად დაუცველი ოჯახების მონაცემთა ერთიან ბაზაში, რომელთა სარეიტინგო ქულა არ აღემატება 100 000-ს)</t>
    </r>
  </si>
  <si>
    <t xml:space="preserve">18 წლამდე ბენეფიციართათვის   </t>
  </si>
  <si>
    <t>6 წლამდე ბენეფიციართათვის</t>
  </si>
  <si>
    <t xml:space="preserve">6 წლამდე   ბენეფიციართათვის                      („სოციალურად დაუცველი ოჯახების მონაცემთა ერთიან ბაზაში, რომელთა სარეიტინგო ქულა არ აღემატება 100 000-ს) </t>
  </si>
  <si>
    <t>პომპა             (წლიური ხარჯი 1 პაციენტზე)</t>
  </si>
  <si>
    <r>
      <t>18 წლამდე   ბენეფიციართათვის                  (</t>
    </r>
    <r>
      <rPr>
        <b/>
        <sz val="9"/>
        <color theme="1"/>
        <rFont val="Calibri"/>
        <family val="2"/>
        <charset val="204"/>
        <scheme val="minor"/>
      </rPr>
      <t xml:space="preserve">„სოციალურად დაუცველი ოჯახების მონაცემთა ერთიან ბაზაში, რომელთა სარეიტინგო ქულა არ აღემატება 100 000-ს) </t>
    </r>
  </si>
  <si>
    <t>1,582.730.00</t>
  </si>
  <si>
    <t>$</t>
  </si>
  <si>
    <t>GEL (x3)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</si>
</sst>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1" fillId="0" borderId="1" xfId="1" applyBorder="1"/>
    <xf numFmtId="164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horizontal="left" vertical="top" wrapText="1"/>
    </xf>
    <xf numFmtId="164" fontId="1" fillId="0" borderId="1" xfId="1" applyNumberFormat="1" applyBorder="1" applyAlignment="1">
      <alignment horizontal="center" vertical="center"/>
    </xf>
    <xf numFmtId="4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" fillId="3" borderId="2" xfId="1" applyFill="1" applyBorder="1"/>
    <xf numFmtId="0" fontId="2" fillId="0" borderId="1" xfId="1" applyFont="1" applyBorder="1" applyAlignment="1">
      <alignment horizontal="center" vertical="center"/>
    </xf>
    <xf numFmtId="0" fontId="1" fillId="3" borderId="3" xfId="1" applyFill="1" applyBorder="1"/>
    <xf numFmtId="0" fontId="1" fillId="3" borderId="4" xfId="1" applyFill="1" applyBorder="1"/>
    <xf numFmtId="0" fontId="1" fillId="5" borderId="1" xfId="1" applyFill="1" applyBorder="1"/>
    <xf numFmtId="0" fontId="3" fillId="5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center" vertical="top" wrapText="1"/>
    </xf>
    <xf numFmtId="0" fontId="4" fillId="4" borderId="1" xfId="1" applyFont="1" applyFill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3" fontId="2" fillId="0" borderId="1" xfId="2" applyFont="1" applyBorder="1" applyAlignment="1">
      <alignment horizontal="center" vertical="center"/>
    </xf>
    <xf numFmtId="43" fontId="2" fillId="0" borderId="2" xfId="2" applyFont="1" applyBorder="1" applyAlignment="1">
      <alignment horizontal="center" vertical="center"/>
    </xf>
    <xf numFmtId="43" fontId="0" fillId="5" borderId="1" xfId="2" applyFont="1" applyFill="1" applyBorder="1"/>
    <xf numFmtId="43" fontId="2" fillId="5" borderId="1" xfId="2" applyFont="1" applyFill="1" applyBorder="1" applyAlignment="1">
      <alignment horizontal="center" vertical="center"/>
    </xf>
    <xf numFmtId="43" fontId="1" fillId="5" borderId="1" xfId="2" applyFont="1" applyFill="1" applyBorder="1"/>
    <xf numFmtId="43" fontId="2" fillId="0" borderId="2" xfId="2" applyFont="1" applyFill="1" applyBorder="1" applyAlignment="1">
      <alignment horizontal="center" vertical="center"/>
    </xf>
    <xf numFmtId="43" fontId="2" fillId="0" borderId="1" xfId="2" applyFont="1" applyFill="1" applyBorder="1" applyAlignment="1">
      <alignment horizontal="center" vertical="center"/>
    </xf>
    <xf numFmtId="165" fontId="2" fillId="0" borderId="2" xfId="2" applyNumberFormat="1" applyFont="1" applyBorder="1" applyAlignment="1">
      <alignment horizontal="center" vertical="center"/>
    </xf>
    <xf numFmtId="165" fontId="1" fillId="5" borderId="1" xfId="2" applyNumberFormat="1" applyFont="1" applyFill="1" applyBorder="1"/>
    <xf numFmtId="165" fontId="2" fillId="0" borderId="5" xfId="2" applyNumberFormat="1" applyFont="1" applyFill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/>
    </xf>
    <xf numFmtId="43" fontId="2" fillId="0" borderId="2" xfId="2" applyFont="1" applyBorder="1" applyAlignment="1">
      <alignment horizontal="right" vertical="center"/>
    </xf>
    <xf numFmtId="43" fontId="2" fillId="0" borderId="1" xfId="2" applyFont="1" applyBorder="1" applyAlignment="1">
      <alignment horizontal="right" vertical="center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2" xfId="1" applyFill="1" applyBorder="1" applyAlignment="1">
      <alignment horizontal="center"/>
    </xf>
    <xf numFmtId="0" fontId="3" fillId="5" borderId="4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4" sqref="B4"/>
    </sheetView>
  </sheetViews>
  <sheetFormatPr defaultRowHeight="15" x14ac:dyDescent="0.25"/>
  <cols>
    <col min="1" max="2" width="18.5703125" customWidth="1"/>
    <col min="3" max="3" width="18.140625" customWidth="1"/>
    <col min="4" max="4" width="20" customWidth="1"/>
    <col min="5" max="5" width="19.85546875" customWidth="1"/>
    <col min="6" max="6" width="19" customWidth="1"/>
  </cols>
  <sheetData>
    <row r="1" spans="1:6" ht="72.75" customHeight="1" x14ac:dyDescent="0.25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2" t="s">
        <v>5</v>
      </c>
    </row>
    <row r="2" spans="1:6" ht="45" x14ac:dyDescent="0.25">
      <c r="A2" s="4" t="s">
        <v>6</v>
      </c>
      <c r="B2" s="5">
        <v>1800</v>
      </c>
      <c r="C2" s="6">
        <v>1800</v>
      </c>
      <c r="D2" s="6">
        <v>1800</v>
      </c>
      <c r="E2" s="2"/>
      <c r="F2" s="2"/>
    </row>
    <row r="3" spans="1:6" ht="30" x14ac:dyDescent="0.25">
      <c r="A3" s="4" t="s">
        <v>7</v>
      </c>
      <c r="B3" s="3" t="s">
        <v>8</v>
      </c>
      <c r="C3" s="6">
        <v>1301.8</v>
      </c>
      <c r="D3" s="2"/>
      <c r="E3" s="6">
        <v>1301.8</v>
      </c>
      <c r="F3" s="2"/>
    </row>
    <row r="4" spans="1:6" ht="30" x14ac:dyDescent="0.25">
      <c r="A4" s="4" t="s">
        <v>9</v>
      </c>
      <c r="B4" s="3" t="s">
        <v>10</v>
      </c>
      <c r="C4" s="7">
        <v>328.5</v>
      </c>
      <c r="D4" s="2"/>
      <c r="E4" s="7">
        <v>328.5</v>
      </c>
      <c r="F4" s="2"/>
    </row>
    <row r="5" spans="1:6" ht="21.75" customHeight="1" x14ac:dyDescent="0.25">
      <c r="A5" s="13" t="s">
        <v>11</v>
      </c>
      <c r="B5" s="5"/>
      <c r="C5" s="8">
        <v>3430</v>
      </c>
      <c r="D5" s="8">
        <v>1800</v>
      </c>
      <c r="E5" s="8">
        <v>1630</v>
      </c>
      <c r="F5" s="2"/>
    </row>
    <row r="6" spans="1:6" x14ac:dyDescent="0.25">
      <c r="A6" s="43"/>
      <c r="B6" s="44"/>
      <c r="C6" s="44"/>
      <c r="D6" s="44"/>
      <c r="E6" s="44"/>
      <c r="F6" s="45"/>
    </row>
    <row r="7" spans="1:6" x14ac:dyDescent="0.25">
      <c r="A7" s="1"/>
      <c r="B7" s="1"/>
      <c r="C7" s="1"/>
      <c r="D7" s="1"/>
      <c r="E7" s="1"/>
      <c r="F7" s="1"/>
    </row>
    <row r="8" spans="1:6" ht="87.75" customHeight="1" x14ac:dyDescent="0.25">
      <c r="A8" s="24" t="s">
        <v>12</v>
      </c>
      <c r="B8" s="24" t="s">
        <v>13</v>
      </c>
      <c r="C8" s="25" t="s">
        <v>14</v>
      </c>
      <c r="D8" s="26" t="s">
        <v>15</v>
      </c>
      <c r="E8" s="1"/>
      <c r="F8" s="1"/>
    </row>
    <row r="9" spans="1:6" ht="21.75" customHeight="1" x14ac:dyDescent="0.25">
      <c r="A9" s="15">
        <v>971</v>
      </c>
      <c r="B9" s="15">
        <v>72</v>
      </c>
      <c r="C9" s="15">
        <v>179</v>
      </c>
      <c r="D9" s="15">
        <v>8</v>
      </c>
      <c r="E9" s="1"/>
      <c r="F9" s="1"/>
    </row>
    <row r="10" spans="1:6" x14ac:dyDescent="0.25">
      <c r="A10" s="16"/>
      <c r="B10" s="17"/>
      <c r="C10" s="17"/>
      <c r="D10" s="14"/>
      <c r="E10" s="1"/>
      <c r="F10" s="1"/>
    </row>
  </sheetData>
  <mergeCells count="1">
    <mergeCell ref="A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C6" sqref="C6"/>
    </sheetView>
  </sheetViews>
  <sheetFormatPr defaultRowHeight="15" x14ac:dyDescent="0.25"/>
  <cols>
    <col min="1" max="1" width="4.42578125" customWidth="1"/>
    <col min="2" max="2" width="18.5703125" customWidth="1"/>
    <col min="3" max="3" width="17" customWidth="1"/>
    <col min="4" max="4" width="19" customWidth="1"/>
    <col min="5" max="5" width="3.28515625" customWidth="1"/>
    <col min="6" max="6" width="16.7109375" customWidth="1"/>
    <col min="7" max="7" width="16" customWidth="1"/>
    <col min="8" max="8" width="17" customWidth="1"/>
    <col min="9" max="9" width="3.42578125" customWidth="1"/>
    <col min="10" max="10" width="16" customWidth="1"/>
    <col min="11" max="11" width="17.7109375" customWidth="1"/>
    <col min="12" max="12" width="18.7109375" customWidth="1"/>
    <col min="13" max="13" width="3.28515625" customWidth="1"/>
    <col min="14" max="14" width="16" customWidth="1"/>
    <col min="15" max="15" width="17.28515625" customWidth="1"/>
    <col min="16" max="16" width="16.5703125" customWidth="1"/>
  </cols>
  <sheetData>
    <row r="1" spans="1:16" ht="60.75" customHeight="1" x14ac:dyDescent="0.25">
      <c r="A1" s="27"/>
      <c r="B1" s="46" t="s">
        <v>16</v>
      </c>
      <c r="C1" s="46"/>
      <c r="D1" s="47"/>
      <c r="E1" s="18"/>
      <c r="F1" s="48" t="s">
        <v>17</v>
      </c>
      <c r="G1" s="46"/>
      <c r="H1" s="47"/>
      <c r="I1" s="18"/>
      <c r="J1" s="49" t="s">
        <v>20</v>
      </c>
      <c r="K1" s="50"/>
      <c r="L1" s="51"/>
      <c r="M1" s="18"/>
      <c r="N1" s="52" t="s">
        <v>18</v>
      </c>
      <c r="O1" s="50"/>
      <c r="P1" s="51"/>
    </row>
    <row r="2" spans="1:16" ht="122.25" customHeight="1" x14ac:dyDescent="0.25">
      <c r="A2" s="27"/>
      <c r="B2" s="23" t="s">
        <v>2</v>
      </c>
      <c r="C2" s="21" t="s">
        <v>19</v>
      </c>
      <c r="D2" s="20" t="s">
        <v>4</v>
      </c>
      <c r="E2" s="19"/>
      <c r="F2" s="22" t="s">
        <v>2</v>
      </c>
      <c r="G2" s="20" t="s">
        <v>19</v>
      </c>
      <c r="H2" s="22" t="s">
        <v>4</v>
      </c>
      <c r="I2" s="18"/>
      <c r="J2" s="20" t="s">
        <v>2</v>
      </c>
      <c r="K2" s="21" t="s">
        <v>19</v>
      </c>
      <c r="L2" s="20" t="s">
        <v>4</v>
      </c>
      <c r="M2" s="18"/>
      <c r="N2" s="20" t="s">
        <v>2</v>
      </c>
      <c r="O2" s="21" t="s">
        <v>19</v>
      </c>
      <c r="P2" s="20" t="s">
        <v>4</v>
      </c>
    </row>
    <row r="3" spans="1:16" x14ac:dyDescent="0.25">
      <c r="A3" s="27"/>
      <c r="B3" s="35">
        <v>3430</v>
      </c>
      <c r="C3" s="36">
        <v>1800</v>
      </c>
      <c r="D3" s="36">
        <v>1630</v>
      </c>
      <c r="E3" s="34"/>
      <c r="F3" s="35">
        <v>3430</v>
      </c>
      <c r="G3" s="36">
        <v>1800</v>
      </c>
      <c r="H3" s="36">
        <v>1630</v>
      </c>
      <c r="I3" s="34"/>
      <c r="J3" s="35">
        <v>3430</v>
      </c>
      <c r="K3" s="36">
        <v>1800</v>
      </c>
      <c r="L3" s="36">
        <v>1630</v>
      </c>
      <c r="M3" s="34"/>
      <c r="N3" s="35">
        <v>3430</v>
      </c>
      <c r="O3" s="36">
        <v>1800</v>
      </c>
      <c r="P3" s="36">
        <v>1630</v>
      </c>
    </row>
    <row r="4" spans="1:16" x14ac:dyDescent="0.25">
      <c r="A4" s="27"/>
      <c r="B4" s="37">
        <v>971</v>
      </c>
      <c r="C4" s="37">
        <v>971</v>
      </c>
      <c r="D4" s="37">
        <v>971</v>
      </c>
      <c r="E4" s="38"/>
      <c r="F4" s="39">
        <v>72</v>
      </c>
      <c r="G4" s="39">
        <v>72</v>
      </c>
      <c r="H4" s="39">
        <v>72</v>
      </c>
      <c r="I4" s="38"/>
      <c r="J4" s="40">
        <v>179</v>
      </c>
      <c r="K4" s="40">
        <v>179</v>
      </c>
      <c r="L4" s="40">
        <v>179</v>
      </c>
      <c r="M4" s="38"/>
      <c r="N4" s="40">
        <v>8</v>
      </c>
      <c r="O4" s="40">
        <v>8</v>
      </c>
      <c r="P4" s="40">
        <v>8</v>
      </c>
    </row>
    <row r="5" spans="1:16" ht="28.5" customHeight="1" x14ac:dyDescent="0.25">
      <c r="A5" s="27"/>
      <c r="B5" s="31">
        <f>3430*971</f>
        <v>3330530</v>
      </c>
      <c r="C5" s="30">
        <f>1800*971</f>
        <v>1747800</v>
      </c>
      <c r="D5" s="30">
        <f>1630*971</f>
        <v>1582730</v>
      </c>
      <c r="E5" s="34"/>
      <c r="F5" s="30">
        <f>3430*72</f>
        <v>246960</v>
      </c>
      <c r="G5" s="30">
        <f>1800*72</f>
        <v>129600</v>
      </c>
      <c r="H5" s="30">
        <f>1630*72</f>
        <v>117360</v>
      </c>
      <c r="I5" s="34"/>
      <c r="J5" s="30">
        <f>3430*179</f>
        <v>613970</v>
      </c>
      <c r="K5" s="30">
        <f>1800*179</f>
        <v>322200</v>
      </c>
      <c r="L5" s="30">
        <f>1630*179</f>
        <v>291770</v>
      </c>
      <c r="M5" s="34"/>
      <c r="N5" s="30">
        <f>3430*8</f>
        <v>27440</v>
      </c>
      <c r="O5" s="30">
        <f>1800*8</f>
        <v>14400</v>
      </c>
      <c r="P5" s="30">
        <f>1630*8</f>
        <v>13040</v>
      </c>
    </row>
    <row r="6" spans="1:16" ht="34.5" customHeight="1" x14ac:dyDescent="0.25"/>
    <row r="7" spans="1:16" x14ac:dyDescent="0.25">
      <c r="A7" s="28" t="s">
        <v>22</v>
      </c>
      <c r="B7" s="41">
        <v>3330530</v>
      </c>
      <c r="C7" s="42">
        <v>1747800</v>
      </c>
      <c r="D7" s="42" t="s">
        <v>21</v>
      </c>
      <c r="E7" s="32"/>
      <c r="F7" s="30">
        <v>246960</v>
      </c>
      <c r="G7" s="30">
        <v>129600</v>
      </c>
      <c r="H7" s="30">
        <v>117360</v>
      </c>
      <c r="I7" s="32"/>
      <c r="J7" s="30">
        <v>613970</v>
      </c>
      <c r="K7" s="30">
        <v>322200</v>
      </c>
      <c r="L7" s="30">
        <v>291770</v>
      </c>
      <c r="M7" s="32"/>
      <c r="N7" s="30">
        <v>27440</v>
      </c>
      <c r="O7" s="30">
        <v>14400</v>
      </c>
      <c r="P7" s="30">
        <v>13040</v>
      </c>
    </row>
    <row r="8" spans="1:16" ht="30" x14ac:dyDescent="0.25">
      <c r="A8" s="29" t="s">
        <v>23</v>
      </c>
      <c r="B8" s="30">
        <f>3*3330530</f>
        <v>9991590</v>
      </c>
      <c r="C8" s="30">
        <f>3*1747800</f>
        <v>5243400</v>
      </c>
      <c r="D8" s="30">
        <f>3*1582730</f>
        <v>4748190</v>
      </c>
      <c r="E8" s="32"/>
      <c r="F8" s="30">
        <f>3*246960</f>
        <v>740880</v>
      </c>
      <c r="G8" s="30">
        <f>3*129600</f>
        <v>388800</v>
      </c>
      <c r="H8" s="30">
        <f>3*117360</f>
        <v>352080</v>
      </c>
      <c r="I8" s="32"/>
      <c r="J8" s="30">
        <f>3*613970</f>
        <v>1841910</v>
      </c>
      <c r="K8" s="30">
        <f>3*322200</f>
        <v>966600</v>
      </c>
      <c r="L8" s="30">
        <f>3*291770</f>
        <v>875310</v>
      </c>
      <c r="M8" s="33"/>
      <c r="N8" s="30">
        <f>3*27440</f>
        <v>82320</v>
      </c>
      <c r="O8" s="30">
        <f>3*14400</f>
        <v>43200</v>
      </c>
      <c r="P8" s="30">
        <f>3*13040</f>
        <v>39120</v>
      </c>
    </row>
  </sheetData>
  <mergeCells count="4">
    <mergeCell ref="B1:D1"/>
    <mergeCell ref="F1:H1"/>
    <mergeCell ref="J1:L1"/>
    <mergeCell ref="N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8" sqref="D8:D12"/>
    </sheetView>
  </sheetViews>
  <sheetFormatPr defaultRowHeight="15" x14ac:dyDescent="0.25"/>
  <cols>
    <col min="4" max="4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ღირებულება+რაოდენობა</vt:lpstr>
      <vt:lpstr>ბიუჯეტი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Gvantsa Gasviani</dc:creator>
  <cp:lastModifiedBy>Gvantsa Gasviani</cp:lastModifiedBy>
  <dcterms:created xsi:type="dcterms:W3CDTF">2019-09-30T12:13:27Z</dcterms:created>
  <dcterms:modified xsi:type="dcterms:W3CDTF">2019-10-02T07:25:32Z</dcterms:modified>
</cp:coreProperties>
</file>