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მოსალოდნელი" sheetId="2" r:id="rId1"/>
  </sheets>
  <definedNames>
    <definedName name="_xlnm._FilterDatabase" localSheetId="0" hidden="1">მოსალოდნელი!$A$2:$P$531</definedName>
    <definedName name="DATA1">#REF!</definedName>
    <definedName name="_xlnm.Print_Area" localSheetId="0">მოსალოდნელი!$B$2:$O$531</definedName>
    <definedName name="_xlnm.Print_Titles" localSheetId="0">მოსალოდნელი!$2:$2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2" i="2" l="1"/>
  <c r="K346" i="2"/>
  <c r="O346" i="2"/>
  <c r="K342" i="2"/>
  <c r="L342" i="2" s="1"/>
  <c r="K418" i="2"/>
  <c r="O412" i="2"/>
  <c r="K474" i="2" l="1"/>
  <c r="K30" i="2"/>
  <c r="K286" i="2"/>
  <c r="K282" i="2"/>
  <c r="K6" i="2"/>
  <c r="K5" i="2"/>
  <c r="K287" i="2" l="1"/>
  <c r="K442" i="2" l="1"/>
  <c r="K454" i="2"/>
  <c r="K406" i="2"/>
  <c r="K394" i="2"/>
  <c r="K370" i="2"/>
  <c r="K358" i="2"/>
  <c r="K334" i="2"/>
  <c r="I34" i="2" l="1"/>
  <c r="I22" i="2"/>
  <c r="K478" i="2" l="1"/>
  <c r="I174" i="2" l="1"/>
  <c r="I166" i="2"/>
  <c r="I142" i="2"/>
  <c r="I119" i="2"/>
  <c r="I106" i="2"/>
  <c r="I82" i="2"/>
  <c r="K487" i="2" l="1"/>
  <c r="G412" i="2" l="1"/>
  <c r="G411" i="2" s="1"/>
  <c r="G388" i="2"/>
  <c r="G387" i="2" s="1"/>
  <c r="G316" i="2"/>
  <c r="G315" i="2" s="1"/>
  <c r="G4" i="2"/>
  <c r="G3" i="2" s="1"/>
  <c r="A483" i="2" l="1"/>
  <c r="L531" i="2"/>
  <c r="N531" i="2" s="1"/>
  <c r="L530" i="2"/>
  <c r="N530" i="2" s="1"/>
  <c r="L529" i="2"/>
  <c r="N529" i="2" s="1"/>
  <c r="L528" i="2"/>
  <c r="N528" i="2" s="1"/>
  <c r="L527" i="2"/>
  <c r="N527" i="2" s="1"/>
  <c r="L526" i="2"/>
  <c r="N526" i="2" s="1"/>
  <c r="L525" i="2"/>
  <c r="N525" i="2" s="1"/>
  <c r="L524" i="2"/>
  <c r="N524" i="2" s="1"/>
  <c r="L523" i="2"/>
  <c r="N523" i="2" s="1"/>
  <c r="L522" i="2"/>
  <c r="K521" i="2"/>
  <c r="K520" i="2" s="1"/>
  <c r="J521" i="2"/>
  <c r="J520" i="2" s="1"/>
  <c r="I521" i="2"/>
  <c r="I520" i="2" s="1"/>
  <c r="H521" i="2"/>
  <c r="H520" i="2" s="1"/>
  <c r="F521" i="2"/>
  <c r="F520" i="2" s="1"/>
  <c r="D521" i="2"/>
  <c r="L519" i="2"/>
  <c r="N519" i="2" s="1"/>
  <c r="L518" i="2"/>
  <c r="N518" i="2" s="1"/>
  <c r="L517" i="2"/>
  <c r="N517" i="2" s="1"/>
  <c r="L516" i="2"/>
  <c r="N516" i="2" s="1"/>
  <c r="L515" i="2"/>
  <c r="N515" i="2" s="1"/>
  <c r="L514" i="2"/>
  <c r="N514" i="2" s="1"/>
  <c r="L513" i="2"/>
  <c r="N513" i="2" s="1"/>
  <c r="L512" i="2"/>
  <c r="N512" i="2" s="1"/>
  <c r="L511" i="2"/>
  <c r="N511" i="2" s="1"/>
  <c r="L510" i="2"/>
  <c r="N510" i="2" s="1"/>
  <c r="K509" i="2"/>
  <c r="K508" i="2" s="1"/>
  <c r="J509" i="2"/>
  <c r="J508" i="2" s="1"/>
  <c r="I509" i="2"/>
  <c r="I508" i="2" s="1"/>
  <c r="H509" i="2"/>
  <c r="D509" i="2"/>
  <c r="H508" i="2" l="1"/>
  <c r="A514" i="2"/>
  <c r="N522" i="2"/>
  <c r="L521" i="2"/>
  <c r="N521" i="2" s="1"/>
  <c r="A526" i="2"/>
  <c r="A531" i="2"/>
  <c r="A511" i="2"/>
  <c r="A521" i="2"/>
  <c r="D520" i="2"/>
  <c r="A530" i="2"/>
  <c r="A522" i="2"/>
  <c r="A518" i="2"/>
  <c r="A510" i="2"/>
  <c r="A523" i="2"/>
  <c r="A519" i="2"/>
  <c r="A527" i="2"/>
  <c r="A515" i="2"/>
  <c r="A529" i="2"/>
  <c r="A525" i="2"/>
  <c r="A517" i="2"/>
  <c r="A513" i="2"/>
  <c r="A528" i="2"/>
  <c r="A524" i="2"/>
  <c r="A516" i="2"/>
  <c r="A512" i="2"/>
  <c r="M522" i="2"/>
  <c r="M523" i="2"/>
  <c r="M524" i="2"/>
  <c r="M525" i="2"/>
  <c r="M526" i="2"/>
  <c r="M527" i="2"/>
  <c r="M528" i="2"/>
  <c r="M529" i="2"/>
  <c r="M530" i="2"/>
  <c r="M531" i="2"/>
  <c r="L509" i="2"/>
  <c r="N509" i="2" s="1"/>
  <c r="M510" i="2"/>
  <c r="M511" i="2"/>
  <c r="M512" i="2"/>
  <c r="M513" i="2"/>
  <c r="M514" i="2"/>
  <c r="M515" i="2"/>
  <c r="M516" i="2"/>
  <c r="M517" i="2"/>
  <c r="M518" i="2"/>
  <c r="M519" i="2"/>
  <c r="D508" i="2"/>
  <c r="L520" i="2" l="1"/>
  <c r="N520" i="2" s="1"/>
  <c r="A509" i="2"/>
  <c r="L508" i="2"/>
  <c r="N508" i="2" s="1"/>
  <c r="M521" i="2"/>
  <c r="M520" i="2" s="1"/>
  <c r="M509" i="2"/>
  <c r="M508" i="2" s="1"/>
  <c r="A508" i="2" l="1"/>
  <c r="A520" i="2"/>
  <c r="I16" i="2" l="1"/>
  <c r="L446" i="2"/>
  <c r="L445" i="2"/>
  <c r="L444" i="2"/>
  <c r="L443" i="2"/>
  <c r="L442" i="2"/>
  <c r="L441" i="2"/>
  <c r="L440" i="2"/>
  <c r="L439" i="2"/>
  <c r="L438" i="2"/>
  <c r="L437" i="2"/>
  <c r="K436" i="2"/>
  <c r="K435" i="2" s="1"/>
  <c r="J436" i="2"/>
  <c r="J435" i="2" s="1"/>
  <c r="I436" i="2"/>
  <c r="I435" i="2" s="1"/>
  <c r="H436" i="2"/>
  <c r="F436" i="2"/>
  <c r="F435" i="2" s="1"/>
  <c r="E436" i="2"/>
  <c r="E435" i="2" s="1"/>
  <c r="D436" i="2"/>
  <c r="H435" i="2" l="1"/>
  <c r="N439" i="2"/>
  <c r="A439" i="2"/>
  <c r="N443" i="2"/>
  <c r="A443" i="2"/>
  <c r="N444" i="2"/>
  <c r="A444" i="2"/>
  <c r="N445" i="2"/>
  <c r="A445" i="2"/>
  <c r="N440" i="2"/>
  <c r="A440" i="2"/>
  <c r="N437" i="2"/>
  <c r="A437" i="2"/>
  <c r="N441" i="2"/>
  <c r="A441" i="2"/>
  <c r="D435" i="2"/>
  <c r="N438" i="2"/>
  <c r="A438" i="2"/>
  <c r="N442" i="2"/>
  <c r="A442" i="2"/>
  <c r="N446" i="2"/>
  <c r="A446" i="2"/>
  <c r="L436" i="2"/>
  <c r="N436" i="2" s="1"/>
  <c r="M437" i="2"/>
  <c r="M438" i="2"/>
  <c r="M439" i="2"/>
  <c r="M440" i="2"/>
  <c r="M441" i="2"/>
  <c r="M442" i="2"/>
  <c r="M443" i="2"/>
  <c r="M444" i="2"/>
  <c r="M445" i="2"/>
  <c r="M446" i="2"/>
  <c r="A436" i="2" l="1"/>
  <c r="L435" i="2"/>
  <c r="N435" i="2" s="1"/>
  <c r="M436" i="2"/>
  <c r="M435" i="2" s="1"/>
  <c r="F472" i="2"/>
  <c r="F471" i="2" s="1"/>
  <c r="F400" i="2"/>
  <c r="F399" i="2" s="1"/>
  <c r="F328" i="2"/>
  <c r="F327" i="2" s="1"/>
  <c r="F316" i="2"/>
  <c r="F315" i="2" s="1"/>
  <c r="F112" i="2"/>
  <c r="F111" i="2" s="1"/>
  <c r="E112" i="2"/>
  <c r="E111" i="2" s="1"/>
  <c r="D112" i="2"/>
  <c r="F28" i="2"/>
  <c r="F27" i="2" s="1"/>
  <c r="E28" i="2"/>
  <c r="E27" i="2" s="1"/>
  <c r="D111" i="2" l="1"/>
  <c r="A435" i="2"/>
  <c r="F292" i="2" l="1"/>
  <c r="F291" i="2" s="1"/>
  <c r="F412" i="2" l="1"/>
  <c r="F411" i="2" s="1"/>
  <c r="F388" i="2"/>
  <c r="F387" i="2" s="1"/>
  <c r="F52" i="2"/>
  <c r="F51" i="2" s="1"/>
  <c r="F50" i="2"/>
  <c r="F49" i="2"/>
  <c r="F48" i="2"/>
  <c r="F47" i="2"/>
  <c r="F46" i="2"/>
  <c r="F45" i="2"/>
  <c r="F44" i="2"/>
  <c r="F43" i="2"/>
  <c r="F42" i="2"/>
  <c r="F41" i="2"/>
  <c r="F4" i="2"/>
  <c r="F3" i="2" s="1"/>
  <c r="F40" i="2" l="1"/>
  <c r="F39" i="2" s="1"/>
  <c r="J4" i="2" l="1"/>
  <c r="J3" i="2" s="1"/>
  <c r="J16" i="2"/>
  <c r="J15" i="2" s="1"/>
  <c r="J28" i="2"/>
  <c r="J27" i="2" s="1"/>
  <c r="J50" i="2"/>
  <c r="J49" i="2"/>
  <c r="J48" i="2"/>
  <c r="J47" i="2"/>
  <c r="J46" i="2"/>
  <c r="J45" i="2"/>
  <c r="J44" i="2"/>
  <c r="J43" i="2"/>
  <c r="J42" i="2"/>
  <c r="J41" i="2"/>
  <c r="J52" i="2"/>
  <c r="J51" i="2" s="1"/>
  <c r="J64" i="2"/>
  <c r="J76" i="2"/>
  <c r="J88" i="2"/>
  <c r="J100" i="2"/>
  <c r="J112" i="2"/>
  <c r="J124" i="2"/>
  <c r="J136" i="2"/>
  <c r="J148" i="2"/>
  <c r="J160" i="2"/>
  <c r="J172" i="2"/>
  <c r="J184" i="2"/>
  <c r="J196" i="2"/>
  <c r="J208" i="2"/>
  <c r="J230" i="2"/>
  <c r="J229" i="2"/>
  <c r="J228" i="2"/>
  <c r="J227" i="2"/>
  <c r="J226" i="2"/>
  <c r="J225" i="2"/>
  <c r="J224" i="2"/>
  <c r="J223" i="2"/>
  <c r="J222" i="2"/>
  <c r="J221" i="2"/>
  <c r="J232" i="2"/>
  <c r="J231" i="2" s="1"/>
  <c r="J244" i="2"/>
  <c r="J243" i="2" s="1"/>
  <c r="J256" i="2"/>
  <c r="J255" i="2" s="1"/>
  <c r="J268" i="2"/>
  <c r="J267" i="2" s="1"/>
  <c r="J280" i="2"/>
  <c r="J279" i="2" s="1"/>
  <c r="J292" i="2"/>
  <c r="J291" i="2" s="1"/>
  <c r="J304" i="2"/>
  <c r="J303" i="2" s="1"/>
  <c r="J316" i="2"/>
  <c r="J315" i="2" s="1"/>
  <c r="J328" i="2"/>
  <c r="J327" i="2" s="1"/>
  <c r="J340" i="2"/>
  <c r="J339" i="2" s="1"/>
  <c r="J352" i="2"/>
  <c r="J351" i="2" s="1"/>
  <c r="J364" i="2"/>
  <c r="J363" i="2" s="1"/>
  <c r="J376" i="2"/>
  <c r="J375" i="2" s="1"/>
  <c r="J388" i="2"/>
  <c r="J387" i="2" s="1"/>
  <c r="J400" i="2"/>
  <c r="J399" i="2" s="1"/>
  <c r="J412" i="2"/>
  <c r="J411" i="2" s="1"/>
  <c r="J424" i="2"/>
  <c r="J423" i="2" s="1"/>
  <c r="J448" i="2"/>
  <c r="J447" i="2" s="1"/>
  <c r="J460" i="2"/>
  <c r="J459" i="2" s="1"/>
  <c r="J472" i="2"/>
  <c r="J471" i="2" s="1"/>
  <c r="J485" i="2"/>
  <c r="J484" i="2" s="1"/>
  <c r="J497" i="2"/>
  <c r="J496" i="2" s="1"/>
  <c r="J183" i="2" l="1"/>
  <c r="J123" i="2"/>
  <c r="J207" i="2"/>
  <c r="J159" i="2"/>
  <c r="J111" i="2"/>
  <c r="J63" i="2"/>
  <c r="J135" i="2"/>
  <c r="J87" i="2"/>
  <c r="J171" i="2"/>
  <c r="J75" i="2"/>
  <c r="J195" i="2"/>
  <c r="J147" i="2"/>
  <c r="J99" i="2"/>
  <c r="J40" i="2"/>
  <c r="J39" i="2" s="1"/>
  <c r="J220" i="2"/>
  <c r="J219" i="2" s="1"/>
  <c r="E412" i="2" l="1"/>
  <c r="E411" i="2" s="1"/>
  <c r="E388" i="2"/>
  <c r="E387" i="2" s="1"/>
  <c r="E50" i="2"/>
  <c r="E49" i="2"/>
  <c r="E48" i="2"/>
  <c r="E47" i="2"/>
  <c r="E46" i="2"/>
  <c r="E45" i="2"/>
  <c r="E44" i="2"/>
  <c r="E43" i="2"/>
  <c r="E42" i="2"/>
  <c r="E41" i="2"/>
  <c r="E52" i="2"/>
  <c r="E51" i="2" s="1"/>
  <c r="E4" i="2"/>
  <c r="E3" i="2" s="1"/>
  <c r="E40" i="2" l="1"/>
  <c r="E39" i="2" s="1"/>
  <c r="K230" i="2" l="1"/>
  <c r="K229" i="2"/>
  <c r="K228" i="2"/>
  <c r="K227" i="2"/>
  <c r="K226" i="2"/>
  <c r="K225" i="2"/>
  <c r="K224" i="2"/>
  <c r="K223" i="2"/>
  <c r="K222" i="2"/>
  <c r="K221" i="2"/>
  <c r="K50" i="2"/>
  <c r="K49" i="2"/>
  <c r="K48" i="2"/>
  <c r="K47" i="2"/>
  <c r="K46" i="2"/>
  <c r="K45" i="2"/>
  <c r="K44" i="2"/>
  <c r="K43" i="2"/>
  <c r="K42" i="2"/>
  <c r="K41" i="2"/>
  <c r="K40" i="2" l="1"/>
  <c r="K39" i="2" s="1"/>
  <c r="K220" i="2"/>
  <c r="K219" i="2" s="1"/>
  <c r="N483" i="2" l="1"/>
  <c r="D497" i="2" l="1"/>
  <c r="D485" i="2"/>
  <c r="D472" i="2"/>
  <c r="D460" i="2"/>
  <c r="D448" i="2"/>
  <c r="D424" i="2"/>
  <c r="D412" i="2"/>
  <c r="D400" i="2"/>
  <c r="D388" i="2"/>
  <c r="D376" i="2"/>
  <c r="D364" i="2"/>
  <c r="D352" i="2"/>
  <c r="D340" i="2"/>
  <c r="D328" i="2"/>
  <c r="D316" i="2"/>
  <c r="D304" i="2"/>
  <c r="D292" i="2"/>
  <c r="D280" i="2"/>
  <c r="D268" i="2"/>
  <c r="D256" i="2"/>
  <c r="D244" i="2"/>
  <c r="D232" i="2"/>
  <c r="D230" i="2"/>
  <c r="D229" i="2"/>
  <c r="D228" i="2"/>
  <c r="D227" i="2"/>
  <c r="D226" i="2"/>
  <c r="D225" i="2"/>
  <c r="D224" i="2"/>
  <c r="D223" i="2"/>
  <c r="D222" i="2"/>
  <c r="D221" i="2"/>
  <c r="D52" i="2"/>
  <c r="D50" i="2"/>
  <c r="D49" i="2"/>
  <c r="D48" i="2"/>
  <c r="D47" i="2"/>
  <c r="D46" i="2"/>
  <c r="D45" i="2"/>
  <c r="D44" i="2"/>
  <c r="D43" i="2"/>
  <c r="D42" i="2"/>
  <c r="D41" i="2"/>
  <c r="D28" i="2"/>
  <c r="D16" i="2"/>
  <c r="D4" i="2"/>
  <c r="I497" i="2"/>
  <c r="I496" i="2" s="1"/>
  <c r="I485" i="2"/>
  <c r="I484" i="2" s="1"/>
  <c r="I472" i="2"/>
  <c r="I471" i="2" s="1"/>
  <c r="I460" i="2"/>
  <c r="I459" i="2" s="1"/>
  <c r="I448" i="2"/>
  <c r="I447" i="2" s="1"/>
  <c r="I424" i="2"/>
  <c r="I423" i="2" s="1"/>
  <c r="I412" i="2"/>
  <c r="I411" i="2" s="1"/>
  <c r="I400" i="2"/>
  <c r="I399" i="2" s="1"/>
  <c r="I388" i="2"/>
  <c r="I387" i="2" s="1"/>
  <c r="I376" i="2"/>
  <c r="I375" i="2" s="1"/>
  <c r="I364" i="2"/>
  <c r="I363" i="2" s="1"/>
  <c r="I352" i="2"/>
  <c r="I351" i="2" s="1"/>
  <c r="I340" i="2"/>
  <c r="I339" i="2" s="1"/>
  <c r="I328" i="2"/>
  <c r="I327" i="2" s="1"/>
  <c r="I316" i="2"/>
  <c r="I315" i="2" s="1"/>
  <c r="I304" i="2"/>
  <c r="I303" i="2" s="1"/>
  <c r="I292" i="2"/>
  <c r="I291" i="2" s="1"/>
  <c r="I280" i="2"/>
  <c r="I279" i="2" s="1"/>
  <c r="I268" i="2"/>
  <c r="I267" i="2" s="1"/>
  <c r="I256" i="2"/>
  <c r="I255" i="2" s="1"/>
  <c r="I244" i="2"/>
  <c r="I243" i="2" s="1"/>
  <c r="I232" i="2"/>
  <c r="I231" i="2" s="1"/>
  <c r="I230" i="2"/>
  <c r="I229" i="2"/>
  <c r="I228" i="2"/>
  <c r="I227" i="2"/>
  <c r="I226" i="2"/>
  <c r="I225" i="2"/>
  <c r="I224" i="2"/>
  <c r="I223" i="2"/>
  <c r="I222" i="2"/>
  <c r="I221" i="2"/>
  <c r="I208" i="2"/>
  <c r="I207" i="2" s="1"/>
  <c r="I196" i="2"/>
  <c r="I195" i="2" s="1"/>
  <c r="I184" i="2"/>
  <c r="I183" i="2" s="1"/>
  <c r="I172" i="2"/>
  <c r="I171" i="2" s="1"/>
  <c r="I160" i="2"/>
  <c r="I159" i="2" s="1"/>
  <c r="I148" i="2"/>
  <c r="I147" i="2" s="1"/>
  <c r="I136" i="2"/>
  <c r="I135" i="2" s="1"/>
  <c r="I124" i="2"/>
  <c r="I123" i="2" s="1"/>
  <c r="I112" i="2"/>
  <c r="I111" i="2" s="1"/>
  <c r="I100" i="2"/>
  <c r="I99" i="2" s="1"/>
  <c r="I88" i="2"/>
  <c r="I87" i="2" s="1"/>
  <c r="I76" i="2"/>
  <c r="I75" i="2" s="1"/>
  <c r="I64" i="2"/>
  <c r="I63" i="2" s="1"/>
  <c r="I52" i="2"/>
  <c r="I51" i="2" s="1"/>
  <c r="I50" i="2"/>
  <c r="I49" i="2"/>
  <c r="I48" i="2"/>
  <c r="I47" i="2"/>
  <c r="I46" i="2"/>
  <c r="I45" i="2"/>
  <c r="I44" i="2"/>
  <c r="I43" i="2"/>
  <c r="I42" i="2"/>
  <c r="I41" i="2"/>
  <c r="I28" i="2"/>
  <c r="I27" i="2" s="1"/>
  <c r="I15" i="2"/>
  <c r="I4" i="2"/>
  <c r="I3" i="2" s="1"/>
  <c r="H497" i="2"/>
  <c r="H485" i="2"/>
  <c r="H472" i="2"/>
  <c r="H460" i="2"/>
  <c r="H448" i="2"/>
  <c r="H424" i="2"/>
  <c r="H412" i="2"/>
  <c r="H400" i="2"/>
  <c r="H388" i="2"/>
  <c r="H376" i="2"/>
  <c r="H364" i="2"/>
  <c r="H352" i="2"/>
  <c r="H340" i="2"/>
  <c r="H328" i="2"/>
  <c r="H316" i="2"/>
  <c r="H304" i="2"/>
  <c r="H292" i="2"/>
  <c r="H280" i="2"/>
  <c r="H268" i="2"/>
  <c r="H256" i="2"/>
  <c r="H244" i="2"/>
  <c r="H232" i="2"/>
  <c r="H230" i="2"/>
  <c r="H229" i="2"/>
  <c r="H228" i="2"/>
  <c r="H227" i="2"/>
  <c r="H226" i="2"/>
  <c r="H225" i="2"/>
  <c r="H224" i="2"/>
  <c r="H223" i="2"/>
  <c r="H222" i="2"/>
  <c r="H221" i="2"/>
  <c r="H208" i="2"/>
  <c r="H196" i="2"/>
  <c r="H184" i="2"/>
  <c r="H172" i="2"/>
  <c r="H160" i="2"/>
  <c r="H148" i="2"/>
  <c r="H136" i="2"/>
  <c r="H124" i="2"/>
  <c r="H112" i="2"/>
  <c r="H100" i="2"/>
  <c r="H88" i="2"/>
  <c r="H76" i="2"/>
  <c r="H64" i="2"/>
  <c r="H52" i="2"/>
  <c r="H50" i="2"/>
  <c r="H49" i="2"/>
  <c r="H48" i="2"/>
  <c r="H47" i="2"/>
  <c r="H46" i="2"/>
  <c r="H45" i="2"/>
  <c r="H44" i="2"/>
  <c r="H43" i="2"/>
  <c r="H42" i="2"/>
  <c r="H41" i="2"/>
  <c r="H28" i="2"/>
  <c r="H16" i="2"/>
  <c r="H4" i="2"/>
  <c r="H3" i="2" l="1"/>
  <c r="H279" i="2"/>
  <c r="H375" i="2"/>
  <c r="H496" i="2"/>
  <c r="H255" i="2"/>
  <c r="H303" i="2"/>
  <c r="H447" i="2"/>
  <c r="H267" i="2"/>
  <c r="H315" i="2"/>
  <c r="H351" i="2"/>
  <c r="H399" i="2"/>
  <c r="H423" i="2"/>
  <c r="H459" i="2"/>
  <c r="H484" i="2"/>
  <c r="H27" i="2"/>
  <c r="H243" i="2"/>
  <c r="H291" i="2"/>
  <c r="H327" i="2"/>
  <c r="H339" i="2"/>
  <c r="H387" i="2"/>
  <c r="H15" i="2"/>
  <c r="H51" i="2"/>
  <c r="H231" i="2"/>
  <c r="H363" i="2"/>
  <c r="H411" i="2"/>
  <c r="H471" i="2"/>
  <c r="D231" i="2"/>
  <c r="D387" i="2"/>
  <c r="D447" i="2"/>
  <c r="H87" i="2"/>
  <c r="H135" i="2"/>
  <c r="H183" i="2"/>
  <c r="D15" i="2"/>
  <c r="D51" i="2"/>
  <c r="D243" i="2"/>
  <c r="D279" i="2"/>
  <c r="D291" i="2"/>
  <c r="D327" i="2"/>
  <c r="D339" i="2"/>
  <c r="D351" i="2"/>
  <c r="D399" i="2"/>
  <c r="D423" i="2"/>
  <c r="D459" i="2"/>
  <c r="D484" i="2"/>
  <c r="H75" i="2"/>
  <c r="D3" i="2"/>
  <c r="D27" i="2"/>
  <c r="D255" i="2"/>
  <c r="D303" i="2"/>
  <c r="D363" i="2"/>
  <c r="D411" i="2"/>
  <c r="D471" i="2"/>
  <c r="H123" i="2"/>
  <c r="H171" i="2"/>
  <c r="H99" i="2"/>
  <c r="H147" i="2"/>
  <c r="H195" i="2"/>
  <c r="H63" i="2"/>
  <c r="H111" i="2"/>
  <c r="H159" i="2"/>
  <c r="H207" i="2"/>
  <c r="D267" i="2"/>
  <c r="D315" i="2"/>
  <c r="D375" i="2"/>
  <c r="D496" i="2"/>
  <c r="D220" i="2"/>
  <c r="D40" i="2"/>
  <c r="I40" i="2"/>
  <c r="I39" i="2" s="1"/>
  <c r="I220" i="2"/>
  <c r="I219" i="2" s="1"/>
  <c r="H220" i="2"/>
  <c r="H40" i="2"/>
  <c r="H219" i="2" l="1"/>
  <c r="H39" i="2"/>
  <c r="D39" i="2"/>
  <c r="D219" i="2"/>
  <c r="K4" i="2" l="1"/>
  <c r="K16" i="2"/>
  <c r="K28" i="2"/>
  <c r="K52" i="2"/>
  <c r="K64" i="2"/>
  <c r="K76" i="2"/>
  <c r="K88" i="2"/>
  <c r="K100" i="2"/>
  <c r="K112" i="2"/>
  <c r="K124" i="2"/>
  <c r="K136" i="2"/>
  <c r="K148" i="2"/>
  <c r="K160" i="2"/>
  <c r="K172" i="2"/>
  <c r="K184" i="2"/>
  <c r="K196" i="2"/>
  <c r="K208" i="2"/>
  <c r="K232" i="2"/>
  <c r="K244" i="2"/>
  <c r="K256" i="2"/>
  <c r="K268" i="2"/>
  <c r="K280" i="2"/>
  <c r="K304" i="2"/>
  <c r="K316" i="2"/>
  <c r="K328" i="2"/>
  <c r="K340" i="2"/>
  <c r="K352" i="2"/>
  <c r="K364" i="2"/>
  <c r="K376" i="2"/>
  <c r="K388" i="2"/>
  <c r="K400" i="2"/>
  <c r="K412" i="2"/>
  <c r="K424" i="2"/>
  <c r="K448" i="2"/>
  <c r="K460" i="2"/>
  <c r="K472" i="2"/>
  <c r="K485" i="2"/>
  <c r="K497" i="2"/>
  <c r="L503" i="2"/>
  <c r="A503" i="2" s="1"/>
  <c r="L499" i="2"/>
  <c r="A499" i="2" s="1"/>
  <c r="L54" i="2"/>
  <c r="A54" i="2" s="1"/>
  <c r="L35" i="2"/>
  <c r="A35" i="2" s="1"/>
  <c r="L23" i="2"/>
  <c r="A23" i="2" s="1"/>
  <c r="L21" i="2"/>
  <c r="A21" i="2" s="1"/>
  <c r="K496" i="2" l="1"/>
  <c r="K399" i="2"/>
  <c r="K351" i="2"/>
  <c r="K327" i="2"/>
  <c r="K267" i="2"/>
  <c r="K207" i="2"/>
  <c r="K159" i="2"/>
  <c r="K111" i="2"/>
  <c r="K63" i="2"/>
  <c r="K471" i="2"/>
  <c r="K387" i="2"/>
  <c r="K303" i="2"/>
  <c r="K255" i="2"/>
  <c r="K195" i="2"/>
  <c r="K147" i="2"/>
  <c r="K99" i="2"/>
  <c r="K51" i="2"/>
  <c r="K484" i="2"/>
  <c r="K459" i="2"/>
  <c r="K423" i="2"/>
  <c r="K375" i="2"/>
  <c r="K339" i="2"/>
  <c r="K315" i="2"/>
  <c r="K279" i="2"/>
  <c r="K243" i="2"/>
  <c r="K183" i="2"/>
  <c r="K135" i="2"/>
  <c r="K87" i="2"/>
  <c r="K27" i="2"/>
  <c r="K3" i="2"/>
  <c r="K447" i="2"/>
  <c r="K411" i="2"/>
  <c r="K363" i="2"/>
  <c r="K231" i="2"/>
  <c r="K171" i="2"/>
  <c r="K123" i="2"/>
  <c r="K75" i="2"/>
  <c r="K15" i="2"/>
  <c r="N21" i="2"/>
  <c r="N54" i="2"/>
  <c r="N499" i="2"/>
  <c r="N23" i="2"/>
  <c r="N503" i="2"/>
  <c r="N35" i="2"/>
  <c r="L487" i="2"/>
  <c r="A487" i="2" s="1"/>
  <c r="L491" i="2"/>
  <c r="A491" i="2" s="1"/>
  <c r="L495" i="2"/>
  <c r="A495" i="2" s="1"/>
  <c r="L501" i="2"/>
  <c r="A501" i="2" s="1"/>
  <c r="L505" i="2"/>
  <c r="A505" i="2" s="1"/>
  <c r="M21" i="2"/>
  <c r="L488" i="2"/>
  <c r="A488" i="2" s="1"/>
  <c r="L492" i="2"/>
  <c r="A492" i="2" s="1"/>
  <c r="L498" i="2"/>
  <c r="A498" i="2" s="1"/>
  <c r="L502" i="2"/>
  <c r="A502" i="2" s="1"/>
  <c r="L506" i="2"/>
  <c r="A506" i="2" s="1"/>
  <c r="M23" i="2"/>
  <c r="M35" i="2"/>
  <c r="L489" i="2"/>
  <c r="A489" i="2" s="1"/>
  <c r="L493" i="2"/>
  <c r="A493" i="2" s="1"/>
  <c r="M499" i="2"/>
  <c r="M503" i="2"/>
  <c r="L507" i="2"/>
  <c r="A507" i="2" s="1"/>
  <c r="L486" i="2"/>
  <c r="A486" i="2" s="1"/>
  <c r="L490" i="2"/>
  <c r="A490" i="2" s="1"/>
  <c r="L494" i="2"/>
  <c r="A494" i="2" s="1"/>
  <c r="L500" i="2"/>
  <c r="A500" i="2" s="1"/>
  <c r="L504" i="2"/>
  <c r="A504" i="2" s="1"/>
  <c r="L17" i="2"/>
  <c r="A17" i="2" s="1"/>
  <c r="L26" i="2"/>
  <c r="A26" i="2" s="1"/>
  <c r="L38" i="2"/>
  <c r="A38" i="2" s="1"/>
  <c r="L61" i="2"/>
  <c r="A61" i="2" s="1"/>
  <c r="L67" i="2"/>
  <c r="A67" i="2" s="1"/>
  <c r="L78" i="2"/>
  <c r="A78" i="2" s="1"/>
  <c r="L93" i="2"/>
  <c r="A93" i="2" s="1"/>
  <c r="L104" i="2"/>
  <c r="A104" i="2" s="1"/>
  <c r="L115" i="2"/>
  <c r="A115" i="2" s="1"/>
  <c r="L126" i="2"/>
  <c r="A126" i="2" s="1"/>
  <c r="L137" i="2"/>
  <c r="A137" i="2" s="1"/>
  <c r="L146" i="2"/>
  <c r="A146" i="2" s="1"/>
  <c r="L157" i="2"/>
  <c r="A157" i="2" s="1"/>
  <c r="L163" i="2"/>
  <c r="A163" i="2" s="1"/>
  <c r="L175" i="2"/>
  <c r="A175" i="2" s="1"/>
  <c r="L185" i="2"/>
  <c r="A185" i="2" s="1"/>
  <c r="L194" i="2"/>
  <c r="A194" i="2" s="1"/>
  <c r="L211" i="2"/>
  <c r="A211" i="2" s="1"/>
  <c r="L234" i="2"/>
  <c r="A234" i="2" s="1"/>
  <c r="L245" i="2"/>
  <c r="A245" i="2" s="1"/>
  <c r="L249" i="2"/>
  <c r="A249" i="2" s="1"/>
  <c r="L260" i="2"/>
  <c r="A260" i="2" s="1"/>
  <c r="L290" i="2"/>
  <c r="A290" i="2" s="1"/>
  <c r="L296" i="2"/>
  <c r="A296" i="2" s="1"/>
  <c r="L305" i="2"/>
  <c r="A305" i="2" s="1"/>
  <c r="L314" i="2"/>
  <c r="A314" i="2" s="1"/>
  <c r="L324" i="2"/>
  <c r="A324" i="2" s="1"/>
  <c r="L331" i="2"/>
  <c r="A331" i="2" s="1"/>
  <c r="L341" i="2"/>
  <c r="A341" i="2" s="1"/>
  <c r="L361" i="2"/>
  <c r="A361" i="2" s="1"/>
  <c r="L373" i="2"/>
  <c r="A373" i="2" s="1"/>
  <c r="L384" i="2"/>
  <c r="A384" i="2" s="1"/>
  <c r="L403" i="2"/>
  <c r="A403" i="2" s="1"/>
  <c r="L415" i="2"/>
  <c r="A415" i="2" s="1"/>
  <c r="L426" i="2"/>
  <c r="A426" i="2" s="1"/>
  <c r="L457" i="2"/>
  <c r="A457" i="2" s="1"/>
  <c r="L468" i="2"/>
  <c r="A468" i="2" s="1"/>
  <c r="L475" i="2"/>
  <c r="A475" i="2" s="1"/>
  <c r="L127" i="2"/>
  <c r="A127" i="2" s="1"/>
  <c r="L132" i="2"/>
  <c r="A132" i="2" s="1"/>
  <c r="L138" i="2"/>
  <c r="A138" i="2" s="1"/>
  <c r="L143" i="2"/>
  <c r="A143" i="2" s="1"/>
  <c r="L149" i="2"/>
  <c r="A149" i="2" s="1"/>
  <c r="L153" i="2"/>
  <c r="A153" i="2" s="1"/>
  <c r="L158" i="2"/>
  <c r="A158" i="2" s="1"/>
  <c r="L164" i="2"/>
  <c r="A164" i="2" s="1"/>
  <c r="L169" i="2"/>
  <c r="A169" i="2" s="1"/>
  <c r="L176" i="2"/>
  <c r="A176" i="2" s="1"/>
  <c r="L180" i="2"/>
  <c r="A180" i="2" s="1"/>
  <c r="L186" i="2"/>
  <c r="A186" i="2" s="1"/>
  <c r="L191" i="2"/>
  <c r="A191" i="2" s="1"/>
  <c r="L197" i="2"/>
  <c r="A197" i="2" s="1"/>
  <c r="L201" i="2"/>
  <c r="A201" i="2" s="1"/>
  <c r="L206" i="2"/>
  <c r="A206" i="2" s="1"/>
  <c r="L212" i="2"/>
  <c r="A212" i="2" s="1"/>
  <c r="L217" i="2"/>
  <c r="A217" i="2" s="1"/>
  <c r="L235" i="2"/>
  <c r="A235" i="2" s="1"/>
  <c r="L240" i="2"/>
  <c r="A240" i="2" s="1"/>
  <c r="L246" i="2"/>
  <c r="A246" i="2" s="1"/>
  <c r="L251" i="2"/>
  <c r="A251" i="2" s="1"/>
  <c r="L257" i="2"/>
  <c r="A257" i="2" s="1"/>
  <c r="L261" i="2"/>
  <c r="A261" i="2" s="1"/>
  <c r="L266" i="2"/>
  <c r="A266" i="2" s="1"/>
  <c r="L272" i="2"/>
  <c r="A272" i="2" s="1"/>
  <c r="L277" i="2"/>
  <c r="A277" i="2" s="1"/>
  <c r="L281" i="2"/>
  <c r="A281" i="2" s="1"/>
  <c r="L287" i="2"/>
  <c r="A287" i="2" s="1"/>
  <c r="L293" i="2"/>
  <c r="A293" i="2" s="1"/>
  <c r="L297" i="2"/>
  <c r="A297" i="2" s="1"/>
  <c r="L302" i="2"/>
  <c r="A302" i="2" s="1"/>
  <c r="L306" i="2"/>
  <c r="A306" i="2" s="1"/>
  <c r="L311" i="2"/>
  <c r="A311" i="2" s="1"/>
  <c r="L320" i="2"/>
  <c r="A320" i="2" s="1"/>
  <c r="L325" i="2"/>
  <c r="A325" i="2" s="1"/>
  <c r="L332" i="2"/>
  <c r="A332" i="2" s="1"/>
  <c r="L337" i="2"/>
  <c r="A337" i="2" s="1"/>
  <c r="L343" i="2"/>
  <c r="A343" i="2" s="1"/>
  <c r="L348" i="2"/>
  <c r="A348" i="2" s="1"/>
  <c r="L353" i="2"/>
  <c r="A353" i="2" s="1"/>
  <c r="L357" i="2"/>
  <c r="A357" i="2" s="1"/>
  <c r="L362" i="2"/>
  <c r="A362" i="2" s="1"/>
  <c r="L369" i="2"/>
  <c r="A369" i="2" s="1"/>
  <c r="L374" i="2"/>
  <c r="A374" i="2" s="1"/>
  <c r="L380" i="2"/>
  <c r="A380" i="2" s="1"/>
  <c r="L385" i="2"/>
  <c r="A385" i="2" s="1"/>
  <c r="L392" i="2"/>
  <c r="A392" i="2" s="1"/>
  <c r="L397" i="2"/>
  <c r="A397" i="2" s="1"/>
  <c r="L404" i="2"/>
  <c r="A404" i="2" s="1"/>
  <c r="L409" i="2"/>
  <c r="A409" i="2" s="1"/>
  <c r="L416" i="2"/>
  <c r="A416" i="2" s="1"/>
  <c r="L421" i="2"/>
  <c r="A421" i="2" s="1"/>
  <c r="L427" i="2"/>
  <c r="A427" i="2" s="1"/>
  <c r="L432" i="2"/>
  <c r="A432" i="2" s="1"/>
  <c r="L453" i="2"/>
  <c r="A453" i="2" s="1"/>
  <c r="L458" i="2"/>
  <c r="A458" i="2" s="1"/>
  <c r="L465" i="2"/>
  <c r="A465" i="2" s="1"/>
  <c r="L469" i="2"/>
  <c r="A469" i="2" s="1"/>
  <c r="L476" i="2"/>
  <c r="A476" i="2" s="1"/>
  <c r="L481" i="2"/>
  <c r="A481" i="2" s="1"/>
  <c r="L33" i="2"/>
  <c r="A33" i="2" s="1"/>
  <c r="L56" i="2"/>
  <c r="A56" i="2" s="1"/>
  <c r="L72" i="2"/>
  <c r="A72" i="2" s="1"/>
  <c r="L83" i="2"/>
  <c r="A83" i="2" s="1"/>
  <c r="L89" i="2"/>
  <c r="A89" i="2" s="1"/>
  <c r="L98" i="2"/>
  <c r="A98" i="2" s="1"/>
  <c r="L109" i="2"/>
  <c r="A109" i="2" s="1"/>
  <c r="L120" i="2"/>
  <c r="A120" i="2" s="1"/>
  <c r="L131" i="2"/>
  <c r="A131" i="2" s="1"/>
  <c r="L141" i="2"/>
  <c r="A141" i="2" s="1"/>
  <c r="L152" i="2"/>
  <c r="A152" i="2" s="1"/>
  <c r="L168" i="2"/>
  <c r="A168" i="2" s="1"/>
  <c r="L179" i="2"/>
  <c r="A179" i="2" s="1"/>
  <c r="L189" i="2"/>
  <c r="A189" i="2" s="1"/>
  <c r="L200" i="2"/>
  <c r="A200" i="2" s="1"/>
  <c r="L205" i="2"/>
  <c r="A205" i="2" s="1"/>
  <c r="L216" i="2"/>
  <c r="A216" i="2" s="1"/>
  <c r="L239" i="2"/>
  <c r="A239" i="2" s="1"/>
  <c r="L254" i="2"/>
  <c r="A254" i="2" s="1"/>
  <c r="L265" i="2"/>
  <c r="A265" i="2" s="1"/>
  <c r="L271" i="2"/>
  <c r="A271" i="2" s="1"/>
  <c r="L276" i="2"/>
  <c r="A276" i="2" s="1"/>
  <c r="L285" i="2"/>
  <c r="A285" i="2" s="1"/>
  <c r="L301" i="2"/>
  <c r="A301" i="2" s="1"/>
  <c r="L309" i="2"/>
  <c r="A309" i="2" s="1"/>
  <c r="L319" i="2"/>
  <c r="A319" i="2" s="1"/>
  <c r="L336" i="2"/>
  <c r="A336" i="2" s="1"/>
  <c r="L347" i="2"/>
  <c r="A347" i="2" s="1"/>
  <c r="L356" i="2"/>
  <c r="A356" i="2" s="1"/>
  <c r="L368" i="2"/>
  <c r="A368" i="2" s="1"/>
  <c r="L379" i="2"/>
  <c r="A379" i="2" s="1"/>
  <c r="L391" i="2"/>
  <c r="A391" i="2" s="1"/>
  <c r="L396" i="2"/>
  <c r="A396" i="2" s="1"/>
  <c r="L408" i="2"/>
  <c r="A408" i="2" s="1"/>
  <c r="L420" i="2"/>
  <c r="A420" i="2" s="1"/>
  <c r="L431" i="2"/>
  <c r="A431" i="2" s="1"/>
  <c r="L452" i="2"/>
  <c r="A452" i="2" s="1"/>
  <c r="L464" i="2"/>
  <c r="A464" i="2" s="1"/>
  <c r="L480" i="2"/>
  <c r="A480" i="2" s="1"/>
  <c r="L101" i="2"/>
  <c r="A101" i="2" s="1"/>
  <c r="L105" i="2"/>
  <c r="A105" i="2" s="1"/>
  <c r="L110" i="2"/>
  <c r="A110" i="2" s="1"/>
  <c r="L121" i="2"/>
  <c r="A121" i="2" s="1"/>
  <c r="M54" i="2"/>
  <c r="L65" i="2"/>
  <c r="A65" i="2" s="1"/>
  <c r="L74" i="2"/>
  <c r="A74" i="2" s="1"/>
  <c r="L91" i="2"/>
  <c r="A91" i="2" s="1"/>
  <c r="L102" i="2"/>
  <c r="A102" i="2" s="1"/>
  <c r="L113" i="2"/>
  <c r="A113" i="2" s="1"/>
  <c r="L122" i="2"/>
  <c r="A122" i="2" s="1"/>
  <c r="L133" i="2"/>
  <c r="A133" i="2" s="1"/>
  <c r="L144" i="2"/>
  <c r="A144" i="2" s="1"/>
  <c r="L155" i="2"/>
  <c r="A155" i="2" s="1"/>
  <c r="L165" i="2"/>
  <c r="A165" i="2" s="1"/>
  <c r="L181" i="2"/>
  <c r="A181" i="2" s="1"/>
  <c r="L192" i="2"/>
  <c r="A192" i="2" s="1"/>
  <c r="L203" i="2"/>
  <c r="A203" i="2" s="1"/>
  <c r="L218" i="2"/>
  <c r="A218" i="2" s="1"/>
  <c r="L252" i="2"/>
  <c r="A252" i="2" s="1"/>
  <c r="L288" i="2"/>
  <c r="A288" i="2" s="1"/>
  <c r="L294" i="2"/>
  <c r="A294" i="2" s="1"/>
  <c r="L299" i="2"/>
  <c r="A299" i="2" s="1"/>
  <c r="L338" i="2"/>
  <c r="A338" i="2" s="1"/>
  <c r="L354" i="2"/>
  <c r="A354" i="2" s="1"/>
  <c r="L365" i="2"/>
  <c r="A365" i="2" s="1"/>
  <c r="L377" i="2"/>
  <c r="A377" i="2" s="1"/>
  <c r="L386" i="2"/>
  <c r="A386" i="2" s="1"/>
  <c r="L405" i="2"/>
  <c r="A405" i="2" s="1"/>
  <c r="L417" i="2"/>
  <c r="A417" i="2" s="1"/>
  <c r="L428" i="2"/>
  <c r="A428" i="2" s="1"/>
  <c r="L455" i="2"/>
  <c r="A455" i="2" s="1"/>
  <c r="L470" i="2"/>
  <c r="A470" i="2" s="1"/>
  <c r="L18" i="2"/>
  <c r="A18" i="2" s="1"/>
  <c r="L29" i="2"/>
  <c r="A29" i="2" s="1"/>
  <c r="L53" i="2"/>
  <c r="A53" i="2" s="1"/>
  <c r="L57" i="2"/>
  <c r="A57" i="2" s="1"/>
  <c r="L62" i="2"/>
  <c r="A62" i="2" s="1"/>
  <c r="L68" i="2"/>
  <c r="A68" i="2" s="1"/>
  <c r="L73" i="2"/>
  <c r="A73" i="2" s="1"/>
  <c r="L79" i="2"/>
  <c r="A79" i="2" s="1"/>
  <c r="L84" i="2"/>
  <c r="A84" i="2" s="1"/>
  <c r="L90" i="2"/>
  <c r="A90" i="2" s="1"/>
  <c r="L95" i="2"/>
  <c r="A95" i="2" s="1"/>
  <c r="L116" i="2"/>
  <c r="A116" i="2" s="1"/>
  <c r="L19" i="2"/>
  <c r="A19" i="2" s="1"/>
  <c r="L24" i="2"/>
  <c r="A24" i="2" s="1"/>
  <c r="L31" i="2"/>
  <c r="A31" i="2" s="1"/>
  <c r="L36" i="2"/>
  <c r="A36" i="2" s="1"/>
  <c r="L59" i="2"/>
  <c r="A59" i="2" s="1"/>
  <c r="L69" i="2"/>
  <c r="A69" i="2" s="1"/>
  <c r="L80" i="2"/>
  <c r="A80" i="2" s="1"/>
  <c r="L85" i="2"/>
  <c r="A85" i="2" s="1"/>
  <c r="L96" i="2"/>
  <c r="A96" i="2" s="1"/>
  <c r="L107" i="2"/>
  <c r="A107" i="2" s="1"/>
  <c r="L117" i="2"/>
  <c r="A117" i="2" s="1"/>
  <c r="L128" i="2"/>
  <c r="A128" i="2" s="1"/>
  <c r="L139" i="2"/>
  <c r="A139" i="2" s="1"/>
  <c r="L150" i="2"/>
  <c r="A150" i="2" s="1"/>
  <c r="L161" i="2"/>
  <c r="A161" i="2" s="1"/>
  <c r="L170" i="2"/>
  <c r="A170" i="2" s="1"/>
  <c r="L177" i="2"/>
  <c r="A177" i="2" s="1"/>
  <c r="L187" i="2"/>
  <c r="A187" i="2" s="1"/>
  <c r="L198" i="2"/>
  <c r="A198" i="2" s="1"/>
  <c r="L209" i="2"/>
  <c r="A209" i="2" s="1"/>
  <c r="L213" i="2"/>
  <c r="A213" i="2" s="1"/>
  <c r="L236" i="2"/>
  <c r="A236" i="2" s="1"/>
  <c r="L241" i="2"/>
  <c r="A241" i="2" s="1"/>
  <c r="L247" i="2"/>
  <c r="A247" i="2" s="1"/>
  <c r="L258" i="2"/>
  <c r="A258" i="2" s="1"/>
  <c r="L263" i="2"/>
  <c r="A263" i="2" s="1"/>
  <c r="L269" i="2"/>
  <c r="A269" i="2" s="1"/>
  <c r="L273" i="2"/>
  <c r="A273" i="2" s="1"/>
  <c r="L278" i="2"/>
  <c r="A278" i="2" s="1"/>
  <c r="L283" i="2"/>
  <c r="A283" i="2" s="1"/>
  <c r="L307" i="2"/>
  <c r="A307" i="2" s="1"/>
  <c r="L312" i="2"/>
  <c r="A312" i="2" s="1"/>
  <c r="L321" i="2"/>
  <c r="A321" i="2" s="1"/>
  <c r="L326" i="2"/>
  <c r="A326" i="2" s="1"/>
  <c r="L333" i="2"/>
  <c r="A333" i="2" s="1"/>
  <c r="L344" i="2"/>
  <c r="A344" i="2" s="1"/>
  <c r="L349" i="2"/>
  <c r="A349" i="2" s="1"/>
  <c r="L359" i="2"/>
  <c r="A359" i="2" s="1"/>
  <c r="L371" i="2"/>
  <c r="A371" i="2" s="1"/>
  <c r="L381" i="2"/>
  <c r="A381" i="2" s="1"/>
  <c r="L393" i="2"/>
  <c r="A393" i="2" s="1"/>
  <c r="L398" i="2"/>
  <c r="A398" i="2" s="1"/>
  <c r="L410" i="2"/>
  <c r="A410" i="2" s="1"/>
  <c r="L422" i="2"/>
  <c r="A422" i="2" s="1"/>
  <c r="L433" i="2"/>
  <c r="A433" i="2" s="1"/>
  <c r="L449" i="2"/>
  <c r="A449" i="2" s="1"/>
  <c r="L461" i="2"/>
  <c r="A461" i="2" s="1"/>
  <c r="L466" i="2"/>
  <c r="A466" i="2" s="1"/>
  <c r="L477" i="2"/>
  <c r="A477" i="2" s="1"/>
  <c r="L482" i="2"/>
  <c r="A482" i="2" s="1"/>
  <c r="L20" i="2"/>
  <c r="A20" i="2" s="1"/>
  <c r="L25" i="2"/>
  <c r="A25" i="2" s="1"/>
  <c r="L32" i="2"/>
  <c r="A32" i="2" s="1"/>
  <c r="L37" i="2"/>
  <c r="A37" i="2" s="1"/>
  <c r="L55" i="2"/>
  <c r="A55" i="2" s="1"/>
  <c r="L60" i="2"/>
  <c r="A60" i="2" s="1"/>
  <c r="L66" i="2"/>
  <c r="A66" i="2" s="1"/>
  <c r="L71" i="2"/>
  <c r="A71" i="2" s="1"/>
  <c r="L77" i="2"/>
  <c r="A77" i="2" s="1"/>
  <c r="L81" i="2"/>
  <c r="A81" i="2" s="1"/>
  <c r="L86" i="2"/>
  <c r="A86" i="2" s="1"/>
  <c r="L92" i="2"/>
  <c r="A92" i="2" s="1"/>
  <c r="L97" i="2"/>
  <c r="A97" i="2" s="1"/>
  <c r="L103" i="2"/>
  <c r="A103" i="2" s="1"/>
  <c r="L108" i="2"/>
  <c r="A108" i="2" s="1"/>
  <c r="L114" i="2"/>
  <c r="A114" i="2" s="1"/>
  <c r="L118" i="2"/>
  <c r="A118" i="2" s="1"/>
  <c r="L125" i="2"/>
  <c r="A125" i="2" s="1"/>
  <c r="L129" i="2"/>
  <c r="A129" i="2" s="1"/>
  <c r="L134" i="2"/>
  <c r="A134" i="2" s="1"/>
  <c r="L140" i="2"/>
  <c r="A140" i="2" s="1"/>
  <c r="L145" i="2"/>
  <c r="A145" i="2" s="1"/>
  <c r="L151" i="2"/>
  <c r="A151" i="2" s="1"/>
  <c r="L156" i="2"/>
  <c r="A156" i="2" s="1"/>
  <c r="L162" i="2"/>
  <c r="A162" i="2" s="1"/>
  <c r="L167" i="2"/>
  <c r="A167" i="2" s="1"/>
  <c r="L173" i="2"/>
  <c r="A173" i="2" s="1"/>
  <c r="L178" i="2"/>
  <c r="A178" i="2" s="1"/>
  <c r="L182" i="2"/>
  <c r="A182" i="2" s="1"/>
  <c r="L188" i="2"/>
  <c r="A188" i="2" s="1"/>
  <c r="L193" i="2"/>
  <c r="A193" i="2" s="1"/>
  <c r="L199" i="2"/>
  <c r="A199" i="2" s="1"/>
  <c r="L204" i="2"/>
  <c r="A204" i="2" s="1"/>
  <c r="L210" i="2"/>
  <c r="A210" i="2" s="1"/>
  <c r="L215" i="2"/>
  <c r="A215" i="2" s="1"/>
  <c r="L233" i="2"/>
  <c r="A233" i="2" s="1"/>
  <c r="L237" i="2"/>
  <c r="A237" i="2" s="1"/>
  <c r="L242" i="2"/>
  <c r="A242" i="2" s="1"/>
  <c r="L248" i="2"/>
  <c r="A248" i="2" s="1"/>
  <c r="L253" i="2"/>
  <c r="A253" i="2" s="1"/>
  <c r="L259" i="2"/>
  <c r="A259" i="2" s="1"/>
  <c r="L264" i="2"/>
  <c r="A264" i="2" s="1"/>
  <c r="L270" i="2"/>
  <c r="A270" i="2" s="1"/>
  <c r="L275" i="2"/>
  <c r="A275" i="2" s="1"/>
  <c r="L284" i="2"/>
  <c r="A284" i="2" s="1"/>
  <c r="L289" i="2"/>
  <c r="A289" i="2" s="1"/>
  <c r="L295" i="2"/>
  <c r="A295" i="2" s="1"/>
  <c r="L300" i="2"/>
  <c r="A300" i="2" s="1"/>
  <c r="L308" i="2"/>
  <c r="A308" i="2" s="1"/>
  <c r="L313" i="2"/>
  <c r="A313" i="2" s="1"/>
  <c r="L317" i="2"/>
  <c r="A317" i="2" s="1"/>
  <c r="L323" i="2"/>
  <c r="A323" i="2" s="1"/>
  <c r="L329" i="2"/>
  <c r="A329" i="2" s="1"/>
  <c r="L335" i="2"/>
  <c r="A335" i="2" s="1"/>
  <c r="L345" i="2"/>
  <c r="A345" i="2" s="1"/>
  <c r="L350" i="2"/>
  <c r="A350" i="2" s="1"/>
  <c r="L355" i="2"/>
  <c r="A355" i="2" s="1"/>
  <c r="L360" i="2"/>
  <c r="A360" i="2" s="1"/>
  <c r="L367" i="2"/>
  <c r="A367" i="2" s="1"/>
  <c r="L372" i="2"/>
  <c r="A372" i="2" s="1"/>
  <c r="L378" i="2"/>
  <c r="A378" i="2" s="1"/>
  <c r="L383" i="2"/>
  <c r="A383" i="2" s="1"/>
  <c r="L389" i="2"/>
  <c r="A389" i="2" s="1"/>
  <c r="L395" i="2"/>
  <c r="A395" i="2" s="1"/>
  <c r="L401" i="2"/>
  <c r="A401" i="2" s="1"/>
  <c r="L407" i="2"/>
  <c r="A407" i="2" s="1"/>
  <c r="L413" i="2"/>
  <c r="A413" i="2" s="1"/>
  <c r="L419" i="2"/>
  <c r="A419" i="2" s="1"/>
  <c r="L425" i="2"/>
  <c r="A425" i="2" s="1"/>
  <c r="L429" i="2"/>
  <c r="A429" i="2" s="1"/>
  <c r="L434" i="2"/>
  <c r="A434" i="2" s="1"/>
  <c r="L451" i="2"/>
  <c r="A451" i="2" s="1"/>
  <c r="L456" i="2"/>
  <c r="A456" i="2" s="1"/>
  <c r="L463" i="2"/>
  <c r="A463" i="2" s="1"/>
  <c r="L467" i="2"/>
  <c r="A467" i="2" s="1"/>
  <c r="L473" i="2"/>
  <c r="A473" i="2" s="1"/>
  <c r="L479" i="2"/>
  <c r="A479" i="2" s="1"/>
  <c r="L11" i="2"/>
  <c r="A11" i="2" s="1"/>
  <c r="N473" i="2" l="1"/>
  <c r="N463" i="2"/>
  <c r="N451" i="2"/>
  <c r="N429" i="2"/>
  <c r="N419" i="2"/>
  <c r="N407" i="2"/>
  <c r="N395" i="2"/>
  <c r="N383" i="2"/>
  <c r="N372" i="2"/>
  <c r="N360" i="2"/>
  <c r="N350" i="2"/>
  <c r="N335" i="2"/>
  <c r="N323" i="2"/>
  <c r="N313" i="2"/>
  <c r="N300" i="2"/>
  <c r="N275" i="2"/>
  <c r="N264" i="2"/>
  <c r="N253" i="2"/>
  <c r="N242" i="2"/>
  <c r="N233" i="2"/>
  <c r="N210" i="2"/>
  <c r="N199" i="2"/>
  <c r="N188" i="2"/>
  <c r="N178" i="2"/>
  <c r="N167" i="2"/>
  <c r="N156" i="2"/>
  <c r="N145" i="2"/>
  <c r="N134" i="2"/>
  <c r="N125" i="2"/>
  <c r="N114" i="2"/>
  <c r="N103" i="2"/>
  <c r="N92" i="2"/>
  <c r="N81" i="2"/>
  <c r="N71" i="2"/>
  <c r="N60" i="2"/>
  <c r="N37" i="2"/>
  <c r="N25" i="2"/>
  <c r="N482" i="2"/>
  <c r="N466" i="2"/>
  <c r="N449" i="2"/>
  <c r="N433" i="2"/>
  <c r="N410" i="2"/>
  <c r="N393" i="2"/>
  <c r="N371" i="2"/>
  <c r="N349" i="2"/>
  <c r="N333" i="2"/>
  <c r="N321" i="2"/>
  <c r="N307" i="2"/>
  <c r="N278" i="2"/>
  <c r="N269" i="2"/>
  <c r="N258" i="2"/>
  <c r="N241" i="2"/>
  <c r="N213" i="2"/>
  <c r="N198" i="2"/>
  <c r="N177" i="2"/>
  <c r="N161" i="2"/>
  <c r="N139" i="2"/>
  <c r="N117" i="2"/>
  <c r="N96" i="2"/>
  <c r="N80" i="2"/>
  <c r="N31" i="2"/>
  <c r="N19" i="2"/>
  <c r="N95" i="2"/>
  <c r="N84" i="2"/>
  <c r="N73" i="2"/>
  <c r="N62" i="2"/>
  <c r="N53" i="2"/>
  <c r="N18" i="2"/>
  <c r="N121" i="2"/>
  <c r="N105" i="2"/>
  <c r="N464" i="2"/>
  <c r="N420" i="2"/>
  <c r="N396" i="2"/>
  <c r="N379" i="2"/>
  <c r="N356" i="2"/>
  <c r="N336" i="2"/>
  <c r="N309" i="2"/>
  <c r="N271" i="2"/>
  <c r="N254" i="2"/>
  <c r="N216" i="2"/>
  <c r="N200" i="2"/>
  <c r="N179" i="2"/>
  <c r="N152" i="2"/>
  <c r="N131" i="2"/>
  <c r="N109" i="2"/>
  <c r="N89" i="2"/>
  <c r="N72" i="2"/>
  <c r="N33" i="2"/>
  <c r="N481" i="2"/>
  <c r="N469" i="2"/>
  <c r="N458" i="2"/>
  <c r="N432" i="2"/>
  <c r="N421" i="2"/>
  <c r="N409" i="2"/>
  <c r="N397" i="2"/>
  <c r="N385" i="2"/>
  <c r="N374" i="2"/>
  <c r="N362" i="2"/>
  <c r="N353" i="2"/>
  <c r="N343" i="2"/>
  <c r="N332" i="2"/>
  <c r="N320" i="2"/>
  <c r="N306" i="2"/>
  <c r="N297" i="2"/>
  <c r="N277" i="2"/>
  <c r="N266" i="2"/>
  <c r="N257" i="2"/>
  <c r="N246" i="2"/>
  <c r="N235" i="2"/>
  <c r="N212" i="2"/>
  <c r="N201" i="2"/>
  <c r="N191" i="2"/>
  <c r="N180" i="2"/>
  <c r="N169" i="2"/>
  <c r="N158" i="2"/>
  <c r="N149" i="2"/>
  <c r="N138" i="2"/>
  <c r="N127" i="2"/>
  <c r="N502" i="2"/>
  <c r="N417" i="2"/>
  <c r="N386" i="2"/>
  <c r="N365" i="2"/>
  <c r="N338" i="2"/>
  <c r="N294" i="2"/>
  <c r="N252" i="2"/>
  <c r="N203" i="2"/>
  <c r="N181" i="2"/>
  <c r="N155" i="2"/>
  <c r="N133" i="2"/>
  <c r="N113" i="2"/>
  <c r="N91" i="2"/>
  <c r="N65" i="2"/>
  <c r="N475" i="2"/>
  <c r="N457" i="2"/>
  <c r="N426" i="2"/>
  <c r="N403" i="2"/>
  <c r="N373" i="2"/>
  <c r="N341" i="2"/>
  <c r="N324" i="2"/>
  <c r="N305" i="2"/>
  <c r="N249" i="2"/>
  <c r="N234" i="2"/>
  <c r="N194" i="2"/>
  <c r="N175" i="2"/>
  <c r="N157" i="2"/>
  <c r="N137" i="2"/>
  <c r="N115" i="2"/>
  <c r="N93" i="2"/>
  <c r="N67" i="2"/>
  <c r="N38" i="2"/>
  <c r="N17" i="2"/>
  <c r="N500" i="2"/>
  <c r="N507" i="2"/>
  <c r="N505" i="2"/>
  <c r="N467" i="2"/>
  <c r="N434" i="2"/>
  <c r="N413" i="2"/>
  <c r="N401" i="2"/>
  <c r="N389" i="2"/>
  <c r="N378" i="2"/>
  <c r="N367" i="2"/>
  <c r="N345" i="2"/>
  <c r="N329" i="2"/>
  <c r="N317" i="2"/>
  <c r="N308" i="2"/>
  <c r="N295" i="2"/>
  <c r="N270" i="2"/>
  <c r="N259" i="2"/>
  <c r="N248" i="2"/>
  <c r="N237" i="2"/>
  <c r="N215" i="2"/>
  <c r="N204" i="2"/>
  <c r="N193" i="2"/>
  <c r="N182" i="2"/>
  <c r="N173" i="2"/>
  <c r="N162" i="2"/>
  <c r="N151" i="2"/>
  <c r="N140" i="2"/>
  <c r="N129" i="2"/>
  <c r="N118" i="2"/>
  <c r="N108" i="2"/>
  <c r="N97" i="2"/>
  <c r="N86" i="2"/>
  <c r="N77" i="2"/>
  <c r="N66" i="2"/>
  <c r="N55" i="2"/>
  <c r="N32" i="2"/>
  <c r="N20" i="2"/>
  <c r="N477" i="2"/>
  <c r="N461" i="2"/>
  <c r="N422" i="2"/>
  <c r="N398" i="2"/>
  <c r="N381" i="2"/>
  <c r="N359" i="2"/>
  <c r="N344" i="2"/>
  <c r="N326" i="2"/>
  <c r="N312" i="2"/>
  <c r="N273" i="2"/>
  <c r="N263" i="2"/>
  <c r="N247" i="2"/>
  <c r="N236" i="2"/>
  <c r="N209" i="2"/>
  <c r="N187" i="2"/>
  <c r="N170" i="2"/>
  <c r="N150" i="2"/>
  <c r="N128" i="2"/>
  <c r="N107" i="2"/>
  <c r="N85" i="2"/>
  <c r="N69" i="2"/>
  <c r="N36" i="2"/>
  <c r="N24" i="2"/>
  <c r="N116" i="2"/>
  <c r="N90" i="2"/>
  <c r="N79" i="2"/>
  <c r="N68" i="2"/>
  <c r="N57" i="2"/>
  <c r="N29" i="2"/>
  <c r="N110" i="2"/>
  <c r="N101" i="2"/>
  <c r="N480" i="2"/>
  <c r="N452" i="2"/>
  <c r="N431" i="2"/>
  <c r="N408" i="2"/>
  <c r="N391" i="2"/>
  <c r="N368" i="2"/>
  <c r="N347" i="2"/>
  <c r="N319" i="2"/>
  <c r="N301" i="2"/>
  <c r="N276" i="2"/>
  <c r="N265" i="2"/>
  <c r="N239" i="2"/>
  <c r="N205" i="2"/>
  <c r="N189" i="2"/>
  <c r="N168" i="2"/>
  <c r="N141" i="2"/>
  <c r="N120" i="2"/>
  <c r="N98" i="2"/>
  <c r="N83" i="2"/>
  <c r="N56" i="2"/>
  <c r="N476" i="2"/>
  <c r="N465" i="2"/>
  <c r="N453" i="2"/>
  <c r="N427" i="2"/>
  <c r="N416" i="2"/>
  <c r="N404" i="2"/>
  <c r="N392" i="2"/>
  <c r="N380" i="2"/>
  <c r="N369" i="2"/>
  <c r="N357" i="2"/>
  <c r="N348" i="2"/>
  <c r="N337" i="2"/>
  <c r="N325" i="2"/>
  <c r="N311" i="2"/>
  <c r="N302" i="2"/>
  <c r="N293" i="2"/>
  <c r="N272" i="2"/>
  <c r="N261" i="2"/>
  <c r="N251" i="2"/>
  <c r="N240" i="2"/>
  <c r="N217" i="2"/>
  <c r="N206" i="2"/>
  <c r="N197" i="2"/>
  <c r="N186" i="2"/>
  <c r="N176" i="2"/>
  <c r="N164" i="2"/>
  <c r="N153" i="2"/>
  <c r="N143" i="2"/>
  <c r="N132" i="2"/>
  <c r="N506" i="2"/>
  <c r="N498" i="2"/>
  <c r="N470" i="2"/>
  <c r="N479" i="2"/>
  <c r="N456" i="2"/>
  <c r="N425" i="2"/>
  <c r="N355" i="2"/>
  <c r="N11" i="2"/>
  <c r="N455" i="2"/>
  <c r="N428" i="2"/>
  <c r="N405" i="2"/>
  <c r="N377" i="2"/>
  <c r="N354" i="2"/>
  <c r="N299" i="2"/>
  <c r="N218" i="2"/>
  <c r="N192" i="2"/>
  <c r="N165" i="2"/>
  <c r="N144" i="2"/>
  <c r="N122" i="2"/>
  <c r="N102" i="2"/>
  <c r="N74" i="2"/>
  <c r="N468" i="2"/>
  <c r="N415" i="2"/>
  <c r="N384" i="2"/>
  <c r="N361" i="2"/>
  <c r="N331" i="2"/>
  <c r="N314" i="2"/>
  <c r="N296" i="2"/>
  <c r="N260" i="2"/>
  <c r="N245" i="2"/>
  <c r="N211" i="2"/>
  <c r="N185" i="2"/>
  <c r="N163" i="2"/>
  <c r="N146" i="2"/>
  <c r="N126" i="2"/>
  <c r="N104" i="2"/>
  <c r="N78" i="2"/>
  <c r="N61" i="2"/>
  <c r="N26" i="2"/>
  <c r="N504" i="2"/>
  <c r="N501" i="2"/>
  <c r="N289" i="2"/>
  <c r="N283" i="2"/>
  <c r="N285" i="2"/>
  <c r="N281" i="2"/>
  <c r="N290" i="2"/>
  <c r="N490" i="2"/>
  <c r="N493" i="2"/>
  <c r="N488" i="2"/>
  <c r="N495" i="2"/>
  <c r="N487" i="2"/>
  <c r="N288" i="2"/>
  <c r="N287" i="2"/>
  <c r="N494" i="2"/>
  <c r="N486" i="2"/>
  <c r="N489" i="2"/>
  <c r="N284" i="2"/>
  <c r="N492" i="2"/>
  <c r="N491" i="2"/>
  <c r="M395" i="2"/>
  <c r="M71" i="2"/>
  <c r="M477" i="2"/>
  <c r="M398" i="2"/>
  <c r="M278" i="2"/>
  <c r="M198" i="2"/>
  <c r="M139" i="2"/>
  <c r="M96" i="2"/>
  <c r="M80" i="2"/>
  <c r="M31" i="2"/>
  <c r="M19" i="2"/>
  <c r="M95" i="2"/>
  <c r="M84" i="2"/>
  <c r="M73" i="2"/>
  <c r="M18" i="2"/>
  <c r="M428" i="2"/>
  <c r="M405" i="2"/>
  <c r="M377" i="2"/>
  <c r="M354" i="2"/>
  <c r="M252" i="2"/>
  <c r="M203" i="2"/>
  <c r="M181" i="2"/>
  <c r="M155" i="2"/>
  <c r="M133" i="2"/>
  <c r="M65" i="2"/>
  <c r="M500" i="2"/>
  <c r="M490" i="2"/>
  <c r="M507" i="2"/>
  <c r="M489" i="2"/>
  <c r="M502" i="2"/>
  <c r="M492" i="2"/>
  <c r="M501" i="2"/>
  <c r="M491" i="2"/>
  <c r="M463" i="2"/>
  <c r="M407" i="2"/>
  <c r="M372" i="2"/>
  <c r="M335" i="2"/>
  <c r="M264" i="2"/>
  <c r="M210" i="2"/>
  <c r="M167" i="2"/>
  <c r="M134" i="2"/>
  <c r="M103" i="2"/>
  <c r="M381" i="2"/>
  <c r="M177" i="2"/>
  <c r="M91" i="2"/>
  <c r="M110" i="2"/>
  <c r="M464" i="2"/>
  <c r="M420" i="2"/>
  <c r="M396" i="2"/>
  <c r="M379" i="2"/>
  <c r="M356" i="2"/>
  <c r="M336" i="2"/>
  <c r="M285" i="2"/>
  <c r="M271" i="2"/>
  <c r="M254" i="2"/>
  <c r="M216" i="2"/>
  <c r="M200" i="2"/>
  <c r="M179" i="2"/>
  <c r="M152" i="2"/>
  <c r="M131" i="2"/>
  <c r="M109" i="2"/>
  <c r="M72" i="2"/>
  <c r="M33" i="2"/>
  <c r="M476" i="2"/>
  <c r="M465" i="2"/>
  <c r="M453" i="2"/>
  <c r="M427" i="2"/>
  <c r="M416" i="2"/>
  <c r="M404" i="2"/>
  <c r="M392" i="2"/>
  <c r="M380" i="2"/>
  <c r="M369" i="2"/>
  <c r="M357" i="2"/>
  <c r="M337" i="2"/>
  <c r="M281" i="2"/>
  <c r="M272" i="2"/>
  <c r="M261" i="2"/>
  <c r="M251" i="2"/>
  <c r="M217" i="2"/>
  <c r="M206" i="2"/>
  <c r="M197" i="2"/>
  <c r="M186" i="2"/>
  <c r="M176" i="2"/>
  <c r="M164" i="2"/>
  <c r="M153" i="2"/>
  <c r="M143" i="2"/>
  <c r="M132" i="2"/>
  <c r="M475" i="2"/>
  <c r="M457" i="2"/>
  <c r="M426" i="2"/>
  <c r="M403" i="2"/>
  <c r="M373" i="2"/>
  <c r="M260" i="2"/>
  <c r="M211" i="2"/>
  <c r="M163" i="2"/>
  <c r="M146" i="2"/>
  <c r="M126" i="2"/>
  <c r="M104" i="2"/>
  <c r="M78" i="2"/>
  <c r="M26" i="2"/>
  <c r="M419" i="2"/>
  <c r="M360" i="2"/>
  <c r="M275" i="2"/>
  <c r="M188" i="2"/>
  <c r="M156" i="2"/>
  <c r="M92" i="2"/>
  <c r="M25" i="2"/>
  <c r="M11" i="2"/>
  <c r="M479" i="2"/>
  <c r="M467" i="2"/>
  <c r="M456" i="2"/>
  <c r="M434" i="2"/>
  <c r="M378" i="2"/>
  <c r="M367" i="2"/>
  <c r="M355" i="2"/>
  <c r="M284" i="2"/>
  <c r="M270" i="2"/>
  <c r="M259" i="2"/>
  <c r="M248" i="2"/>
  <c r="M215" i="2"/>
  <c r="M204" i="2"/>
  <c r="M193" i="2"/>
  <c r="M182" i="2"/>
  <c r="M162" i="2"/>
  <c r="M151" i="2"/>
  <c r="M140" i="2"/>
  <c r="M129" i="2"/>
  <c r="M118" i="2"/>
  <c r="M108" i="2"/>
  <c r="M97" i="2"/>
  <c r="M86" i="2"/>
  <c r="M66" i="2"/>
  <c r="M32" i="2"/>
  <c r="M20" i="2"/>
  <c r="M482" i="2"/>
  <c r="M466" i="2"/>
  <c r="M433" i="2"/>
  <c r="M410" i="2"/>
  <c r="M393" i="2"/>
  <c r="M371" i="2"/>
  <c r="M333" i="2"/>
  <c r="M283" i="2"/>
  <c r="M273" i="2"/>
  <c r="M263" i="2"/>
  <c r="M247" i="2"/>
  <c r="M187" i="2"/>
  <c r="M170" i="2"/>
  <c r="M150" i="2"/>
  <c r="M128" i="2"/>
  <c r="M107" i="2"/>
  <c r="M85" i="2"/>
  <c r="M69" i="2"/>
  <c r="M36" i="2"/>
  <c r="M24" i="2"/>
  <c r="M116" i="2"/>
  <c r="M90" i="2"/>
  <c r="M79" i="2"/>
  <c r="M68" i="2"/>
  <c r="M470" i="2"/>
  <c r="M417" i="2"/>
  <c r="M386" i="2"/>
  <c r="M338" i="2"/>
  <c r="M288" i="2"/>
  <c r="M218" i="2"/>
  <c r="M192" i="2"/>
  <c r="M165" i="2"/>
  <c r="M144" i="2"/>
  <c r="M122" i="2"/>
  <c r="M102" i="2"/>
  <c r="M74" i="2"/>
  <c r="M504" i="2"/>
  <c r="M494" i="2"/>
  <c r="M486" i="2"/>
  <c r="L485" i="2"/>
  <c r="A485" i="2" s="1"/>
  <c r="M493" i="2"/>
  <c r="M506" i="2"/>
  <c r="M498" i="2"/>
  <c r="L497" i="2"/>
  <c r="A497" i="2" s="1"/>
  <c r="M488" i="2"/>
  <c r="M505" i="2"/>
  <c r="M495" i="2"/>
  <c r="M487" i="2"/>
  <c r="M451" i="2"/>
  <c r="M429" i="2"/>
  <c r="M383" i="2"/>
  <c r="M289" i="2"/>
  <c r="M253" i="2"/>
  <c r="M199" i="2"/>
  <c r="M178" i="2"/>
  <c r="M145" i="2"/>
  <c r="M114" i="2"/>
  <c r="M81" i="2"/>
  <c r="M37" i="2"/>
  <c r="M422" i="2"/>
  <c r="M359" i="2"/>
  <c r="M258" i="2"/>
  <c r="M213" i="2"/>
  <c r="M117" i="2"/>
  <c r="M455" i="2"/>
  <c r="M121" i="2"/>
  <c r="M105" i="2"/>
  <c r="M480" i="2"/>
  <c r="M452" i="2"/>
  <c r="M431" i="2"/>
  <c r="M408" i="2"/>
  <c r="M391" i="2"/>
  <c r="M368" i="2"/>
  <c r="M276" i="2"/>
  <c r="M265" i="2"/>
  <c r="M205" i="2"/>
  <c r="M189" i="2"/>
  <c r="M168" i="2"/>
  <c r="M141" i="2"/>
  <c r="M120" i="2"/>
  <c r="M98" i="2"/>
  <c r="M83" i="2"/>
  <c r="M481" i="2"/>
  <c r="M469" i="2"/>
  <c r="M458" i="2"/>
  <c r="M432" i="2"/>
  <c r="M421" i="2"/>
  <c r="M409" i="2"/>
  <c r="M397" i="2"/>
  <c r="M385" i="2"/>
  <c r="M374" i="2"/>
  <c r="M362" i="2"/>
  <c r="M332" i="2"/>
  <c r="M287" i="2"/>
  <c r="M277" i="2"/>
  <c r="M266" i="2"/>
  <c r="M246" i="2"/>
  <c r="M212" i="2"/>
  <c r="M201" i="2"/>
  <c r="M191" i="2"/>
  <c r="M180" i="2"/>
  <c r="M169" i="2"/>
  <c r="M158" i="2"/>
  <c r="M138" i="2"/>
  <c r="M127" i="2"/>
  <c r="M468" i="2"/>
  <c r="M415" i="2"/>
  <c r="M384" i="2"/>
  <c r="M361" i="2"/>
  <c r="M331" i="2"/>
  <c r="M290" i="2"/>
  <c r="M249" i="2"/>
  <c r="M194" i="2"/>
  <c r="M175" i="2"/>
  <c r="M157" i="2"/>
  <c r="M115" i="2"/>
  <c r="M93" i="2"/>
  <c r="M67" i="2"/>
  <c r="M38" i="2"/>
  <c r="M239" i="2"/>
  <c r="L227" i="2"/>
  <c r="A227" i="2" s="1"/>
  <c r="M56" i="2"/>
  <c r="L44" i="2"/>
  <c r="A44" i="2" s="1"/>
  <c r="M353" i="2"/>
  <c r="M343" i="2"/>
  <c r="M320" i="2"/>
  <c r="M306" i="2"/>
  <c r="M297" i="2"/>
  <c r="M245" i="2"/>
  <c r="M185" i="2"/>
  <c r="M61" i="2"/>
  <c r="L49" i="2"/>
  <c r="A49" i="2" s="1"/>
  <c r="M113" i="2"/>
  <c r="M347" i="2"/>
  <c r="M319" i="2"/>
  <c r="M301" i="2"/>
  <c r="M425" i="2"/>
  <c r="M413" i="2"/>
  <c r="M401" i="2"/>
  <c r="M389" i="2"/>
  <c r="M345" i="2"/>
  <c r="M329" i="2"/>
  <c r="M317" i="2"/>
  <c r="M308" i="2"/>
  <c r="M295" i="2"/>
  <c r="M237" i="2"/>
  <c r="L225" i="2"/>
  <c r="A225" i="2" s="1"/>
  <c r="M173" i="2"/>
  <c r="M77" i="2"/>
  <c r="M55" i="2"/>
  <c r="L43" i="2"/>
  <c r="A43" i="2" s="1"/>
  <c r="M449" i="2"/>
  <c r="M349" i="2"/>
  <c r="M321" i="2"/>
  <c r="M307" i="2"/>
  <c r="M236" i="2"/>
  <c r="L224" i="2"/>
  <c r="A224" i="2" s="1"/>
  <c r="M209" i="2"/>
  <c r="M57" i="2"/>
  <c r="L45" i="2"/>
  <c r="A45" i="2" s="1"/>
  <c r="M29" i="2"/>
  <c r="M365" i="2"/>
  <c r="M294" i="2"/>
  <c r="M257" i="2"/>
  <c r="M235" i="2"/>
  <c r="L223" i="2"/>
  <c r="A223" i="2" s="1"/>
  <c r="M149" i="2"/>
  <c r="M314" i="2"/>
  <c r="M296" i="2"/>
  <c r="M101" i="2"/>
  <c r="M309" i="2"/>
  <c r="M89" i="2"/>
  <c r="M348" i="2"/>
  <c r="M325" i="2"/>
  <c r="M311" i="2"/>
  <c r="M302" i="2"/>
  <c r="M293" i="2"/>
  <c r="M234" i="2"/>
  <c r="L222" i="2"/>
  <c r="A222" i="2" s="1"/>
  <c r="M137" i="2"/>
  <c r="M17" i="2"/>
  <c r="M473" i="2"/>
  <c r="M350" i="2"/>
  <c r="M323" i="2"/>
  <c r="M313" i="2"/>
  <c r="M300" i="2"/>
  <c r="M242" i="2"/>
  <c r="L230" i="2"/>
  <c r="A230" i="2" s="1"/>
  <c r="M233" i="2"/>
  <c r="L221" i="2"/>
  <c r="A221" i="2" s="1"/>
  <c r="M125" i="2"/>
  <c r="M60" i="2"/>
  <c r="L48" i="2"/>
  <c r="A48" i="2" s="1"/>
  <c r="M461" i="2"/>
  <c r="M344" i="2"/>
  <c r="M326" i="2"/>
  <c r="M312" i="2"/>
  <c r="M269" i="2"/>
  <c r="M241" i="2"/>
  <c r="L229" i="2"/>
  <c r="A229" i="2" s="1"/>
  <c r="M161" i="2"/>
  <c r="M59" i="2"/>
  <c r="M62" i="2"/>
  <c r="L50" i="2"/>
  <c r="A50" i="2" s="1"/>
  <c r="M53" i="2"/>
  <c r="L41" i="2"/>
  <c r="A41" i="2" s="1"/>
  <c r="M299" i="2"/>
  <c r="M240" i="2"/>
  <c r="L228" i="2"/>
  <c r="A228" i="2" s="1"/>
  <c r="M341" i="2"/>
  <c r="M324" i="2"/>
  <c r="M305" i="2"/>
  <c r="L119" i="2"/>
  <c r="A119" i="2" s="1"/>
  <c r="N497" i="2" l="1"/>
  <c r="N221" i="2"/>
  <c r="N49" i="2"/>
  <c r="N229" i="2"/>
  <c r="N48" i="2"/>
  <c r="N45" i="2"/>
  <c r="N225" i="2"/>
  <c r="N228" i="2"/>
  <c r="N230" i="2"/>
  <c r="N222" i="2"/>
  <c r="N44" i="2"/>
  <c r="N41" i="2"/>
  <c r="N119" i="2"/>
  <c r="N223" i="2"/>
  <c r="N224" i="2"/>
  <c r="N227" i="2"/>
  <c r="N50" i="2"/>
  <c r="N43" i="2"/>
  <c r="N485" i="2"/>
  <c r="M229" i="2"/>
  <c r="M227" i="2"/>
  <c r="M45" i="2"/>
  <c r="M119" i="2"/>
  <c r="M112" i="2" s="1"/>
  <c r="M111" i="2" s="1"/>
  <c r="M228" i="2"/>
  <c r="M41" i="2"/>
  <c r="M48" i="2"/>
  <c r="M223" i="2"/>
  <c r="M225" i="2"/>
  <c r="L496" i="2"/>
  <c r="A496" i="2" s="1"/>
  <c r="M43" i="2"/>
  <c r="M230" i="2"/>
  <c r="M497" i="2"/>
  <c r="M496" i="2" s="1"/>
  <c r="L484" i="2"/>
  <c r="A484" i="2" s="1"/>
  <c r="M50" i="2"/>
  <c r="M222" i="2"/>
  <c r="M224" i="2"/>
  <c r="M49" i="2"/>
  <c r="M44" i="2"/>
  <c r="M485" i="2"/>
  <c r="M484" i="2" s="1"/>
  <c r="L47" i="2"/>
  <c r="A47" i="2" s="1"/>
  <c r="M221" i="2"/>
  <c r="L112" i="2"/>
  <c r="A112" i="2" s="1"/>
  <c r="N484" i="2" l="1"/>
  <c r="N496" i="2"/>
  <c r="N112" i="2"/>
  <c r="N47" i="2"/>
  <c r="M47" i="2"/>
  <c r="L111" i="2"/>
  <c r="A111" i="2" s="1"/>
  <c r="N111" i="2" l="1"/>
  <c r="L478" i="2" l="1"/>
  <c r="A478" i="2" s="1"/>
  <c r="L454" i="2"/>
  <c r="A454" i="2" s="1"/>
  <c r="L418" i="2"/>
  <c r="L406" i="2"/>
  <c r="A406" i="2" s="1"/>
  <c r="L394" i="2"/>
  <c r="A394" i="2" s="1"/>
  <c r="L370" i="2"/>
  <c r="A370" i="2" s="1"/>
  <c r="L346" i="2"/>
  <c r="A346" i="2" s="1"/>
  <c r="L334" i="2"/>
  <c r="A334" i="2" s="1"/>
  <c r="L322" i="2"/>
  <c r="A322" i="2" s="1"/>
  <c r="L286" i="2"/>
  <c r="A286" i="2" s="1"/>
  <c r="L34" i="2"/>
  <c r="A34" i="2" s="1"/>
  <c r="L12" i="2"/>
  <c r="A12" i="2" s="1"/>
  <c r="L10" i="2"/>
  <c r="A10" i="2" s="1"/>
  <c r="L9" i="2"/>
  <c r="A9" i="2" s="1"/>
  <c r="L6" i="2"/>
  <c r="A6" i="2" s="1"/>
  <c r="A418" i="2" l="1"/>
  <c r="L412" i="2"/>
  <c r="N370" i="2"/>
  <c r="N10" i="2"/>
  <c r="N454" i="2"/>
  <c r="N478" i="2"/>
  <c r="N322" i="2"/>
  <c r="N394" i="2"/>
  <c r="N334" i="2"/>
  <c r="N406" i="2"/>
  <c r="N6" i="2"/>
  <c r="N34" i="2"/>
  <c r="N346" i="2"/>
  <c r="N418" i="2"/>
  <c r="N286" i="2"/>
  <c r="N12" i="2"/>
  <c r="N9" i="2"/>
  <c r="M34" i="2"/>
  <c r="M406" i="2"/>
  <c r="M334" i="2"/>
  <c r="M394" i="2"/>
  <c r="M418" i="2"/>
  <c r="M478" i="2"/>
  <c r="M370" i="2"/>
  <c r="M454" i="2"/>
  <c r="M9" i="2"/>
  <c r="M6" i="2"/>
  <c r="L7" i="2"/>
  <c r="A7" i="2" s="1"/>
  <c r="L14" i="2"/>
  <c r="A14" i="2" s="1"/>
  <c r="M12" i="2"/>
  <c r="L8" i="2"/>
  <c r="A8" i="2" s="1"/>
  <c r="L13" i="2"/>
  <c r="A13" i="2" s="1"/>
  <c r="M322" i="2"/>
  <c r="M346" i="2"/>
  <c r="M286" i="2"/>
  <c r="M10" i="2"/>
  <c r="N13" i="2" l="1"/>
  <c r="N14" i="2"/>
  <c r="N8" i="2"/>
  <c r="N7" i="2"/>
  <c r="M8" i="2"/>
  <c r="M14" i="2"/>
  <c r="L366" i="2"/>
  <c r="A366" i="2" s="1"/>
  <c r="L174" i="2"/>
  <c r="A174" i="2" s="1"/>
  <c r="L142" i="2"/>
  <c r="A142" i="2" s="1"/>
  <c r="L414" i="2"/>
  <c r="A414" i="2" s="1"/>
  <c r="L358" i="2"/>
  <c r="A358" i="2" s="1"/>
  <c r="L214" i="2"/>
  <c r="A214" i="2" s="1"/>
  <c r="L106" i="2"/>
  <c r="A106" i="2" s="1"/>
  <c r="L318" i="2"/>
  <c r="A318" i="2" s="1"/>
  <c r="L82" i="2"/>
  <c r="A82" i="2" s="1"/>
  <c r="L462" i="2"/>
  <c r="A462" i="2" s="1"/>
  <c r="L262" i="2"/>
  <c r="A262" i="2" s="1"/>
  <c r="L154" i="2"/>
  <c r="A154" i="2" s="1"/>
  <c r="L30" i="2"/>
  <c r="A30" i="2" s="1"/>
  <c r="M13" i="2"/>
  <c r="M7" i="2"/>
  <c r="L450" i="2"/>
  <c r="A450" i="2" s="1"/>
  <c r="L310" i="2"/>
  <c r="A310" i="2" s="1"/>
  <c r="L238" i="2"/>
  <c r="A238" i="2" s="1"/>
  <c r="L130" i="2"/>
  <c r="A130" i="2" s="1"/>
  <c r="L22" i="2"/>
  <c r="A22" i="2" s="1"/>
  <c r="L402" i="2"/>
  <c r="A402" i="2" s="1"/>
  <c r="L250" i="2"/>
  <c r="A250" i="2" s="1"/>
  <c r="L474" i="2"/>
  <c r="A474" i="2" s="1"/>
  <c r="L390" i="2"/>
  <c r="A390" i="2" s="1"/>
  <c r="L330" i="2"/>
  <c r="A330" i="2" s="1"/>
  <c r="L274" i="2"/>
  <c r="A274" i="2" s="1"/>
  <c r="L166" i="2"/>
  <c r="A166" i="2" s="1"/>
  <c r="L190" i="2"/>
  <c r="A190" i="2" s="1"/>
  <c r="L94" i="2"/>
  <c r="A94" i="2" s="1"/>
  <c r="L430" i="2"/>
  <c r="A430" i="2" s="1"/>
  <c r="L382" i="2"/>
  <c r="A382" i="2" s="1"/>
  <c r="A342" i="2"/>
  <c r="L282" i="2"/>
  <c r="A282" i="2" s="1"/>
  <c r="L202" i="2"/>
  <c r="A202" i="2" s="1"/>
  <c r="L70" i="2"/>
  <c r="A70" i="2" s="1"/>
  <c r="L58" i="2"/>
  <c r="A58" i="2" s="1"/>
  <c r="L5" i="2"/>
  <c r="A5" i="2" s="1"/>
  <c r="N190" i="2" l="1"/>
  <c r="N274" i="2"/>
  <c r="N390" i="2"/>
  <c r="N250" i="2"/>
  <c r="N22" i="2"/>
  <c r="N238" i="2"/>
  <c r="N450" i="2"/>
  <c r="N30" i="2"/>
  <c r="N154" i="2"/>
  <c r="N462" i="2"/>
  <c r="N318" i="2"/>
  <c r="N214" i="2"/>
  <c r="N358" i="2"/>
  <c r="N142" i="2"/>
  <c r="N366" i="2"/>
  <c r="N58" i="2"/>
  <c r="N202" i="2"/>
  <c r="N342" i="2"/>
  <c r="N430" i="2"/>
  <c r="N166" i="2"/>
  <c r="N330" i="2"/>
  <c r="N474" i="2"/>
  <c r="N402" i="2"/>
  <c r="N130" i="2"/>
  <c r="N310" i="2"/>
  <c r="N262" i="2"/>
  <c r="N82" i="2"/>
  <c r="N106" i="2"/>
  <c r="N414" i="2"/>
  <c r="N174" i="2"/>
  <c r="N5" i="2"/>
  <c r="N70" i="2"/>
  <c r="N382" i="2"/>
  <c r="N94" i="2"/>
  <c r="N282" i="2"/>
  <c r="M430" i="2"/>
  <c r="L424" i="2"/>
  <c r="A424" i="2" s="1"/>
  <c r="M190" i="2"/>
  <c r="M184" i="2" s="1"/>
  <c r="M183" i="2" s="1"/>
  <c r="L184" i="2"/>
  <c r="A184" i="2" s="1"/>
  <c r="M274" i="2"/>
  <c r="M268" i="2" s="1"/>
  <c r="M267" i="2" s="1"/>
  <c r="L268" i="2"/>
  <c r="A268" i="2" s="1"/>
  <c r="M390" i="2"/>
  <c r="M388" i="2" s="1"/>
  <c r="M387" i="2" s="1"/>
  <c r="L388" i="2"/>
  <c r="A388" i="2" s="1"/>
  <c r="M250" i="2"/>
  <c r="M244" i="2" s="1"/>
  <c r="M243" i="2" s="1"/>
  <c r="L244" i="2"/>
  <c r="A244" i="2" s="1"/>
  <c r="M22" i="2"/>
  <c r="M16" i="2" s="1"/>
  <c r="M15" i="2" s="1"/>
  <c r="L16" i="2"/>
  <c r="A16" i="2" s="1"/>
  <c r="M238" i="2"/>
  <c r="L226" i="2"/>
  <c r="A226" i="2" s="1"/>
  <c r="L232" i="2"/>
  <c r="A232" i="2" s="1"/>
  <c r="M450" i="2"/>
  <c r="M448" i="2" s="1"/>
  <c r="M447" i="2" s="1"/>
  <c r="L448" i="2"/>
  <c r="A448" i="2" s="1"/>
  <c r="M262" i="2"/>
  <c r="M256" i="2" s="1"/>
  <c r="M255" i="2" s="1"/>
  <c r="L256" i="2"/>
  <c r="A256" i="2" s="1"/>
  <c r="M82" i="2"/>
  <c r="M76" i="2" s="1"/>
  <c r="M75" i="2" s="1"/>
  <c r="L76" i="2"/>
  <c r="A76" i="2" s="1"/>
  <c r="M106" i="2"/>
  <c r="M100" i="2" s="1"/>
  <c r="M99" i="2" s="1"/>
  <c r="L100" i="2"/>
  <c r="A100" i="2" s="1"/>
  <c r="M414" i="2"/>
  <c r="M412" i="2" s="1"/>
  <c r="M411" i="2" s="1"/>
  <c r="A412" i="2"/>
  <c r="M174" i="2"/>
  <c r="L172" i="2"/>
  <c r="A172" i="2" s="1"/>
  <c r="L42" i="2"/>
  <c r="A42" i="2" s="1"/>
  <c r="M94" i="2"/>
  <c r="M88" i="2" s="1"/>
  <c r="M87" i="2" s="1"/>
  <c r="L88" i="2"/>
  <c r="A88" i="2" s="1"/>
  <c r="M166" i="2"/>
  <c r="M160" i="2" s="1"/>
  <c r="M159" i="2" s="1"/>
  <c r="L160" i="2"/>
  <c r="A160" i="2" s="1"/>
  <c r="M330" i="2"/>
  <c r="M328" i="2" s="1"/>
  <c r="M327" i="2" s="1"/>
  <c r="L328" i="2"/>
  <c r="A328" i="2" s="1"/>
  <c r="M474" i="2"/>
  <c r="M472" i="2" s="1"/>
  <c r="M471" i="2" s="1"/>
  <c r="L472" i="2"/>
  <c r="A472" i="2" s="1"/>
  <c r="M402" i="2"/>
  <c r="M400" i="2" s="1"/>
  <c r="M399" i="2" s="1"/>
  <c r="L400" i="2"/>
  <c r="A400" i="2" s="1"/>
  <c r="M130" i="2"/>
  <c r="M124" i="2" s="1"/>
  <c r="M123" i="2" s="1"/>
  <c r="L124" i="2"/>
  <c r="A124" i="2" s="1"/>
  <c r="M310" i="2"/>
  <c r="L304" i="2"/>
  <c r="A304" i="2" s="1"/>
  <c r="M30" i="2"/>
  <c r="L28" i="2"/>
  <c r="A28" i="2" s="1"/>
  <c r="M154" i="2"/>
  <c r="M148" i="2" s="1"/>
  <c r="M147" i="2" s="1"/>
  <c r="L148" i="2"/>
  <c r="A148" i="2" s="1"/>
  <c r="M462" i="2"/>
  <c r="M460" i="2" s="1"/>
  <c r="M459" i="2" s="1"/>
  <c r="L460" i="2"/>
  <c r="A460" i="2" s="1"/>
  <c r="M318" i="2"/>
  <c r="L316" i="2"/>
  <c r="A316" i="2" s="1"/>
  <c r="M214" i="2"/>
  <c r="M208" i="2" s="1"/>
  <c r="M207" i="2" s="1"/>
  <c r="L208" i="2"/>
  <c r="A208" i="2" s="1"/>
  <c r="M358" i="2"/>
  <c r="M352" i="2" s="1"/>
  <c r="M351" i="2" s="1"/>
  <c r="L352" i="2"/>
  <c r="A352" i="2" s="1"/>
  <c r="M142" i="2"/>
  <c r="M136" i="2" s="1"/>
  <c r="M135" i="2" s="1"/>
  <c r="L136" i="2"/>
  <c r="A136" i="2" s="1"/>
  <c r="M366" i="2"/>
  <c r="M364" i="2" s="1"/>
  <c r="M363" i="2" s="1"/>
  <c r="L364" i="2"/>
  <c r="A364" i="2" s="1"/>
  <c r="M382" i="2"/>
  <c r="L376" i="2"/>
  <c r="A376" i="2" s="1"/>
  <c r="M342" i="2"/>
  <c r="L340" i="2"/>
  <c r="A340" i="2" s="1"/>
  <c r="M282" i="2"/>
  <c r="L280" i="2"/>
  <c r="A280" i="2" s="1"/>
  <c r="M202" i="2"/>
  <c r="M196" i="2" s="1"/>
  <c r="M195" i="2" s="1"/>
  <c r="L196" i="2"/>
  <c r="A196" i="2" s="1"/>
  <c r="M70" i="2"/>
  <c r="M64" i="2" s="1"/>
  <c r="M63" i="2" s="1"/>
  <c r="L64" i="2"/>
  <c r="A64" i="2" s="1"/>
  <c r="M58" i="2"/>
  <c r="L46" i="2"/>
  <c r="A46" i="2" s="1"/>
  <c r="L52" i="2"/>
  <c r="A52" i="2" s="1"/>
  <c r="M5" i="2"/>
  <c r="L4" i="2"/>
  <c r="A4" i="2" s="1"/>
  <c r="N4" i="2" l="1"/>
  <c r="N124" i="2"/>
  <c r="N160" i="2"/>
  <c r="N88" i="2"/>
  <c r="N196" i="2"/>
  <c r="N340" i="2"/>
  <c r="N364" i="2"/>
  <c r="N352" i="2"/>
  <c r="N316" i="2"/>
  <c r="N148" i="2"/>
  <c r="N304" i="2"/>
  <c r="N76" i="2"/>
  <c r="N232" i="2"/>
  <c r="N424" i="2"/>
  <c r="N268" i="2"/>
  <c r="N400" i="2"/>
  <c r="N412" i="2"/>
  <c r="N244" i="2"/>
  <c r="N64" i="2"/>
  <c r="N280" i="2"/>
  <c r="N376" i="2"/>
  <c r="N136" i="2"/>
  <c r="N208" i="2"/>
  <c r="N460" i="2"/>
  <c r="N28" i="2"/>
  <c r="N100" i="2"/>
  <c r="N256" i="2"/>
  <c r="N448" i="2"/>
  <c r="N52" i="2"/>
  <c r="N472" i="2"/>
  <c r="N172" i="2"/>
  <c r="N16" i="2"/>
  <c r="N388" i="2"/>
  <c r="N184" i="2"/>
  <c r="N328" i="2"/>
  <c r="N226" i="2"/>
  <c r="N42" i="2"/>
  <c r="N46" i="2"/>
  <c r="M280" i="2"/>
  <c r="M279" i="2" s="1"/>
  <c r="L195" i="2"/>
  <c r="A195" i="2" s="1"/>
  <c r="L363" i="2"/>
  <c r="A363" i="2" s="1"/>
  <c r="L351" i="2"/>
  <c r="A351" i="2" s="1"/>
  <c r="L315" i="2"/>
  <c r="A315" i="2" s="1"/>
  <c r="L99" i="2"/>
  <c r="A99" i="2" s="1"/>
  <c r="L255" i="2"/>
  <c r="A255" i="2" s="1"/>
  <c r="L220" i="2"/>
  <c r="A220" i="2" s="1"/>
  <c r="L243" i="2"/>
  <c r="A243" i="2" s="1"/>
  <c r="L267" i="2"/>
  <c r="A267" i="2" s="1"/>
  <c r="L3" i="2"/>
  <c r="A3" i="2" s="1"/>
  <c r="L147" i="2"/>
  <c r="A147" i="2" s="1"/>
  <c r="L123" i="2"/>
  <c r="A123" i="2" s="1"/>
  <c r="L471" i="2"/>
  <c r="A471" i="2" s="1"/>
  <c r="L159" i="2"/>
  <c r="A159" i="2" s="1"/>
  <c r="L87" i="2"/>
  <c r="A87" i="2" s="1"/>
  <c r="L171" i="2"/>
  <c r="A171" i="2" s="1"/>
  <c r="L447" i="2"/>
  <c r="A447" i="2" s="1"/>
  <c r="L63" i="2"/>
  <c r="A63" i="2" s="1"/>
  <c r="L279" i="2"/>
  <c r="A279" i="2" s="1"/>
  <c r="L339" i="2"/>
  <c r="A339" i="2" s="1"/>
  <c r="L375" i="2"/>
  <c r="A375" i="2" s="1"/>
  <c r="L135" i="2"/>
  <c r="A135" i="2" s="1"/>
  <c r="L207" i="2"/>
  <c r="A207" i="2" s="1"/>
  <c r="L303" i="2"/>
  <c r="A303" i="2" s="1"/>
  <c r="L75" i="2"/>
  <c r="A75" i="2" s="1"/>
  <c r="L15" i="2"/>
  <c r="A15" i="2" s="1"/>
  <c r="L387" i="2"/>
  <c r="A387" i="2" s="1"/>
  <c r="L183" i="2"/>
  <c r="A183" i="2" s="1"/>
  <c r="L51" i="2"/>
  <c r="A51" i="2" s="1"/>
  <c r="L459" i="2"/>
  <c r="A459" i="2" s="1"/>
  <c r="L27" i="2"/>
  <c r="A27" i="2" s="1"/>
  <c r="L399" i="2"/>
  <c r="A399" i="2" s="1"/>
  <c r="L327" i="2"/>
  <c r="A327" i="2" s="1"/>
  <c r="L411" i="2"/>
  <c r="A411" i="2" s="1"/>
  <c r="L231" i="2"/>
  <c r="A231" i="2" s="1"/>
  <c r="L423" i="2"/>
  <c r="A423" i="2" s="1"/>
  <c r="M28" i="2"/>
  <c r="M27" i="2" s="1"/>
  <c r="M226" i="2"/>
  <c r="M220" i="2" s="1"/>
  <c r="M219" i="2" s="1"/>
  <c r="M232" i="2"/>
  <c r="M231" i="2" s="1"/>
  <c r="M316" i="2"/>
  <c r="M315" i="2" s="1"/>
  <c r="M42" i="2"/>
  <c r="M172" i="2"/>
  <c r="M171" i="2" s="1"/>
  <c r="M304" i="2"/>
  <c r="M303" i="2" s="1"/>
  <c r="M424" i="2"/>
  <c r="M423" i="2" s="1"/>
  <c r="M376" i="2"/>
  <c r="M375" i="2" s="1"/>
  <c r="M340" i="2"/>
  <c r="M339" i="2" s="1"/>
  <c r="L40" i="2"/>
  <c r="A40" i="2" s="1"/>
  <c r="M46" i="2"/>
  <c r="M52" i="2"/>
  <c r="M51" i="2" s="1"/>
  <c r="M4" i="2"/>
  <c r="M3" i="2" s="1"/>
  <c r="N51" i="2" l="1"/>
  <c r="N423" i="2"/>
  <c r="N459" i="2"/>
  <c r="N135" i="2"/>
  <c r="N63" i="2"/>
  <c r="N447" i="2"/>
  <c r="N159" i="2"/>
  <c r="N351" i="2"/>
  <c r="N231" i="2"/>
  <c r="N75" i="2"/>
  <c r="N375" i="2"/>
  <c r="N471" i="2"/>
  <c r="N3" i="2"/>
  <c r="N255" i="2"/>
  <c r="N363" i="2"/>
  <c r="N399" i="2"/>
  <c r="N387" i="2"/>
  <c r="N303" i="2"/>
  <c r="N339" i="2"/>
  <c r="N171" i="2"/>
  <c r="N123" i="2"/>
  <c r="N267" i="2"/>
  <c r="N99" i="2"/>
  <c r="N195" i="2"/>
  <c r="N183" i="2"/>
  <c r="N411" i="2"/>
  <c r="N27" i="2"/>
  <c r="N15" i="2"/>
  <c r="N207" i="2"/>
  <c r="N279" i="2"/>
  <c r="N87" i="2"/>
  <c r="N147" i="2"/>
  <c r="N243" i="2"/>
  <c r="N315" i="2"/>
  <c r="N40" i="2"/>
  <c r="N327" i="2"/>
  <c r="N220" i="2"/>
  <c r="L219" i="2"/>
  <c r="A219" i="2" s="1"/>
  <c r="L39" i="2"/>
  <c r="A39" i="2" s="1"/>
  <c r="M40" i="2"/>
  <c r="M39" i="2" s="1"/>
  <c r="N39" i="2" l="1"/>
  <c r="N219" i="2"/>
  <c r="N298" i="2"/>
  <c r="K292" i="2"/>
  <c r="A292" i="2" s="1"/>
  <c r="L298" i="2"/>
  <c r="L292" i="2" s="1"/>
  <c r="M298" i="2"/>
  <c r="M292" i="2"/>
  <c r="M291" i="2" s="1"/>
  <c r="N292" i="2" l="1"/>
  <c r="L291" i="2"/>
  <c r="N291" i="2" s="1"/>
  <c r="K291" i="2"/>
  <c r="A291" i="2" s="1"/>
  <c r="A298" i="2"/>
</calcChain>
</file>

<file path=xl/comments1.xml><?xml version="1.0" encoding="utf-8"?>
<comments xmlns="http://schemas.openxmlformats.org/spreadsheetml/2006/main">
  <authors>
    <author>Author</author>
  </authors>
  <commentList>
    <comment ref="D6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75 030 ლარი გამოყენებულია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66 600 გამოყენებულია ანუ ჯამში - 141 630 ლარი
</t>
        </r>
      </text>
    </comment>
    <comment ref="D5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გამოყენებულია</t>
        </r>
      </text>
    </comment>
    <comment ref="E5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გამოყენებულია</t>
        </r>
      </text>
    </comment>
    <comment ref="D11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გამოყენებულია</t>
        </r>
      </text>
    </comment>
    <comment ref="D334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მთლიანად გამოყენებულია</t>
        </r>
      </text>
    </comment>
    <comment ref="D34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გამოყენებულია</t>
        </r>
      </text>
    </comment>
    <comment ref="D358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მთლიანად გამოყენებულია</t>
        </r>
      </text>
    </comment>
    <comment ref="D370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მთლიანად გამოყენებულია</t>
        </r>
      </text>
    </comment>
    <comment ref="D394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 მთლიანად გამოყენებულია</t>
        </r>
      </text>
    </comment>
    <comment ref="D418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მთლიანად გამოყენებულია</t>
        </r>
      </text>
    </comment>
    <comment ref="E418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მთლიანად გამოყენებულია</t>
        </r>
      </text>
    </comment>
    <comment ref="E442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</commentList>
</comments>
</file>

<file path=xl/sharedStrings.xml><?xml version="1.0" encoding="utf-8"?>
<sst xmlns="http://schemas.openxmlformats.org/spreadsheetml/2006/main" count="1597" uniqueCount="116">
  <si>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</si>
  <si>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</si>
  <si>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</si>
  <si>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</si>
  <si>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</si>
  <si>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</si>
  <si>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</si>
  <si>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</si>
  <si>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</si>
  <si>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</si>
  <si>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</si>
  <si>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</si>
  <si>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</si>
  <si>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</si>
  <si>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სოციალური და ჯანმრთელობის დაცვის პროგრამების მართვა</t>
  </si>
  <si>
    <t>მოსახლეობის საპენსიო უზრუნველყოფა</t>
  </si>
  <si>
    <t>მოსახლეობის მიზნობრივი ჯგუფების სოციალური დახმარება</t>
  </si>
  <si>
    <t>სოციალური რეაბილიტაცია და ბავშვზე ზრუნვა</t>
  </si>
  <si>
    <t>კრიზისულ მდგომარეობაში მყოფი ბავშვიანი ოჯახების გადაუდებელი დახმარება</t>
  </si>
  <si>
    <t>ბავშვთა ადრეული განვითარების ხელშეწყობა</t>
  </si>
  <si>
    <t>ბავშვთა რეაბილიტაცია/აბილიტაცია</t>
  </si>
  <si>
    <t>ომის მონაწილეთა რეაბილიტაციის ხელშეწყობა</t>
  </si>
  <si>
    <t>დღის ცენტრებში მომსახურებით უზრუნველყოფა</t>
  </si>
  <si>
    <t>დამხმარე საშუალებებით უზრუნველყოფა</t>
  </si>
  <si>
    <t>ყრუთა კომუნიკაციის ხელშეწყობა</t>
  </si>
  <si>
    <t>დედათა და ბავშვთა თავშესაფრით უზრუნველყოფა</t>
  </si>
  <si>
    <t>მინდობით აღზრდა</t>
  </si>
  <si>
    <t>მცირე საოჯახო ტიპის სახლებში მომსახურებით უზრუნველყოფა</t>
  </si>
  <si>
    <t>მიუსაფარ ბავშვთა თავშესაფრით უზრუნველყოფა</t>
  </si>
  <si>
    <t>სათემო ორგანიზაციებში მომსახურებით უზრუნველყოფა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</si>
  <si>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</si>
  <si>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სოციალური შეღავათები მაღალმთიან დასახლებაში</t>
  </si>
  <si>
    <t>სოციალური შეღავათები მაღალმთიან დასახლებაში-სახელმწიფო პენსიის მიმღებ პირთა დანამატი</t>
  </si>
  <si>
    <t>სოციალური შეღავათები მაღალმთიან დასახლებაში - სოციალური პაკეტის მიმღებ პირთა დანამატი</t>
  </si>
  <si>
    <t>სოციალური შეღავათები მაღალმთიან დასახლებაში - სხვა დანარჩენი კატეგორიებისთვის</t>
  </si>
  <si>
    <t>სოციალური შეღავათები მაღალმთიან დასახლებაში - მოხმარებული ელექტროენერგიის საფასური</t>
  </si>
  <si>
    <t>მოსახლეობის საყოველთაო ჯანმრთელობის დაცვა</t>
  </si>
  <si>
    <t>ტუბერკულოზის მართვა</t>
  </si>
  <si>
    <t>აივ ინფექცია/შიდსი</t>
  </si>
  <si>
    <t>დედათა და ბავშვთა ჯანმრთელობა</t>
  </si>
  <si>
    <t>ნარკომანიით დაავადებულ პაციენტთა მკურნალობა</t>
  </si>
  <si>
    <t>C ჰეპატიტის მართვა</t>
  </si>
  <si>
    <t>ფსიქიკური ჯანმრთელობა</t>
  </si>
  <si>
    <t>დიაბეტის მართვა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</si>
  <si>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</si>
  <si>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</si>
  <si>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</si>
  <si>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</si>
  <si>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სასწრაფო სამედიცინო დახმარება</t>
  </si>
  <si>
    <t>სოფლის ექიმი</t>
  </si>
  <si>
    <t>რეფერალური მომსახურება</t>
  </si>
  <si>
    <t>ქრონიკული დაავადებების სამკურნალო მედიკამენტებით უზრუნველყოფა</t>
  </si>
  <si>
    <t>დასაქმების ხელშეწყობის მომსახურებათა განვითარება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</si>
  <si>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</si>
  <si>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>დაზუსტებული წლიური</t>
  </si>
  <si>
    <t>დამტკიცებული წლიური</t>
  </si>
  <si>
    <t>წლიური დეფიციტი/პროფიციტი</t>
  </si>
  <si>
    <t>ტენდერიდან ეკონომია I კვარტალი</t>
  </si>
  <si>
    <t>წლიური მოსალოდნელი საკასო/დაზუსტებულთან</t>
  </si>
  <si>
    <t>სააგენტო</t>
  </si>
  <si>
    <t>27 01 04</t>
  </si>
  <si>
    <t>27 02 01</t>
  </si>
  <si>
    <t>27 02 02</t>
  </si>
  <si>
    <t>27 02 03</t>
  </si>
  <si>
    <t>27 02 03 01</t>
  </si>
  <si>
    <t>27 02 03 02</t>
  </si>
  <si>
    <t>27 02 03 03</t>
  </si>
  <si>
    <t>27 02 03 04</t>
  </si>
  <si>
    <t>27 02 03 05</t>
  </si>
  <si>
    <t>27 02 03 06</t>
  </si>
  <si>
    <t>27 02 03 07</t>
  </si>
  <si>
    <t>27 02 03 08</t>
  </si>
  <si>
    <t>27 02 03 09</t>
  </si>
  <si>
    <t>27 02 03 10</t>
  </si>
  <si>
    <t>27 02 03 11</t>
  </si>
  <si>
    <t>27 02 03 12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</si>
  <si>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</si>
  <si>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</si>
  <si>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</si>
  <si>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27 02 04</t>
  </si>
  <si>
    <t>27 02 04 01</t>
  </si>
  <si>
    <t>27 02 04 02</t>
  </si>
  <si>
    <t>27 02 04 03</t>
  </si>
  <si>
    <t>27 02 04 04</t>
  </si>
  <si>
    <t>27 03 01</t>
  </si>
  <si>
    <t>27 03 02 06 01</t>
  </si>
  <si>
    <t>27 03 02 08 01</t>
  </si>
  <si>
    <t>27 03 02 07 01</t>
  </si>
  <si>
    <t>27 03 02 09</t>
  </si>
  <si>
    <t>27 03 02 11 01</t>
  </si>
  <si>
    <t>27 03 03 01</t>
  </si>
  <si>
    <t>27 03 03 02</t>
  </si>
  <si>
    <t>27 03 03 03</t>
  </si>
  <si>
    <t>27 03 03 04</t>
  </si>
  <si>
    <t>27 03 03 05</t>
  </si>
  <si>
    <t>27 03 03 06</t>
  </si>
  <si>
    <t>27 03 03 07 01</t>
  </si>
  <si>
    <t>27 03 03 09</t>
  </si>
  <si>
    <t>27 03 03 10</t>
  </si>
  <si>
    <t>თავდაცვის ძალებში გასაწვევ მოქალაქეთა სამედიცინო შემოწმება</t>
  </si>
  <si>
    <t>27 03 03 11</t>
  </si>
  <si>
    <t>27 05 01</t>
  </si>
  <si>
    <t>27 05 03</t>
  </si>
  <si>
    <t>ეკომიგრანტთა მიგრაციის მართვა</t>
  </si>
  <si>
    <t>იძულებით გადაადგილებულ პირთა განსახლებისა სოციალური და საცხოვრებელი პირობების შექმნა</t>
  </si>
  <si>
    <t>ტენდერიდან ეკონომია II კვარტალი</t>
  </si>
  <si>
    <t>წლიური მოსალოდნელი ხარჯი</t>
  </si>
  <si>
    <t>ტენდერიდან ეკონომია III კვარტალი</t>
  </si>
  <si>
    <t>შენიშვნა</t>
  </si>
  <si>
    <t>განმახორციელებელი</t>
  </si>
  <si>
    <t>27 03 03 08 01</t>
  </si>
  <si>
    <t>დეკემბრის მოსალოდნელი ხარჯი</t>
  </si>
  <si>
    <t>27 06 02 01</t>
  </si>
  <si>
    <t>27 06 03 01 01</t>
  </si>
  <si>
    <t>ტენდერიდან ეკონომია IV კვარტალი</t>
  </si>
  <si>
    <t>საკასო11 თვე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</si>
</sst>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theme="1"/>
      <name val="Sylfaen"/>
      <family val="1"/>
    </font>
    <font>
      <sz val="11"/>
      <color theme="1"/>
      <name val="Calibri"/>
      <family val="2"/>
      <charset val="204"/>
    </font>
    <font>
      <sz val="12"/>
      <color rgb="FFFF0000"/>
      <name val="Calibri"/>
      <family val="2"/>
      <charset val="204"/>
    </font>
    <font>
      <sz val="12"/>
      <name val="Calibri"/>
      <family val="2"/>
      <charset val="204"/>
    </font>
    <font>
      <b/>
      <sz val="11"/>
      <name val="Sylfae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Sylfaen"/>
      <family val="1"/>
    </font>
    <font>
      <b/>
      <sz val="12"/>
      <name val="Sylfaen"/>
      <family val="1"/>
    </font>
    <font>
      <b/>
      <sz val="14"/>
      <name val="Sylfaen"/>
      <family val="1"/>
    </font>
    <font>
      <b/>
      <sz val="12"/>
      <color theme="3"/>
      <name val="Sylfaen"/>
      <family val="1"/>
    </font>
    <font>
      <b/>
      <sz val="14"/>
      <color theme="3"/>
      <name val="Sylfaen"/>
      <family val="1"/>
    </font>
    <font>
      <b/>
      <sz val="12"/>
      <color theme="1"/>
      <name val="Sylfaen"/>
      <family val="1"/>
    </font>
    <font>
      <b/>
      <sz val="14"/>
      <color theme="1"/>
      <name val="Sylfaen"/>
      <family val="1"/>
    </font>
    <font>
      <sz val="14"/>
      <color theme="1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52">
    <xf numFmtId="0" fontId="0" fillId="0" borderId="0" xfId="0"/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0" fontId="9" fillId="0" borderId="2" xfId="1" applyFont="1" applyFill="1" applyBorder="1" applyAlignment="1">
      <alignment horizontal="left" vertical="center" wrapText="1" indent="2"/>
    </xf>
    <xf numFmtId="0" fontId="12" fillId="0" borderId="0" xfId="1" applyFont="1" applyFill="1" applyBorder="1" applyAlignment="1">
      <alignment vertical="center"/>
    </xf>
    <xf numFmtId="9" fontId="6" fillId="0" borderId="0" xfId="3" applyNumberFormat="1" applyFont="1" applyFill="1" applyBorder="1" applyAlignment="1">
      <alignment vertical="center" wrapText="1"/>
    </xf>
    <xf numFmtId="9" fontId="4" fillId="0" borderId="0" xfId="3" applyNumberFormat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64" fontId="15" fillId="0" borderId="2" xfId="2" applyNumberFormat="1" applyFont="1" applyFill="1" applyBorder="1" applyAlignment="1">
      <alignment vertical="center" wrapText="1"/>
    </xf>
    <xf numFmtId="164" fontId="14" fillId="0" borderId="2" xfId="2" applyNumberFormat="1" applyFont="1" applyFill="1" applyBorder="1" applyAlignment="1">
      <alignment vertical="center" wrapText="1"/>
    </xf>
    <xf numFmtId="164" fontId="16" fillId="0" borderId="2" xfId="2" applyNumberFormat="1" applyFont="1" applyFill="1" applyBorder="1" applyAlignment="1" applyProtection="1">
      <alignment vertical="center" wrapText="1"/>
    </xf>
    <xf numFmtId="164" fontId="17" fillId="0" borderId="2" xfId="2" applyNumberFormat="1" applyFont="1" applyFill="1" applyBorder="1" applyAlignment="1">
      <alignment vertical="center" wrapText="1"/>
    </xf>
    <xf numFmtId="164" fontId="14" fillId="2" borderId="2" xfId="2" applyNumberFormat="1" applyFont="1" applyFill="1" applyBorder="1" applyAlignment="1">
      <alignment vertical="center" wrapText="1"/>
    </xf>
    <xf numFmtId="164" fontId="15" fillId="2" borderId="2" xfId="2" applyNumberFormat="1" applyFont="1" applyFill="1" applyBorder="1" applyAlignment="1">
      <alignment vertical="center" wrapText="1"/>
    </xf>
    <xf numFmtId="9" fontId="15" fillId="2" borderId="2" xfId="3" applyNumberFormat="1" applyFont="1" applyFill="1" applyBorder="1" applyAlignment="1">
      <alignment vertical="center" wrapText="1"/>
    </xf>
    <xf numFmtId="9" fontId="14" fillId="2" borderId="2" xfId="3" applyNumberFormat="1" applyFont="1" applyFill="1" applyBorder="1" applyAlignment="1">
      <alignment vertical="center" wrapText="1"/>
    </xf>
    <xf numFmtId="0" fontId="8" fillId="0" borderId="0" xfId="1" applyFont="1" applyFill="1" applyAlignment="1">
      <alignment horizontal="center" vertical="center"/>
    </xf>
    <xf numFmtId="0" fontId="10" fillId="3" borderId="0" xfId="1" applyFont="1" applyFill="1" applyBorder="1" applyAlignment="1" applyProtection="1">
      <alignment horizontal="center" vertical="center"/>
      <protection locked="0"/>
    </xf>
    <xf numFmtId="0" fontId="7" fillId="3" borderId="1" xfId="1" applyNumberFormat="1" applyFont="1" applyFill="1" applyBorder="1" applyAlignment="1" applyProtection="1">
      <alignment vertical="center" wrapText="1" readingOrder="1"/>
      <protection locked="0"/>
    </xf>
    <xf numFmtId="0" fontId="11" fillId="3" borderId="0" xfId="1" applyFont="1" applyFill="1" applyBorder="1" applyAlignment="1" applyProtection="1">
      <alignment horizontal="center" vertical="center"/>
      <protection locked="0"/>
    </xf>
    <xf numFmtId="0" fontId="12" fillId="3" borderId="0" xfId="1" applyFont="1" applyFill="1" applyBorder="1" applyAlignment="1">
      <alignment vertical="center"/>
    </xf>
    <xf numFmtId="164" fontId="11" fillId="3" borderId="0" xfId="1" applyNumberFormat="1" applyFont="1" applyFill="1" applyBorder="1" applyAlignment="1" applyProtection="1">
      <alignment horizontal="center" vertical="center"/>
      <protection locked="0"/>
    </xf>
    <xf numFmtId="0" fontId="23" fillId="3" borderId="0" xfId="1" applyNumberFormat="1" applyFont="1" applyFill="1" applyBorder="1" applyAlignment="1">
      <alignment vertical="center"/>
    </xf>
    <xf numFmtId="0" fontId="27" fillId="3" borderId="0" xfId="1" applyFont="1" applyFill="1" applyBorder="1" applyAlignment="1" applyProtection="1">
      <alignment horizontal="center" vertical="center"/>
      <protection locked="0"/>
    </xf>
    <xf numFmtId="0" fontId="20" fillId="3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20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24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20" fillId="3" borderId="0" xfId="1" applyFont="1" applyFill="1" applyBorder="1" applyAlignment="1">
      <alignment horizontal="center" vertical="center" wrapText="1"/>
    </xf>
    <xf numFmtId="0" fontId="21" fillId="3" borderId="0" xfId="1" applyFont="1" applyFill="1" applyBorder="1" applyAlignment="1">
      <alignment vertical="center"/>
    </xf>
    <xf numFmtId="0" fontId="8" fillId="3" borderId="0" xfId="1" applyFont="1" applyFill="1" applyAlignment="1">
      <alignment horizontal="center" vertical="center"/>
    </xf>
    <xf numFmtId="0" fontId="28" fillId="3" borderId="2" xfId="1" applyFont="1" applyFill="1" applyBorder="1" applyAlignment="1">
      <alignment horizontal="center" vertical="center" wrapText="1"/>
    </xf>
    <xf numFmtId="164" fontId="29" fillId="3" borderId="2" xfId="2" applyNumberFormat="1" applyFont="1" applyFill="1" applyBorder="1" applyAlignment="1">
      <alignment vertical="center" wrapText="1"/>
    </xf>
    <xf numFmtId="9" fontId="29" fillId="3" borderId="2" xfId="3" applyNumberFormat="1" applyFont="1" applyFill="1" applyBorder="1" applyAlignment="1">
      <alignment vertical="center" wrapText="1"/>
    </xf>
    <xf numFmtId="164" fontId="28" fillId="3" borderId="0" xfId="3" applyNumberFormat="1" applyFont="1" applyFill="1" applyBorder="1" applyAlignment="1">
      <alignment vertical="center" wrapText="1"/>
    </xf>
    <xf numFmtId="0" fontId="8" fillId="3" borderId="0" xfId="1" applyFont="1" applyFill="1" applyBorder="1" applyAlignment="1">
      <alignment vertical="center"/>
    </xf>
    <xf numFmtId="0" fontId="30" fillId="3" borderId="2" xfId="1" applyNumberFormat="1" applyFont="1" applyFill="1" applyBorder="1" applyAlignment="1">
      <alignment horizontal="center" vertical="center" wrapText="1" readingOrder="1"/>
    </xf>
    <xf numFmtId="0" fontId="30" fillId="3" borderId="2" xfId="1" applyFont="1" applyFill="1" applyBorder="1" applyAlignment="1">
      <alignment vertical="center" wrapText="1"/>
    </xf>
    <xf numFmtId="164" fontId="31" fillId="3" borderId="2" xfId="2" applyNumberFormat="1" applyFont="1" applyFill="1" applyBorder="1" applyAlignment="1">
      <alignment vertical="center" wrapText="1"/>
    </xf>
    <xf numFmtId="9" fontId="31" fillId="3" borderId="2" xfId="3" applyNumberFormat="1" applyFont="1" applyFill="1" applyBorder="1" applyAlignment="1">
      <alignment vertical="center" wrapText="1"/>
    </xf>
    <xf numFmtId="0" fontId="32" fillId="3" borderId="2" xfId="1" applyNumberFormat="1" applyFont="1" applyFill="1" applyBorder="1" applyAlignment="1">
      <alignment horizontal="center" vertical="center" wrapText="1" readingOrder="1"/>
    </xf>
    <xf numFmtId="0" fontId="8" fillId="3" borderId="2" xfId="1" applyFont="1" applyFill="1" applyBorder="1" applyAlignment="1">
      <alignment horizontal="left" vertical="center" wrapText="1" indent="2"/>
    </xf>
    <xf numFmtId="164" fontId="33" fillId="3" borderId="2" xfId="2" applyNumberFormat="1" applyFont="1" applyFill="1" applyBorder="1" applyAlignment="1" applyProtection="1">
      <alignment vertical="center" wrapText="1"/>
    </xf>
    <xf numFmtId="164" fontId="34" fillId="3" borderId="2" xfId="2" applyNumberFormat="1" applyFont="1" applyFill="1" applyBorder="1" applyAlignment="1">
      <alignment vertical="center" wrapText="1"/>
    </xf>
    <xf numFmtId="164" fontId="12" fillId="3" borderId="0" xfId="1" applyNumberFormat="1" applyFont="1" applyFill="1" applyBorder="1" applyAlignment="1">
      <alignment vertical="center"/>
    </xf>
    <xf numFmtId="0" fontId="10" fillId="3" borderId="0" xfId="1" applyFont="1" applyFill="1" applyBorder="1" applyAlignment="1">
      <alignment horizontal="center" vertical="center"/>
    </xf>
    <xf numFmtId="0" fontId="12" fillId="3" borderId="0" xfId="1" applyFont="1" applyFill="1" applyBorder="1" applyAlignment="1">
      <alignment horizontal="center" vertical="center"/>
    </xf>
    <xf numFmtId="43" fontId="22" fillId="3" borderId="0" xfId="4" applyFont="1" applyFill="1" applyBorder="1" applyAlignment="1">
      <alignment vertical="center"/>
    </xf>
    <xf numFmtId="43" fontId="12" fillId="3" borderId="0" xfId="1" applyNumberFormat="1" applyFont="1" applyFill="1" applyBorder="1" applyAlignment="1">
      <alignment vertical="center"/>
    </xf>
    <xf numFmtId="164" fontId="29" fillId="4" borderId="2" xfId="2" applyNumberFormat="1" applyFont="1" applyFill="1" applyBorder="1" applyAlignment="1">
      <alignment vertical="center" wrapText="1"/>
    </xf>
  </cellXfs>
  <cellStyles count="5">
    <cellStyle name="Comma" xfId="4" builtinId="3"/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T534"/>
  <sheetViews>
    <sheetView showGridLines="0" tabSelected="1" view="pageBreakPreview" zoomScale="80" zoomScaleNormal="100" zoomScaleSheetLayoutView="80" workbookViewId="0">
      <pane xSplit="3" ySplit="2" topLeftCell="D3" activePane="bottomRight" state="frozen"/>
      <selection pane="topRight" activeCell="D1" sqref="D1"/>
      <selection pane="bottomLeft" activeCell="A5" sqref="A5"/>
      <selection pane="bottomRight" activeCell="J315" sqref="J315"/>
    </sheetView>
  </sheetViews>
  <sheetFormatPr defaultColWidth="8.85546875" defaultRowHeight="15.75" x14ac:dyDescent="0.25"/>
  <cols>
    <col min="1" max="1" width="4.42578125" style="47" customWidth="1"/>
    <col min="2" max="2" width="11.140625" style="23" customWidth="1"/>
    <col min="3" max="3" width="56.7109375" style="23" customWidth="1"/>
    <col min="4" max="7" width="16" style="23" customWidth="1"/>
    <col min="8" max="8" width="24.85546875" style="48" customWidth="1"/>
    <col min="9" max="9" width="23.28515625" style="23" bestFit="1" customWidth="1"/>
    <col min="10" max="10" width="21.85546875" style="23" customWidth="1"/>
    <col min="11" max="12" width="23.140625" style="23" customWidth="1"/>
    <col min="13" max="13" width="24.42578125" style="23" customWidth="1"/>
    <col min="14" max="14" width="18.42578125" style="23" customWidth="1"/>
    <col min="15" max="15" width="29.85546875" style="25" customWidth="1"/>
    <col min="16" max="16" width="28.140625" style="23" customWidth="1"/>
    <col min="17" max="17" width="8.85546875" style="23"/>
    <col min="18" max="18" width="12.7109375" style="23" bestFit="1" customWidth="1"/>
    <col min="19" max="19" width="10.5703125" style="23" bestFit="1" customWidth="1"/>
    <col min="20" max="20" width="10" style="23" bestFit="1" customWidth="1"/>
    <col min="21" max="16384" width="8.85546875" style="23"/>
  </cols>
  <sheetData>
    <row r="1" spans="1:16" ht="18" customHeight="1" x14ac:dyDescent="0.25">
      <c r="A1" s="20"/>
      <c r="B1" s="21"/>
      <c r="C1" s="22"/>
      <c r="H1" s="24"/>
    </row>
    <row r="2" spans="1:16" s="31" customFormat="1" ht="102.75" customHeight="1" x14ac:dyDescent="0.25">
      <c r="A2" s="26"/>
      <c r="B2" s="27" t="s">
        <v>0</v>
      </c>
      <c r="C2" s="27" t="s">
        <v>1</v>
      </c>
      <c r="D2" s="28" t="s">
        <v>57</v>
      </c>
      <c r="E2" s="28" t="s">
        <v>105</v>
      </c>
      <c r="F2" s="28" t="s">
        <v>107</v>
      </c>
      <c r="G2" s="28" t="s">
        <v>114</v>
      </c>
      <c r="H2" s="28" t="s">
        <v>55</v>
      </c>
      <c r="I2" s="28" t="s">
        <v>54</v>
      </c>
      <c r="J2" s="28" t="s">
        <v>115</v>
      </c>
      <c r="K2" s="28" t="s">
        <v>111</v>
      </c>
      <c r="L2" s="28" t="s">
        <v>106</v>
      </c>
      <c r="M2" s="28" t="s">
        <v>56</v>
      </c>
      <c r="N2" s="28" t="s">
        <v>58</v>
      </c>
      <c r="O2" s="29" t="s">
        <v>108</v>
      </c>
      <c r="P2" s="30" t="s">
        <v>109</v>
      </c>
    </row>
    <row r="3" spans="1:16" ht="36" x14ac:dyDescent="0.25">
      <c r="A3" s="32" t="str">
        <f t="shared" ref="A3:A14" si="0">IF((D3+J3+H3+I3+K3+L3)&gt;0,"a","b")</f>
        <v>a</v>
      </c>
      <c r="B3" s="33" t="s">
        <v>60</v>
      </c>
      <c r="C3" s="33" t="s">
        <v>14</v>
      </c>
      <c r="D3" s="34">
        <f t="shared" ref="D3" si="1">D4+D12+D13+D14</f>
        <v>97194</v>
      </c>
      <c r="E3" s="34">
        <f t="shared" ref="E3:F3" si="2">E4+E12+E13+E14</f>
        <v>44451</v>
      </c>
      <c r="F3" s="34">
        <f t="shared" si="2"/>
        <v>2489</v>
      </c>
      <c r="G3" s="34">
        <f t="shared" ref="G3" si="3">G4+G12+G13+G14</f>
        <v>14697</v>
      </c>
      <c r="H3" s="34">
        <f t="shared" ref="H3:I3" si="4">H4+H12+H13+H14</f>
        <v>26290000</v>
      </c>
      <c r="I3" s="34">
        <f t="shared" si="4"/>
        <v>25889170</v>
      </c>
      <c r="J3" s="34">
        <f t="shared" ref="J3" si="5">J4+J12+J13+J14</f>
        <v>20530341</v>
      </c>
      <c r="K3" s="34">
        <f t="shared" ref="K3" si="6">K4+K12+K13+K14</f>
        <v>4194528</v>
      </c>
      <c r="L3" s="34">
        <f t="shared" ref="L3" si="7">L4+L12+L13+L14</f>
        <v>24724869</v>
      </c>
      <c r="M3" s="34">
        <f t="shared" ref="M3" si="8">M4+M12+M13+M14</f>
        <v>1164301</v>
      </c>
      <c r="N3" s="35">
        <f t="shared" ref="N3:N10" si="9">L3/I3</f>
        <v>0.955027488328131</v>
      </c>
      <c r="O3" s="36"/>
      <c r="P3" s="37" t="s">
        <v>59</v>
      </c>
    </row>
    <row r="4" spans="1:16" ht="19.5" x14ac:dyDescent="0.25">
      <c r="A4" s="32" t="str">
        <f t="shared" si="0"/>
        <v>a</v>
      </c>
      <c r="B4" s="38" t="s">
        <v>2</v>
      </c>
      <c r="C4" s="39" t="s">
        <v>3</v>
      </c>
      <c r="D4" s="40">
        <f t="shared" ref="D4" si="10">D5+D6+D7+D8+D9+D10+D11</f>
        <v>97194</v>
      </c>
      <c r="E4" s="40">
        <f t="shared" ref="E4:F4" si="11">E5+E6+E7+E8+E9+E10+E11</f>
        <v>44451</v>
      </c>
      <c r="F4" s="40">
        <f t="shared" si="11"/>
        <v>2489</v>
      </c>
      <c r="G4" s="40">
        <f t="shared" ref="G4" si="12">G5+G6+G7+G8+G9+G10+G11</f>
        <v>14697</v>
      </c>
      <c r="H4" s="40">
        <f t="shared" ref="H4:I4" si="13">H5+H6+H7+H8+H9+H10+H11</f>
        <v>25970000</v>
      </c>
      <c r="I4" s="40">
        <f t="shared" si="13"/>
        <v>25569170</v>
      </c>
      <c r="J4" s="34">
        <f t="shared" ref="J4" si="14">J5+J6+J7+J8+J9+J10+J11</f>
        <v>20391869</v>
      </c>
      <c r="K4" s="40">
        <f t="shared" ref="K4:M4" si="15">K5+K6+K7+K8+K9+K10+K11</f>
        <v>4013000</v>
      </c>
      <c r="L4" s="40">
        <f t="shared" si="15"/>
        <v>24404869</v>
      </c>
      <c r="M4" s="40">
        <f t="shared" si="15"/>
        <v>1164301</v>
      </c>
      <c r="N4" s="41">
        <f t="shared" si="9"/>
        <v>0.95446465411274595</v>
      </c>
      <c r="O4" s="36"/>
      <c r="P4" s="37" t="s">
        <v>59</v>
      </c>
    </row>
    <row r="5" spans="1:16" ht="19.5" x14ac:dyDescent="0.25">
      <c r="A5" s="32" t="str">
        <f t="shared" si="0"/>
        <v>a</v>
      </c>
      <c r="B5" s="42" t="s">
        <v>2</v>
      </c>
      <c r="C5" s="43" t="s">
        <v>4</v>
      </c>
      <c r="D5" s="34"/>
      <c r="E5" s="34"/>
      <c r="F5" s="34"/>
      <c r="G5" s="34"/>
      <c r="H5" s="34">
        <v>18976000</v>
      </c>
      <c r="I5" s="34">
        <v>18714000</v>
      </c>
      <c r="J5" s="34">
        <v>15461584</v>
      </c>
      <c r="K5" s="34">
        <f>1205500*2</f>
        <v>2411000</v>
      </c>
      <c r="L5" s="34">
        <f t="shared" ref="L5:L14" si="16">J5+K5</f>
        <v>17872584</v>
      </c>
      <c r="M5" s="34">
        <f t="shared" ref="M5:M14" si="17">I5-L5</f>
        <v>841416</v>
      </c>
      <c r="N5" s="35">
        <f t="shared" si="9"/>
        <v>0.95503815325424812</v>
      </c>
      <c r="O5" s="36"/>
      <c r="P5" s="37" t="s">
        <v>59</v>
      </c>
    </row>
    <row r="6" spans="1:16" ht="19.5" x14ac:dyDescent="0.25">
      <c r="A6" s="32" t="str">
        <f t="shared" si="0"/>
        <v>a</v>
      </c>
      <c r="B6" s="42" t="s">
        <v>2</v>
      </c>
      <c r="C6" s="43" t="s">
        <v>5</v>
      </c>
      <c r="D6" s="34">
        <v>97194</v>
      </c>
      <c r="E6" s="34">
        <v>44451</v>
      </c>
      <c r="F6" s="34">
        <v>2489</v>
      </c>
      <c r="G6" s="34">
        <v>14697</v>
      </c>
      <c r="H6" s="34">
        <v>6759000</v>
      </c>
      <c r="I6" s="34">
        <v>6464670</v>
      </c>
      <c r="J6" s="34">
        <v>4593343</v>
      </c>
      <c r="K6" s="34">
        <f>1650000-100000</f>
        <v>1550000</v>
      </c>
      <c r="L6" s="34">
        <f t="shared" si="16"/>
        <v>6143343</v>
      </c>
      <c r="M6" s="34">
        <f t="shared" si="17"/>
        <v>321327</v>
      </c>
      <c r="N6" s="35">
        <f t="shared" si="9"/>
        <v>0.95029491064509097</v>
      </c>
      <c r="O6" s="36"/>
      <c r="P6" s="37" t="s">
        <v>59</v>
      </c>
    </row>
    <row r="7" spans="1:16" s="6" customFormat="1" ht="18.75" hidden="1" x14ac:dyDescent="0.25">
      <c r="A7" s="19" t="str">
        <f t="shared" si="0"/>
        <v>b</v>
      </c>
      <c r="B7" s="3" t="s">
        <v>2</v>
      </c>
      <c r="C7" s="4" t="s">
        <v>6</v>
      </c>
      <c r="D7" s="12"/>
      <c r="E7" s="12"/>
      <c r="F7" s="12"/>
      <c r="G7" s="12"/>
      <c r="H7" s="12"/>
      <c r="I7" s="12"/>
      <c r="J7" s="12"/>
      <c r="K7" s="12"/>
      <c r="L7" s="12">
        <f t="shared" si="16"/>
        <v>0</v>
      </c>
      <c r="M7" s="15">
        <f t="shared" si="17"/>
        <v>0</v>
      </c>
      <c r="N7" s="18" t="e">
        <f t="shared" si="9"/>
        <v>#DIV/0!</v>
      </c>
      <c r="O7" s="8"/>
      <c r="P7" s="6" t="s">
        <v>59</v>
      </c>
    </row>
    <row r="8" spans="1:16" s="6" customFormat="1" ht="18.75" hidden="1" x14ac:dyDescent="0.25">
      <c r="A8" s="19" t="str">
        <f t="shared" si="0"/>
        <v>b</v>
      </c>
      <c r="B8" s="3" t="s">
        <v>2</v>
      </c>
      <c r="C8" s="5" t="s">
        <v>7</v>
      </c>
      <c r="D8" s="12"/>
      <c r="E8" s="12"/>
      <c r="F8" s="12"/>
      <c r="G8" s="12"/>
      <c r="H8" s="12"/>
      <c r="I8" s="12"/>
      <c r="J8" s="12"/>
      <c r="K8" s="12"/>
      <c r="L8" s="12">
        <f t="shared" si="16"/>
        <v>0</v>
      </c>
      <c r="M8" s="15">
        <f t="shared" si="17"/>
        <v>0</v>
      </c>
      <c r="N8" s="18" t="e">
        <f t="shared" si="9"/>
        <v>#DIV/0!</v>
      </c>
      <c r="O8" s="8"/>
      <c r="P8" s="6" t="s">
        <v>59</v>
      </c>
    </row>
    <row r="9" spans="1:16" ht="19.5" x14ac:dyDescent="0.25">
      <c r="A9" s="32" t="str">
        <f t="shared" si="0"/>
        <v>a</v>
      </c>
      <c r="B9" s="42" t="s">
        <v>2</v>
      </c>
      <c r="C9" s="43" t="s">
        <v>8</v>
      </c>
      <c r="D9" s="34"/>
      <c r="E9" s="34"/>
      <c r="F9" s="34"/>
      <c r="G9" s="34"/>
      <c r="H9" s="34">
        <v>3000</v>
      </c>
      <c r="I9" s="34">
        <v>43200</v>
      </c>
      <c r="J9" s="34">
        <v>39998</v>
      </c>
      <c r="K9" s="34"/>
      <c r="L9" s="34">
        <f t="shared" si="16"/>
        <v>39998</v>
      </c>
      <c r="M9" s="34">
        <f t="shared" si="17"/>
        <v>3202</v>
      </c>
      <c r="N9" s="35">
        <f t="shared" si="9"/>
        <v>0.92587962962962966</v>
      </c>
      <c r="O9" s="36"/>
      <c r="P9" s="37" t="s">
        <v>59</v>
      </c>
    </row>
    <row r="10" spans="1:16" ht="19.5" x14ac:dyDescent="0.25">
      <c r="A10" s="32" t="str">
        <f t="shared" si="0"/>
        <v>a</v>
      </c>
      <c r="B10" s="42" t="s">
        <v>2</v>
      </c>
      <c r="C10" s="43" t="s">
        <v>9</v>
      </c>
      <c r="D10" s="34"/>
      <c r="E10" s="34"/>
      <c r="F10" s="34"/>
      <c r="G10" s="34"/>
      <c r="H10" s="34">
        <v>153000</v>
      </c>
      <c r="I10" s="34">
        <v>268300</v>
      </c>
      <c r="J10" s="34">
        <v>247911</v>
      </c>
      <c r="K10" s="34">
        <v>32000</v>
      </c>
      <c r="L10" s="34">
        <f t="shared" si="16"/>
        <v>279911</v>
      </c>
      <c r="M10" s="34">
        <f t="shared" si="17"/>
        <v>-11611</v>
      </c>
      <c r="N10" s="35">
        <f t="shared" si="9"/>
        <v>1.0432761833768169</v>
      </c>
      <c r="O10" s="36"/>
      <c r="P10" s="37" t="s">
        <v>59</v>
      </c>
    </row>
    <row r="11" spans="1:16" ht="19.5" x14ac:dyDescent="0.25">
      <c r="A11" s="32" t="str">
        <f t="shared" si="0"/>
        <v>a</v>
      </c>
      <c r="B11" s="42" t="s">
        <v>2</v>
      </c>
      <c r="C11" s="43" t="s">
        <v>10</v>
      </c>
      <c r="D11" s="34"/>
      <c r="E11" s="34"/>
      <c r="F11" s="34"/>
      <c r="G11" s="34"/>
      <c r="H11" s="34">
        <v>79000</v>
      </c>
      <c r="I11" s="34">
        <v>79000</v>
      </c>
      <c r="J11" s="34">
        <v>49033</v>
      </c>
      <c r="K11" s="34">
        <v>20000</v>
      </c>
      <c r="L11" s="34">
        <f t="shared" si="16"/>
        <v>69033</v>
      </c>
      <c r="M11" s="34">
        <f t="shared" si="17"/>
        <v>9967</v>
      </c>
      <c r="N11" s="35">
        <f t="shared" ref="N11:N26" si="18">L11/I11</f>
        <v>0.87383544303797467</v>
      </c>
      <c r="O11" s="36"/>
      <c r="P11" s="37" t="s">
        <v>59</v>
      </c>
    </row>
    <row r="12" spans="1:16" ht="19.5" x14ac:dyDescent="0.25">
      <c r="A12" s="32" t="str">
        <f t="shared" si="0"/>
        <v>a</v>
      </c>
      <c r="B12" s="38" t="s">
        <v>2</v>
      </c>
      <c r="C12" s="39" t="s">
        <v>11</v>
      </c>
      <c r="D12" s="40"/>
      <c r="E12" s="40"/>
      <c r="F12" s="40"/>
      <c r="G12" s="40"/>
      <c r="H12" s="40">
        <v>320000</v>
      </c>
      <c r="I12" s="40">
        <v>320000</v>
      </c>
      <c r="J12" s="34">
        <v>138472</v>
      </c>
      <c r="K12" s="40">
        <v>181528</v>
      </c>
      <c r="L12" s="40">
        <f t="shared" si="16"/>
        <v>320000</v>
      </c>
      <c r="M12" s="40">
        <f t="shared" si="17"/>
        <v>0</v>
      </c>
      <c r="N12" s="41">
        <f t="shared" si="18"/>
        <v>1</v>
      </c>
      <c r="O12" s="36"/>
      <c r="P12" s="37" t="s">
        <v>59</v>
      </c>
    </row>
    <row r="13" spans="1:16" s="6" customFormat="1" ht="18.75" hidden="1" x14ac:dyDescent="0.25">
      <c r="A13" s="19" t="str">
        <f t="shared" si="0"/>
        <v>b</v>
      </c>
      <c r="B13" s="1" t="s">
        <v>2</v>
      </c>
      <c r="C13" s="2" t="s">
        <v>12</v>
      </c>
      <c r="D13" s="11"/>
      <c r="E13" s="11"/>
      <c r="F13" s="11"/>
      <c r="G13" s="11"/>
      <c r="H13" s="11">
        <v>0</v>
      </c>
      <c r="I13" s="11">
        <v>0</v>
      </c>
      <c r="J13" s="12"/>
      <c r="K13" s="11"/>
      <c r="L13" s="11">
        <f t="shared" si="16"/>
        <v>0</v>
      </c>
      <c r="M13" s="16">
        <f t="shared" si="17"/>
        <v>0</v>
      </c>
      <c r="N13" s="17" t="e">
        <f t="shared" si="18"/>
        <v>#DIV/0!</v>
      </c>
      <c r="O13" s="7"/>
      <c r="P13" s="6" t="s">
        <v>59</v>
      </c>
    </row>
    <row r="14" spans="1:16" s="6" customFormat="1" ht="18.75" hidden="1" x14ac:dyDescent="0.25">
      <c r="A14" s="19" t="str">
        <f t="shared" si="0"/>
        <v>b</v>
      </c>
      <c r="B14" s="1" t="s">
        <v>2</v>
      </c>
      <c r="C14" s="2" t="s">
        <v>13</v>
      </c>
      <c r="D14" s="11"/>
      <c r="E14" s="11"/>
      <c r="F14" s="11"/>
      <c r="G14" s="11"/>
      <c r="H14" s="11">
        <v>0</v>
      </c>
      <c r="I14" s="11">
        <v>0</v>
      </c>
      <c r="J14" s="12"/>
      <c r="K14" s="11"/>
      <c r="L14" s="11">
        <f t="shared" si="16"/>
        <v>0</v>
      </c>
      <c r="M14" s="16">
        <f t="shared" si="17"/>
        <v>0</v>
      </c>
      <c r="N14" s="17" t="e">
        <f t="shared" si="18"/>
        <v>#DIV/0!</v>
      </c>
      <c r="O14" s="7"/>
      <c r="P14" s="6" t="s">
        <v>59</v>
      </c>
    </row>
    <row r="15" spans="1:16" ht="19.5" x14ac:dyDescent="0.25">
      <c r="A15" s="32" t="str">
        <f t="shared" ref="A15:A55" si="19">IF((D15+J15+H15+I15+K15+L15)&gt;0,"a","b")</f>
        <v>a</v>
      </c>
      <c r="B15" s="33" t="s">
        <v>61</v>
      </c>
      <c r="C15" s="33" t="s">
        <v>15</v>
      </c>
      <c r="D15" s="34">
        <f t="shared" ref="D15" si="20">D16+D24+D25+D26</f>
        <v>0</v>
      </c>
      <c r="E15" s="34"/>
      <c r="F15" s="34"/>
      <c r="G15" s="34"/>
      <c r="H15" s="44">
        <f t="shared" ref="H15:I15" si="21">H16+H24+H25+H26</f>
        <v>1925000000</v>
      </c>
      <c r="I15" s="44">
        <f t="shared" si="21"/>
        <v>1938225500</v>
      </c>
      <c r="J15" s="34">
        <f t="shared" ref="J15" si="22">J16+J24+J25+J26</f>
        <v>1774852265</v>
      </c>
      <c r="K15" s="34">
        <f t="shared" ref="K15" si="23">K16+K24+K25+K26</f>
        <v>163372548.19999999</v>
      </c>
      <c r="L15" s="34">
        <f t="shared" ref="L15" si="24">L16+L24+L25+L26</f>
        <v>1938224813.2</v>
      </c>
      <c r="M15" s="34">
        <f t="shared" ref="M15" si="25">M16+M24+M25+M26</f>
        <v>686.79999995231628</v>
      </c>
      <c r="N15" s="35">
        <f t="shared" si="18"/>
        <v>0.99999964565526567</v>
      </c>
      <c r="O15" s="36"/>
      <c r="P15" s="37" t="s">
        <v>59</v>
      </c>
    </row>
    <row r="16" spans="1:16" ht="19.5" x14ac:dyDescent="0.25">
      <c r="A16" s="32" t="str">
        <f t="shared" si="19"/>
        <v>a</v>
      </c>
      <c r="B16" s="38" t="s">
        <v>2</v>
      </c>
      <c r="C16" s="39" t="s">
        <v>3</v>
      </c>
      <c r="D16" s="40">
        <f t="shared" ref="D16" si="26">D17+D18+D19+D20+D21+D22+D23</f>
        <v>0</v>
      </c>
      <c r="E16" s="40"/>
      <c r="F16" s="40"/>
      <c r="G16" s="40"/>
      <c r="H16" s="40">
        <f t="shared" ref="H16:I16" si="27">H17+H18+H19+H20+H21+H22+H23</f>
        <v>1925000000</v>
      </c>
      <c r="I16" s="40">
        <f t="shared" si="27"/>
        <v>1938225500</v>
      </c>
      <c r="J16" s="34">
        <f t="shared" ref="J16" si="28">J17+J18+J19+J20+J21+J22+J23</f>
        <v>1774852265</v>
      </c>
      <c r="K16" s="40">
        <f t="shared" ref="K16:M16" si="29">K17+K18+K19+K20+K21+K22+K23</f>
        <v>163372548.19999999</v>
      </c>
      <c r="L16" s="40">
        <f t="shared" si="29"/>
        <v>1938224813.2</v>
      </c>
      <c r="M16" s="40">
        <f t="shared" si="29"/>
        <v>686.79999995231628</v>
      </c>
      <c r="N16" s="41">
        <f t="shared" si="18"/>
        <v>0.99999964565526567</v>
      </c>
      <c r="O16" s="36"/>
      <c r="P16" s="37" t="s">
        <v>59</v>
      </c>
    </row>
    <row r="17" spans="1:16" s="6" customFormat="1" ht="18.75" hidden="1" x14ac:dyDescent="0.25">
      <c r="A17" s="19" t="str">
        <f t="shared" si="19"/>
        <v>b</v>
      </c>
      <c r="B17" s="3" t="s">
        <v>2</v>
      </c>
      <c r="C17" s="4" t="s">
        <v>4</v>
      </c>
      <c r="D17" s="12"/>
      <c r="E17" s="12"/>
      <c r="F17" s="12"/>
      <c r="G17" s="12"/>
      <c r="H17" s="14">
        <v>0</v>
      </c>
      <c r="I17" s="14">
        <v>0</v>
      </c>
      <c r="J17" s="12"/>
      <c r="K17" s="12"/>
      <c r="L17" s="12">
        <f t="shared" ref="L17:L26" si="30">J17+K17</f>
        <v>0</v>
      </c>
      <c r="M17" s="15">
        <f t="shared" ref="M17:M26" si="31">I17-L17</f>
        <v>0</v>
      </c>
      <c r="N17" s="18" t="e">
        <f t="shared" si="18"/>
        <v>#DIV/0!</v>
      </c>
      <c r="O17" s="8"/>
      <c r="P17" s="6" t="s">
        <v>59</v>
      </c>
    </row>
    <row r="18" spans="1:16" s="6" customFormat="1" ht="18.75" hidden="1" x14ac:dyDescent="0.25">
      <c r="A18" s="19" t="str">
        <f t="shared" si="19"/>
        <v>b</v>
      </c>
      <c r="B18" s="3" t="s">
        <v>2</v>
      </c>
      <c r="C18" s="4" t="s">
        <v>5</v>
      </c>
      <c r="D18" s="12"/>
      <c r="E18" s="12"/>
      <c r="F18" s="12"/>
      <c r="G18" s="12"/>
      <c r="H18" s="14">
        <v>0</v>
      </c>
      <c r="I18" s="14">
        <v>0</v>
      </c>
      <c r="J18" s="12"/>
      <c r="K18" s="12"/>
      <c r="L18" s="12">
        <f t="shared" si="30"/>
        <v>0</v>
      </c>
      <c r="M18" s="15">
        <f t="shared" si="31"/>
        <v>0</v>
      </c>
      <c r="N18" s="18" t="e">
        <f t="shared" si="18"/>
        <v>#DIV/0!</v>
      </c>
      <c r="O18" s="8"/>
      <c r="P18" s="6" t="s">
        <v>59</v>
      </c>
    </row>
    <row r="19" spans="1:16" s="6" customFormat="1" ht="18.75" hidden="1" x14ac:dyDescent="0.25">
      <c r="A19" s="19" t="str">
        <f t="shared" si="19"/>
        <v>b</v>
      </c>
      <c r="B19" s="3" t="s">
        <v>2</v>
      </c>
      <c r="C19" s="4" t="s">
        <v>6</v>
      </c>
      <c r="D19" s="12"/>
      <c r="E19" s="12"/>
      <c r="F19" s="12"/>
      <c r="G19" s="12"/>
      <c r="H19" s="14">
        <v>0</v>
      </c>
      <c r="I19" s="14">
        <v>0</v>
      </c>
      <c r="J19" s="12"/>
      <c r="K19" s="12"/>
      <c r="L19" s="12">
        <f t="shared" si="30"/>
        <v>0</v>
      </c>
      <c r="M19" s="15">
        <f t="shared" si="31"/>
        <v>0</v>
      </c>
      <c r="N19" s="18" t="e">
        <f t="shared" si="18"/>
        <v>#DIV/0!</v>
      </c>
      <c r="O19" s="8"/>
      <c r="P19" s="6" t="s">
        <v>59</v>
      </c>
    </row>
    <row r="20" spans="1:16" s="6" customFormat="1" ht="18.75" hidden="1" x14ac:dyDescent="0.25">
      <c r="A20" s="19" t="str">
        <f t="shared" si="19"/>
        <v>b</v>
      </c>
      <c r="B20" s="3" t="s">
        <v>2</v>
      </c>
      <c r="C20" s="5" t="s">
        <v>7</v>
      </c>
      <c r="D20" s="12"/>
      <c r="E20" s="12"/>
      <c r="F20" s="12"/>
      <c r="G20" s="12"/>
      <c r="H20" s="14">
        <v>0</v>
      </c>
      <c r="I20" s="14">
        <v>0</v>
      </c>
      <c r="J20" s="12"/>
      <c r="K20" s="12"/>
      <c r="L20" s="12">
        <f t="shared" si="30"/>
        <v>0</v>
      </c>
      <c r="M20" s="15">
        <f t="shared" si="31"/>
        <v>0</v>
      </c>
      <c r="N20" s="18" t="e">
        <f t="shared" si="18"/>
        <v>#DIV/0!</v>
      </c>
      <c r="O20" s="8"/>
      <c r="P20" s="6" t="s">
        <v>59</v>
      </c>
    </row>
    <row r="21" spans="1:16" ht="19.5" x14ac:dyDescent="0.25">
      <c r="A21" s="32" t="str">
        <f t="shared" si="19"/>
        <v>a</v>
      </c>
      <c r="B21" s="42" t="s">
        <v>2</v>
      </c>
      <c r="C21" s="43" t="s">
        <v>8</v>
      </c>
      <c r="D21" s="34"/>
      <c r="E21" s="34"/>
      <c r="F21" s="34"/>
      <c r="G21" s="34"/>
      <c r="H21" s="45"/>
      <c r="I21" s="45">
        <v>18900</v>
      </c>
      <c r="J21" s="34">
        <v>18803</v>
      </c>
      <c r="K21" s="34"/>
      <c r="L21" s="34">
        <f t="shared" si="30"/>
        <v>18803</v>
      </c>
      <c r="M21" s="34">
        <f t="shared" si="31"/>
        <v>97</v>
      </c>
      <c r="N21" s="35">
        <f t="shared" si="18"/>
        <v>0.9948677248677249</v>
      </c>
      <c r="O21" s="36"/>
      <c r="P21" s="37" t="s">
        <v>59</v>
      </c>
    </row>
    <row r="22" spans="1:16" ht="19.5" x14ac:dyDescent="0.25">
      <c r="A22" s="32" t="str">
        <f t="shared" si="19"/>
        <v>a</v>
      </c>
      <c r="B22" s="42" t="s">
        <v>2</v>
      </c>
      <c r="C22" s="43" t="s">
        <v>9</v>
      </c>
      <c r="D22" s="34"/>
      <c r="E22" s="34"/>
      <c r="F22" s="34"/>
      <c r="G22" s="34"/>
      <c r="H22" s="45">
        <v>1925000000</v>
      </c>
      <c r="I22" s="45">
        <f>13225500+1924442542</f>
        <v>1937668042</v>
      </c>
      <c r="J22" s="34">
        <v>1774295465.5</v>
      </c>
      <c r="K22" s="34">
        <v>163372548.19999999</v>
      </c>
      <c r="L22" s="34">
        <f t="shared" si="30"/>
        <v>1937668013.7</v>
      </c>
      <c r="M22" s="34">
        <f t="shared" si="31"/>
        <v>28.299999952316284</v>
      </c>
      <c r="N22" s="35">
        <f t="shared" si="18"/>
        <v>0.99999998539481516</v>
      </c>
      <c r="O22" s="36"/>
      <c r="P22" s="37" t="s">
        <v>59</v>
      </c>
    </row>
    <row r="23" spans="1:16" ht="19.5" x14ac:dyDescent="0.25">
      <c r="A23" s="32" t="str">
        <f t="shared" si="19"/>
        <v>a</v>
      </c>
      <c r="B23" s="42" t="s">
        <v>2</v>
      </c>
      <c r="C23" s="43" t="s">
        <v>10</v>
      </c>
      <c r="D23" s="34"/>
      <c r="E23" s="34"/>
      <c r="F23" s="34"/>
      <c r="G23" s="34"/>
      <c r="H23" s="45"/>
      <c r="I23" s="45">
        <v>538558</v>
      </c>
      <c r="J23" s="34">
        <v>537996.5</v>
      </c>
      <c r="K23" s="34"/>
      <c r="L23" s="34">
        <f t="shared" si="30"/>
        <v>537996.5</v>
      </c>
      <c r="M23" s="34">
        <f t="shared" si="31"/>
        <v>561.5</v>
      </c>
      <c r="N23" s="35">
        <f t="shared" si="18"/>
        <v>0.9989574010598673</v>
      </c>
      <c r="O23" s="36"/>
      <c r="P23" s="37" t="s">
        <v>59</v>
      </c>
    </row>
    <row r="24" spans="1:16" s="6" customFormat="1" ht="18.75" hidden="1" x14ac:dyDescent="0.25">
      <c r="A24" s="19" t="str">
        <f t="shared" si="19"/>
        <v>b</v>
      </c>
      <c r="B24" s="3" t="s">
        <v>2</v>
      </c>
      <c r="C24" s="2" t="s">
        <v>11</v>
      </c>
      <c r="D24" s="11"/>
      <c r="E24" s="11"/>
      <c r="F24" s="11"/>
      <c r="G24" s="11"/>
      <c r="H24" s="11">
        <v>0</v>
      </c>
      <c r="I24" s="11">
        <v>0</v>
      </c>
      <c r="J24" s="12"/>
      <c r="K24" s="11"/>
      <c r="L24" s="11">
        <f t="shared" si="30"/>
        <v>0</v>
      </c>
      <c r="M24" s="16">
        <f t="shared" si="31"/>
        <v>0</v>
      </c>
      <c r="N24" s="17" t="e">
        <f t="shared" si="18"/>
        <v>#DIV/0!</v>
      </c>
      <c r="O24" s="7"/>
      <c r="P24" s="6" t="s">
        <v>59</v>
      </c>
    </row>
    <row r="25" spans="1:16" s="6" customFormat="1" ht="18.75" hidden="1" x14ac:dyDescent="0.25">
      <c r="A25" s="19" t="str">
        <f t="shared" si="19"/>
        <v>b</v>
      </c>
      <c r="B25" s="3" t="s">
        <v>2</v>
      </c>
      <c r="C25" s="2" t="s">
        <v>12</v>
      </c>
      <c r="D25" s="11"/>
      <c r="E25" s="11"/>
      <c r="F25" s="11"/>
      <c r="G25" s="11"/>
      <c r="H25" s="11">
        <v>0</v>
      </c>
      <c r="I25" s="11">
        <v>0</v>
      </c>
      <c r="J25" s="12"/>
      <c r="K25" s="11"/>
      <c r="L25" s="11">
        <f t="shared" si="30"/>
        <v>0</v>
      </c>
      <c r="M25" s="16">
        <f t="shared" si="31"/>
        <v>0</v>
      </c>
      <c r="N25" s="17" t="e">
        <f t="shared" si="18"/>
        <v>#DIV/0!</v>
      </c>
      <c r="O25" s="7"/>
      <c r="P25" s="6" t="s">
        <v>59</v>
      </c>
    </row>
    <row r="26" spans="1:16" s="6" customFormat="1" ht="18.75" hidden="1" x14ac:dyDescent="0.25">
      <c r="A26" s="19" t="str">
        <f t="shared" si="19"/>
        <v>b</v>
      </c>
      <c r="B26" s="3" t="s">
        <v>2</v>
      </c>
      <c r="C26" s="2" t="s">
        <v>13</v>
      </c>
      <c r="D26" s="11"/>
      <c r="E26" s="11"/>
      <c r="F26" s="11"/>
      <c r="G26" s="11"/>
      <c r="H26" s="11">
        <v>0</v>
      </c>
      <c r="I26" s="11">
        <v>0</v>
      </c>
      <c r="J26" s="12"/>
      <c r="K26" s="11"/>
      <c r="L26" s="11">
        <f t="shared" si="30"/>
        <v>0</v>
      </c>
      <c r="M26" s="16">
        <f t="shared" si="31"/>
        <v>0</v>
      </c>
      <c r="N26" s="17" t="e">
        <f t="shared" si="18"/>
        <v>#DIV/0!</v>
      </c>
      <c r="O26" s="7"/>
      <c r="P26" s="6" t="s">
        <v>59</v>
      </c>
    </row>
    <row r="27" spans="1:16" ht="36" x14ac:dyDescent="0.25">
      <c r="A27" s="32" t="str">
        <f t="shared" si="19"/>
        <v>a</v>
      </c>
      <c r="B27" s="33" t="s">
        <v>62</v>
      </c>
      <c r="C27" s="33" t="s">
        <v>16</v>
      </c>
      <c r="D27" s="34">
        <f t="shared" ref="D27:F27" si="32">D28+D36+D37+D38</f>
        <v>0</v>
      </c>
      <c r="E27" s="34">
        <f t="shared" si="32"/>
        <v>0</v>
      </c>
      <c r="F27" s="34">
        <f t="shared" si="32"/>
        <v>0</v>
      </c>
      <c r="G27" s="34"/>
      <c r="H27" s="44">
        <f t="shared" ref="H27:I27" si="33">H28+H36+H37+H38</f>
        <v>770002000</v>
      </c>
      <c r="I27" s="44">
        <f t="shared" si="33"/>
        <v>738324500</v>
      </c>
      <c r="J27" s="34">
        <f t="shared" ref="J27" si="34">J28+J36+J37+J38</f>
        <v>678664782.19999993</v>
      </c>
      <c r="K27" s="34">
        <f t="shared" ref="K27" si="35">K28+K36+K37+K38</f>
        <v>61715260</v>
      </c>
      <c r="L27" s="34">
        <f t="shared" ref="L27" si="36">L28+L36+L37+L38</f>
        <v>740380042.19999993</v>
      </c>
      <c r="M27" s="34">
        <f t="shared" ref="M27" si="37">M28+M36+M37+M38</f>
        <v>-2055542.199999976</v>
      </c>
      <c r="N27" s="35">
        <f t="shared" ref="N27:N90" si="38">L27/I27</f>
        <v>1.0027840633759275</v>
      </c>
      <c r="O27" s="36"/>
      <c r="P27" s="37" t="s">
        <v>59</v>
      </c>
    </row>
    <row r="28" spans="1:16" ht="19.5" x14ac:dyDescent="0.25">
      <c r="A28" s="32" t="str">
        <f t="shared" si="19"/>
        <v>a</v>
      </c>
      <c r="B28" s="38" t="s">
        <v>2</v>
      </c>
      <c r="C28" s="39" t="s">
        <v>3</v>
      </c>
      <c r="D28" s="40">
        <f t="shared" ref="D28:F28" si="39">D29+D30+D31+D32+D33+D34+D35</f>
        <v>0</v>
      </c>
      <c r="E28" s="40">
        <f t="shared" si="39"/>
        <v>0</v>
      </c>
      <c r="F28" s="40">
        <f t="shared" si="39"/>
        <v>0</v>
      </c>
      <c r="G28" s="40"/>
      <c r="H28" s="40">
        <f t="shared" ref="H28:I28" si="40">H29+H30+H31+H32+H33+H34+H35</f>
        <v>770002000</v>
      </c>
      <c r="I28" s="40">
        <f t="shared" si="40"/>
        <v>738324500</v>
      </c>
      <c r="J28" s="34">
        <f t="shared" ref="J28" si="41">J29+J30+J31+J32+J33+J34+J35</f>
        <v>678664782.19999993</v>
      </c>
      <c r="K28" s="40">
        <f t="shared" ref="K28:M28" si="42">K29+K30+K31+K32+K33+K34+K35</f>
        <v>61715260</v>
      </c>
      <c r="L28" s="40">
        <f t="shared" si="42"/>
        <v>740380042.19999993</v>
      </c>
      <c r="M28" s="40">
        <f t="shared" si="42"/>
        <v>-2055542.199999976</v>
      </c>
      <c r="N28" s="41">
        <f t="shared" si="38"/>
        <v>1.0027840633759275</v>
      </c>
      <c r="O28" s="36"/>
      <c r="P28" s="37" t="s">
        <v>59</v>
      </c>
    </row>
    <row r="29" spans="1:16" s="6" customFormat="1" ht="18.75" hidden="1" x14ac:dyDescent="0.25">
      <c r="A29" s="19" t="str">
        <f t="shared" si="19"/>
        <v>b</v>
      </c>
      <c r="B29" s="3" t="s">
        <v>2</v>
      </c>
      <c r="C29" s="4" t="s">
        <v>4</v>
      </c>
      <c r="D29" s="12"/>
      <c r="E29" s="12"/>
      <c r="F29" s="12"/>
      <c r="G29" s="12"/>
      <c r="H29" s="14">
        <v>0</v>
      </c>
      <c r="I29" s="14">
        <v>0</v>
      </c>
      <c r="J29" s="12"/>
      <c r="K29" s="12"/>
      <c r="L29" s="12">
        <f t="shared" ref="L29:L38" si="43">J29+K29</f>
        <v>0</v>
      </c>
      <c r="M29" s="15">
        <f t="shared" ref="M29:M38" si="44">I29-L29</f>
        <v>0</v>
      </c>
      <c r="N29" s="18" t="e">
        <f t="shared" si="38"/>
        <v>#DIV/0!</v>
      </c>
      <c r="O29" s="8"/>
      <c r="P29" s="6" t="s">
        <v>59</v>
      </c>
    </row>
    <row r="30" spans="1:16" ht="19.5" x14ac:dyDescent="0.25">
      <c r="A30" s="32" t="str">
        <f t="shared" si="19"/>
        <v>a</v>
      </c>
      <c r="B30" s="42" t="s">
        <v>2</v>
      </c>
      <c r="C30" s="43" t="s">
        <v>5</v>
      </c>
      <c r="D30" s="34"/>
      <c r="E30" s="34"/>
      <c r="F30" s="34"/>
      <c r="G30" s="34"/>
      <c r="H30" s="45">
        <v>3000000</v>
      </c>
      <c r="I30" s="45">
        <v>3000000</v>
      </c>
      <c r="J30" s="34">
        <v>2120574.4</v>
      </c>
      <c r="K30" s="34">
        <f>70000+236500+4000</f>
        <v>310500</v>
      </c>
      <c r="L30" s="34">
        <f t="shared" si="43"/>
        <v>2431074.4</v>
      </c>
      <c r="M30" s="34">
        <f t="shared" si="44"/>
        <v>568925.60000000009</v>
      </c>
      <c r="N30" s="35">
        <f t="shared" si="38"/>
        <v>0.81035813333333329</v>
      </c>
      <c r="O30" s="36"/>
      <c r="P30" s="37" t="s">
        <v>59</v>
      </c>
    </row>
    <row r="31" spans="1:16" s="6" customFormat="1" ht="18.75" hidden="1" x14ac:dyDescent="0.25">
      <c r="A31" s="19" t="str">
        <f t="shared" si="19"/>
        <v>b</v>
      </c>
      <c r="B31" s="3" t="s">
        <v>2</v>
      </c>
      <c r="C31" s="4" t="s">
        <v>6</v>
      </c>
      <c r="D31" s="12"/>
      <c r="E31" s="12"/>
      <c r="F31" s="12"/>
      <c r="G31" s="12"/>
      <c r="H31" s="14">
        <v>0</v>
      </c>
      <c r="I31" s="14">
        <v>0</v>
      </c>
      <c r="J31" s="12"/>
      <c r="K31" s="12"/>
      <c r="L31" s="12">
        <f t="shared" si="43"/>
        <v>0</v>
      </c>
      <c r="M31" s="15">
        <f t="shared" si="44"/>
        <v>0</v>
      </c>
      <c r="N31" s="18" t="e">
        <f t="shared" si="38"/>
        <v>#DIV/0!</v>
      </c>
      <c r="O31" s="8"/>
      <c r="P31" s="6" t="s">
        <v>59</v>
      </c>
    </row>
    <row r="32" spans="1:16" s="6" customFormat="1" ht="18.75" hidden="1" x14ac:dyDescent="0.25">
      <c r="A32" s="19" t="str">
        <f t="shared" si="19"/>
        <v>b</v>
      </c>
      <c r="B32" s="3" t="s">
        <v>2</v>
      </c>
      <c r="C32" s="5" t="s">
        <v>7</v>
      </c>
      <c r="D32" s="12"/>
      <c r="E32" s="12"/>
      <c r="F32" s="12"/>
      <c r="G32" s="12"/>
      <c r="H32" s="14">
        <v>0</v>
      </c>
      <c r="I32" s="14">
        <v>0</v>
      </c>
      <c r="J32" s="12"/>
      <c r="K32" s="12"/>
      <c r="L32" s="12">
        <f t="shared" si="43"/>
        <v>0</v>
      </c>
      <c r="M32" s="15">
        <f t="shared" si="44"/>
        <v>0</v>
      </c>
      <c r="N32" s="18" t="e">
        <f t="shared" si="38"/>
        <v>#DIV/0!</v>
      </c>
      <c r="O32" s="8"/>
      <c r="P32" s="6" t="s">
        <v>59</v>
      </c>
    </row>
    <row r="33" spans="1:20" s="6" customFormat="1" ht="18.75" hidden="1" x14ac:dyDescent="0.25">
      <c r="A33" s="19" t="str">
        <f t="shared" si="19"/>
        <v>b</v>
      </c>
      <c r="B33" s="3" t="s">
        <v>2</v>
      </c>
      <c r="C33" s="5" t="s">
        <v>8</v>
      </c>
      <c r="D33" s="12"/>
      <c r="E33" s="12"/>
      <c r="F33" s="12"/>
      <c r="G33" s="12"/>
      <c r="H33" s="14">
        <v>0</v>
      </c>
      <c r="I33" s="14">
        <v>0</v>
      </c>
      <c r="J33" s="12"/>
      <c r="K33" s="12"/>
      <c r="L33" s="12">
        <f t="shared" si="43"/>
        <v>0</v>
      </c>
      <c r="M33" s="15">
        <f t="shared" si="44"/>
        <v>0</v>
      </c>
      <c r="N33" s="18" t="e">
        <f t="shared" si="38"/>
        <v>#DIV/0!</v>
      </c>
      <c r="O33" s="8"/>
      <c r="P33" s="6" t="s">
        <v>59</v>
      </c>
    </row>
    <row r="34" spans="1:20" ht="19.5" x14ac:dyDescent="0.25">
      <c r="A34" s="32" t="str">
        <f t="shared" si="19"/>
        <v>a</v>
      </c>
      <c r="B34" s="42" t="s">
        <v>2</v>
      </c>
      <c r="C34" s="43" t="s">
        <v>9</v>
      </c>
      <c r="D34" s="34"/>
      <c r="E34" s="34"/>
      <c r="F34" s="34"/>
      <c r="G34" s="34"/>
      <c r="H34" s="45">
        <v>767002000</v>
      </c>
      <c r="I34" s="45">
        <f>748495924-13225500</f>
        <v>735270424</v>
      </c>
      <c r="J34" s="34">
        <v>676494891.39999998</v>
      </c>
      <c r="K34" s="34">
        <v>61400000</v>
      </c>
      <c r="L34" s="34">
        <f t="shared" si="43"/>
        <v>737894891.39999998</v>
      </c>
      <c r="M34" s="34">
        <f t="shared" si="44"/>
        <v>-2624467.3999999762</v>
      </c>
      <c r="N34" s="35">
        <f t="shared" si="38"/>
        <v>1.0035693906817609</v>
      </c>
      <c r="O34" s="36"/>
      <c r="P34" s="37" t="s">
        <v>59</v>
      </c>
    </row>
    <row r="35" spans="1:20" ht="19.5" x14ac:dyDescent="0.25">
      <c r="A35" s="32" t="str">
        <f t="shared" si="19"/>
        <v>a</v>
      </c>
      <c r="B35" s="42" t="s">
        <v>2</v>
      </c>
      <c r="C35" s="43" t="s">
        <v>10</v>
      </c>
      <c r="D35" s="34"/>
      <c r="E35" s="34"/>
      <c r="F35" s="34"/>
      <c r="G35" s="34"/>
      <c r="H35" s="45"/>
      <c r="I35" s="45">
        <v>54076</v>
      </c>
      <c r="J35" s="34">
        <v>49316.4</v>
      </c>
      <c r="K35" s="34">
        <v>4760</v>
      </c>
      <c r="L35" s="34">
        <f t="shared" si="43"/>
        <v>54076.4</v>
      </c>
      <c r="M35" s="34">
        <f t="shared" si="44"/>
        <v>-0.40000000000145519</v>
      </c>
      <c r="N35" s="35">
        <f t="shared" si="38"/>
        <v>1.0000073969968193</v>
      </c>
      <c r="O35" s="36"/>
      <c r="P35" s="37" t="s">
        <v>59</v>
      </c>
    </row>
    <row r="36" spans="1:20" s="6" customFormat="1" ht="18.75" hidden="1" x14ac:dyDescent="0.25">
      <c r="A36" s="19" t="str">
        <f t="shared" si="19"/>
        <v>b</v>
      </c>
      <c r="B36" s="3" t="s">
        <v>2</v>
      </c>
      <c r="C36" s="2" t="s">
        <v>11</v>
      </c>
      <c r="D36" s="11"/>
      <c r="E36" s="11"/>
      <c r="F36" s="11"/>
      <c r="G36" s="11"/>
      <c r="H36" s="11">
        <v>0</v>
      </c>
      <c r="I36" s="11">
        <v>0</v>
      </c>
      <c r="J36" s="12"/>
      <c r="K36" s="11"/>
      <c r="L36" s="11">
        <f t="shared" si="43"/>
        <v>0</v>
      </c>
      <c r="M36" s="16">
        <f t="shared" si="44"/>
        <v>0</v>
      </c>
      <c r="N36" s="17" t="e">
        <f t="shared" si="38"/>
        <v>#DIV/0!</v>
      </c>
      <c r="O36" s="7"/>
      <c r="P36" s="6" t="s">
        <v>59</v>
      </c>
    </row>
    <row r="37" spans="1:20" s="6" customFormat="1" ht="18.75" hidden="1" x14ac:dyDescent="0.25">
      <c r="A37" s="19" t="str">
        <f t="shared" si="19"/>
        <v>b</v>
      </c>
      <c r="B37" s="3" t="s">
        <v>2</v>
      </c>
      <c r="C37" s="2" t="s">
        <v>12</v>
      </c>
      <c r="D37" s="11"/>
      <c r="E37" s="11"/>
      <c r="F37" s="11"/>
      <c r="G37" s="11"/>
      <c r="H37" s="11">
        <v>0</v>
      </c>
      <c r="I37" s="11">
        <v>0</v>
      </c>
      <c r="J37" s="12"/>
      <c r="K37" s="11"/>
      <c r="L37" s="11">
        <f t="shared" si="43"/>
        <v>0</v>
      </c>
      <c r="M37" s="16">
        <f t="shared" si="44"/>
        <v>0</v>
      </c>
      <c r="N37" s="17" t="e">
        <f t="shared" si="38"/>
        <v>#DIV/0!</v>
      </c>
      <c r="O37" s="7"/>
      <c r="P37" s="6" t="s">
        <v>59</v>
      </c>
    </row>
    <row r="38" spans="1:20" s="6" customFormat="1" ht="18.75" hidden="1" x14ac:dyDescent="0.25">
      <c r="A38" s="19" t="str">
        <f t="shared" si="19"/>
        <v>b</v>
      </c>
      <c r="B38" s="3"/>
      <c r="C38" s="2" t="s">
        <v>13</v>
      </c>
      <c r="D38" s="11"/>
      <c r="E38" s="11"/>
      <c r="F38" s="11"/>
      <c r="G38" s="11"/>
      <c r="H38" s="11">
        <v>0</v>
      </c>
      <c r="I38" s="11">
        <v>0</v>
      </c>
      <c r="J38" s="12"/>
      <c r="K38" s="11"/>
      <c r="L38" s="11">
        <f t="shared" si="43"/>
        <v>0</v>
      </c>
      <c r="M38" s="16">
        <f t="shared" si="44"/>
        <v>0</v>
      </c>
      <c r="N38" s="17" t="e">
        <f t="shared" si="38"/>
        <v>#DIV/0!</v>
      </c>
      <c r="O38" s="7"/>
      <c r="P38" s="6" t="s">
        <v>59</v>
      </c>
    </row>
    <row r="39" spans="1:20" ht="36" x14ac:dyDescent="0.25">
      <c r="A39" s="32" t="str">
        <f t="shared" si="19"/>
        <v>a</v>
      </c>
      <c r="B39" s="33" t="s">
        <v>63</v>
      </c>
      <c r="C39" s="33" t="s">
        <v>17</v>
      </c>
      <c r="D39" s="34">
        <f t="shared" ref="D39" si="45">D40+D48+D49+D50</f>
        <v>19609</v>
      </c>
      <c r="E39" s="34">
        <f t="shared" ref="E39:F39" si="46">E40+E48+E49+E50</f>
        <v>4609</v>
      </c>
      <c r="F39" s="34">
        <f t="shared" si="46"/>
        <v>19992</v>
      </c>
      <c r="G39" s="34"/>
      <c r="H39" s="34">
        <f t="shared" ref="H39:K39" si="47">H40+H48+H49+H50</f>
        <v>35890000</v>
      </c>
      <c r="I39" s="34">
        <f t="shared" si="47"/>
        <v>35865800</v>
      </c>
      <c r="J39" s="34">
        <f t="shared" ref="J39" si="48">J40+J48+J49+J50</f>
        <v>29009990</v>
      </c>
      <c r="K39" s="34">
        <f t="shared" si="47"/>
        <v>3570931</v>
      </c>
      <c r="L39" s="34">
        <f t="shared" ref="L39" si="49">L40+L48+L49+L50</f>
        <v>32580921</v>
      </c>
      <c r="M39" s="34">
        <f t="shared" ref="M39" si="50">M40+M48+M49+M50</f>
        <v>3284879</v>
      </c>
      <c r="N39" s="35">
        <f t="shared" si="38"/>
        <v>0.90841194118073487</v>
      </c>
      <c r="O39" s="36"/>
      <c r="P39" s="37" t="s">
        <v>59</v>
      </c>
    </row>
    <row r="40" spans="1:20" ht="19.5" x14ac:dyDescent="0.25">
      <c r="A40" s="32" t="str">
        <f t="shared" si="19"/>
        <v>a</v>
      </c>
      <c r="B40" s="38" t="s">
        <v>2</v>
      </c>
      <c r="C40" s="39" t="s">
        <v>3</v>
      </c>
      <c r="D40" s="40">
        <f t="shared" ref="D40:E40" si="51">D41+D42+D43+D44+D45+D46+D47</f>
        <v>19609</v>
      </c>
      <c r="E40" s="40">
        <f t="shared" si="51"/>
        <v>4609</v>
      </c>
      <c r="F40" s="40">
        <f t="shared" ref="F40" si="52">F41+F42+F43+F44+F45+F46+F47</f>
        <v>19992</v>
      </c>
      <c r="G40" s="40"/>
      <c r="H40" s="40">
        <f t="shared" ref="H40:K40" si="53">H41+H42+H43+H44+H45+H46+H47</f>
        <v>35890000</v>
      </c>
      <c r="I40" s="40">
        <f t="shared" si="53"/>
        <v>35865800</v>
      </c>
      <c r="J40" s="34">
        <f t="shared" ref="J40" si="54">J41+J42+J43+J44+J45+J46+J47</f>
        <v>29009990</v>
      </c>
      <c r="K40" s="40">
        <f t="shared" si="53"/>
        <v>3570931</v>
      </c>
      <c r="L40" s="40">
        <f t="shared" ref="L40:M40" si="55">L41+L42+L43+L44+L45+L46+L47</f>
        <v>32580921</v>
      </c>
      <c r="M40" s="40">
        <f t="shared" si="55"/>
        <v>3284879</v>
      </c>
      <c r="N40" s="41">
        <f t="shared" si="38"/>
        <v>0.90841194118073487</v>
      </c>
      <c r="O40" s="36"/>
      <c r="P40" s="37" t="s">
        <v>59</v>
      </c>
    </row>
    <row r="41" spans="1:20" s="6" customFormat="1" ht="18.75" hidden="1" x14ac:dyDescent="0.25">
      <c r="A41" s="19" t="str">
        <f t="shared" si="19"/>
        <v>b</v>
      </c>
      <c r="B41" s="3" t="s">
        <v>2</v>
      </c>
      <c r="C41" s="4" t="s">
        <v>4</v>
      </c>
      <c r="D41" s="12">
        <f t="shared" ref="D41:D50" si="56">D53+D65+D77+D89+D101+D113+D125+D137+D149+D161+D173+D185+D197+D209</f>
        <v>0</v>
      </c>
      <c r="E41" s="12">
        <f t="shared" ref="E41:F41" si="57">E53+E65+E77+E89+E101+E113+E125+E137+E149+E161+E173+E185+E197+E209</f>
        <v>0</v>
      </c>
      <c r="F41" s="12">
        <f t="shared" si="57"/>
        <v>0</v>
      </c>
      <c r="G41" s="12"/>
      <c r="H41" s="12">
        <f t="shared" ref="H41:H50" si="58">H53+H65+H77+H89+H101+H113+H125+H137+H149+H161+H173+H185+H197+H209</f>
        <v>0</v>
      </c>
      <c r="I41" s="12">
        <f t="shared" ref="I41:K41" si="59">I53+I65+I77+I89+I101+I113+I125+I137+I149+I161+I173+I185+I197+I209</f>
        <v>0</v>
      </c>
      <c r="J41" s="12">
        <f t="shared" ref="J41" si="60">J53+J65+J77+J89+J101+J113+J125+J137+J149+J161+J173+J185+J197+J209</f>
        <v>0</v>
      </c>
      <c r="K41" s="12">
        <f t="shared" si="59"/>
        <v>0</v>
      </c>
      <c r="L41" s="12">
        <f t="shared" ref="L41:M41" si="61">L53+L65+L77+L89+L101+L113+L125+L137+L149+L161+L173+L185+L197+L209</f>
        <v>0</v>
      </c>
      <c r="M41" s="15">
        <f t="shared" si="61"/>
        <v>0</v>
      </c>
      <c r="N41" s="18" t="e">
        <f t="shared" si="38"/>
        <v>#DIV/0!</v>
      </c>
      <c r="O41" s="8"/>
      <c r="P41" s="6" t="s">
        <v>59</v>
      </c>
    </row>
    <row r="42" spans="1:20" ht="19.5" x14ac:dyDescent="0.25">
      <c r="A42" s="32" t="str">
        <f t="shared" si="19"/>
        <v>a</v>
      </c>
      <c r="B42" s="42" t="s">
        <v>2</v>
      </c>
      <c r="C42" s="43" t="s">
        <v>5</v>
      </c>
      <c r="D42" s="34">
        <f t="shared" si="56"/>
        <v>0</v>
      </c>
      <c r="E42" s="34">
        <f t="shared" ref="E42:F42" si="62">E54+E66+E78+E90+E102+E114+E126+E138+E150+E162+E174+E186+E198+E210</f>
        <v>0</v>
      </c>
      <c r="F42" s="34">
        <f t="shared" si="62"/>
        <v>0</v>
      </c>
      <c r="G42" s="34"/>
      <c r="H42" s="34">
        <f t="shared" si="58"/>
        <v>910000</v>
      </c>
      <c r="I42" s="34">
        <f t="shared" ref="I42:K42" si="63">I54+I66+I78+I90+I102+I114+I126+I138+I150+I162+I174+I186+I198+I210</f>
        <v>823400</v>
      </c>
      <c r="J42" s="34">
        <f t="shared" ref="J42" si="64">J54+J66+J78+J90+J102+J114+J126+J138+J150+J162+J174+J186+J198+J210</f>
        <v>740914</v>
      </c>
      <c r="K42" s="34">
        <f t="shared" si="63"/>
        <v>72486</v>
      </c>
      <c r="L42" s="34">
        <f t="shared" ref="L42:M42" si="65">L54+L66+L78+L90+L102+L114+L126+L138+L150+L162+L174+L186+L198+L210</f>
        <v>813400</v>
      </c>
      <c r="M42" s="34">
        <f t="shared" si="65"/>
        <v>10000</v>
      </c>
      <c r="N42" s="35">
        <f t="shared" si="38"/>
        <v>0.98785523439397616</v>
      </c>
      <c r="O42" s="36"/>
      <c r="P42" s="37" t="s">
        <v>59</v>
      </c>
    </row>
    <row r="43" spans="1:20" s="6" customFormat="1" ht="18.75" hidden="1" x14ac:dyDescent="0.25">
      <c r="A43" s="19" t="str">
        <f t="shared" si="19"/>
        <v>b</v>
      </c>
      <c r="B43" s="3" t="s">
        <v>2</v>
      </c>
      <c r="C43" s="4" t="s">
        <v>6</v>
      </c>
      <c r="D43" s="12">
        <f t="shared" si="56"/>
        <v>0</v>
      </c>
      <c r="E43" s="12">
        <f t="shared" ref="E43:F43" si="66">E55+E67+E79+E91+E103+E115+E127+E139+E151+E163+E175+E187+E199+E211</f>
        <v>0</v>
      </c>
      <c r="F43" s="12">
        <f t="shared" si="66"/>
        <v>0</v>
      </c>
      <c r="G43" s="12"/>
      <c r="H43" s="12">
        <f t="shared" si="58"/>
        <v>0</v>
      </c>
      <c r="I43" s="12">
        <f t="shared" ref="I43:K43" si="67">I55+I67+I79+I91+I103+I115+I127+I139+I151+I163+I175+I187+I199+I211</f>
        <v>0</v>
      </c>
      <c r="J43" s="12">
        <f t="shared" ref="J43" si="68">J55+J67+J79+J91+J103+J115+J127+J139+J151+J163+J175+J187+J199+J211</f>
        <v>0</v>
      </c>
      <c r="K43" s="12">
        <f t="shared" si="67"/>
        <v>0</v>
      </c>
      <c r="L43" s="12">
        <f t="shared" ref="L43:M43" si="69">L55+L67+L79+L91+L103+L115+L127+L139+L151+L163+L175+L187+L199+L211</f>
        <v>0</v>
      </c>
      <c r="M43" s="15">
        <f t="shared" si="69"/>
        <v>0</v>
      </c>
      <c r="N43" s="18" t="e">
        <f t="shared" si="38"/>
        <v>#DIV/0!</v>
      </c>
      <c r="O43" s="8"/>
      <c r="P43" s="6" t="s">
        <v>59</v>
      </c>
    </row>
    <row r="44" spans="1:20" s="6" customFormat="1" ht="18.75" hidden="1" x14ac:dyDescent="0.25">
      <c r="A44" s="19" t="str">
        <f t="shared" si="19"/>
        <v>b</v>
      </c>
      <c r="B44" s="3" t="s">
        <v>2</v>
      </c>
      <c r="C44" s="5" t="s">
        <v>7</v>
      </c>
      <c r="D44" s="12">
        <f t="shared" si="56"/>
        <v>0</v>
      </c>
      <c r="E44" s="12">
        <f t="shared" ref="E44:F44" si="70">E56+E68+E80+E92+E104+E116+E128+E140+E152+E164+E176+E188+E200+E212</f>
        <v>0</v>
      </c>
      <c r="F44" s="12">
        <f t="shared" si="70"/>
        <v>0</v>
      </c>
      <c r="G44" s="12"/>
      <c r="H44" s="12">
        <f t="shared" si="58"/>
        <v>0</v>
      </c>
      <c r="I44" s="12">
        <f t="shared" ref="I44:K44" si="71">I56+I68+I80+I92+I104+I116+I128+I140+I152+I164+I176+I188+I200+I212</f>
        <v>0</v>
      </c>
      <c r="J44" s="12">
        <f t="shared" ref="J44" si="72">J56+J68+J80+J92+J104+J116+J128+J140+J152+J164+J176+J188+J200+J212</f>
        <v>0</v>
      </c>
      <c r="K44" s="12">
        <f t="shared" si="71"/>
        <v>0</v>
      </c>
      <c r="L44" s="12">
        <f t="shared" ref="L44:M44" si="73">L56+L68+L80+L92+L104+L116+L128+L140+L152+L164+L176+L188+L200+L212</f>
        <v>0</v>
      </c>
      <c r="M44" s="15">
        <f t="shared" si="73"/>
        <v>0</v>
      </c>
      <c r="N44" s="18" t="e">
        <f t="shared" si="38"/>
        <v>#DIV/0!</v>
      </c>
      <c r="O44" s="8"/>
      <c r="P44" s="6" t="s">
        <v>59</v>
      </c>
    </row>
    <row r="45" spans="1:20" s="6" customFormat="1" ht="18.75" hidden="1" x14ac:dyDescent="0.25">
      <c r="A45" s="19" t="str">
        <f t="shared" si="19"/>
        <v>b</v>
      </c>
      <c r="B45" s="3" t="s">
        <v>2</v>
      </c>
      <c r="C45" s="5" t="s">
        <v>8</v>
      </c>
      <c r="D45" s="12">
        <f t="shared" si="56"/>
        <v>0</v>
      </c>
      <c r="E45" s="12">
        <f t="shared" ref="E45:F45" si="74">E57+E69+E81+E93+E105+E117+E129+E141+E153+E165+E177+E189+E201+E213</f>
        <v>0</v>
      </c>
      <c r="F45" s="12">
        <f t="shared" si="74"/>
        <v>0</v>
      </c>
      <c r="G45" s="12"/>
      <c r="H45" s="12">
        <f t="shared" si="58"/>
        <v>0</v>
      </c>
      <c r="I45" s="12">
        <f t="shared" ref="I45:K45" si="75">I57+I69+I81+I93+I105+I117+I129+I141+I153+I165+I177+I189+I201+I213</f>
        <v>0</v>
      </c>
      <c r="J45" s="12">
        <f t="shared" ref="J45" si="76">J57+J69+J81+J93+J105+J117+J129+J141+J153+J165+J177+J189+J201+J213</f>
        <v>0</v>
      </c>
      <c r="K45" s="12">
        <f t="shared" si="75"/>
        <v>0</v>
      </c>
      <c r="L45" s="12">
        <f t="shared" ref="L45:M45" si="77">L57+L69+L81+L93+L105+L117+L129+L141+L153+L165+L177+L189+L201+L213</f>
        <v>0</v>
      </c>
      <c r="M45" s="15">
        <f t="shared" si="77"/>
        <v>0</v>
      </c>
      <c r="N45" s="18" t="e">
        <f t="shared" si="38"/>
        <v>#DIV/0!</v>
      </c>
      <c r="O45" s="8"/>
      <c r="P45" s="6" t="s">
        <v>59</v>
      </c>
    </row>
    <row r="46" spans="1:20" ht="19.5" x14ac:dyDescent="0.25">
      <c r="A46" s="32" t="str">
        <f t="shared" si="19"/>
        <v>a</v>
      </c>
      <c r="B46" s="42" t="s">
        <v>2</v>
      </c>
      <c r="C46" s="43" t="s">
        <v>9</v>
      </c>
      <c r="D46" s="34">
        <f t="shared" si="56"/>
        <v>4609</v>
      </c>
      <c r="E46" s="34">
        <f t="shared" ref="E46:F46" si="78">E58+E70+E82+E94+E106+E118+E130+E142+E154+E166+E178+E190+E202+E214</f>
        <v>4609</v>
      </c>
      <c r="F46" s="34">
        <f t="shared" si="78"/>
        <v>19992</v>
      </c>
      <c r="G46" s="34"/>
      <c r="H46" s="34">
        <f t="shared" si="58"/>
        <v>29265000</v>
      </c>
      <c r="I46" s="34">
        <f t="shared" ref="I46:K46" si="79">I58+I70+I82+I94+I106+I118+I130+I142+I154+I166+I178+I190+I202+I214</f>
        <v>28978800</v>
      </c>
      <c r="J46" s="34">
        <f t="shared" ref="J46" si="80">J58+J70+J82+J94+J106+J118+J130+J142+J154+J166+J178+J190+J202+J214</f>
        <v>23363593</v>
      </c>
      <c r="K46" s="34">
        <f t="shared" si="79"/>
        <v>2648445</v>
      </c>
      <c r="L46" s="34">
        <f t="shared" ref="L46:M46" si="81">L58+L70+L82+L94+L106+L118+L130+L142+L154+L166+L178+L190+L202+L214</f>
        <v>26012038</v>
      </c>
      <c r="M46" s="34">
        <f t="shared" si="81"/>
        <v>2966762</v>
      </c>
      <c r="N46" s="35">
        <f t="shared" si="38"/>
        <v>0.89762302096705182</v>
      </c>
      <c r="O46" s="36"/>
      <c r="P46" s="37" t="s">
        <v>59</v>
      </c>
      <c r="T46" s="46"/>
    </row>
    <row r="47" spans="1:20" ht="19.5" x14ac:dyDescent="0.25">
      <c r="A47" s="32" t="str">
        <f t="shared" si="19"/>
        <v>a</v>
      </c>
      <c r="B47" s="42" t="s">
        <v>2</v>
      </c>
      <c r="C47" s="43" t="s">
        <v>10</v>
      </c>
      <c r="D47" s="34">
        <f t="shared" si="56"/>
        <v>15000</v>
      </c>
      <c r="E47" s="34">
        <f t="shared" ref="E47:F47" si="82">E59+E71+E83+E95+E107+E119+E131+E143+E155+E167+E179+E191+E203+E215</f>
        <v>0</v>
      </c>
      <c r="F47" s="34">
        <f t="shared" si="82"/>
        <v>0</v>
      </c>
      <c r="G47" s="34"/>
      <c r="H47" s="34">
        <f t="shared" si="58"/>
        <v>5715000</v>
      </c>
      <c r="I47" s="34">
        <f t="shared" ref="I47:K47" si="83">I59+I71+I83+I95+I107+I119+I131+I143+I155+I167+I179+I191+I203+I215</f>
        <v>6063600</v>
      </c>
      <c r="J47" s="34">
        <f t="shared" ref="J47" si="84">J59+J71+J83+J95+J107+J119+J131+J143+J155+J167+J179+J191+J203+J215</f>
        <v>4905483</v>
      </c>
      <c r="K47" s="34">
        <f t="shared" si="83"/>
        <v>850000</v>
      </c>
      <c r="L47" s="34">
        <f t="shared" ref="L47:M47" si="85">L59+L71+L83+L95+L107+L119+L131+L143+L155+L167+L179+L191+L203+L215</f>
        <v>5755483</v>
      </c>
      <c r="M47" s="34">
        <f t="shared" si="85"/>
        <v>308117</v>
      </c>
      <c r="N47" s="35">
        <f t="shared" si="38"/>
        <v>0.94918579721617524</v>
      </c>
      <c r="O47" s="36"/>
      <c r="P47" s="37" t="s">
        <v>59</v>
      </c>
    </row>
    <row r="48" spans="1:20" s="6" customFormat="1" ht="18.75" hidden="1" x14ac:dyDescent="0.25">
      <c r="A48" s="19" t="str">
        <f t="shared" si="19"/>
        <v>b</v>
      </c>
      <c r="B48" s="1" t="s">
        <v>2</v>
      </c>
      <c r="C48" s="2" t="s">
        <v>11</v>
      </c>
      <c r="D48" s="11">
        <f t="shared" si="56"/>
        <v>0</v>
      </c>
      <c r="E48" s="11">
        <f t="shared" ref="E48:F48" si="86">E60+E72+E84+E96+E108+E120+E132+E144+E156+E168+E180+E192+E204+E216</f>
        <v>0</v>
      </c>
      <c r="F48" s="11">
        <f t="shared" si="86"/>
        <v>0</v>
      </c>
      <c r="G48" s="11"/>
      <c r="H48" s="11">
        <f t="shared" si="58"/>
        <v>0</v>
      </c>
      <c r="I48" s="11">
        <f t="shared" ref="I48:K48" si="87">I60+I72+I84+I96+I108+I120+I132+I144+I156+I168+I180+I192+I204+I216</f>
        <v>0</v>
      </c>
      <c r="J48" s="12">
        <f t="shared" ref="J48" si="88">J60+J72+J84+J96+J108+J120+J132+J144+J156+J168+J180+J192+J204+J216</f>
        <v>0</v>
      </c>
      <c r="K48" s="11">
        <f t="shared" si="87"/>
        <v>0</v>
      </c>
      <c r="L48" s="11">
        <f t="shared" ref="L48:M48" si="89">L60+L72+L84+L96+L108+L120+L132+L144+L156+L168+L180+L192+L204+L216</f>
        <v>0</v>
      </c>
      <c r="M48" s="16">
        <f t="shared" si="89"/>
        <v>0</v>
      </c>
      <c r="N48" s="17" t="e">
        <f t="shared" si="38"/>
        <v>#DIV/0!</v>
      </c>
      <c r="O48" s="7"/>
      <c r="P48" s="6" t="s">
        <v>59</v>
      </c>
    </row>
    <row r="49" spans="1:16" s="6" customFormat="1" ht="18.75" hidden="1" x14ac:dyDescent="0.25">
      <c r="A49" s="19" t="str">
        <f t="shared" si="19"/>
        <v>b</v>
      </c>
      <c r="B49" s="1" t="s">
        <v>2</v>
      </c>
      <c r="C49" s="2" t="s">
        <v>12</v>
      </c>
      <c r="D49" s="11">
        <f t="shared" si="56"/>
        <v>0</v>
      </c>
      <c r="E49" s="11">
        <f t="shared" ref="E49:F49" si="90">E61+E73+E85+E97+E109+E121+E133+E145+E157+E169+E181+E193+E205+E217</f>
        <v>0</v>
      </c>
      <c r="F49" s="11">
        <f t="shared" si="90"/>
        <v>0</v>
      </c>
      <c r="G49" s="11"/>
      <c r="H49" s="11">
        <f t="shared" si="58"/>
        <v>0</v>
      </c>
      <c r="I49" s="11">
        <f t="shared" ref="I49:K49" si="91">I61+I73+I85+I97+I109+I121+I133+I145+I157+I169+I181+I193+I205+I217</f>
        <v>0</v>
      </c>
      <c r="J49" s="12">
        <f t="shared" ref="J49" si="92">J61+J73+J85+J97+J109+J121+J133+J145+J157+J169+J181+J193+J205+J217</f>
        <v>0</v>
      </c>
      <c r="K49" s="11">
        <f t="shared" si="91"/>
        <v>0</v>
      </c>
      <c r="L49" s="11">
        <f t="shared" ref="L49:M49" si="93">L61+L73+L85+L97+L109+L121+L133+L145+L157+L169+L181+L193+L205+L217</f>
        <v>0</v>
      </c>
      <c r="M49" s="16">
        <f t="shared" si="93"/>
        <v>0</v>
      </c>
      <c r="N49" s="17" t="e">
        <f t="shared" si="38"/>
        <v>#DIV/0!</v>
      </c>
      <c r="O49" s="7"/>
      <c r="P49" s="6" t="s">
        <v>59</v>
      </c>
    </row>
    <row r="50" spans="1:16" s="6" customFormat="1" ht="18.75" hidden="1" x14ac:dyDescent="0.25">
      <c r="A50" s="19" t="str">
        <f t="shared" si="19"/>
        <v>b</v>
      </c>
      <c r="B50" s="1" t="s">
        <v>2</v>
      </c>
      <c r="C50" s="2" t="s">
        <v>13</v>
      </c>
      <c r="D50" s="11">
        <f t="shared" si="56"/>
        <v>0</v>
      </c>
      <c r="E50" s="11">
        <f t="shared" ref="E50:F50" si="94">E62+E74+E86+E98+E110+E122+E134+E146+E158+E170+E182+E194+E206+E218</f>
        <v>0</v>
      </c>
      <c r="F50" s="11">
        <f t="shared" si="94"/>
        <v>0</v>
      </c>
      <c r="G50" s="11"/>
      <c r="H50" s="11">
        <f t="shared" si="58"/>
        <v>0</v>
      </c>
      <c r="I50" s="11">
        <f t="shared" ref="I50:K50" si="95">I62+I74+I86+I98+I110+I122+I134+I146+I158+I170+I182+I194+I206+I218</f>
        <v>0</v>
      </c>
      <c r="J50" s="12">
        <f t="shared" ref="J50" si="96">J62+J74+J86+J98+J110+J122+J134+J146+J158+J170+J182+J194+J206+J218</f>
        <v>0</v>
      </c>
      <c r="K50" s="11">
        <f t="shared" si="95"/>
        <v>0</v>
      </c>
      <c r="L50" s="11">
        <f t="shared" ref="L50:M50" si="97">L62+L74+L86+L98+L110+L122+L134+L146+L158+L170+L182+L194+L206+L218</f>
        <v>0</v>
      </c>
      <c r="M50" s="16">
        <f t="shared" si="97"/>
        <v>0</v>
      </c>
      <c r="N50" s="17" t="e">
        <f t="shared" si="38"/>
        <v>#DIV/0!</v>
      </c>
      <c r="O50" s="7"/>
      <c r="P50" s="6" t="s">
        <v>59</v>
      </c>
    </row>
    <row r="51" spans="1:16" ht="57.75" customHeight="1" x14ac:dyDescent="0.25">
      <c r="A51" s="32" t="str">
        <f t="shared" si="19"/>
        <v>a</v>
      </c>
      <c r="B51" s="33" t="s">
        <v>64</v>
      </c>
      <c r="C51" s="33" t="s">
        <v>18</v>
      </c>
      <c r="D51" s="34">
        <f t="shared" ref="D51" si="98">D52+D60+D61+D62</f>
        <v>4609</v>
      </c>
      <c r="E51" s="34">
        <f t="shared" ref="E51:F51" si="99">E52+E60+E61+E62</f>
        <v>4609</v>
      </c>
      <c r="F51" s="34">
        <f t="shared" si="99"/>
        <v>19992</v>
      </c>
      <c r="G51" s="34"/>
      <c r="H51" s="44">
        <f t="shared" ref="H51:I51" si="100">H52+H60+H61+H62</f>
        <v>2000000</v>
      </c>
      <c r="I51" s="44">
        <f t="shared" si="100"/>
        <v>1890800</v>
      </c>
      <c r="J51" s="34">
        <f t="shared" ref="J51" si="101">J52+J60+J61+J62</f>
        <v>1393755</v>
      </c>
      <c r="K51" s="34">
        <f t="shared" ref="K51" si="102">K52+K60+K61+K62</f>
        <v>350000</v>
      </c>
      <c r="L51" s="34">
        <f t="shared" ref="L51" si="103">L52+L60+L61+L62</f>
        <v>1743755</v>
      </c>
      <c r="M51" s="34">
        <f t="shared" ref="M51" si="104">M52+M60+M61+M62</f>
        <v>147045</v>
      </c>
      <c r="N51" s="35">
        <f t="shared" si="38"/>
        <v>0.92223133065369156</v>
      </c>
      <c r="O51" s="36"/>
      <c r="P51" s="37" t="s">
        <v>59</v>
      </c>
    </row>
    <row r="52" spans="1:16" ht="19.5" x14ac:dyDescent="0.25">
      <c r="A52" s="32" t="str">
        <f t="shared" si="19"/>
        <v>a</v>
      </c>
      <c r="B52" s="38" t="s">
        <v>2</v>
      </c>
      <c r="C52" s="39" t="s">
        <v>3</v>
      </c>
      <c r="D52" s="40">
        <f t="shared" ref="D52" si="105">D53+D54+D55+D56+D57+D58+D59</f>
        <v>4609</v>
      </c>
      <c r="E52" s="40">
        <f t="shared" ref="E52:F52" si="106">E53+E54+E55+E56+E57+E58+E59</f>
        <v>4609</v>
      </c>
      <c r="F52" s="40">
        <f t="shared" si="106"/>
        <v>19992</v>
      </c>
      <c r="G52" s="40"/>
      <c r="H52" s="40">
        <f t="shared" ref="H52:I52" si="107">H53+H54+H55+H56+H57+H58+H59</f>
        <v>2000000</v>
      </c>
      <c r="I52" s="40">
        <f t="shared" si="107"/>
        <v>1890800</v>
      </c>
      <c r="J52" s="34">
        <f t="shared" ref="J52" si="108">J53+J54+J55+J56+J57+J58+J59</f>
        <v>1393755</v>
      </c>
      <c r="K52" s="40">
        <f t="shared" ref="K52:M52" si="109">K53+K54+K55+K56+K57+K58+K59</f>
        <v>350000</v>
      </c>
      <c r="L52" s="40">
        <f t="shared" si="109"/>
        <v>1743755</v>
      </c>
      <c r="M52" s="40">
        <f t="shared" si="109"/>
        <v>147045</v>
      </c>
      <c r="N52" s="41">
        <f t="shared" si="38"/>
        <v>0.92223133065369156</v>
      </c>
      <c r="O52" s="36"/>
      <c r="P52" s="37" t="s">
        <v>59</v>
      </c>
    </row>
    <row r="53" spans="1:16" s="6" customFormat="1" ht="18.75" hidden="1" x14ac:dyDescent="0.25">
      <c r="A53" s="19" t="str">
        <f t="shared" si="19"/>
        <v>b</v>
      </c>
      <c r="B53" s="3" t="s">
        <v>2</v>
      </c>
      <c r="C53" s="4" t="s">
        <v>4</v>
      </c>
      <c r="D53" s="12"/>
      <c r="E53" s="12"/>
      <c r="F53" s="12"/>
      <c r="G53" s="12"/>
      <c r="H53" s="14">
        <v>0</v>
      </c>
      <c r="I53" s="14">
        <v>0</v>
      </c>
      <c r="J53" s="12"/>
      <c r="K53" s="12"/>
      <c r="L53" s="12">
        <f t="shared" ref="L53:L62" si="110">J53+K53</f>
        <v>0</v>
      </c>
      <c r="M53" s="15">
        <f t="shared" ref="M53:M62" si="111">I53-L53</f>
        <v>0</v>
      </c>
      <c r="N53" s="18" t="e">
        <f t="shared" si="38"/>
        <v>#DIV/0!</v>
      </c>
      <c r="O53" s="8"/>
      <c r="P53" s="6" t="s">
        <v>59</v>
      </c>
    </row>
    <row r="54" spans="1:16" ht="19.5" x14ac:dyDescent="0.25">
      <c r="A54" s="32" t="str">
        <f t="shared" si="19"/>
        <v>a</v>
      </c>
      <c r="B54" s="42" t="s">
        <v>2</v>
      </c>
      <c r="C54" s="43" t="s">
        <v>5</v>
      </c>
      <c r="D54" s="34"/>
      <c r="E54" s="34"/>
      <c r="F54" s="34"/>
      <c r="G54" s="34"/>
      <c r="H54" s="45">
        <v>10000</v>
      </c>
      <c r="I54" s="45">
        <v>10000</v>
      </c>
      <c r="J54" s="34"/>
      <c r="K54" s="34"/>
      <c r="L54" s="34">
        <f t="shared" si="110"/>
        <v>0</v>
      </c>
      <c r="M54" s="34">
        <f t="shared" si="111"/>
        <v>10000</v>
      </c>
      <c r="N54" s="35">
        <f t="shared" si="38"/>
        <v>0</v>
      </c>
      <c r="O54" s="36"/>
      <c r="P54" s="37" t="s">
        <v>59</v>
      </c>
    </row>
    <row r="55" spans="1:16" s="6" customFormat="1" ht="18.75" hidden="1" x14ac:dyDescent="0.25">
      <c r="A55" s="19" t="str">
        <f t="shared" si="19"/>
        <v>b</v>
      </c>
      <c r="B55" s="3" t="s">
        <v>2</v>
      </c>
      <c r="C55" s="4" t="s">
        <v>6</v>
      </c>
      <c r="D55" s="12"/>
      <c r="E55" s="12"/>
      <c r="F55" s="12"/>
      <c r="G55" s="12"/>
      <c r="H55" s="14">
        <v>0</v>
      </c>
      <c r="I55" s="14">
        <v>0</v>
      </c>
      <c r="J55" s="12"/>
      <c r="K55" s="12"/>
      <c r="L55" s="12">
        <f t="shared" si="110"/>
        <v>0</v>
      </c>
      <c r="M55" s="15">
        <f t="shared" si="111"/>
        <v>0</v>
      </c>
      <c r="N55" s="18" t="e">
        <f t="shared" si="38"/>
        <v>#DIV/0!</v>
      </c>
      <c r="O55" s="8"/>
      <c r="P55" s="6" t="s">
        <v>59</v>
      </c>
    </row>
    <row r="56" spans="1:16" s="6" customFormat="1" ht="18.75" hidden="1" x14ac:dyDescent="0.25">
      <c r="A56" s="19" t="str">
        <f t="shared" ref="A56:A119" si="112">IF((D56+J56+H56+I56+K56+L56)&gt;0,"a","b")</f>
        <v>b</v>
      </c>
      <c r="B56" s="3" t="s">
        <v>2</v>
      </c>
      <c r="C56" s="5" t="s">
        <v>7</v>
      </c>
      <c r="D56" s="12"/>
      <c r="E56" s="12"/>
      <c r="F56" s="12"/>
      <c r="G56" s="12"/>
      <c r="H56" s="14">
        <v>0</v>
      </c>
      <c r="I56" s="14">
        <v>0</v>
      </c>
      <c r="J56" s="12"/>
      <c r="K56" s="12"/>
      <c r="L56" s="12">
        <f t="shared" si="110"/>
        <v>0</v>
      </c>
      <c r="M56" s="15">
        <f t="shared" si="111"/>
        <v>0</v>
      </c>
      <c r="N56" s="18" t="e">
        <f t="shared" si="38"/>
        <v>#DIV/0!</v>
      </c>
      <c r="O56" s="8"/>
      <c r="P56" s="6" t="s">
        <v>59</v>
      </c>
    </row>
    <row r="57" spans="1:16" s="6" customFormat="1" ht="18.75" hidden="1" x14ac:dyDescent="0.25">
      <c r="A57" s="19" t="str">
        <f t="shared" si="112"/>
        <v>b</v>
      </c>
      <c r="B57" s="3" t="s">
        <v>2</v>
      </c>
      <c r="C57" s="5" t="s">
        <v>8</v>
      </c>
      <c r="D57" s="12"/>
      <c r="E57" s="12"/>
      <c r="F57" s="12"/>
      <c r="G57" s="12"/>
      <c r="H57" s="14">
        <v>0</v>
      </c>
      <c r="I57" s="14">
        <v>0</v>
      </c>
      <c r="J57" s="12"/>
      <c r="K57" s="12"/>
      <c r="L57" s="12">
        <f t="shared" si="110"/>
        <v>0</v>
      </c>
      <c r="M57" s="15">
        <f t="shared" si="111"/>
        <v>0</v>
      </c>
      <c r="N57" s="18" t="e">
        <f t="shared" si="38"/>
        <v>#DIV/0!</v>
      </c>
      <c r="O57" s="8"/>
      <c r="P57" s="6" t="s">
        <v>59</v>
      </c>
    </row>
    <row r="58" spans="1:16" ht="19.5" x14ac:dyDescent="0.25">
      <c r="A58" s="32" t="str">
        <f t="shared" si="112"/>
        <v>a</v>
      </c>
      <c r="B58" s="42" t="s">
        <v>2</v>
      </c>
      <c r="C58" s="43" t="s">
        <v>9</v>
      </c>
      <c r="D58" s="34">
        <v>4609</v>
      </c>
      <c r="E58" s="34">
        <v>4609</v>
      </c>
      <c r="F58" s="34">
        <v>19992</v>
      </c>
      <c r="G58" s="34"/>
      <c r="H58" s="45">
        <v>1775000</v>
      </c>
      <c r="I58" s="45">
        <v>1880800</v>
      </c>
      <c r="J58" s="34">
        <v>1393755</v>
      </c>
      <c r="K58" s="34">
        <v>350000</v>
      </c>
      <c r="L58" s="34">
        <f t="shared" si="110"/>
        <v>1743755</v>
      </c>
      <c r="M58" s="34">
        <f t="shared" si="111"/>
        <v>137045</v>
      </c>
      <c r="N58" s="35">
        <f t="shared" si="38"/>
        <v>0.92713472990216927</v>
      </c>
      <c r="O58" s="36"/>
      <c r="P58" s="37" t="s">
        <v>59</v>
      </c>
    </row>
    <row r="59" spans="1:16" ht="18.75" customHeight="1" x14ac:dyDescent="0.25">
      <c r="A59" s="32" t="str">
        <f t="shared" si="112"/>
        <v>a</v>
      </c>
      <c r="B59" s="42" t="s">
        <v>2</v>
      </c>
      <c r="C59" s="43" t="s">
        <v>10</v>
      </c>
      <c r="D59" s="34"/>
      <c r="E59" s="34"/>
      <c r="F59" s="34"/>
      <c r="G59" s="34"/>
      <c r="H59" s="45">
        <v>215000</v>
      </c>
      <c r="I59" s="45"/>
      <c r="J59" s="34"/>
      <c r="K59" s="34"/>
      <c r="L59" s="34">
        <f t="shared" si="110"/>
        <v>0</v>
      </c>
      <c r="M59" s="34">
        <f t="shared" si="111"/>
        <v>0</v>
      </c>
      <c r="N59" s="35"/>
      <c r="O59" s="36"/>
      <c r="P59" s="37" t="s">
        <v>59</v>
      </c>
    </row>
    <row r="60" spans="1:16" s="6" customFormat="1" ht="18.75" hidden="1" x14ac:dyDescent="0.25">
      <c r="A60" s="19" t="str">
        <f t="shared" si="112"/>
        <v>b</v>
      </c>
      <c r="B60" s="3" t="s">
        <v>2</v>
      </c>
      <c r="C60" s="2" t="s">
        <v>11</v>
      </c>
      <c r="D60" s="11"/>
      <c r="E60" s="11"/>
      <c r="F60" s="11"/>
      <c r="G60" s="11"/>
      <c r="H60" s="11">
        <v>0</v>
      </c>
      <c r="I60" s="11">
        <v>0</v>
      </c>
      <c r="J60" s="12"/>
      <c r="K60" s="11"/>
      <c r="L60" s="11">
        <f t="shared" si="110"/>
        <v>0</v>
      </c>
      <c r="M60" s="16">
        <f t="shared" si="111"/>
        <v>0</v>
      </c>
      <c r="N60" s="17" t="e">
        <f t="shared" si="38"/>
        <v>#DIV/0!</v>
      </c>
      <c r="O60" s="7"/>
      <c r="P60" s="6" t="s">
        <v>59</v>
      </c>
    </row>
    <row r="61" spans="1:16" s="6" customFormat="1" ht="18.75" hidden="1" x14ac:dyDescent="0.25">
      <c r="A61" s="19" t="str">
        <f t="shared" si="112"/>
        <v>b</v>
      </c>
      <c r="B61" s="3" t="s">
        <v>2</v>
      </c>
      <c r="C61" s="2" t="s">
        <v>12</v>
      </c>
      <c r="D61" s="11"/>
      <c r="E61" s="11"/>
      <c r="F61" s="11"/>
      <c r="G61" s="11"/>
      <c r="H61" s="11">
        <v>0</v>
      </c>
      <c r="I61" s="11">
        <v>0</v>
      </c>
      <c r="J61" s="12"/>
      <c r="K61" s="11"/>
      <c r="L61" s="11">
        <f t="shared" si="110"/>
        <v>0</v>
      </c>
      <c r="M61" s="16">
        <f t="shared" si="111"/>
        <v>0</v>
      </c>
      <c r="N61" s="17" t="e">
        <f t="shared" si="38"/>
        <v>#DIV/0!</v>
      </c>
      <c r="O61" s="7"/>
      <c r="P61" s="6" t="s">
        <v>59</v>
      </c>
    </row>
    <row r="62" spans="1:16" s="6" customFormat="1" ht="18.75" hidden="1" x14ac:dyDescent="0.25">
      <c r="A62" s="19" t="str">
        <f t="shared" si="112"/>
        <v>b</v>
      </c>
      <c r="B62" s="3" t="s">
        <v>2</v>
      </c>
      <c r="C62" s="2" t="s">
        <v>13</v>
      </c>
      <c r="D62" s="11"/>
      <c r="E62" s="11"/>
      <c r="F62" s="11"/>
      <c r="G62" s="11"/>
      <c r="H62" s="11">
        <v>0</v>
      </c>
      <c r="I62" s="11">
        <v>0</v>
      </c>
      <c r="J62" s="12"/>
      <c r="K62" s="11"/>
      <c r="L62" s="11">
        <f t="shared" si="110"/>
        <v>0</v>
      </c>
      <c r="M62" s="16">
        <f t="shared" si="111"/>
        <v>0</v>
      </c>
      <c r="N62" s="17" t="e">
        <f t="shared" si="38"/>
        <v>#DIV/0!</v>
      </c>
      <c r="O62" s="7"/>
      <c r="P62" s="6" t="s">
        <v>59</v>
      </c>
    </row>
    <row r="63" spans="1:16" ht="36.75" customHeight="1" x14ac:dyDescent="0.25">
      <c r="A63" s="32" t="str">
        <f t="shared" si="112"/>
        <v>a</v>
      </c>
      <c r="B63" s="33" t="s">
        <v>65</v>
      </c>
      <c r="C63" s="33" t="s">
        <v>19</v>
      </c>
      <c r="D63" s="34"/>
      <c r="E63" s="34"/>
      <c r="F63" s="34"/>
      <c r="G63" s="34"/>
      <c r="H63" s="44">
        <f t="shared" ref="H63:I63" si="113">H64+H72+H73+H74</f>
        <v>2500000</v>
      </c>
      <c r="I63" s="44">
        <f t="shared" si="113"/>
        <v>2371200</v>
      </c>
      <c r="J63" s="34">
        <f t="shared" ref="J63" si="114">J64+J72+J73+J74</f>
        <v>1862489</v>
      </c>
      <c r="K63" s="34">
        <f t="shared" ref="K63" si="115">K64+K72+K73+K74</f>
        <v>194731</v>
      </c>
      <c r="L63" s="34">
        <f t="shared" ref="L63" si="116">L64+L72+L73+L74</f>
        <v>2057220</v>
      </c>
      <c r="M63" s="34">
        <f t="shared" ref="M63" si="117">M64+M72+M73+M74</f>
        <v>313980</v>
      </c>
      <c r="N63" s="35">
        <f t="shared" si="38"/>
        <v>0.86758603238866394</v>
      </c>
      <c r="O63" s="36"/>
      <c r="P63" s="37" t="s">
        <v>59</v>
      </c>
    </row>
    <row r="64" spans="1:16" ht="19.5" x14ac:dyDescent="0.25">
      <c r="A64" s="32" t="str">
        <f t="shared" si="112"/>
        <v>a</v>
      </c>
      <c r="B64" s="38" t="s">
        <v>2</v>
      </c>
      <c r="C64" s="39" t="s">
        <v>3</v>
      </c>
      <c r="D64" s="40"/>
      <c r="E64" s="40"/>
      <c r="F64" s="40"/>
      <c r="G64" s="40"/>
      <c r="H64" s="40">
        <f t="shared" ref="H64:I64" si="118">H65+H66+H67+H68+H69+H70+H71</f>
        <v>2500000</v>
      </c>
      <c r="I64" s="40">
        <f t="shared" si="118"/>
        <v>2371200</v>
      </c>
      <c r="J64" s="34">
        <f t="shared" ref="J64" si="119">J65+J66+J67+J68+J69+J70+J71</f>
        <v>1862489</v>
      </c>
      <c r="K64" s="40">
        <f t="shared" ref="K64:M64" si="120">K65+K66+K67+K68+K69+K70+K71</f>
        <v>194731</v>
      </c>
      <c r="L64" s="40">
        <f t="shared" si="120"/>
        <v>2057220</v>
      </c>
      <c r="M64" s="40">
        <f t="shared" si="120"/>
        <v>313980</v>
      </c>
      <c r="N64" s="41">
        <f t="shared" si="38"/>
        <v>0.86758603238866394</v>
      </c>
      <c r="O64" s="36"/>
      <c r="P64" s="37" t="s">
        <v>59</v>
      </c>
    </row>
    <row r="65" spans="1:16" s="6" customFormat="1" ht="18.75" hidden="1" x14ac:dyDescent="0.25">
      <c r="A65" s="19" t="str">
        <f t="shared" si="112"/>
        <v>b</v>
      </c>
      <c r="B65" s="3" t="s">
        <v>2</v>
      </c>
      <c r="C65" s="4" t="s">
        <v>4</v>
      </c>
      <c r="D65" s="12"/>
      <c r="E65" s="12"/>
      <c r="F65" s="12"/>
      <c r="G65" s="12"/>
      <c r="H65" s="14">
        <v>0</v>
      </c>
      <c r="I65" s="14">
        <v>0</v>
      </c>
      <c r="J65" s="12"/>
      <c r="K65" s="12"/>
      <c r="L65" s="12">
        <f t="shared" ref="L65:L74" si="121">J65+K65</f>
        <v>0</v>
      </c>
      <c r="M65" s="15">
        <f t="shared" ref="M65:M74" si="122">I65-L65</f>
        <v>0</v>
      </c>
      <c r="N65" s="18" t="e">
        <f t="shared" si="38"/>
        <v>#DIV/0!</v>
      </c>
      <c r="O65" s="8"/>
      <c r="P65" s="6" t="s">
        <v>59</v>
      </c>
    </row>
    <row r="66" spans="1:16" s="6" customFormat="1" ht="18.75" hidden="1" x14ac:dyDescent="0.25">
      <c r="A66" s="19" t="str">
        <f t="shared" si="112"/>
        <v>b</v>
      </c>
      <c r="B66" s="3" t="s">
        <v>2</v>
      </c>
      <c r="C66" s="4" t="s">
        <v>5</v>
      </c>
      <c r="D66" s="12"/>
      <c r="E66" s="12"/>
      <c r="F66" s="12"/>
      <c r="G66" s="12"/>
      <c r="H66" s="14">
        <v>0</v>
      </c>
      <c r="I66" s="14">
        <v>0</v>
      </c>
      <c r="J66" s="12"/>
      <c r="K66" s="12"/>
      <c r="L66" s="12">
        <f t="shared" si="121"/>
        <v>0</v>
      </c>
      <c r="M66" s="15">
        <f t="shared" si="122"/>
        <v>0</v>
      </c>
      <c r="N66" s="18" t="e">
        <f t="shared" si="38"/>
        <v>#DIV/0!</v>
      </c>
      <c r="O66" s="8"/>
      <c r="P66" s="6" t="s">
        <v>59</v>
      </c>
    </row>
    <row r="67" spans="1:16" s="6" customFormat="1" ht="18.75" hidden="1" x14ac:dyDescent="0.25">
      <c r="A67" s="19" t="str">
        <f t="shared" si="112"/>
        <v>b</v>
      </c>
      <c r="B67" s="3" t="s">
        <v>2</v>
      </c>
      <c r="C67" s="4" t="s">
        <v>6</v>
      </c>
      <c r="D67" s="12"/>
      <c r="E67" s="12"/>
      <c r="F67" s="12"/>
      <c r="G67" s="12"/>
      <c r="H67" s="14">
        <v>0</v>
      </c>
      <c r="I67" s="14">
        <v>0</v>
      </c>
      <c r="J67" s="12"/>
      <c r="K67" s="12"/>
      <c r="L67" s="12">
        <f t="shared" si="121"/>
        <v>0</v>
      </c>
      <c r="M67" s="15">
        <f t="shared" si="122"/>
        <v>0</v>
      </c>
      <c r="N67" s="18" t="e">
        <f t="shared" si="38"/>
        <v>#DIV/0!</v>
      </c>
      <c r="O67" s="8"/>
      <c r="P67" s="6" t="s">
        <v>59</v>
      </c>
    </row>
    <row r="68" spans="1:16" s="6" customFormat="1" ht="18.75" hidden="1" x14ac:dyDescent="0.25">
      <c r="A68" s="19" t="str">
        <f t="shared" si="112"/>
        <v>b</v>
      </c>
      <c r="B68" s="3" t="s">
        <v>2</v>
      </c>
      <c r="C68" s="5" t="s">
        <v>7</v>
      </c>
      <c r="D68" s="12"/>
      <c r="E68" s="12"/>
      <c r="F68" s="12"/>
      <c r="G68" s="12"/>
      <c r="H68" s="14">
        <v>0</v>
      </c>
      <c r="I68" s="14">
        <v>0</v>
      </c>
      <c r="J68" s="12"/>
      <c r="K68" s="12"/>
      <c r="L68" s="12">
        <f t="shared" si="121"/>
        <v>0</v>
      </c>
      <c r="M68" s="15">
        <f t="shared" si="122"/>
        <v>0</v>
      </c>
      <c r="N68" s="18" t="e">
        <f t="shared" si="38"/>
        <v>#DIV/0!</v>
      </c>
      <c r="O68" s="8"/>
      <c r="P68" s="6" t="s">
        <v>59</v>
      </c>
    </row>
    <row r="69" spans="1:16" s="6" customFormat="1" ht="18.75" hidden="1" x14ac:dyDescent="0.25">
      <c r="A69" s="19" t="str">
        <f t="shared" si="112"/>
        <v>b</v>
      </c>
      <c r="B69" s="3" t="s">
        <v>2</v>
      </c>
      <c r="C69" s="5" t="s">
        <v>8</v>
      </c>
      <c r="D69" s="12"/>
      <c r="E69" s="12"/>
      <c r="F69" s="12"/>
      <c r="G69" s="12"/>
      <c r="H69" s="14">
        <v>0</v>
      </c>
      <c r="I69" s="14">
        <v>0</v>
      </c>
      <c r="J69" s="12"/>
      <c r="K69" s="12"/>
      <c r="L69" s="12">
        <f t="shared" si="121"/>
        <v>0</v>
      </c>
      <c r="M69" s="15">
        <f t="shared" si="122"/>
        <v>0</v>
      </c>
      <c r="N69" s="18" t="e">
        <f t="shared" si="38"/>
        <v>#DIV/0!</v>
      </c>
      <c r="O69" s="8"/>
      <c r="P69" s="6" t="s">
        <v>59</v>
      </c>
    </row>
    <row r="70" spans="1:16" ht="19.5" x14ac:dyDescent="0.25">
      <c r="A70" s="32" t="str">
        <f t="shared" si="112"/>
        <v>a</v>
      </c>
      <c r="B70" s="42" t="s">
        <v>2</v>
      </c>
      <c r="C70" s="43" t="s">
        <v>9</v>
      </c>
      <c r="D70" s="34"/>
      <c r="E70" s="34"/>
      <c r="F70" s="34"/>
      <c r="G70" s="34"/>
      <c r="H70" s="45">
        <v>2500000</v>
      </c>
      <c r="I70" s="45">
        <v>2371200</v>
      </c>
      <c r="J70" s="34">
        <v>1862489</v>
      </c>
      <c r="K70" s="51">
        <v>194731</v>
      </c>
      <c r="L70" s="34">
        <f t="shared" si="121"/>
        <v>2057220</v>
      </c>
      <c r="M70" s="34">
        <f t="shared" si="122"/>
        <v>313980</v>
      </c>
      <c r="N70" s="35">
        <f t="shared" si="38"/>
        <v>0.86758603238866394</v>
      </c>
      <c r="O70" s="36"/>
      <c r="P70" s="37" t="s">
        <v>59</v>
      </c>
    </row>
    <row r="71" spans="1:16" s="6" customFormat="1" ht="18.75" hidden="1" x14ac:dyDescent="0.25">
      <c r="A71" s="19" t="str">
        <f t="shared" si="112"/>
        <v>b</v>
      </c>
      <c r="B71" s="3" t="s">
        <v>2</v>
      </c>
      <c r="C71" s="5" t="s">
        <v>10</v>
      </c>
      <c r="D71" s="12"/>
      <c r="E71" s="12"/>
      <c r="F71" s="12"/>
      <c r="G71" s="12"/>
      <c r="H71" s="14">
        <v>0</v>
      </c>
      <c r="I71" s="14">
        <v>0</v>
      </c>
      <c r="J71" s="12"/>
      <c r="K71" s="12"/>
      <c r="L71" s="12">
        <f t="shared" si="121"/>
        <v>0</v>
      </c>
      <c r="M71" s="15">
        <f t="shared" si="122"/>
        <v>0</v>
      </c>
      <c r="N71" s="18" t="e">
        <f t="shared" si="38"/>
        <v>#DIV/0!</v>
      </c>
      <c r="O71" s="8"/>
      <c r="P71" s="6" t="s">
        <v>59</v>
      </c>
    </row>
    <row r="72" spans="1:16" s="6" customFormat="1" ht="18.75" hidden="1" x14ac:dyDescent="0.25">
      <c r="A72" s="19" t="str">
        <f t="shared" si="112"/>
        <v>b</v>
      </c>
      <c r="B72" s="3" t="s">
        <v>2</v>
      </c>
      <c r="C72" s="2" t="s">
        <v>11</v>
      </c>
      <c r="D72" s="11"/>
      <c r="E72" s="11"/>
      <c r="F72" s="11"/>
      <c r="G72" s="11"/>
      <c r="H72" s="11">
        <v>0</v>
      </c>
      <c r="I72" s="11">
        <v>0</v>
      </c>
      <c r="J72" s="12"/>
      <c r="K72" s="11"/>
      <c r="L72" s="11">
        <f t="shared" si="121"/>
        <v>0</v>
      </c>
      <c r="M72" s="16">
        <f t="shared" si="122"/>
        <v>0</v>
      </c>
      <c r="N72" s="17" t="e">
        <f t="shared" si="38"/>
        <v>#DIV/0!</v>
      </c>
      <c r="O72" s="7"/>
      <c r="P72" s="6" t="s">
        <v>59</v>
      </c>
    </row>
    <row r="73" spans="1:16" s="6" customFormat="1" ht="18.75" hidden="1" x14ac:dyDescent="0.25">
      <c r="A73" s="19" t="str">
        <f t="shared" si="112"/>
        <v>b</v>
      </c>
      <c r="B73" s="3" t="s">
        <v>2</v>
      </c>
      <c r="C73" s="2" t="s">
        <v>12</v>
      </c>
      <c r="D73" s="11"/>
      <c r="E73" s="11"/>
      <c r="F73" s="11"/>
      <c r="G73" s="11"/>
      <c r="H73" s="11">
        <v>0</v>
      </c>
      <c r="I73" s="11">
        <v>0</v>
      </c>
      <c r="J73" s="12"/>
      <c r="K73" s="11"/>
      <c r="L73" s="11">
        <f t="shared" si="121"/>
        <v>0</v>
      </c>
      <c r="M73" s="16">
        <f t="shared" si="122"/>
        <v>0</v>
      </c>
      <c r="N73" s="17" t="e">
        <f t="shared" si="38"/>
        <v>#DIV/0!</v>
      </c>
      <c r="O73" s="7"/>
      <c r="P73" s="6" t="s">
        <v>59</v>
      </c>
    </row>
    <row r="74" spans="1:16" s="6" customFormat="1" ht="18.75" hidden="1" x14ac:dyDescent="0.25">
      <c r="A74" s="19" t="str">
        <f t="shared" si="112"/>
        <v>b</v>
      </c>
      <c r="B74" s="3" t="s">
        <v>2</v>
      </c>
      <c r="C74" s="2" t="s">
        <v>13</v>
      </c>
      <c r="D74" s="11"/>
      <c r="E74" s="11"/>
      <c r="F74" s="11"/>
      <c r="G74" s="11"/>
      <c r="H74" s="11">
        <v>0</v>
      </c>
      <c r="I74" s="11">
        <v>0</v>
      </c>
      <c r="J74" s="12"/>
      <c r="K74" s="11"/>
      <c r="L74" s="11">
        <f t="shared" si="121"/>
        <v>0</v>
      </c>
      <c r="M74" s="16">
        <f t="shared" si="122"/>
        <v>0</v>
      </c>
      <c r="N74" s="17" t="e">
        <f t="shared" si="38"/>
        <v>#DIV/0!</v>
      </c>
      <c r="O74" s="7"/>
      <c r="P74" s="6" t="s">
        <v>59</v>
      </c>
    </row>
    <row r="75" spans="1:16" ht="36" x14ac:dyDescent="0.25">
      <c r="A75" s="32" t="str">
        <f t="shared" si="112"/>
        <v>a</v>
      </c>
      <c r="B75" s="33" t="s">
        <v>66</v>
      </c>
      <c r="C75" s="33" t="s">
        <v>20</v>
      </c>
      <c r="D75" s="34"/>
      <c r="E75" s="34"/>
      <c r="F75" s="34"/>
      <c r="G75" s="34"/>
      <c r="H75" s="44">
        <f t="shared" ref="H75:I75" si="123">H76+H84+H85+H86</f>
        <v>3500000</v>
      </c>
      <c r="I75" s="44">
        <f t="shared" si="123"/>
        <v>3030000</v>
      </c>
      <c r="J75" s="34">
        <f t="shared" ref="J75" si="124">J76+J84+J85+J86</f>
        <v>2762013</v>
      </c>
      <c r="K75" s="34">
        <f t="shared" ref="K75" si="125">K76+K84+K85+K86</f>
        <v>360000</v>
      </c>
      <c r="L75" s="34">
        <f t="shared" ref="L75" si="126">L76+L84+L85+L86</f>
        <v>3122013</v>
      </c>
      <c r="M75" s="34">
        <f t="shared" ref="M75" si="127">M76+M84+M85+M86</f>
        <v>-92013</v>
      </c>
      <c r="N75" s="35">
        <f t="shared" si="38"/>
        <v>1.0303673267326732</v>
      </c>
      <c r="O75" s="36"/>
      <c r="P75" s="37" t="s">
        <v>59</v>
      </c>
    </row>
    <row r="76" spans="1:16" ht="19.5" x14ac:dyDescent="0.25">
      <c r="A76" s="32" t="str">
        <f t="shared" si="112"/>
        <v>a</v>
      </c>
      <c r="B76" s="38" t="s">
        <v>2</v>
      </c>
      <c r="C76" s="39" t="s">
        <v>3</v>
      </c>
      <c r="D76" s="40"/>
      <c r="E76" s="40"/>
      <c r="F76" s="40"/>
      <c r="G76" s="40"/>
      <c r="H76" s="40">
        <f t="shared" ref="H76:I76" si="128">H77+H78+H79+H80+H81+H82+H83</f>
        <v>3500000</v>
      </c>
      <c r="I76" s="40">
        <f t="shared" si="128"/>
        <v>3030000</v>
      </c>
      <c r="J76" s="34">
        <f t="shared" ref="J76" si="129">J77+J78+J79+J80+J81+J82+J83</f>
        <v>2762013</v>
      </c>
      <c r="K76" s="40">
        <f t="shared" ref="K76:M76" si="130">K77+K78+K79+K80+K81+K82+K83</f>
        <v>360000</v>
      </c>
      <c r="L76" s="40">
        <f t="shared" si="130"/>
        <v>3122013</v>
      </c>
      <c r="M76" s="40">
        <f t="shared" si="130"/>
        <v>-92013</v>
      </c>
      <c r="N76" s="41">
        <f t="shared" si="38"/>
        <v>1.0303673267326732</v>
      </c>
      <c r="O76" s="36"/>
      <c r="P76" s="37" t="s">
        <v>59</v>
      </c>
    </row>
    <row r="77" spans="1:16" s="6" customFormat="1" ht="18.75" hidden="1" x14ac:dyDescent="0.25">
      <c r="A77" s="19" t="str">
        <f t="shared" si="112"/>
        <v>b</v>
      </c>
      <c r="B77" s="3" t="s">
        <v>2</v>
      </c>
      <c r="C77" s="4" t="s">
        <v>4</v>
      </c>
      <c r="D77" s="12"/>
      <c r="E77" s="12"/>
      <c r="F77" s="12"/>
      <c r="G77" s="12"/>
      <c r="H77" s="14">
        <v>0</v>
      </c>
      <c r="I77" s="14">
        <v>0</v>
      </c>
      <c r="J77" s="12"/>
      <c r="K77" s="12"/>
      <c r="L77" s="12">
        <f t="shared" ref="L77:L86" si="131">J77+K77</f>
        <v>0</v>
      </c>
      <c r="M77" s="15">
        <f t="shared" ref="M77:M86" si="132">I77-L77</f>
        <v>0</v>
      </c>
      <c r="N77" s="18" t="e">
        <f t="shared" si="38"/>
        <v>#DIV/0!</v>
      </c>
      <c r="O77" s="8"/>
      <c r="P77" s="6" t="s">
        <v>59</v>
      </c>
    </row>
    <row r="78" spans="1:16" s="6" customFormat="1" ht="18.75" hidden="1" x14ac:dyDescent="0.25">
      <c r="A78" s="19" t="str">
        <f t="shared" si="112"/>
        <v>b</v>
      </c>
      <c r="B78" s="3" t="s">
        <v>2</v>
      </c>
      <c r="C78" s="4" t="s">
        <v>5</v>
      </c>
      <c r="D78" s="12"/>
      <c r="E78" s="12"/>
      <c r="F78" s="12"/>
      <c r="G78" s="12"/>
      <c r="H78" s="14">
        <v>0</v>
      </c>
      <c r="I78" s="14">
        <v>0</v>
      </c>
      <c r="J78" s="12"/>
      <c r="K78" s="12"/>
      <c r="L78" s="12">
        <f t="shared" si="131"/>
        <v>0</v>
      </c>
      <c r="M78" s="15">
        <f t="shared" si="132"/>
        <v>0</v>
      </c>
      <c r="N78" s="18" t="e">
        <f t="shared" si="38"/>
        <v>#DIV/0!</v>
      </c>
      <c r="O78" s="8"/>
      <c r="P78" s="6" t="s">
        <v>59</v>
      </c>
    </row>
    <row r="79" spans="1:16" s="6" customFormat="1" ht="18.75" hidden="1" x14ac:dyDescent="0.25">
      <c r="A79" s="19" t="str">
        <f t="shared" si="112"/>
        <v>b</v>
      </c>
      <c r="B79" s="3" t="s">
        <v>2</v>
      </c>
      <c r="C79" s="4" t="s">
        <v>6</v>
      </c>
      <c r="D79" s="12"/>
      <c r="E79" s="12"/>
      <c r="F79" s="12"/>
      <c r="G79" s="12"/>
      <c r="H79" s="14">
        <v>0</v>
      </c>
      <c r="I79" s="14">
        <v>0</v>
      </c>
      <c r="J79" s="12"/>
      <c r="K79" s="12"/>
      <c r="L79" s="12">
        <f t="shared" si="131"/>
        <v>0</v>
      </c>
      <c r="M79" s="15">
        <f t="shared" si="132"/>
        <v>0</v>
      </c>
      <c r="N79" s="18" t="e">
        <f t="shared" si="38"/>
        <v>#DIV/0!</v>
      </c>
      <c r="O79" s="8"/>
      <c r="P79" s="6" t="s">
        <v>59</v>
      </c>
    </row>
    <row r="80" spans="1:16" s="6" customFormat="1" ht="18.75" hidden="1" x14ac:dyDescent="0.25">
      <c r="A80" s="19" t="str">
        <f t="shared" si="112"/>
        <v>b</v>
      </c>
      <c r="B80" s="3" t="s">
        <v>2</v>
      </c>
      <c r="C80" s="5" t="s">
        <v>7</v>
      </c>
      <c r="D80" s="12"/>
      <c r="E80" s="12"/>
      <c r="F80" s="12"/>
      <c r="G80" s="12"/>
      <c r="H80" s="14">
        <v>0</v>
      </c>
      <c r="I80" s="14">
        <v>0</v>
      </c>
      <c r="J80" s="12"/>
      <c r="K80" s="12"/>
      <c r="L80" s="12">
        <f t="shared" si="131"/>
        <v>0</v>
      </c>
      <c r="M80" s="15">
        <f t="shared" si="132"/>
        <v>0</v>
      </c>
      <c r="N80" s="18" t="e">
        <f t="shared" si="38"/>
        <v>#DIV/0!</v>
      </c>
      <c r="O80" s="8"/>
      <c r="P80" s="6" t="s">
        <v>59</v>
      </c>
    </row>
    <row r="81" spans="1:16" s="6" customFormat="1" ht="18.75" hidden="1" x14ac:dyDescent="0.25">
      <c r="A81" s="19" t="str">
        <f t="shared" si="112"/>
        <v>b</v>
      </c>
      <c r="B81" s="3" t="s">
        <v>2</v>
      </c>
      <c r="C81" s="5" t="s">
        <v>8</v>
      </c>
      <c r="D81" s="12"/>
      <c r="E81" s="12"/>
      <c r="F81" s="12"/>
      <c r="G81" s="12"/>
      <c r="H81" s="14">
        <v>0</v>
      </c>
      <c r="I81" s="14">
        <v>0</v>
      </c>
      <c r="J81" s="12"/>
      <c r="K81" s="12"/>
      <c r="L81" s="12">
        <f t="shared" si="131"/>
        <v>0</v>
      </c>
      <c r="M81" s="15">
        <f t="shared" si="132"/>
        <v>0</v>
      </c>
      <c r="N81" s="18" t="e">
        <f t="shared" si="38"/>
        <v>#DIV/0!</v>
      </c>
      <c r="O81" s="8"/>
      <c r="P81" s="6" t="s">
        <v>59</v>
      </c>
    </row>
    <row r="82" spans="1:16" ht="19.5" x14ac:dyDescent="0.25">
      <c r="A82" s="32" t="str">
        <f t="shared" si="112"/>
        <v>a</v>
      </c>
      <c r="B82" s="42" t="s">
        <v>2</v>
      </c>
      <c r="C82" s="43" t="s">
        <v>9</v>
      </c>
      <c r="D82" s="34"/>
      <c r="E82" s="34"/>
      <c r="F82" s="34"/>
      <c r="G82" s="34"/>
      <c r="H82" s="45">
        <v>3500000</v>
      </c>
      <c r="I82" s="45">
        <f>3400000-370000</f>
        <v>3030000</v>
      </c>
      <c r="J82" s="34">
        <v>2762013</v>
      </c>
      <c r="K82" s="34">
        <v>360000</v>
      </c>
      <c r="L82" s="34">
        <f t="shared" si="131"/>
        <v>3122013</v>
      </c>
      <c r="M82" s="34">
        <f t="shared" si="132"/>
        <v>-92013</v>
      </c>
      <c r="N82" s="35">
        <f t="shared" si="38"/>
        <v>1.0303673267326732</v>
      </c>
      <c r="O82" s="36"/>
      <c r="P82" s="37" t="s">
        <v>59</v>
      </c>
    </row>
    <row r="83" spans="1:16" s="6" customFormat="1" ht="18.75" hidden="1" x14ac:dyDescent="0.25">
      <c r="A83" s="19" t="str">
        <f t="shared" si="112"/>
        <v>b</v>
      </c>
      <c r="B83" s="3" t="s">
        <v>2</v>
      </c>
      <c r="C83" s="5" t="s">
        <v>10</v>
      </c>
      <c r="D83" s="12"/>
      <c r="E83" s="12"/>
      <c r="F83" s="12"/>
      <c r="G83" s="12"/>
      <c r="H83" s="14">
        <v>0</v>
      </c>
      <c r="I83" s="14">
        <v>0</v>
      </c>
      <c r="J83" s="12"/>
      <c r="K83" s="12"/>
      <c r="L83" s="12">
        <f t="shared" si="131"/>
        <v>0</v>
      </c>
      <c r="M83" s="15">
        <f t="shared" si="132"/>
        <v>0</v>
      </c>
      <c r="N83" s="18" t="e">
        <f t="shared" si="38"/>
        <v>#DIV/0!</v>
      </c>
      <c r="O83" s="8"/>
      <c r="P83" s="6" t="s">
        <v>59</v>
      </c>
    </row>
    <row r="84" spans="1:16" s="6" customFormat="1" ht="18.75" hidden="1" x14ac:dyDescent="0.25">
      <c r="A84" s="19" t="str">
        <f t="shared" si="112"/>
        <v>b</v>
      </c>
      <c r="B84" s="3" t="s">
        <v>2</v>
      </c>
      <c r="C84" s="2" t="s">
        <v>11</v>
      </c>
      <c r="D84" s="11"/>
      <c r="E84" s="11"/>
      <c r="F84" s="11"/>
      <c r="G84" s="11"/>
      <c r="H84" s="11">
        <v>0</v>
      </c>
      <c r="I84" s="11">
        <v>0</v>
      </c>
      <c r="J84" s="12"/>
      <c r="K84" s="11"/>
      <c r="L84" s="11">
        <f t="shared" si="131"/>
        <v>0</v>
      </c>
      <c r="M84" s="16">
        <f t="shared" si="132"/>
        <v>0</v>
      </c>
      <c r="N84" s="17" t="e">
        <f t="shared" si="38"/>
        <v>#DIV/0!</v>
      </c>
      <c r="O84" s="7"/>
      <c r="P84" s="6" t="s">
        <v>59</v>
      </c>
    </row>
    <row r="85" spans="1:16" s="6" customFormat="1" ht="18.75" hidden="1" x14ac:dyDescent="0.25">
      <c r="A85" s="19" t="str">
        <f t="shared" si="112"/>
        <v>b</v>
      </c>
      <c r="B85" s="3" t="s">
        <v>2</v>
      </c>
      <c r="C85" s="2" t="s">
        <v>12</v>
      </c>
      <c r="D85" s="11"/>
      <c r="E85" s="11"/>
      <c r="F85" s="11"/>
      <c r="G85" s="11"/>
      <c r="H85" s="11">
        <v>0</v>
      </c>
      <c r="I85" s="11">
        <v>0</v>
      </c>
      <c r="J85" s="12"/>
      <c r="K85" s="11"/>
      <c r="L85" s="11">
        <f t="shared" si="131"/>
        <v>0</v>
      </c>
      <c r="M85" s="16">
        <f t="shared" si="132"/>
        <v>0</v>
      </c>
      <c r="N85" s="17" t="e">
        <f t="shared" si="38"/>
        <v>#DIV/0!</v>
      </c>
      <c r="O85" s="7"/>
      <c r="P85" s="6" t="s">
        <v>59</v>
      </c>
    </row>
    <row r="86" spans="1:16" s="6" customFormat="1" ht="18.75" hidden="1" x14ac:dyDescent="0.25">
      <c r="A86" s="19" t="str">
        <f t="shared" si="112"/>
        <v>b</v>
      </c>
      <c r="B86" s="3" t="s">
        <v>2</v>
      </c>
      <c r="C86" s="2" t="s">
        <v>13</v>
      </c>
      <c r="D86" s="11"/>
      <c r="E86" s="11"/>
      <c r="F86" s="11"/>
      <c r="G86" s="11"/>
      <c r="H86" s="11">
        <v>0</v>
      </c>
      <c r="I86" s="11">
        <v>0</v>
      </c>
      <c r="J86" s="12"/>
      <c r="K86" s="11"/>
      <c r="L86" s="11">
        <f t="shared" si="131"/>
        <v>0</v>
      </c>
      <c r="M86" s="16">
        <f t="shared" si="132"/>
        <v>0</v>
      </c>
      <c r="N86" s="17" t="e">
        <f t="shared" si="38"/>
        <v>#DIV/0!</v>
      </c>
      <c r="O86" s="7"/>
      <c r="P86" s="6" t="s">
        <v>59</v>
      </c>
    </row>
    <row r="87" spans="1:16" ht="36" x14ac:dyDescent="0.25">
      <c r="A87" s="32" t="str">
        <f t="shared" si="112"/>
        <v>a</v>
      </c>
      <c r="B87" s="33" t="s">
        <v>67</v>
      </c>
      <c r="C87" s="33" t="s">
        <v>21</v>
      </c>
      <c r="D87" s="34"/>
      <c r="E87" s="34"/>
      <c r="F87" s="34"/>
      <c r="G87" s="34"/>
      <c r="H87" s="44">
        <f t="shared" ref="H87:I87" si="133">H88+H96+H97+H98</f>
        <v>40000</v>
      </c>
      <c r="I87" s="44">
        <f t="shared" si="133"/>
        <v>40000</v>
      </c>
      <c r="J87" s="34">
        <f t="shared" ref="J87" si="134">J88+J96+J97+J98</f>
        <v>19333</v>
      </c>
      <c r="K87" s="34">
        <f t="shared" ref="K87" si="135">K88+K96+K97+K98</f>
        <v>0</v>
      </c>
      <c r="L87" s="34">
        <f t="shared" ref="L87" si="136">L88+L96+L97+L98</f>
        <v>19333</v>
      </c>
      <c r="M87" s="34">
        <f t="shared" ref="M87" si="137">M88+M96+M97+M98</f>
        <v>20667</v>
      </c>
      <c r="N87" s="35">
        <f t="shared" si="38"/>
        <v>0.483325</v>
      </c>
      <c r="O87" s="36"/>
      <c r="P87" s="37" t="s">
        <v>59</v>
      </c>
    </row>
    <row r="88" spans="1:16" ht="19.5" x14ac:dyDescent="0.25">
      <c r="A88" s="32" t="str">
        <f t="shared" si="112"/>
        <v>a</v>
      </c>
      <c r="B88" s="38" t="s">
        <v>2</v>
      </c>
      <c r="C88" s="39" t="s">
        <v>3</v>
      </c>
      <c r="D88" s="40"/>
      <c r="E88" s="40"/>
      <c r="F88" s="40"/>
      <c r="G88" s="40"/>
      <c r="H88" s="40">
        <f t="shared" ref="H88:I88" si="138">H89+H90+H91+H92+H93+H94+H95</f>
        <v>40000</v>
      </c>
      <c r="I88" s="40">
        <f t="shared" si="138"/>
        <v>40000</v>
      </c>
      <c r="J88" s="34">
        <f t="shared" ref="J88" si="139">J89+J90+J91+J92+J93+J94+J95</f>
        <v>19333</v>
      </c>
      <c r="K88" s="40">
        <f t="shared" ref="K88:M88" si="140">K89+K90+K91+K92+K93+K94+K95</f>
        <v>0</v>
      </c>
      <c r="L88" s="40">
        <f t="shared" si="140"/>
        <v>19333</v>
      </c>
      <c r="M88" s="40">
        <f t="shared" si="140"/>
        <v>20667</v>
      </c>
      <c r="N88" s="41">
        <f t="shared" si="38"/>
        <v>0.483325</v>
      </c>
      <c r="O88" s="36"/>
      <c r="P88" s="37" t="s">
        <v>59</v>
      </c>
    </row>
    <row r="89" spans="1:16" s="6" customFormat="1" ht="18.75" hidden="1" x14ac:dyDescent="0.25">
      <c r="A89" s="19" t="str">
        <f t="shared" si="112"/>
        <v>b</v>
      </c>
      <c r="B89" s="3" t="s">
        <v>2</v>
      </c>
      <c r="C89" s="4" t="s">
        <v>4</v>
      </c>
      <c r="D89" s="12"/>
      <c r="E89" s="12"/>
      <c r="F89" s="12"/>
      <c r="G89" s="12"/>
      <c r="H89" s="14">
        <v>0</v>
      </c>
      <c r="I89" s="14">
        <v>0</v>
      </c>
      <c r="J89" s="12"/>
      <c r="K89" s="12"/>
      <c r="L89" s="12">
        <f t="shared" ref="L89:L98" si="141">J89+K89</f>
        <v>0</v>
      </c>
      <c r="M89" s="15">
        <f t="shared" ref="M89:M98" si="142">I89-L89</f>
        <v>0</v>
      </c>
      <c r="N89" s="18" t="e">
        <f t="shared" si="38"/>
        <v>#DIV/0!</v>
      </c>
      <c r="O89" s="8"/>
      <c r="P89" s="6" t="s">
        <v>59</v>
      </c>
    </row>
    <row r="90" spans="1:16" s="6" customFormat="1" ht="18.75" hidden="1" x14ac:dyDescent="0.25">
      <c r="A90" s="19" t="str">
        <f t="shared" si="112"/>
        <v>b</v>
      </c>
      <c r="B90" s="3" t="s">
        <v>2</v>
      </c>
      <c r="C90" s="4" t="s">
        <v>5</v>
      </c>
      <c r="D90" s="12"/>
      <c r="E90" s="12"/>
      <c r="F90" s="12"/>
      <c r="G90" s="12"/>
      <c r="H90" s="14">
        <v>0</v>
      </c>
      <c r="I90" s="14">
        <v>0</v>
      </c>
      <c r="J90" s="12"/>
      <c r="K90" s="12"/>
      <c r="L90" s="12">
        <f t="shared" si="141"/>
        <v>0</v>
      </c>
      <c r="M90" s="15">
        <f t="shared" si="142"/>
        <v>0</v>
      </c>
      <c r="N90" s="18" t="e">
        <f t="shared" si="38"/>
        <v>#DIV/0!</v>
      </c>
      <c r="O90" s="8"/>
      <c r="P90" s="6" t="s">
        <v>59</v>
      </c>
    </row>
    <row r="91" spans="1:16" s="6" customFormat="1" ht="18.75" hidden="1" x14ac:dyDescent="0.25">
      <c r="A91" s="19" t="str">
        <f t="shared" si="112"/>
        <v>b</v>
      </c>
      <c r="B91" s="3" t="s">
        <v>2</v>
      </c>
      <c r="C91" s="4" t="s">
        <v>6</v>
      </c>
      <c r="D91" s="12"/>
      <c r="E91" s="12"/>
      <c r="F91" s="12"/>
      <c r="G91" s="12"/>
      <c r="H91" s="14">
        <v>0</v>
      </c>
      <c r="I91" s="14">
        <v>0</v>
      </c>
      <c r="J91" s="12"/>
      <c r="K91" s="12"/>
      <c r="L91" s="12">
        <f t="shared" si="141"/>
        <v>0</v>
      </c>
      <c r="M91" s="15">
        <f t="shared" si="142"/>
        <v>0</v>
      </c>
      <c r="N91" s="18" t="e">
        <f t="shared" ref="N91:N154" si="143">L91/I91</f>
        <v>#DIV/0!</v>
      </c>
      <c r="O91" s="8"/>
      <c r="P91" s="6" t="s">
        <v>59</v>
      </c>
    </row>
    <row r="92" spans="1:16" s="6" customFormat="1" ht="18.75" hidden="1" x14ac:dyDescent="0.25">
      <c r="A92" s="19" t="str">
        <f t="shared" si="112"/>
        <v>b</v>
      </c>
      <c r="B92" s="3" t="s">
        <v>2</v>
      </c>
      <c r="C92" s="5" t="s">
        <v>7</v>
      </c>
      <c r="D92" s="12"/>
      <c r="E92" s="12"/>
      <c r="F92" s="12"/>
      <c r="G92" s="12"/>
      <c r="H92" s="14">
        <v>0</v>
      </c>
      <c r="I92" s="14">
        <v>0</v>
      </c>
      <c r="J92" s="12"/>
      <c r="K92" s="12"/>
      <c r="L92" s="12">
        <f t="shared" si="141"/>
        <v>0</v>
      </c>
      <c r="M92" s="15">
        <f t="shared" si="142"/>
        <v>0</v>
      </c>
      <c r="N92" s="18" t="e">
        <f t="shared" si="143"/>
        <v>#DIV/0!</v>
      </c>
      <c r="O92" s="8"/>
      <c r="P92" s="6" t="s">
        <v>59</v>
      </c>
    </row>
    <row r="93" spans="1:16" s="6" customFormat="1" ht="18.75" hidden="1" x14ac:dyDescent="0.25">
      <c r="A93" s="19" t="str">
        <f t="shared" si="112"/>
        <v>b</v>
      </c>
      <c r="B93" s="3" t="s">
        <v>2</v>
      </c>
      <c r="C93" s="5" t="s">
        <v>8</v>
      </c>
      <c r="D93" s="12"/>
      <c r="E93" s="12"/>
      <c r="F93" s="12"/>
      <c r="G93" s="12"/>
      <c r="H93" s="14">
        <v>0</v>
      </c>
      <c r="I93" s="14">
        <v>0</v>
      </c>
      <c r="J93" s="12"/>
      <c r="K93" s="12"/>
      <c r="L93" s="12">
        <f t="shared" si="141"/>
        <v>0</v>
      </c>
      <c r="M93" s="15">
        <f t="shared" si="142"/>
        <v>0</v>
      </c>
      <c r="N93" s="18" t="e">
        <f t="shared" si="143"/>
        <v>#DIV/0!</v>
      </c>
      <c r="O93" s="8"/>
      <c r="P93" s="6" t="s">
        <v>59</v>
      </c>
    </row>
    <row r="94" spans="1:16" ht="19.5" x14ac:dyDescent="0.25">
      <c r="A94" s="32" t="str">
        <f t="shared" si="112"/>
        <v>a</v>
      </c>
      <c r="B94" s="42" t="s">
        <v>2</v>
      </c>
      <c r="C94" s="43" t="s">
        <v>9</v>
      </c>
      <c r="D94" s="34"/>
      <c r="E94" s="34"/>
      <c r="F94" s="34"/>
      <c r="G94" s="34"/>
      <c r="H94" s="45">
        <v>40000</v>
      </c>
      <c r="I94" s="45">
        <v>40000</v>
      </c>
      <c r="J94" s="34">
        <v>19333</v>
      </c>
      <c r="K94" s="34">
        <v>0</v>
      </c>
      <c r="L94" s="34">
        <f t="shared" si="141"/>
        <v>19333</v>
      </c>
      <c r="M94" s="34">
        <f t="shared" si="142"/>
        <v>20667</v>
      </c>
      <c r="N94" s="35">
        <f t="shared" si="143"/>
        <v>0.483325</v>
      </c>
      <c r="O94" s="36"/>
      <c r="P94" s="37" t="s">
        <v>59</v>
      </c>
    </row>
    <row r="95" spans="1:16" s="6" customFormat="1" ht="18.75" hidden="1" x14ac:dyDescent="0.25">
      <c r="A95" s="19" t="str">
        <f t="shared" si="112"/>
        <v>b</v>
      </c>
      <c r="B95" s="3" t="s">
        <v>2</v>
      </c>
      <c r="C95" s="5" t="s">
        <v>10</v>
      </c>
      <c r="D95" s="12"/>
      <c r="E95" s="12"/>
      <c r="F95" s="12"/>
      <c r="G95" s="12"/>
      <c r="H95" s="14">
        <v>0</v>
      </c>
      <c r="I95" s="14">
        <v>0</v>
      </c>
      <c r="J95" s="12"/>
      <c r="K95" s="12"/>
      <c r="L95" s="12">
        <f t="shared" si="141"/>
        <v>0</v>
      </c>
      <c r="M95" s="15">
        <f t="shared" si="142"/>
        <v>0</v>
      </c>
      <c r="N95" s="18" t="e">
        <f t="shared" si="143"/>
        <v>#DIV/0!</v>
      </c>
      <c r="O95" s="8"/>
      <c r="P95" s="6" t="s">
        <v>59</v>
      </c>
    </row>
    <row r="96" spans="1:16" s="6" customFormat="1" ht="18.75" hidden="1" x14ac:dyDescent="0.25">
      <c r="A96" s="19" t="str">
        <f t="shared" si="112"/>
        <v>b</v>
      </c>
      <c r="B96" s="3" t="s">
        <v>2</v>
      </c>
      <c r="C96" s="2" t="s">
        <v>11</v>
      </c>
      <c r="D96" s="11"/>
      <c r="E96" s="11"/>
      <c r="F96" s="11"/>
      <c r="G96" s="11"/>
      <c r="H96" s="11">
        <v>0</v>
      </c>
      <c r="I96" s="11">
        <v>0</v>
      </c>
      <c r="J96" s="12"/>
      <c r="K96" s="11"/>
      <c r="L96" s="11">
        <f t="shared" si="141"/>
        <v>0</v>
      </c>
      <c r="M96" s="16">
        <f t="shared" si="142"/>
        <v>0</v>
      </c>
      <c r="N96" s="17" t="e">
        <f t="shared" si="143"/>
        <v>#DIV/0!</v>
      </c>
      <c r="O96" s="7"/>
      <c r="P96" s="6" t="s">
        <v>59</v>
      </c>
    </row>
    <row r="97" spans="1:16" s="6" customFormat="1" ht="18.75" hidden="1" x14ac:dyDescent="0.25">
      <c r="A97" s="19" t="str">
        <f t="shared" si="112"/>
        <v>b</v>
      </c>
      <c r="B97" s="3" t="s">
        <v>2</v>
      </c>
      <c r="C97" s="2" t="s">
        <v>12</v>
      </c>
      <c r="D97" s="11"/>
      <c r="E97" s="11"/>
      <c r="F97" s="11"/>
      <c r="G97" s="11"/>
      <c r="H97" s="11">
        <v>0</v>
      </c>
      <c r="I97" s="11">
        <v>0</v>
      </c>
      <c r="J97" s="12"/>
      <c r="K97" s="11"/>
      <c r="L97" s="11">
        <f t="shared" si="141"/>
        <v>0</v>
      </c>
      <c r="M97" s="16">
        <f t="shared" si="142"/>
        <v>0</v>
      </c>
      <c r="N97" s="17" t="e">
        <f t="shared" si="143"/>
        <v>#DIV/0!</v>
      </c>
      <c r="O97" s="7"/>
      <c r="P97" s="6" t="s">
        <v>59</v>
      </c>
    </row>
    <row r="98" spans="1:16" s="6" customFormat="1" ht="18.75" hidden="1" x14ac:dyDescent="0.25">
      <c r="A98" s="19" t="str">
        <f t="shared" si="112"/>
        <v>b</v>
      </c>
      <c r="B98" s="3" t="s">
        <v>2</v>
      </c>
      <c r="C98" s="2" t="s">
        <v>13</v>
      </c>
      <c r="D98" s="11"/>
      <c r="E98" s="11"/>
      <c r="F98" s="11"/>
      <c r="G98" s="11"/>
      <c r="H98" s="11">
        <v>0</v>
      </c>
      <c r="I98" s="11">
        <v>0</v>
      </c>
      <c r="J98" s="12"/>
      <c r="K98" s="11"/>
      <c r="L98" s="11">
        <f t="shared" si="141"/>
        <v>0</v>
      </c>
      <c r="M98" s="16">
        <f t="shared" si="142"/>
        <v>0</v>
      </c>
      <c r="N98" s="17" t="e">
        <f t="shared" si="143"/>
        <v>#DIV/0!</v>
      </c>
      <c r="O98" s="7"/>
      <c r="P98" s="6" t="s">
        <v>59</v>
      </c>
    </row>
    <row r="99" spans="1:16" ht="36" x14ac:dyDescent="0.25">
      <c r="A99" s="32" t="str">
        <f t="shared" si="112"/>
        <v>a</v>
      </c>
      <c r="B99" s="33" t="s">
        <v>68</v>
      </c>
      <c r="C99" s="33" t="s">
        <v>22</v>
      </c>
      <c r="D99" s="34"/>
      <c r="E99" s="34"/>
      <c r="F99" s="34"/>
      <c r="G99" s="34"/>
      <c r="H99" s="44">
        <f t="shared" ref="H99:I99" si="144">H100+H108+H109+H110</f>
        <v>6500000</v>
      </c>
      <c r="I99" s="44">
        <f t="shared" si="144"/>
        <v>6210600</v>
      </c>
      <c r="J99" s="34">
        <f t="shared" ref="J99" si="145">J100+J108+J109+J110</f>
        <v>3764538</v>
      </c>
      <c r="K99" s="34">
        <f t="shared" ref="K99" si="146">K100+K108+K109+K110</f>
        <v>500000</v>
      </c>
      <c r="L99" s="34">
        <f t="shared" ref="L99" si="147">L100+L108+L109+L110</f>
        <v>4264538</v>
      </c>
      <c r="M99" s="34">
        <f t="shared" ref="M99" si="148">M100+M108+M109+M110</f>
        <v>1946062</v>
      </c>
      <c r="N99" s="35">
        <f t="shared" si="143"/>
        <v>0.68665475155379507</v>
      </c>
      <c r="O99" s="36"/>
      <c r="P99" s="37" t="s">
        <v>59</v>
      </c>
    </row>
    <row r="100" spans="1:16" ht="19.5" x14ac:dyDescent="0.25">
      <c r="A100" s="32" t="str">
        <f t="shared" si="112"/>
        <v>a</v>
      </c>
      <c r="B100" s="38" t="s">
        <v>2</v>
      </c>
      <c r="C100" s="39" t="s">
        <v>3</v>
      </c>
      <c r="D100" s="40"/>
      <c r="E100" s="40"/>
      <c r="F100" s="40"/>
      <c r="G100" s="40"/>
      <c r="H100" s="40">
        <f t="shared" ref="H100:I100" si="149">H101+H102+H103+H104+H105+H106+H107</f>
        <v>6500000</v>
      </c>
      <c r="I100" s="40">
        <f t="shared" si="149"/>
        <v>6210600</v>
      </c>
      <c r="J100" s="34">
        <f t="shared" ref="J100" si="150">J101+J102+J103+J104+J105+J106+J107</f>
        <v>3764538</v>
      </c>
      <c r="K100" s="40">
        <f t="shared" ref="K100:M100" si="151">K101+K102+K103+K104+K105+K106+K107</f>
        <v>500000</v>
      </c>
      <c r="L100" s="40">
        <f t="shared" si="151"/>
        <v>4264538</v>
      </c>
      <c r="M100" s="40">
        <f t="shared" si="151"/>
        <v>1946062</v>
      </c>
      <c r="N100" s="41">
        <f t="shared" si="143"/>
        <v>0.68665475155379507</v>
      </c>
      <c r="O100" s="36"/>
      <c r="P100" s="37" t="s">
        <v>59</v>
      </c>
    </row>
    <row r="101" spans="1:16" s="6" customFormat="1" ht="18.75" hidden="1" x14ac:dyDescent="0.25">
      <c r="A101" s="19" t="str">
        <f t="shared" si="112"/>
        <v>b</v>
      </c>
      <c r="B101" s="3" t="s">
        <v>2</v>
      </c>
      <c r="C101" s="4" t="s">
        <v>4</v>
      </c>
      <c r="D101" s="12"/>
      <c r="E101" s="12"/>
      <c r="F101" s="12"/>
      <c r="G101" s="12"/>
      <c r="H101" s="14">
        <v>0</v>
      </c>
      <c r="I101" s="14">
        <v>0</v>
      </c>
      <c r="J101" s="12"/>
      <c r="K101" s="12"/>
      <c r="L101" s="12">
        <f t="shared" ref="L101:L110" si="152">J101+K101</f>
        <v>0</v>
      </c>
      <c r="M101" s="15">
        <f t="shared" ref="M101:M110" si="153">I101-L101</f>
        <v>0</v>
      </c>
      <c r="N101" s="18" t="e">
        <f t="shared" si="143"/>
        <v>#DIV/0!</v>
      </c>
      <c r="O101" s="8"/>
      <c r="P101" s="6" t="s">
        <v>59</v>
      </c>
    </row>
    <row r="102" spans="1:16" s="6" customFormat="1" ht="18.75" hidden="1" x14ac:dyDescent="0.25">
      <c r="A102" s="19" t="str">
        <f t="shared" si="112"/>
        <v>b</v>
      </c>
      <c r="B102" s="3" t="s">
        <v>2</v>
      </c>
      <c r="C102" s="4" t="s">
        <v>5</v>
      </c>
      <c r="D102" s="12"/>
      <c r="E102" s="12"/>
      <c r="F102" s="12"/>
      <c r="G102" s="12"/>
      <c r="H102" s="14">
        <v>0</v>
      </c>
      <c r="I102" s="14">
        <v>0</v>
      </c>
      <c r="J102" s="12"/>
      <c r="K102" s="12"/>
      <c r="L102" s="12">
        <f t="shared" si="152"/>
        <v>0</v>
      </c>
      <c r="M102" s="15">
        <f t="shared" si="153"/>
        <v>0</v>
      </c>
      <c r="N102" s="18" t="e">
        <f t="shared" si="143"/>
        <v>#DIV/0!</v>
      </c>
      <c r="O102" s="8"/>
      <c r="P102" s="6" t="s">
        <v>59</v>
      </c>
    </row>
    <row r="103" spans="1:16" s="6" customFormat="1" ht="18.75" hidden="1" x14ac:dyDescent="0.25">
      <c r="A103" s="19" t="str">
        <f t="shared" si="112"/>
        <v>b</v>
      </c>
      <c r="B103" s="3" t="s">
        <v>2</v>
      </c>
      <c r="C103" s="4" t="s">
        <v>6</v>
      </c>
      <c r="D103" s="12"/>
      <c r="E103" s="12"/>
      <c r="F103" s="12"/>
      <c r="G103" s="12"/>
      <c r="H103" s="14">
        <v>0</v>
      </c>
      <c r="I103" s="14">
        <v>0</v>
      </c>
      <c r="J103" s="12"/>
      <c r="K103" s="12"/>
      <c r="L103" s="12">
        <f t="shared" si="152"/>
        <v>0</v>
      </c>
      <c r="M103" s="15">
        <f t="shared" si="153"/>
        <v>0</v>
      </c>
      <c r="N103" s="18" t="e">
        <f t="shared" si="143"/>
        <v>#DIV/0!</v>
      </c>
      <c r="O103" s="8"/>
      <c r="P103" s="6" t="s">
        <v>59</v>
      </c>
    </row>
    <row r="104" spans="1:16" s="6" customFormat="1" ht="18.75" hidden="1" x14ac:dyDescent="0.25">
      <c r="A104" s="19" t="str">
        <f t="shared" si="112"/>
        <v>b</v>
      </c>
      <c r="B104" s="3" t="s">
        <v>2</v>
      </c>
      <c r="C104" s="5" t="s">
        <v>7</v>
      </c>
      <c r="D104" s="12"/>
      <c r="E104" s="12"/>
      <c r="F104" s="12"/>
      <c r="G104" s="12"/>
      <c r="H104" s="14">
        <v>0</v>
      </c>
      <c r="I104" s="14">
        <v>0</v>
      </c>
      <c r="J104" s="12"/>
      <c r="K104" s="12"/>
      <c r="L104" s="12">
        <f t="shared" si="152"/>
        <v>0</v>
      </c>
      <c r="M104" s="15">
        <f t="shared" si="153"/>
        <v>0</v>
      </c>
      <c r="N104" s="18" t="e">
        <f t="shared" si="143"/>
        <v>#DIV/0!</v>
      </c>
      <c r="O104" s="8"/>
      <c r="P104" s="6" t="s">
        <v>59</v>
      </c>
    </row>
    <row r="105" spans="1:16" s="6" customFormat="1" ht="18.75" hidden="1" x14ac:dyDescent="0.25">
      <c r="A105" s="19" t="str">
        <f t="shared" si="112"/>
        <v>b</v>
      </c>
      <c r="B105" s="3" t="s">
        <v>2</v>
      </c>
      <c r="C105" s="5" t="s">
        <v>8</v>
      </c>
      <c r="D105" s="12"/>
      <c r="E105" s="12"/>
      <c r="F105" s="12"/>
      <c r="G105" s="12"/>
      <c r="H105" s="14">
        <v>0</v>
      </c>
      <c r="I105" s="14">
        <v>0</v>
      </c>
      <c r="J105" s="12"/>
      <c r="K105" s="12"/>
      <c r="L105" s="12">
        <f t="shared" si="152"/>
        <v>0</v>
      </c>
      <c r="M105" s="15">
        <f t="shared" si="153"/>
        <v>0</v>
      </c>
      <c r="N105" s="18" t="e">
        <f t="shared" si="143"/>
        <v>#DIV/0!</v>
      </c>
      <c r="O105" s="8"/>
      <c r="P105" s="6" t="s">
        <v>59</v>
      </c>
    </row>
    <row r="106" spans="1:16" ht="19.5" x14ac:dyDescent="0.25">
      <c r="A106" s="32" t="str">
        <f t="shared" si="112"/>
        <v>a</v>
      </c>
      <c r="B106" s="42" t="s">
        <v>2</v>
      </c>
      <c r="C106" s="43" t="s">
        <v>9</v>
      </c>
      <c r="D106" s="34"/>
      <c r="E106" s="34"/>
      <c r="F106" s="34"/>
      <c r="G106" s="34"/>
      <c r="H106" s="45">
        <v>6500000</v>
      </c>
      <c r="I106" s="45">
        <f>6258300-47700</f>
        <v>6210600</v>
      </c>
      <c r="J106" s="34">
        <v>3764538</v>
      </c>
      <c r="K106" s="34">
        <v>500000</v>
      </c>
      <c r="L106" s="34">
        <f t="shared" si="152"/>
        <v>4264538</v>
      </c>
      <c r="M106" s="34">
        <f t="shared" si="153"/>
        <v>1946062</v>
      </c>
      <c r="N106" s="35">
        <f t="shared" si="143"/>
        <v>0.68665475155379507</v>
      </c>
      <c r="O106" s="36"/>
      <c r="P106" s="37" t="s">
        <v>59</v>
      </c>
    </row>
    <row r="107" spans="1:16" s="6" customFormat="1" ht="18.75" hidden="1" x14ac:dyDescent="0.25">
      <c r="A107" s="19" t="str">
        <f t="shared" si="112"/>
        <v>b</v>
      </c>
      <c r="B107" s="3" t="s">
        <v>2</v>
      </c>
      <c r="C107" s="5" t="s">
        <v>10</v>
      </c>
      <c r="D107" s="12"/>
      <c r="E107" s="12"/>
      <c r="F107" s="12"/>
      <c r="G107" s="12"/>
      <c r="H107" s="14">
        <v>0</v>
      </c>
      <c r="I107" s="14">
        <v>0</v>
      </c>
      <c r="J107" s="12"/>
      <c r="K107" s="12"/>
      <c r="L107" s="12">
        <f t="shared" si="152"/>
        <v>0</v>
      </c>
      <c r="M107" s="15">
        <f t="shared" si="153"/>
        <v>0</v>
      </c>
      <c r="N107" s="18" t="e">
        <f t="shared" si="143"/>
        <v>#DIV/0!</v>
      </c>
      <c r="O107" s="8"/>
      <c r="P107" s="6" t="s">
        <v>59</v>
      </c>
    </row>
    <row r="108" spans="1:16" s="6" customFormat="1" ht="18.75" hidden="1" x14ac:dyDescent="0.25">
      <c r="A108" s="19" t="str">
        <f t="shared" si="112"/>
        <v>b</v>
      </c>
      <c r="B108" s="3" t="s">
        <v>2</v>
      </c>
      <c r="C108" s="2" t="s">
        <v>11</v>
      </c>
      <c r="D108" s="11"/>
      <c r="E108" s="11"/>
      <c r="F108" s="11"/>
      <c r="G108" s="11"/>
      <c r="H108" s="11">
        <v>0</v>
      </c>
      <c r="I108" s="11">
        <v>0</v>
      </c>
      <c r="J108" s="12"/>
      <c r="K108" s="11"/>
      <c r="L108" s="11">
        <f t="shared" si="152"/>
        <v>0</v>
      </c>
      <c r="M108" s="16">
        <f t="shared" si="153"/>
        <v>0</v>
      </c>
      <c r="N108" s="17" t="e">
        <f t="shared" si="143"/>
        <v>#DIV/0!</v>
      </c>
      <c r="O108" s="7"/>
      <c r="P108" s="6" t="s">
        <v>59</v>
      </c>
    </row>
    <row r="109" spans="1:16" s="6" customFormat="1" ht="18.75" hidden="1" x14ac:dyDescent="0.25">
      <c r="A109" s="19" t="str">
        <f t="shared" si="112"/>
        <v>b</v>
      </c>
      <c r="B109" s="3" t="s">
        <v>2</v>
      </c>
      <c r="C109" s="2" t="s">
        <v>12</v>
      </c>
      <c r="D109" s="11"/>
      <c r="E109" s="11"/>
      <c r="F109" s="11"/>
      <c r="G109" s="11"/>
      <c r="H109" s="11">
        <v>0</v>
      </c>
      <c r="I109" s="11">
        <v>0</v>
      </c>
      <c r="J109" s="12"/>
      <c r="K109" s="11"/>
      <c r="L109" s="11">
        <f t="shared" si="152"/>
        <v>0</v>
      </c>
      <c r="M109" s="16">
        <f t="shared" si="153"/>
        <v>0</v>
      </c>
      <c r="N109" s="17" t="e">
        <f t="shared" si="143"/>
        <v>#DIV/0!</v>
      </c>
      <c r="O109" s="7"/>
      <c r="P109" s="6" t="s">
        <v>59</v>
      </c>
    </row>
    <row r="110" spans="1:16" s="6" customFormat="1" ht="18.75" hidden="1" x14ac:dyDescent="0.25">
      <c r="A110" s="19" t="str">
        <f t="shared" si="112"/>
        <v>b</v>
      </c>
      <c r="B110" s="3" t="s">
        <v>2</v>
      </c>
      <c r="C110" s="2" t="s">
        <v>13</v>
      </c>
      <c r="D110" s="11"/>
      <c r="E110" s="11"/>
      <c r="F110" s="11"/>
      <c r="G110" s="11"/>
      <c r="H110" s="11">
        <v>0</v>
      </c>
      <c r="I110" s="11">
        <v>0</v>
      </c>
      <c r="J110" s="12"/>
      <c r="K110" s="11"/>
      <c r="L110" s="11">
        <f t="shared" si="152"/>
        <v>0</v>
      </c>
      <c r="M110" s="16">
        <f t="shared" si="153"/>
        <v>0</v>
      </c>
      <c r="N110" s="17" t="e">
        <f t="shared" si="143"/>
        <v>#DIV/0!</v>
      </c>
      <c r="O110" s="7"/>
      <c r="P110" s="6" t="s">
        <v>59</v>
      </c>
    </row>
    <row r="111" spans="1:16" ht="36" x14ac:dyDescent="0.25">
      <c r="A111" s="32" t="str">
        <f t="shared" si="112"/>
        <v>a</v>
      </c>
      <c r="B111" s="33" t="s">
        <v>69</v>
      </c>
      <c r="C111" s="33" t="s">
        <v>23</v>
      </c>
      <c r="D111" s="34">
        <f t="shared" ref="D111:F111" si="154">D112+D120+D121+D122</f>
        <v>15000</v>
      </c>
      <c r="E111" s="34">
        <f t="shared" si="154"/>
        <v>0</v>
      </c>
      <c r="F111" s="34">
        <f t="shared" si="154"/>
        <v>0</v>
      </c>
      <c r="G111" s="34"/>
      <c r="H111" s="44">
        <f t="shared" ref="H111:I111" si="155">H112+H120+H121+H122</f>
        <v>5500000</v>
      </c>
      <c r="I111" s="44">
        <f t="shared" si="155"/>
        <v>6063600</v>
      </c>
      <c r="J111" s="34">
        <f t="shared" ref="J111" si="156">J112+J120+J121+J122</f>
        <v>4905483</v>
      </c>
      <c r="K111" s="34">
        <f t="shared" ref="K111" si="157">K112+K120+K121+K122</f>
        <v>850000</v>
      </c>
      <c r="L111" s="34">
        <f t="shared" ref="L111" si="158">L112+L120+L121+L122</f>
        <v>5755483</v>
      </c>
      <c r="M111" s="34">
        <f t="shared" ref="M111" si="159">M112+M120+M121+M122</f>
        <v>308117</v>
      </c>
      <c r="N111" s="35">
        <f t="shared" si="143"/>
        <v>0.94918579721617524</v>
      </c>
      <c r="O111" s="36"/>
      <c r="P111" s="37" t="s">
        <v>59</v>
      </c>
    </row>
    <row r="112" spans="1:16" ht="19.5" x14ac:dyDescent="0.25">
      <c r="A112" s="32" t="str">
        <f t="shared" si="112"/>
        <v>a</v>
      </c>
      <c r="B112" s="38" t="s">
        <v>2</v>
      </c>
      <c r="C112" s="39" t="s">
        <v>3</v>
      </c>
      <c r="D112" s="40">
        <f t="shared" ref="D112:F112" si="160">D113+D114+D115+D116+D117+D118+D119</f>
        <v>15000</v>
      </c>
      <c r="E112" s="40">
        <f t="shared" si="160"/>
        <v>0</v>
      </c>
      <c r="F112" s="40">
        <f t="shared" si="160"/>
        <v>0</v>
      </c>
      <c r="G112" s="40"/>
      <c r="H112" s="40">
        <f t="shared" ref="H112:I112" si="161">H113+H114+H115+H116+H117+H118+H119</f>
        <v>5500000</v>
      </c>
      <c r="I112" s="40">
        <f t="shared" si="161"/>
        <v>6063600</v>
      </c>
      <c r="J112" s="34">
        <f t="shared" ref="J112" si="162">J113+J114+J115+J116+J117+J118+J119</f>
        <v>4905483</v>
      </c>
      <c r="K112" s="40">
        <f t="shared" ref="K112:M112" si="163">K113+K114+K115+K116+K117+K118+K119</f>
        <v>850000</v>
      </c>
      <c r="L112" s="40">
        <f t="shared" si="163"/>
        <v>5755483</v>
      </c>
      <c r="M112" s="40">
        <f t="shared" si="163"/>
        <v>308117</v>
      </c>
      <c r="N112" s="41">
        <f t="shared" si="143"/>
        <v>0.94918579721617524</v>
      </c>
      <c r="O112" s="36"/>
      <c r="P112" s="37" t="s">
        <v>59</v>
      </c>
    </row>
    <row r="113" spans="1:16" s="6" customFormat="1" ht="18.75" hidden="1" x14ac:dyDescent="0.25">
      <c r="A113" s="19" t="str">
        <f t="shared" si="112"/>
        <v>b</v>
      </c>
      <c r="B113" s="3" t="s">
        <v>2</v>
      </c>
      <c r="C113" s="4" t="s">
        <v>4</v>
      </c>
      <c r="D113" s="12"/>
      <c r="E113" s="12"/>
      <c r="F113" s="12"/>
      <c r="G113" s="12"/>
      <c r="H113" s="14">
        <v>0</v>
      </c>
      <c r="I113" s="14">
        <v>0</v>
      </c>
      <c r="J113" s="12"/>
      <c r="K113" s="12"/>
      <c r="L113" s="12">
        <f t="shared" ref="L113:L122" si="164">J113+K113</f>
        <v>0</v>
      </c>
      <c r="M113" s="15">
        <f t="shared" ref="M113:M122" si="165">I113-L113</f>
        <v>0</v>
      </c>
      <c r="N113" s="18" t="e">
        <f t="shared" si="143"/>
        <v>#DIV/0!</v>
      </c>
      <c r="O113" s="8"/>
      <c r="P113" s="6" t="s">
        <v>59</v>
      </c>
    </row>
    <row r="114" spans="1:16" s="6" customFormat="1" ht="18.75" hidden="1" x14ac:dyDescent="0.25">
      <c r="A114" s="19" t="str">
        <f t="shared" si="112"/>
        <v>b</v>
      </c>
      <c r="B114" s="3" t="s">
        <v>2</v>
      </c>
      <c r="C114" s="4" t="s">
        <v>5</v>
      </c>
      <c r="D114" s="12"/>
      <c r="E114" s="12"/>
      <c r="F114" s="12"/>
      <c r="G114" s="12"/>
      <c r="H114" s="14">
        <v>0</v>
      </c>
      <c r="I114" s="14">
        <v>0</v>
      </c>
      <c r="J114" s="12"/>
      <c r="K114" s="12"/>
      <c r="L114" s="12">
        <f t="shared" si="164"/>
        <v>0</v>
      </c>
      <c r="M114" s="15">
        <f t="shared" si="165"/>
        <v>0</v>
      </c>
      <c r="N114" s="18" t="e">
        <f t="shared" si="143"/>
        <v>#DIV/0!</v>
      </c>
      <c r="O114" s="8"/>
      <c r="P114" s="6" t="s">
        <v>59</v>
      </c>
    </row>
    <row r="115" spans="1:16" s="6" customFormat="1" ht="18.75" hidden="1" x14ac:dyDescent="0.25">
      <c r="A115" s="19" t="str">
        <f t="shared" si="112"/>
        <v>b</v>
      </c>
      <c r="B115" s="3" t="s">
        <v>2</v>
      </c>
      <c r="C115" s="4" t="s">
        <v>6</v>
      </c>
      <c r="D115" s="12"/>
      <c r="E115" s="12"/>
      <c r="F115" s="12"/>
      <c r="G115" s="12"/>
      <c r="H115" s="14">
        <v>0</v>
      </c>
      <c r="I115" s="14">
        <v>0</v>
      </c>
      <c r="J115" s="12"/>
      <c r="K115" s="12"/>
      <c r="L115" s="12">
        <f t="shared" si="164"/>
        <v>0</v>
      </c>
      <c r="M115" s="15">
        <f t="shared" si="165"/>
        <v>0</v>
      </c>
      <c r="N115" s="18" t="e">
        <f t="shared" si="143"/>
        <v>#DIV/0!</v>
      </c>
      <c r="O115" s="8"/>
      <c r="P115" s="6" t="s">
        <v>59</v>
      </c>
    </row>
    <row r="116" spans="1:16" s="6" customFormat="1" ht="18.75" hidden="1" x14ac:dyDescent="0.25">
      <c r="A116" s="19" t="str">
        <f t="shared" si="112"/>
        <v>b</v>
      </c>
      <c r="B116" s="3" t="s">
        <v>2</v>
      </c>
      <c r="C116" s="5" t="s">
        <v>7</v>
      </c>
      <c r="D116" s="12"/>
      <c r="E116" s="12"/>
      <c r="F116" s="12"/>
      <c r="G116" s="12"/>
      <c r="H116" s="14">
        <v>0</v>
      </c>
      <c r="I116" s="14">
        <v>0</v>
      </c>
      <c r="J116" s="12"/>
      <c r="K116" s="12"/>
      <c r="L116" s="12">
        <f t="shared" si="164"/>
        <v>0</v>
      </c>
      <c r="M116" s="15">
        <f t="shared" si="165"/>
        <v>0</v>
      </c>
      <c r="N116" s="18" t="e">
        <f t="shared" si="143"/>
        <v>#DIV/0!</v>
      </c>
      <c r="O116" s="8"/>
      <c r="P116" s="6" t="s">
        <v>59</v>
      </c>
    </row>
    <row r="117" spans="1:16" s="6" customFormat="1" ht="18.75" hidden="1" x14ac:dyDescent="0.25">
      <c r="A117" s="19" t="str">
        <f t="shared" si="112"/>
        <v>b</v>
      </c>
      <c r="B117" s="3" t="s">
        <v>2</v>
      </c>
      <c r="C117" s="5" t="s">
        <v>8</v>
      </c>
      <c r="D117" s="12"/>
      <c r="E117" s="12"/>
      <c r="F117" s="12"/>
      <c r="G117" s="12"/>
      <c r="H117" s="14">
        <v>0</v>
      </c>
      <c r="I117" s="14">
        <v>0</v>
      </c>
      <c r="J117" s="12"/>
      <c r="K117" s="12"/>
      <c r="L117" s="12">
        <f t="shared" si="164"/>
        <v>0</v>
      </c>
      <c r="M117" s="15">
        <f t="shared" si="165"/>
        <v>0</v>
      </c>
      <c r="N117" s="18" t="e">
        <f t="shared" si="143"/>
        <v>#DIV/0!</v>
      </c>
      <c r="O117" s="8"/>
      <c r="P117" s="6" t="s">
        <v>59</v>
      </c>
    </row>
    <row r="118" spans="1:16" s="6" customFormat="1" ht="18.75" hidden="1" x14ac:dyDescent="0.25">
      <c r="A118" s="19" t="str">
        <f t="shared" si="112"/>
        <v>b</v>
      </c>
      <c r="B118" s="3" t="s">
        <v>2</v>
      </c>
      <c r="C118" s="5" t="s">
        <v>9</v>
      </c>
      <c r="D118" s="12"/>
      <c r="E118" s="12"/>
      <c r="F118" s="12"/>
      <c r="G118" s="12"/>
      <c r="H118" s="14">
        <v>0</v>
      </c>
      <c r="I118" s="14">
        <v>0</v>
      </c>
      <c r="J118" s="12"/>
      <c r="K118" s="12"/>
      <c r="L118" s="12">
        <f t="shared" si="164"/>
        <v>0</v>
      </c>
      <c r="M118" s="15">
        <f t="shared" si="165"/>
        <v>0</v>
      </c>
      <c r="N118" s="18" t="e">
        <f t="shared" si="143"/>
        <v>#DIV/0!</v>
      </c>
      <c r="O118" s="8"/>
      <c r="P118" s="6" t="s">
        <v>59</v>
      </c>
    </row>
    <row r="119" spans="1:16" ht="19.5" x14ac:dyDescent="0.25">
      <c r="A119" s="32" t="str">
        <f t="shared" si="112"/>
        <v>a</v>
      </c>
      <c r="B119" s="42" t="s">
        <v>2</v>
      </c>
      <c r="C119" s="43" t="s">
        <v>10</v>
      </c>
      <c r="D119" s="34">
        <v>15000</v>
      </c>
      <c r="E119" s="34"/>
      <c r="F119" s="34"/>
      <c r="G119" s="34"/>
      <c r="H119" s="45">
        <v>5500000</v>
      </c>
      <c r="I119" s="45">
        <f>799700+5263900</f>
        <v>6063600</v>
      </c>
      <c r="J119" s="34">
        <v>4905483</v>
      </c>
      <c r="K119" s="34">
        <v>850000</v>
      </c>
      <c r="L119" s="34">
        <f t="shared" si="164"/>
        <v>5755483</v>
      </c>
      <c r="M119" s="34">
        <f t="shared" si="165"/>
        <v>308117</v>
      </c>
      <c r="N119" s="35">
        <f t="shared" si="143"/>
        <v>0.94918579721617524</v>
      </c>
      <c r="O119" s="36"/>
      <c r="P119" s="37" t="s">
        <v>59</v>
      </c>
    </row>
    <row r="120" spans="1:16" s="6" customFormat="1" ht="18.75" hidden="1" x14ac:dyDescent="0.25">
      <c r="A120" s="19" t="str">
        <f t="shared" ref="A120:A183" si="166">IF((D120+J120+H120+I120+K120+L120)&gt;0,"a","b")</f>
        <v>b</v>
      </c>
      <c r="B120" s="3" t="s">
        <v>2</v>
      </c>
      <c r="C120" s="2" t="s">
        <v>11</v>
      </c>
      <c r="D120" s="11"/>
      <c r="E120" s="11"/>
      <c r="F120" s="11"/>
      <c r="G120" s="11"/>
      <c r="H120" s="11">
        <v>0</v>
      </c>
      <c r="I120" s="14">
        <v>0</v>
      </c>
      <c r="J120" s="12"/>
      <c r="K120" s="11"/>
      <c r="L120" s="11">
        <f t="shared" si="164"/>
        <v>0</v>
      </c>
      <c r="M120" s="16">
        <f t="shared" si="165"/>
        <v>0</v>
      </c>
      <c r="N120" s="17" t="e">
        <f t="shared" si="143"/>
        <v>#DIV/0!</v>
      </c>
      <c r="O120" s="7"/>
      <c r="P120" s="6" t="s">
        <v>59</v>
      </c>
    </row>
    <row r="121" spans="1:16" s="6" customFormat="1" ht="18.75" hidden="1" x14ac:dyDescent="0.25">
      <c r="A121" s="19" t="str">
        <f t="shared" si="166"/>
        <v>b</v>
      </c>
      <c r="B121" s="3" t="s">
        <v>2</v>
      </c>
      <c r="C121" s="2" t="s">
        <v>12</v>
      </c>
      <c r="D121" s="11"/>
      <c r="E121" s="11"/>
      <c r="F121" s="11"/>
      <c r="G121" s="11"/>
      <c r="H121" s="11">
        <v>0</v>
      </c>
      <c r="I121" s="11">
        <v>0</v>
      </c>
      <c r="J121" s="12"/>
      <c r="K121" s="11"/>
      <c r="L121" s="11">
        <f t="shared" si="164"/>
        <v>0</v>
      </c>
      <c r="M121" s="16">
        <f t="shared" si="165"/>
        <v>0</v>
      </c>
      <c r="N121" s="17" t="e">
        <f t="shared" si="143"/>
        <v>#DIV/0!</v>
      </c>
      <c r="O121" s="7"/>
      <c r="P121" s="6" t="s">
        <v>59</v>
      </c>
    </row>
    <row r="122" spans="1:16" s="6" customFormat="1" ht="18.75" hidden="1" x14ac:dyDescent="0.25">
      <c r="A122" s="19" t="str">
        <f t="shared" si="166"/>
        <v>b</v>
      </c>
      <c r="B122" s="3" t="s">
        <v>2</v>
      </c>
      <c r="C122" s="2" t="s">
        <v>13</v>
      </c>
      <c r="D122" s="11"/>
      <c r="E122" s="11"/>
      <c r="F122" s="11"/>
      <c r="G122" s="11"/>
      <c r="H122" s="11">
        <v>0</v>
      </c>
      <c r="I122" s="11">
        <v>0</v>
      </c>
      <c r="J122" s="12"/>
      <c r="K122" s="11"/>
      <c r="L122" s="11">
        <f t="shared" si="164"/>
        <v>0</v>
      </c>
      <c r="M122" s="16">
        <f t="shared" si="165"/>
        <v>0</v>
      </c>
      <c r="N122" s="17" t="e">
        <f t="shared" si="143"/>
        <v>#DIV/0!</v>
      </c>
      <c r="O122" s="7"/>
      <c r="P122" s="6" t="s">
        <v>59</v>
      </c>
    </row>
    <row r="123" spans="1:16" ht="36" x14ac:dyDescent="0.25">
      <c r="A123" s="32" t="str">
        <f t="shared" si="166"/>
        <v>a</v>
      </c>
      <c r="B123" s="33" t="s">
        <v>70</v>
      </c>
      <c r="C123" s="33" t="s">
        <v>24</v>
      </c>
      <c r="D123" s="34"/>
      <c r="E123" s="34"/>
      <c r="F123" s="34"/>
      <c r="G123" s="34"/>
      <c r="H123" s="44">
        <f t="shared" ref="H123:I123" si="167">H124+H132+H133+H134</f>
        <v>50000</v>
      </c>
      <c r="I123" s="44">
        <f t="shared" si="167"/>
        <v>48000</v>
      </c>
      <c r="J123" s="34">
        <f t="shared" ref="J123" si="168">J124+J132+J133+J134</f>
        <v>44000</v>
      </c>
      <c r="K123" s="34">
        <f t="shared" ref="K123" si="169">K124+K132+K133+K134</f>
        <v>4000</v>
      </c>
      <c r="L123" s="34">
        <f t="shared" ref="L123" si="170">L124+L132+L133+L134</f>
        <v>48000</v>
      </c>
      <c r="M123" s="34">
        <f t="shared" ref="M123" si="171">M124+M132+M133+M134</f>
        <v>0</v>
      </c>
      <c r="N123" s="35">
        <f t="shared" si="143"/>
        <v>1</v>
      </c>
      <c r="O123" s="36"/>
      <c r="P123" s="37" t="s">
        <v>59</v>
      </c>
    </row>
    <row r="124" spans="1:16" ht="19.5" x14ac:dyDescent="0.25">
      <c r="A124" s="32" t="str">
        <f t="shared" si="166"/>
        <v>a</v>
      </c>
      <c r="B124" s="38" t="s">
        <v>2</v>
      </c>
      <c r="C124" s="39" t="s">
        <v>3</v>
      </c>
      <c r="D124" s="40"/>
      <c r="E124" s="40"/>
      <c r="F124" s="40"/>
      <c r="G124" s="40"/>
      <c r="H124" s="40">
        <f t="shared" ref="H124:I124" si="172">H125+H126+H127+H128+H129+H130+H131</f>
        <v>50000</v>
      </c>
      <c r="I124" s="40">
        <f t="shared" si="172"/>
        <v>48000</v>
      </c>
      <c r="J124" s="34">
        <f t="shared" ref="J124" si="173">J125+J126+J127+J128+J129+J130+J131</f>
        <v>44000</v>
      </c>
      <c r="K124" s="40">
        <f t="shared" ref="K124:M124" si="174">K125+K126+K127+K128+K129+K130+K131</f>
        <v>4000</v>
      </c>
      <c r="L124" s="40">
        <f t="shared" si="174"/>
        <v>48000</v>
      </c>
      <c r="M124" s="40">
        <f t="shared" si="174"/>
        <v>0</v>
      </c>
      <c r="N124" s="41">
        <f t="shared" si="143"/>
        <v>1</v>
      </c>
      <c r="O124" s="36"/>
      <c r="P124" s="37" t="s">
        <v>59</v>
      </c>
    </row>
    <row r="125" spans="1:16" s="6" customFormat="1" ht="18.75" hidden="1" x14ac:dyDescent="0.25">
      <c r="A125" s="19" t="str">
        <f t="shared" si="166"/>
        <v>b</v>
      </c>
      <c r="B125" s="3" t="s">
        <v>2</v>
      </c>
      <c r="C125" s="4" t="s">
        <v>4</v>
      </c>
      <c r="D125" s="12"/>
      <c r="E125" s="12"/>
      <c r="F125" s="12"/>
      <c r="G125" s="12"/>
      <c r="H125" s="14">
        <v>0</v>
      </c>
      <c r="I125" s="14">
        <v>0</v>
      </c>
      <c r="J125" s="12"/>
      <c r="K125" s="12"/>
      <c r="L125" s="12">
        <f t="shared" ref="L125:L134" si="175">J125+K125</f>
        <v>0</v>
      </c>
      <c r="M125" s="15">
        <f t="shared" ref="M125:M134" si="176">I125-L125</f>
        <v>0</v>
      </c>
      <c r="N125" s="18" t="e">
        <f t="shared" si="143"/>
        <v>#DIV/0!</v>
      </c>
      <c r="O125" s="8"/>
      <c r="P125" s="6" t="s">
        <v>59</v>
      </c>
    </row>
    <row r="126" spans="1:16" s="6" customFormat="1" ht="18.75" hidden="1" x14ac:dyDescent="0.25">
      <c r="A126" s="19" t="str">
        <f t="shared" si="166"/>
        <v>b</v>
      </c>
      <c r="B126" s="3" t="s">
        <v>2</v>
      </c>
      <c r="C126" s="4" t="s">
        <v>5</v>
      </c>
      <c r="D126" s="12"/>
      <c r="E126" s="12"/>
      <c r="F126" s="12"/>
      <c r="G126" s="12"/>
      <c r="H126" s="14">
        <v>0</v>
      </c>
      <c r="I126" s="14">
        <v>0</v>
      </c>
      <c r="J126" s="12"/>
      <c r="K126" s="12"/>
      <c r="L126" s="12">
        <f t="shared" si="175"/>
        <v>0</v>
      </c>
      <c r="M126" s="15">
        <f t="shared" si="176"/>
        <v>0</v>
      </c>
      <c r="N126" s="18" t="e">
        <f t="shared" si="143"/>
        <v>#DIV/0!</v>
      </c>
      <c r="O126" s="8"/>
      <c r="P126" s="6" t="s">
        <v>59</v>
      </c>
    </row>
    <row r="127" spans="1:16" s="6" customFormat="1" ht="18.75" hidden="1" x14ac:dyDescent="0.25">
      <c r="A127" s="19" t="str">
        <f t="shared" si="166"/>
        <v>b</v>
      </c>
      <c r="B127" s="3" t="s">
        <v>2</v>
      </c>
      <c r="C127" s="4" t="s">
        <v>6</v>
      </c>
      <c r="D127" s="12"/>
      <c r="E127" s="12"/>
      <c r="F127" s="12"/>
      <c r="G127" s="12"/>
      <c r="H127" s="14">
        <v>0</v>
      </c>
      <c r="I127" s="14">
        <v>0</v>
      </c>
      <c r="J127" s="12"/>
      <c r="K127" s="12"/>
      <c r="L127" s="12">
        <f t="shared" si="175"/>
        <v>0</v>
      </c>
      <c r="M127" s="15">
        <f t="shared" si="176"/>
        <v>0</v>
      </c>
      <c r="N127" s="18" t="e">
        <f t="shared" si="143"/>
        <v>#DIV/0!</v>
      </c>
      <c r="O127" s="8"/>
      <c r="P127" s="6" t="s">
        <v>59</v>
      </c>
    </row>
    <row r="128" spans="1:16" s="6" customFormat="1" ht="18.75" hidden="1" x14ac:dyDescent="0.25">
      <c r="A128" s="19" t="str">
        <f t="shared" si="166"/>
        <v>b</v>
      </c>
      <c r="B128" s="3" t="s">
        <v>2</v>
      </c>
      <c r="C128" s="5" t="s">
        <v>7</v>
      </c>
      <c r="D128" s="12"/>
      <c r="E128" s="12"/>
      <c r="F128" s="12"/>
      <c r="G128" s="12"/>
      <c r="H128" s="14">
        <v>0</v>
      </c>
      <c r="I128" s="14">
        <v>0</v>
      </c>
      <c r="J128" s="12"/>
      <c r="K128" s="12"/>
      <c r="L128" s="12">
        <f t="shared" si="175"/>
        <v>0</v>
      </c>
      <c r="M128" s="15">
        <f t="shared" si="176"/>
        <v>0</v>
      </c>
      <c r="N128" s="18" t="e">
        <f t="shared" si="143"/>
        <v>#DIV/0!</v>
      </c>
      <c r="O128" s="8"/>
      <c r="P128" s="6" t="s">
        <v>59</v>
      </c>
    </row>
    <row r="129" spans="1:16" s="6" customFormat="1" ht="18.75" hidden="1" x14ac:dyDescent="0.25">
      <c r="A129" s="19" t="str">
        <f t="shared" si="166"/>
        <v>b</v>
      </c>
      <c r="B129" s="3" t="s">
        <v>2</v>
      </c>
      <c r="C129" s="5" t="s">
        <v>8</v>
      </c>
      <c r="D129" s="12"/>
      <c r="E129" s="12"/>
      <c r="F129" s="12"/>
      <c r="G129" s="12"/>
      <c r="H129" s="14">
        <v>0</v>
      </c>
      <c r="I129" s="14">
        <v>0</v>
      </c>
      <c r="J129" s="12"/>
      <c r="K129" s="12"/>
      <c r="L129" s="12">
        <f t="shared" si="175"/>
        <v>0</v>
      </c>
      <c r="M129" s="15">
        <f t="shared" si="176"/>
        <v>0</v>
      </c>
      <c r="N129" s="18" t="e">
        <f t="shared" si="143"/>
        <v>#DIV/0!</v>
      </c>
      <c r="O129" s="8"/>
      <c r="P129" s="6" t="s">
        <v>59</v>
      </c>
    </row>
    <row r="130" spans="1:16" ht="19.5" x14ac:dyDescent="0.25">
      <c r="A130" s="32" t="str">
        <f t="shared" si="166"/>
        <v>a</v>
      </c>
      <c r="B130" s="42" t="s">
        <v>2</v>
      </c>
      <c r="C130" s="43" t="s">
        <v>9</v>
      </c>
      <c r="D130" s="34"/>
      <c r="E130" s="34"/>
      <c r="F130" s="34"/>
      <c r="G130" s="34"/>
      <c r="H130" s="45">
        <v>50000</v>
      </c>
      <c r="I130" s="45">
        <v>48000</v>
      </c>
      <c r="J130" s="34">
        <v>44000</v>
      </c>
      <c r="K130" s="34">
        <v>4000</v>
      </c>
      <c r="L130" s="34">
        <f t="shared" si="175"/>
        <v>48000</v>
      </c>
      <c r="M130" s="34">
        <f t="shared" si="176"/>
        <v>0</v>
      </c>
      <c r="N130" s="35">
        <f t="shared" si="143"/>
        <v>1</v>
      </c>
      <c r="O130" s="36"/>
      <c r="P130" s="37" t="s">
        <v>59</v>
      </c>
    </row>
    <row r="131" spans="1:16" s="6" customFormat="1" ht="18.75" hidden="1" x14ac:dyDescent="0.25">
      <c r="A131" s="19" t="str">
        <f t="shared" si="166"/>
        <v>b</v>
      </c>
      <c r="B131" s="3" t="s">
        <v>2</v>
      </c>
      <c r="C131" s="5" t="s">
        <v>10</v>
      </c>
      <c r="D131" s="12"/>
      <c r="E131" s="12"/>
      <c r="F131" s="12"/>
      <c r="G131" s="12"/>
      <c r="H131" s="14">
        <v>0</v>
      </c>
      <c r="I131" s="14">
        <v>0</v>
      </c>
      <c r="J131" s="12"/>
      <c r="K131" s="12"/>
      <c r="L131" s="12">
        <f t="shared" si="175"/>
        <v>0</v>
      </c>
      <c r="M131" s="15">
        <f t="shared" si="176"/>
        <v>0</v>
      </c>
      <c r="N131" s="18" t="e">
        <f t="shared" si="143"/>
        <v>#DIV/0!</v>
      </c>
      <c r="O131" s="8"/>
      <c r="P131" s="6" t="s">
        <v>59</v>
      </c>
    </row>
    <row r="132" spans="1:16" s="6" customFormat="1" ht="18.75" hidden="1" x14ac:dyDescent="0.25">
      <c r="A132" s="19" t="str">
        <f t="shared" si="166"/>
        <v>b</v>
      </c>
      <c r="B132" s="3" t="s">
        <v>2</v>
      </c>
      <c r="C132" s="2" t="s">
        <v>11</v>
      </c>
      <c r="D132" s="11"/>
      <c r="E132" s="11"/>
      <c r="F132" s="11"/>
      <c r="G132" s="11"/>
      <c r="H132" s="11">
        <v>0</v>
      </c>
      <c r="I132" s="11">
        <v>0</v>
      </c>
      <c r="J132" s="12"/>
      <c r="K132" s="11"/>
      <c r="L132" s="11">
        <f t="shared" si="175"/>
        <v>0</v>
      </c>
      <c r="M132" s="16">
        <f t="shared" si="176"/>
        <v>0</v>
      </c>
      <c r="N132" s="17" t="e">
        <f t="shared" si="143"/>
        <v>#DIV/0!</v>
      </c>
      <c r="O132" s="7"/>
      <c r="P132" s="6" t="s">
        <v>59</v>
      </c>
    </row>
    <row r="133" spans="1:16" s="6" customFormat="1" ht="18.75" hidden="1" x14ac:dyDescent="0.25">
      <c r="A133" s="19" t="str">
        <f t="shared" si="166"/>
        <v>b</v>
      </c>
      <c r="B133" s="3" t="s">
        <v>2</v>
      </c>
      <c r="C133" s="2" t="s">
        <v>12</v>
      </c>
      <c r="D133" s="11"/>
      <c r="E133" s="11"/>
      <c r="F133" s="11"/>
      <c r="G133" s="11"/>
      <c r="H133" s="11">
        <v>0</v>
      </c>
      <c r="I133" s="11">
        <v>0</v>
      </c>
      <c r="J133" s="12"/>
      <c r="K133" s="11"/>
      <c r="L133" s="11">
        <f t="shared" si="175"/>
        <v>0</v>
      </c>
      <c r="M133" s="16">
        <f t="shared" si="176"/>
        <v>0</v>
      </c>
      <c r="N133" s="17" t="e">
        <f t="shared" si="143"/>
        <v>#DIV/0!</v>
      </c>
      <c r="O133" s="7"/>
      <c r="P133" s="6" t="s">
        <v>59</v>
      </c>
    </row>
    <row r="134" spans="1:16" s="6" customFormat="1" ht="18.75" hidden="1" x14ac:dyDescent="0.25">
      <c r="A134" s="19" t="str">
        <f t="shared" si="166"/>
        <v>b</v>
      </c>
      <c r="B134" s="3" t="s">
        <v>2</v>
      </c>
      <c r="C134" s="2" t="s">
        <v>13</v>
      </c>
      <c r="D134" s="11"/>
      <c r="E134" s="11"/>
      <c r="F134" s="11"/>
      <c r="G134" s="11"/>
      <c r="H134" s="11">
        <v>0</v>
      </c>
      <c r="I134" s="11">
        <v>0</v>
      </c>
      <c r="J134" s="12"/>
      <c r="K134" s="11"/>
      <c r="L134" s="11">
        <f t="shared" si="175"/>
        <v>0</v>
      </c>
      <c r="M134" s="16">
        <f t="shared" si="176"/>
        <v>0</v>
      </c>
      <c r="N134" s="17" t="e">
        <f t="shared" si="143"/>
        <v>#DIV/0!</v>
      </c>
      <c r="O134" s="7"/>
      <c r="P134" s="6" t="s">
        <v>59</v>
      </c>
    </row>
    <row r="135" spans="1:16" ht="36" x14ac:dyDescent="0.25">
      <c r="A135" s="32" t="str">
        <f t="shared" si="166"/>
        <v>a</v>
      </c>
      <c r="B135" s="33" t="s">
        <v>71</v>
      </c>
      <c r="C135" s="33" t="s">
        <v>25</v>
      </c>
      <c r="D135" s="34"/>
      <c r="E135" s="34"/>
      <c r="F135" s="34"/>
      <c r="G135" s="34"/>
      <c r="H135" s="44">
        <f t="shared" ref="H135:I135" si="177">H136+H144+H145+H146</f>
        <v>380000</v>
      </c>
      <c r="I135" s="44">
        <f t="shared" si="177"/>
        <v>428000</v>
      </c>
      <c r="J135" s="34">
        <f t="shared" ref="J135" si="178">J136+J144+J145+J146</f>
        <v>390332</v>
      </c>
      <c r="K135" s="34">
        <f t="shared" ref="K135" si="179">K136+K144+K145+K146</f>
        <v>35232</v>
      </c>
      <c r="L135" s="34">
        <f t="shared" ref="L135" si="180">L136+L144+L145+L146</f>
        <v>425564</v>
      </c>
      <c r="M135" s="34">
        <f t="shared" ref="M135" si="181">M136+M144+M145+M146</f>
        <v>2436</v>
      </c>
      <c r="N135" s="35">
        <f t="shared" si="143"/>
        <v>0.99430841121495328</v>
      </c>
      <c r="O135" s="36"/>
      <c r="P135" s="37" t="s">
        <v>59</v>
      </c>
    </row>
    <row r="136" spans="1:16" ht="19.5" x14ac:dyDescent="0.25">
      <c r="A136" s="32" t="str">
        <f t="shared" si="166"/>
        <v>a</v>
      </c>
      <c r="B136" s="38" t="s">
        <v>2</v>
      </c>
      <c r="C136" s="39" t="s">
        <v>3</v>
      </c>
      <c r="D136" s="40"/>
      <c r="E136" s="40"/>
      <c r="F136" s="40"/>
      <c r="G136" s="40"/>
      <c r="H136" s="40">
        <f t="shared" ref="H136:I136" si="182">H137+H138+H139+H140+H141+H142+H143</f>
        <v>380000</v>
      </c>
      <c r="I136" s="40">
        <f t="shared" si="182"/>
        <v>428000</v>
      </c>
      <c r="J136" s="34">
        <f t="shared" ref="J136" si="183">J137+J138+J139+J140+J141+J142+J143</f>
        <v>390332</v>
      </c>
      <c r="K136" s="40">
        <f t="shared" ref="K136:M136" si="184">K137+K138+K139+K140+K141+K142+K143</f>
        <v>35232</v>
      </c>
      <c r="L136" s="40">
        <f t="shared" si="184"/>
        <v>425564</v>
      </c>
      <c r="M136" s="40">
        <f t="shared" si="184"/>
        <v>2436</v>
      </c>
      <c r="N136" s="41">
        <f t="shared" si="143"/>
        <v>0.99430841121495328</v>
      </c>
      <c r="O136" s="36"/>
      <c r="P136" s="37" t="s">
        <v>59</v>
      </c>
    </row>
    <row r="137" spans="1:16" s="6" customFormat="1" ht="18.75" hidden="1" x14ac:dyDescent="0.25">
      <c r="A137" s="19" t="str">
        <f t="shared" si="166"/>
        <v>b</v>
      </c>
      <c r="B137" s="3" t="s">
        <v>2</v>
      </c>
      <c r="C137" s="4" t="s">
        <v>4</v>
      </c>
      <c r="D137" s="12"/>
      <c r="E137" s="12"/>
      <c r="F137" s="12"/>
      <c r="G137" s="12"/>
      <c r="H137" s="14">
        <v>0</v>
      </c>
      <c r="I137" s="14">
        <v>0</v>
      </c>
      <c r="J137" s="12"/>
      <c r="K137" s="12"/>
      <c r="L137" s="12">
        <f t="shared" ref="L137:L146" si="185">J137+K137</f>
        <v>0</v>
      </c>
      <c r="M137" s="15">
        <f t="shared" ref="M137:M146" si="186">I137-L137</f>
        <v>0</v>
      </c>
      <c r="N137" s="18" t="e">
        <f t="shared" si="143"/>
        <v>#DIV/0!</v>
      </c>
      <c r="O137" s="8"/>
      <c r="P137" s="6" t="s">
        <v>59</v>
      </c>
    </row>
    <row r="138" spans="1:16" s="6" customFormat="1" ht="18.75" hidden="1" x14ac:dyDescent="0.25">
      <c r="A138" s="19" t="str">
        <f t="shared" si="166"/>
        <v>b</v>
      </c>
      <c r="B138" s="3" t="s">
        <v>2</v>
      </c>
      <c r="C138" s="4" t="s">
        <v>5</v>
      </c>
      <c r="D138" s="12"/>
      <c r="E138" s="12"/>
      <c r="F138" s="12"/>
      <c r="G138" s="12"/>
      <c r="H138" s="14">
        <v>0</v>
      </c>
      <c r="I138" s="14">
        <v>0</v>
      </c>
      <c r="J138" s="12"/>
      <c r="K138" s="12"/>
      <c r="L138" s="12">
        <f t="shared" si="185"/>
        <v>0</v>
      </c>
      <c r="M138" s="15">
        <f t="shared" si="186"/>
        <v>0</v>
      </c>
      <c r="N138" s="18" t="e">
        <f t="shared" si="143"/>
        <v>#DIV/0!</v>
      </c>
      <c r="O138" s="8"/>
      <c r="P138" s="6" t="s">
        <v>59</v>
      </c>
    </row>
    <row r="139" spans="1:16" s="6" customFormat="1" ht="18.75" hidden="1" x14ac:dyDescent="0.25">
      <c r="A139" s="19" t="str">
        <f t="shared" si="166"/>
        <v>b</v>
      </c>
      <c r="B139" s="3" t="s">
        <v>2</v>
      </c>
      <c r="C139" s="4" t="s">
        <v>6</v>
      </c>
      <c r="D139" s="12"/>
      <c r="E139" s="12"/>
      <c r="F139" s="12"/>
      <c r="G139" s="12"/>
      <c r="H139" s="14">
        <v>0</v>
      </c>
      <c r="I139" s="14">
        <v>0</v>
      </c>
      <c r="J139" s="12"/>
      <c r="K139" s="12"/>
      <c r="L139" s="12">
        <f t="shared" si="185"/>
        <v>0</v>
      </c>
      <c r="M139" s="15">
        <f t="shared" si="186"/>
        <v>0</v>
      </c>
      <c r="N139" s="18" t="e">
        <f t="shared" si="143"/>
        <v>#DIV/0!</v>
      </c>
      <c r="O139" s="8"/>
      <c r="P139" s="6" t="s">
        <v>59</v>
      </c>
    </row>
    <row r="140" spans="1:16" s="6" customFormat="1" ht="18.75" hidden="1" x14ac:dyDescent="0.25">
      <c r="A140" s="19" t="str">
        <f t="shared" si="166"/>
        <v>b</v>
      </c>
      <c r="B140" s="3" t="s">
        <v>2</v>
      </c>
      <c r="C140" s="5" t="s">
        <v>7</v>
      </c>
      <c r="D140" s="12"/>
      <c r="E140" s="12"/>
      <c r="F140" s="12"/>
      <c r="G140" s="12"/>
      <c r="H140" s="14">
        <v>0</v>
      </c>
      <c r="I140" s="14">
        <v>0</v>
      </c>
      <c r="J140" s="12"/>
      <c r="K140" s="12"/>
      <c r="L140" s="12">
        <f t="shared" si="185"/>
        <v>0</v>
      </c>
      <c r="M140" s="15">
        <f t="shared" si="186"/>
        <v>0</v>
      </c>
      <c r="N140" s="18" t="e">
        <f t="shared" si="143"/>
        <v>#DIV/0!</v>
      </c>
      <c r="O140" s="8"/>
      <c r="P140" s="6" t="s">
        <v>59</v>
      </c>
    </row>
    <row r="141" spans="1:16" s="6" customFormat="1" ht="18.75" hidden="1" x14ac:dyDescent="0.25">
      <c r="A141" s="19" t="str">
        <f t="shared" si="166"/>
        <v>b</v>
      </c>
      <c r="B141" s="3" t="s">
        <v>2</v>
      </c>
      <c r="C141" s="5" t="s">
        <v>8</v>
      </c>
      <c r="D141" s="12"/>
      <c r="E141" s="12"/>
      <c r="F141" s="12"/>
      <c r="G141" s="12"/>
      <c r="H141" s="14">
        <v>0</v>
      </c>
      <c r="I141" s="14">
        <v>0</v>
      </c>
      <c r="J141" s="12"/>
      <c r="K141" s="12"/>
      <c r="L141" s="12">
        <f t="shared" si="185"/>
        <v>0</v>
      </c>
      <c r="M141" s="15">
        <f t="shared" si="186"/>
        <v>0</v>
      </c>
      <c r="N141" s="18" t="e">
        <f t="shared" si="143"/>
        <v>#DIV/0!</v>
      </c>
      <c r="O141" s="8"/>
      <c r="P141" s="6" t="s">
        <v>59</v>
      </c>
    </row>
    <row r="142" spans="1:16" ht="19.5" x14ac:dyDescent="0.25">
      <c r="A142" s="32" t="str">
        <f t="shared" si="166"/>
        <v>a</v>
      </c>
      <c r="B142" s="42" t="s">
        <v>2</v>
      </c>
      <c r="C142" s="43" t="s">
        <v>9</v>
      </c>
      <c r="D142" s="34"/>
      <c r="E142" s="34"/>
      <c r="F142" s="34"/>
      <c r="G142" s="34"/>
      <c r="H142" s="45">
        <v>380000</v>
      </c>
      <c r="I142" s="45">
        <f>450000-22000</f>
        <v>428000</v>
      </c>
      <c r="J142" s="34">
        <v>390332</v>
      </c>
      <c r="K142" s="34">
        <v>35232</v>
      </c>
      <c r="L142" s="34">
        <f t="shared" si="185"/>
        <v>425564</v>
      </c>
      <c r="M142" s="34">
        <f t="shared" si="186"/>
        <v>2436</v>
      </c>
      <c r="N142" s="35">
        <f t="shared" si="143"/>
        <v>0.99430841121495328</v>
      </c>
      <c r="O142" s="36"/>
      <c r="P142" s="37" t="s">
        <v>59</v>
      </c>
    </row>
    <row r="143" spans="1:16" s="6" customFormat="1" ht="18.75" hidden="1" x14ac:dyDescent="0.25">
      <c r="A143" s="19" t="str">
        <f t="shared" si="166"/>
        <v>b</v>
      </c>
      <c r="B143" s="3" t="s">
        <v>2</v>
      </c>
      <c r="C143" s="5" t="s">
        <v>10</v>
      </c>
      <c r="D143" s="12"/>
      <c r="E143" s="12"/>
      <c r="F143" s="12"/>
      <c r="G143" s="12"/>
      <c r="H143" s="14">
        <v>0</v>
      </c>
      <c r="I143" s="14">
        <v>0</v>
      </c>
      <c r="J143" s="12"/>
      <c r="K143" s="12"/>
      <c r="L143" s="12">
        <f t="shared" si="185"/>
        <v>0</v>
      </c>
      <c r="M143" s="15">
        <f t="shared" si="186"/>
        <v>0</v>
      </c>
      <c r="N143" s="18" t="e">
        <f t="shared" si="143"/>
        <v>#DIV/0!</v>
      </c>
      <c r="O143" s="8"/>
      <c r="P143" s="6" t="s">
        <v>59</v>
      </c>
    </row>
    <row r="144" spans="1:16" s="6" customFormat="1" ht="18.75" hidden="1" x14ac:dyDescent="0.25">
      <c r="A144" s="19" t="str">
        <f t="shared" si="166"/>
        <v>b</v>
      </c>
      <c r="B144" s="3" t="s">
        <v>2</v>
      </c>
      <c r="C144" s="2" t="s">
        <v>11</v>
      </c>
      <c r="D144" s="11"/>
      <c r="E144" s="11"/>
      <c r="F144" s="11"/>
      <c r="G144" s="11"/>
      <c r="H144" s="11">
        <v>0</v>
      </c>
      <c r="I144" s="11">
        <v>0</v>
      </c>
      <c r="J144" s="12"/>
      <c r="K144" s="11"/>
      <c r="L144" s="11">
        <f t="shared" si="185"/>
        <v>0</v>
      </c>
      <c r="M144" s="16">
        <f t="shared" si="186"/>
        <v>0</v>
      </c>
      <c r="N144" s="17" t="e">
        <f t="shared" si="143"/>
        <v>#DIV/0!</v>
      </c>
      <c r="O144" s="7"/>
      <c r="P144" s="6" t="s">
        <v>59</v>
      </c>
    </row>
    <row r="145" spans="1:16" s="6" customFormat="1" ht="18.75" hidden="1" x14ac:dyDescent="0.25">
      <c r="A145" s="19" t="str">
        <f t="shared" si="166"/>
        <v>b</v>
      </c>
      <c r="B145" s="3" t="s">
        <v>2</v>
      </c>
      <c r="C145" s="2" t="s">
        <v>12</v>
      </c>
      <c r="D145" s="11"/>
      <c r="E145" s="11"/>
      <c r="F145" s="11"/>
      <c r="G145" s="11"/>
      <c r="H145" s="11">
        <v>0</v>
      </c>
      <c r="I145" s="11">
        <v>0</v>
      </c>
      <c r="J145" s="12"/>
      <c r="K145" s="11"/>
      <c r="L145" s="11">
        <f t="shared" si="185"/>
        <v>0</v>
      </c>
      <c r="M145" s="16">
        <f t="shared" si="186"/>
        <v>0</v>
      </c>
      <c r="N145" s="17" t="e">
        <f t="shared" si="143"/>
        <v>#DIV/0!</v>
      </c>
      <c r="O145" s="7"/>
      <c r="P145" s="6" t="s">
        <v>59</v>
      </c>
    </row>
    <row r="146" spans="1:16" s="6" customFormat="1" ht="18.75" hidden="1" x14ac:dyDescent="0.25">
      <c r="A146" s="19" t="str">
        <f t="shared" si="166"/>
        <v>b</v>
      </c>
      <c r="B146" s="3" t="s">
        <v>2</v>
      </c>
      <c r="C146" s="2" t="s">
        <v>13</v>
      </c>
      <c r="D146" s="11"/>
      <c r="E146" s="11"/>
      <c r="F146" s="11"/>
      <c r="G146" s="11"/>
      <c r="H146" s="11">
        <v>0</v>
      </c>
      <c r="I146" s="11">
        <v>0</v>
      </c>
      <c r="J146" s="12"/>
      <c r="K146" s="11"/>
      <c r="L146" s="11">
        <f t="shared" si="185"/>
        <v>0</v>
      </c>
      <c r="M146" s="16">
        <f t="shared" si="186"/>
        <v>0</v>
      </c>
      <c r="N146" s="17" t="e">
        <f t="shared" si="143"/>
        <v>#DIV/0!</v>
      </c>
      <c r="O146" s="7"/>
      <c r="P146" s="6" t="s">
        <v>59</v>
      </c>
    </row>
    <row r="147" spans="1:16" ht="36" customHeight="1" x14ac:dyDescent="0.25">
      <c r="A147" s="32" t="str">
        <f t="shared" si="166"/>
        <v>a</v>
      </c>
      <c r="B147" s="33" t="s">
        <v>72</v>
      </c>
      <c r="C147" s="33" t="s">
        <v>26</v>
      </c>
      <c r="D147" s="34"/>
      <c r="E147" s="34"/>
      <c r="F147" s="34"/>
      <c r="G147" s="34"/>
      <c r="H147" s="44">
        <f t="shared" ref="H147:I147" si="187">H148+H156+H157+H158</f>
        <v>9200000</v>
      </c>
      <c r="I147" s="44">
        <f t="shared" si="187"/>
        <v>9585000</v>
      </c>
      <c r="J147" s="34">
        <f t="shared" ref="J147" si="188">J148+J156+J157+J158</f>
        <v>8560743</v>
      </c>
      <c r="K147" s="34">
        <f t="shared" ref="K147" si="189">K148+K156+K157+K158</f>
        <v>800342</v>
      </c>
      <c r="L147" s="34">
        <f t="shared" ref="L147" si="190">L148+L156+L157+L158</f>
        <v>9361085</v>
      </c>
      <c r="M147" s="34">
        <f t="shared" ref="M147" si="191">M148+M156+M157+M158</f>
        <v>223915</v>
      </c>
      <c r="N147" s="35">
        <f t="shared" si="143"/>
        <v>0.97663901930099117</v>
      </c>
      <c r="O147" s="36"/>
      <c r="P147" s="37" t="s">
        <v>59</v>
      </c>
    </row>
    <row r="148" spans="1:16" ht="19.5" x14ac:dyDescent="0.25">
      <c r="A148" s="32" t="str">
        <f t="shared" si="166"/>
        <v>a</v>
      </c>
      <c r="B148" s="38" t="s">
        <v>2</v>
      </c>
      <c r="C148" s="39" t="s">
        <v>3</v>
      </c>
      <c r="D148" s="40"/>
      <c r="E148" s="40"/>
      <c r="F148" s="40"/>
      <c r="G148" s="40"/>
      <c r="H148" s="40">
        <f t="shared" ref="H148:I148" si="192">H149+H150+H151+H152+H153+H154+H155</f>
        <v>9200000</v>
      </c>
      <c r="I148" s="40">
        <f t="shared" si="192"/>
        <v>9585000</v>
      </c>
      <c r="J148" s="34">
        <f t="shared" ref="J148" si="193">J149+J150+J151+J152+J153+J154+J155</f>
        <v>8560743</v>
      </c>
      <c r="K148" s="40">
        <f t="shared" ref="K148:M148" si="194">K149+K150+K151+K152+K153+K154+K155</f>
        <v>800342</v>
      </c>
      <c r="L148" s="40">
        <f t="shared" si="194"/>
        <v>9361085</v>
      </c>
      <c r="M148" s="40">
        <f t="shared" si="194"/>
        <v>223915</v>
      </c>
      <c r="N148" s="41">
        <f t="shared" si="143"/>
        <v>0.97663901930099117</v>
      </c>
      <c r="O148" s="36"/>
      <c r="P148" s="37" t="s">
        <v>59</v>
      </c>
    </row>
    <row r="149" spans="1:16" s="6" customFormat="1" ht="18.75" hidden="1" x14ac:dyDescent="0.25">
      <c r="A149" s="19" t="str">
        <f t="shared" si="166"/>
        <v>b</v>
      </c>
      <c r="B149" s="3" t="s">
        <v>2</v>
      </c>
      <c r="C149" s="4" t="s">
        <v>4</v>
      </c>
      <c r="D149" s="12"/>
      <c r="E149" s="12"/>
      <c r="F149" s="12"/>
      <c r="G149" s="12"/>
      <c r="H149" s="14">
        <v>0</v>
      </c>
      <c r="I149" s="14">
        <v>0</v>
      </c>
      <c r="J149" s="12"/>
      <c r="K149" s="12"/>
      <c r="L149" s="12">
        <f t="shared" ref="L149:L158" si="195">J149+K149</f>
        <v>0</v>
      </c>
      <c r="M149" s="15">
        <f t="shared" ref="M149:M158" si="196">I149-L149</f>
        <v>0</v>
      </c>
      <c r="N149" s="18" t="e">
        <f t="shared" si="143"/>
        <v>#DIV/0!</v>
      </c>
      <c r="O149" s="8"/>
      <c r="P149" s="6" t="s">
        <v>59</v>
      </c>
    </row>
    <row r="150" spans="1:16" s="6" customFormat="1" ht="18.75" hidden="1" x14ac:dyDescent="0.25">
      <c r="A150" s="19" t="str">
        <f t="shared" si="166"/>
        <v>b</v>
      </c>
      <c r="B150" s="3" t="s">
        <v>2</v>
      </c>
      <c r="C150" s="4" t="s">
        <v>5</v>
      </c>
      <c r="D150" s="12"/>
      <c r="E150" s="12"/>
      <c r="F150" s="12"/>
      <c r="G150" s="12"/>
      <c r="H150" s="14">
        <v>0</v>
      </c>
      <c r="I150" s="14">
        <v>0</v>
      </c>
      <c r="J150" s="12"/>
      <c r="K150" s="12"/>
      <c r="L150" s="12">
        <f t="shared" si="195"/>
        <v>0</v>
      </c>
      <c r="M150" s="15">
        <f t="shared" si="196"/>
        <v>0</v>
      </c>
      <c r="N150" s="18" t="e">
        <f t="shared" si="143"/>
        <v>#DIV/0!</v>
      </c>
      <c r="O150" s="8"/>
      <c r="P150" s="6" t="s">
        <v>59</v>
      </c>
    </row>
    <row r="151" spans="1:16" s="6" customFormat="1" ht="18.75" hidden="1" x14ac:dyDescent="0.25">
      <c r="A151" s="19" t="str">
        <f t="shared" si="166"/>
        <v>b</v>
      </c>
      <c r="B151" s="3" t="s">
        <v>2</v>
      </c>
      <c r="C151" s="4" t="s">
        <v>6</v>
      </c>
      <c r="D151" s="12"/>
      <c r="E151" s="12"/>
      <c r="F151" s="12"/>
      <c r="G151" s="12"/>
      <c r="H151" s="14">
        <v>0</v>
      </c>
      <c r="I151" s="14">
        <v>0</v>
      </c>
      <c r="J151" s="12"/>
      <c r="K151" s="12"/>
      <c r="L151" s="12">
        <f t="shared" si="195"/>
        <v>0</v>
      </c>
      <c r="M151" s="15">
        <f t="shared" si="196"/>
        <v>0</v>
      </c>
      <c r="N151" s="18" t="e">
        <f t="shared" si="143"/>
        <v>#DIV/0!</v>
      </c>
      <c r="O151" s="8"/>
      <c r="P151" s="6" t="s">
        <v>59</v>
      </c>
    </row>
    <row r="152" spans="1:16" s="6" customFormat="1" ht="18.75" hidden="1" x14ac:dyDescent="0.25">
      <c r="A152" s="19" t="str">
        <f t="shared" si="166"/>
        <v>b</v>
      </c>
      <c r="B152" s="3" t="s">
        <v>2</v>
      </c>
      <c r="C152" s="5" t="s">
        <v>7</v>
      </c>
      <c r="D152" s="12"/>
      <c r="E152" s="12"/>
      <c r="F152" s="12"/>
      <c r="G152" s="12"/>
      <c r="H152" s="14">
        <v>0</v>
      </c>
      <c r="I152" s="14">
        <v>0</v>
      </c>
      <c r="J152" s="12"/>
      <c r="K152" s="12"/>
      <c r="L152" s="12">
        <f t="shared" si="195"/>
        <v>0</v>
      </c>
      <c r="M152" s="15">
        <f t="shared" si="196"/>
        <v>0</v>
      </c>
      <c r="N152" s="18" t="e">
        <f t="shared" si="143"/>
        <v>#DIV/0!</v>
      </c>
      <c r="O152" s="8"/>
      <c r="P152" s="6" t="s">
        <v>59</v>
      </c>
    </row>
    <row r="153" spans="1:16" s="6" customFormat="1" ht="18.75" hidden="1" x14ac:dyDescent="0.25">
      <c r="A153" s="19" t="str">
        <f t="shared" si="166"/>
        <v>b</v>
      </c>
      <c r="B153" s="3" t="s">
        <v>2</v>
      </c>
      <c r="C153" s="5" t="s">
        <v>8</v>
      </c>
      <c r="D153" s="12"/>
      <c r="E153" s="12"/>
      <c r="F153" s="12"/>
      <c r="G153" s="12"/>
      <c r="H153" s="14">
        <v>0</v>
      </c>
      <c r="I153" s="14">
        <v>0</v>
      </c>
      <c r="J153" s="12"/>
      <c r="K153" s="12"/>
      <c r="L153" s="12">
        <f t="shared" si="195"/>
        <v>0</v>
      </c>
      <c r="M153" s="15">
        <f t="shared" si="196"/>
        <v>0</v>
      </c>
      <c r="N153" s="18" t="e">
        <f t="shared" si="143"/>
        <v>#DIV/0!</v>
      </c>
      <c r="O153" s="8"/>
      <c r="P153" s="6" t="s">
        <v>59</v>
      </c>
    </row>
    <row r="154" spans="1:16" ht="19.5" x14ac:dyDescent="0.25">
      <c r="A154" s="32" t="str">
        <f t="shared" si="166"/>
        <v>a</v>
      </c>
      <c r="B154" s="42" t="s">
        <v>2</v>
      </c>
      <c r="C154" s="43" t="s">
        <v>9</v>
      </c>
      <c r="D154" s="34"/>
      <c r="E154" s="34"/>
      <c r="F154" s="34"/>
      <c r="G154" s="34"/>
      <c r="H154" s="45">
        <v>9200000</v>
      </c>
      <c r="I154" s="45">
        <v>9585000</v>
      </c>
      <c r="J154" s="34">
        <v>8560743</v>
      </c>
      <c r="K154" s="34">
        <v>800342</v>
      </c>
      <c r="L154" s="34">
        <f t="shared" si="195"/>
        <v>9361085</v>
      </c>
      <c r="M154" s="34">
        <f t="shared" si="196"/>
        <v>223915</v>
      </c>
      <c r="N154" s="35">
        <f t="shared" si="143"/>
        <v>0.97663901930099117</v>
      </c>
      <c r="O154" s="36"/>
      <c r="P154" s="37" t="s">
        <v>59</v>
      </c>
    </row>
    <row r="155" spans="1:16" s="6" customFormat="1" ht="18.75" hidden="1" x14ac:dyDescent="0.25">
      <c r="A155" s="19" t="str">
        <f t="shared" si="166"/>
        <v>b</v>
      </c>
      <c r="B155" s="3" t="s">
        <v>2</v>
      </c>
      <c r="C155" s="5" t="s">
        <v>10</v>
      </c>
      <c r="D155" s="12"/>
      <c r="E155" s="12"/>
      <c r="F155" s="12"/>
      <c r="G155" s="12"/>
      <c r="H155" s="14">
        <v>0</v>
      </c>
      <c r="I155" s="14">
        <v>0</v>
      </c>
      <c r="J155" s="12"/>
      <c r="K155" s="12"/>
      <c r="L155" s="12">
        <f t="shared" si="195"/>
        <v>0</v>
      </c>
      <c r="M155" s="15">
        <f t="shared" si="196"/>
        <v>0</v>
      </c>
      <c r="N155" s="18" t="e">
        <f t="shared" ref="N155:N218" si="197">L155/I155</f>
        <v>#DIV/0!</v>
      </c>
      <c r="O155" s="8"/>
      <c r="P155" s="6" t="s">
        <v>59</v>
      </c>
    </row>
    <row r="156" spans="1:16" s="6" customFormat="1" ht="18.75" hidden="1" x14ac:dyDescent="0.25">
      <c r="A156" s="19" t="str">
        <f t="shared" si="166"/>
        <v>b</v>
      </c>
      <c r="B156" s="3" t="s">
        <v>2</v>
      </c>
      <c r="C156" s="2" t="s">
        <v>11</v>
      </c>
      <c r="D156" s="11"/>
      <c r="E156" s="11"/>
      <c r="F156" s="11"/>
      <c r="G156" s="11"/>
      <c r="H156" s="11">
        <v>0</v>
      </c>
      <c r="I156" s="11">
        <v>0</v>
      </c>
      <c r="J156" s="12"/>
      <c r="K156" s="11"/>
      <c r="L156" s="11">
        <f t="shared" si="195"/>
        <v>0</v>
      </c>
      <c r="M156" s="16">
        <f t="shared" si="196"/>
        <v>0</v>
      </c>
      <c r="N156" s="17" t="e">
        <f t="shared" si="197"/>
        <v>#DIV/0!</v>
      </c>
      <c r="O156" s="7"/>
      <c r="P156" s="6" t="s">
        <v>59</v>
      </c>
    </row>
    <row r="157" spans="1:16" s="6" customFormat="1" ht="18.75" hidden="1" x14ac:dyDescent="0.25">
      <c r="A157" s="19" t="str">
        <f t="shared" si="166"/>
        <v>b</v>
      </c>
      <c r="B157" s="3" t="s">
        <v>2</v>
      </c>
      <c r="C157" s="2" t="s">
        <v>12</v>
      </c>
      <c r="D157" s="11"/>
      <c r="E157" s="11"/>
      <c r="F157" s="11"/>
      <c r="G157" s="11"/>
      <c r="H157" s="11">
        <v>0</v>
      </c>
      <c r="I157" s="11">
        <v>0</v>
      </c>
      <c r="J157" s="12"/>
      <c r="K157" s="11"/>
      <c r="L157" s="11">
        <f t="shared" si="195"/>
        <v>0</v>
      </c>
      <c r="M157" s="16">
        <f t="shared" si="196"/>
        <v>0</v>
      </c>
      <c r="N157" s="17" t="e">
        <f t="shared" si="197"/>
        <v>#DIV/0!</v>
      </c>
      <c r="O157" s="7"/>
      <c r="P157" s="6" t="s">
        <v>59</v>
      </c>
    </row>
    <row r="158" spans="1:16" s="6" customFormat="1" ht="18.75" hidden="1" x14ac:dyDescent="0.25">
      <c r="A158" s="19" t="str">
        <f t="shared" si="166"/>
        <v>b</v>
      </c>
      <c r="B158" s="3" t="s">
        <v>2</v>
      </c>
      <c r="C158" s="2" t="s">
        <v>13</v>
      </c>
      <c r="D158" s="11"/>
      <c r="E158" s="11"/>
      <c r="F158" s="11"/>
      <c r="G158" s="11"/>
      <c r="H158" s="11">
        <v>0</v>
      </c>
      <c r="I158" s="11">
        <v>0</v>
      </c>
      <c r="J158" s="12"/>
      <c r="K158" s="11"/>
      <c r="L158" s="11">
        <f t="shared" si="195"/>
        <v>0</v>
      </c>
      <c r="M158" s="16">
        <f t="shared" si="196"/>
        <v>0</v>
      </c>
      <c r="N158" s="17" t="e">
        <f t="shared" si="197"/>
        <v>#DIV/0!</v>
      </c>
      <c r="O158" s="7"/>
      <c r="P158" s="6" t="s">
        <v>59</v>
      </c>
    </row>
    <row r="159" spans="1:16" ht="36" x14ac:dyDescent="0.25">
      <c r="A159" s="32" t="str">
        <f t="shared" si="166"/>
        <v>a</v>
      </c>
      <c r="B159" s="33" t="s">
        <v>73</v>
      </c>
      <c r="C159" s="33" t="s">
        <v>27</v>
      </c>
      <c r="D159" s="34"/>
      <c r="E159" s="34"/>
      <c r="F159" s="34"/>
      <c r="G159" s="34"/>
      <c r="H159" s="44">
        <f t="shared" ref="H159:I159" si="198">H160+H168+H169+H170</f>
        <v>2700000</v>
      </c>
      <c r="I159" s="44">
        <f t="shared" si="198"/>
        <v>2601200</v>
      </c>
      <c r="J159" s="34">
        <f t="shared" ref="J159" si="199">J160+J168+J169+J170</f>
        <v>2346198</v>
      </c>
      <c r="K159" s="34">
        <f t="shared" ref="K159" si="200">K160+K168+K169+K170</f>
        <v>201620</v>
      </c>
      <c r="L159" s="34">
        <f t="shared" ref="L159" si="201">L160+L168+L169+L170</f>
        <v>2547818</v>
      </c>
      <c r="M159" s="34">
        <f t="shared" ref="M159" si="202">M160+M168+M169+M170</f>
        <v>53382</v>
      </c>
      <c r="N159" s="35">
        <f t="shared" si="197"/>
        <v>0.97947793326157162</v>
      </c>
      <c r="O159" s="36"/>
      <c r="P159" s="37" t="s">
        <v>59</v>
      </c>
    </row>
    <row r="160" spans="1:16" ht="19.5" x14ac:dyDescent="0.25">
      <c r="A160" s="32" t="str">
        <f t="shared" si="166"/>
        <v>a</v>
      </c>
      <c r="B160" s="38" t="s">
        <v>2</v>
      </c>
      <c r="C160" s="39" t="s">
        <v>3</v>
      </c>
      <c r="D160" s="40"/>
      <c r="E160" s="40"/>
      <c r="F160" s="40"/>
      <c r="G160" s="40"/>
      <c r="H160" s="40">
        <f t="shared" ref="H160:I160" si="203">H161+H162+H163+H164+H165+H166+H167</f>
        <v>2700000</v>
      </c>
      <c r="I160" s="40">
        <f t="shared" si="203"/>
        <v>2601200</v>
      </c>
      <c r="J160" s="34">
        <f t="shared" ref="J160" si="204">J161+J162+J163+J164+J165+J166+J167</f>
        <v>2346198</v>
      </c>
      <c r="K160" s="40">
        <f t="shared" ref="K160:M160" si="205">K161+K162+K163+K164+K165+K166+K167</f>
        <v>201620</v>
      </c>
      <c r="L160" s="40">
        <f t="shared" si="205"/>
        <v>2547818</v>
      </c>
      <c r="M160" s="40">
        <f t="shared" si="205"/>
        <v>53382</v>
      </c>
      <c r="N160" s="41">
        <f t="shared" si="197"/>
        <v>0.97947793326157162</v>
      </c>
      <c r="O160" s="36"/>
      <c r="P160" s="37" t="s">
        <v>59</v>
      </c>
    </row>
    <row r="161" spans="1:16" s="6" customFormat="1" ht="18.75" hidden="1" x14ac:dyDescent="0.25">
      <c r="A161" s="19" t="str">
        <f t="shared" si="166"/>
        <v>b</v>
      </c>
      <c r="B161" s="3" t="s">
        <v>2</v>
      </c>
      <c r="C161" s="4" t="s">
        <v>4</v>
      </c>
      <c r="D161" s="12"/>
      <c r="E161" s="12"/>
      <c r="F161" s="12"/>
      <c r="G161" s="12"/>
      <c r="H161" s="14">
        <v>0</v>
      </c>
      <c r="I161" s="14">
        <v>0</v>
      </c>
      <c r="J161" s="12"/>
      <c r="K161" s="12"/>
      <c r="L161" s="12">
        <f t="shared" ref="L161:L170" si="206">J161+K161</f>
        <v>0</v>
      </c>
      <c r="M161" s="15">
        <f t="shared" ref="M161:M170" si="207">I161-L161</f>
        <v>0</v>
      </c>
      <c r="N161" s="18" t="e">
        <f t="shared" si="197"/>
        <v>#DIV/0!</v>
      </c>
      <c r="O161" s="8"/>
      <c r="P161" s="6" t="s">
        <v>59</v>
      </c>
    </row>
    <row r="162" spans="1:16" s="6" customFormat="1" ht="18.75" hidden="1" x14ac:dyDescent="0.25">
      <c r="A162" s="19" t="str">
        <f t="shared" si="166"/>
        <v>b</v>
      </c>
      <c r="B162" s="3" t="s">
        <v>2</v>
      </c>
      <c r="C162" s="4" t="s">
        <v>5</v>
      </c>
      <c r="D162" s="12"/>
      <c r="E162" s="12"/>
      <c r="F162" s="12"/>
      <c r="G162" s="12"/>
      <c r="H162" s="14">
        <v>0</v>
      </c>
      <c r="I162" s="14">
        <v>0</v>
      </c>
      <c r="J162" s="12"/>
      <c r="K162" s="12"/>
      <c r="L162" s="12">
        <f t="shared" si="206"/>
        <v>0</v>
      </c>
      <c r="M162" s="15">
        <f t="shared" si="207"/>
        <v>0</v>
      </c>
      <c r="N162" s="18" t="e">
        <f t="shared" si="197"/>
        <v>#DIV/0!</v>
      </c>
      <c r="O162" s="8"/>
      <c r="P162" s="6" t="s">
        <v>59</v>
      </c>
    </row>
    <row r="163" spans="1:16" s="6" customFormat="1" ht="18.75" hidden="1" x14ac:dyDescent="0.25">
      <c r="A163" s="19" t="str">
        <f t="shared" si="166"/>
        <v>b</v>
      </c>
      <c r="B163" s="3" t="s">
        <v>2</v>
      </c>
      <c r="C163" s="4" t="s">
        <v>6</v>
      </c>
      <c r="D163" s="12"/>
      <c r="E163" s="12"/>
      <c r="F163" s="12"/>
      <c r="G163" s="12"/>
      <c r="H163" s="14">
        <v>0</v>
      </c>
      <c r="I163" s="14">
        <v>0</v>
      </c>
      <c r="J163" s="12"/>
      <c r="K163" s="12"/>
      <c r="L163" s="12">
        <f t="shared" si="206"/>
        <v>0</v>
      </c>
      <c r="M163" s="15">
        <f t="shared" si="207"/>
        <v>0</v>
      </c>
      <c r="N163" s="18" t="e">
        <f t="shared" si="197"/>
        <v>#DIV/0!</v>
      </c>
      <c r="O163" s="8"/>
      <c r="P163" s="6" t="s">
        <v>59</v>
      </c>
    </row>
    <row r="164" spans="1:16" s="6" customFormat="1" ht="18.75" hidden="1" x14ac:dyDescent="0.25">
      <c r="A164" s="19" t="str">
        <f t="shared" si="166"/>
        <v>b</v>
      </c>
      <c r="B164" s="3" t="s">
        <v>2</v>
      </c>
      <c r="C164" s="5" t="s">
        <v>7</v>
      </c>
      <c r="D164" s="12"/>
      <c r="E164" s="12"/>
      <c r="F164" s="12"/>
      <c r="G164" s="12"/>
      <c r="H164" s="14">
        <v>0</v>
      </c>
      <c r="I164" s="14">
        <v>0</v>
      </c>
      <c r="J164" s="12"/>
      <c r="K164" s="12"/>
      <c r="L164" s="12">
        <f t="shared" si="206"/>
        <v>0</v>
      </c>
      <c r="M164" s="15">
        <f t="shared" si="207"/>
        <v>0</v>
      </c>
      <c r="N164" s="18" t="e">
        <f t="shared" si="197"/>
        <v>#DIV/0!</v>
      </c>
      <c r="O164" s="8"/>
      <c r="P164" s="6" t="s">
        <v>59</v>
      </c>
    </row>
    <row r="165" spans="1:16" s="6" customFormat="1" ht="18.75" hidden="1" x14ac:dyDescent="0.25">
      <c r="A165" s="19" t="str">
        <f t="shared" si="166"/>
        <v>b</v>
      </c>
      <c r="B165" s="3" t="s">
        <v>2</v>
      </c>
      <c r="C165" s="5" t="s">
        <v>8</v>
      </c>
      <c r="D165" s="12"/>
      <c r="E165" s="12"/>
      <c r="F165" s="12"/>
      <c r="G165" s="12"/>
      <c r="H165" s="14">
        <v>0</v>
      </c>
      <c r="I165" s="14">
        <v>0</v>
      </c>
      <c r="J165" s="12"/>
      <c r="K165" s="12"/>
      <c r="L165" s="12">
        <f t="shared" si="206"/>
        <v>0</v>
      </c>
      <c r="M165" s="15">
        <f t="shared" si="207"/>
        <v>0</v>
      </c>
      <c r="N165" s="18" t="e">
        <f t="shared" si="197"/>
        <v>#DIV/0!</v>
      </c>
      <c r="O165" s="8"/>
      <c r="P165" s="6" t="s">
        <v>59</v>
      </c>
    </row>
    <row r="166" spans="1:16" ht="19.5" x14ac:dyDescent="0.25">
      <c r="A166" s="32" t="str">
        <f t="shared" si="166"/>
        <v>a</v>
      </c>
      <c r="B166" s="42" t="s">
        <v>2</v>
      </c>
      <c r="C166" s="43" t="s">
        <v>9</v>
      </c>
      <c r="D166" s="34"/>
      <c r="E166" s="34"/>
      <c r="F166" s="34"/>
      <c r="G166" s="34"/>
      <c r="H166" s="45">
        <v>2700000</v>
      </c>
      <c r="I166" s="45">
        <f>2691200-90000</f>
        <v>2601200</v>
      </c>
      <c r="J166" s="34">
        <v>2346198</v>
      </c>
      <c r="K166" s="34">
        <v>201620</v>
      </c>
      <c r="L166" s="34">
        <f t="shared" si="206"/>
        <v>2547818</v>
      </c>
      <c r="M166" s="34">
        <f t="shared" si="207"/>
        <v>53382</v>
      </c>
      <c r="N166" s="35">
        <f t="shared" si="197"/>
        <v>0.97947793326157162</v>
      </c>
      <c r="O166" s="36"/>
      <c r="P166" s="37" t="s">
        <v>59</v>
      </c>
    </row>
    <row r="167" spans="1:16" s="6" customFormat="1" ht="18.75" hidden="1" x14ac:dyDescent="0.25">
      <c r="A167" s="19" t="str">
        <f t="shared" si="166"/>
        <v>b</v>
      </c>
      <c r="B167" s="3" t="s">
        <v>2</v>
      </c>
      <c r="C167" s="5" t="s">
        <v>10</v>
      </c>
      <c r="D167" s="12"/>
      <c r="E167" s="12"/>
      <c r="F167" s="12"/>
      <c r="G167" s="12"/>
      <c r="H167" s="14">
        <v>0</v>
      </c>
      <c r="I167" s="14">
        <v>0</v>
      </c>
      <c r="J167" s="12"/>
      <c r="K167" s="12"/>
      <c r="L167" s="12">
        <f t="shared" si="206"/>
        <v>0</v>
      </c>
      <c r="M167" s="15">
        <f t="shared" si="207"/>
        <v>0</v>
      </c>
      <c r="N167" s="18" t="e">
        <f t="shared" si="197"/>
        <v>#DIV/0!</v>
      </c>
      <c r="O167" s="8"/>
      <c r="P167" s="6" t="s">
        <v>59</v>
      </c>
    </row>
    <row r="168" spans="1:16" s="6" customFormat="1" ht="18.75" hidden="1" x14ac:dyDescent="0.25">
      <c r="A168" s="19" t="str">
        <f t="shared" si="166"/>
        <v>b</v>
      </c>
      <c r="B168" s="3" t="s">
        <v>2</v>
      </c>
      <c r="C168" s="2" t="s">
        <v>11</v>
      </c>
      <c r="D168" s="11"/>
      <c r="E168" s="11"/>
      <c r="F168" s="11"/>
      <c r="G168" s="11"/>
      <c r="H168" s="11">
        <v>0</v>
      </c>
      <c r="I168" s="11">
        <v>0</v>
      </c>
      <c r="J168" s="12"/>
      <c r="K168" s="11"/>
      <c r="L168" s="11">
        <f t="shared" si="206"/>
        <v>0</v>
      </c>
      <c r="M168" s="16">
        <f t="shared" si="207"/>
        <v>0</v>
      </c>
      <c r="N168" s="17" t="e">
        <f t="shared" si="197"/>
        <v>#DIV/0!</v>
      </c>
      <c r="O168" s="7"/>
      <c r="P168" s="6" t="s">
        <v>59</v>
      </c>
    </row>
    <row r="169" spans="1:16" s="6" customFormat="1" ht="18.75" hidden="1" x14ac:dyDescent="0.25">
      <c r="A169" s="19" t="str">
        <f t="shared" si="166"/>
        <v>b</v>
      </c>
      <c r="B169" s="3" t="s">
        <v>2</v>
      </c>
      <c r="C169" s="2" t="s">
        <v>12</v>
      </c>
      <c r="D169" s="11"/>
      <c r="E169" s="11"/>
      <c r="F169" s="11"/>
      <c r="G169" s="11"/>
      <c r="H169" s="11">
        <v>0</v>
      </c>
      <c r="I169" s="11">
        <v>0</v>
      </c>
      <c r="J169" s="12"/>
      <c r="K169" s="11"/>
      <c r="L169" s="11">
        <f t="shared" si="206"/>
        <v>0</v>
      </c>
      <c r="M169" s="16">
        <f t="shared" si="207"/>
        <v>0</v>
      </c>
      <c r="N169" s="17" t="e">
        <f t="shared" si="197"/>
        <v>#DIV/0!</v>
      </c>
      <c r="O169" s="7"/>
      <c r="P169" s="6" t="s">
        <v>59</v>
      </c>
    </row>
    <row r="170" spans="1:16" s="6" customFormat="1" ht="18.75" hidden="1" x14ac:dyDescent="0.25">
      <c r="A170" s="19" t="str">
        <f t="shared" si="166"/>
        <v>b</v>
      </c>
      <c r="B170" s="3" t="s">
        <v>2</v>
      </c>
      <c r="C170" s="2" t="s">
        <v>13</v>
      </c>
      <c r="D170" s="11"/>
      <c r="E170" s="11"/>
      <c r="F170" s="11"/>
      <c r="G170" s="11"/>
      <c r="H170" s="11">
        <v>0</v>
      </c>
      <c r="I170" s="11">
        <v>0</v>
      </c>
      <c r="J170" s="12"/>
      <c r="K170" s="11"/>
      <c r="L170" s="11">
        <f t="shared" si="206"/>
        <v>0</v>
      </c>
      <c r="M170" s="16">
        <f t="shared" si="207"/>
        <v>0</v>
      </c>
      <c r="N170" s="17" t="e">
        <f t="shared" si="197"/>
        <v>#DIV/0!</v>
      </c>
      <c r="O170" s="7"/>
      <c r="P170" s="6" t="s">
        <v>59</v>
      </c>
    </row>
    <row r="171" spans="1:16" ht="36" x14ac:dyDescent="0.25">
      <c r="A171" s="32" t="str">
        <f t="shared" si="166"/>
        <v>a</v>
      </c>
      <c r="B171" s="33" t="s">
        <v>74</v>
      </c>
      <c r="C171" s="33" t="s">
        <v>28</v>
      </c>
      <c r="D171" s="34"/>
      <c r="E171" s="34"/>
      <c r="F171" s="34"/>
      <c r="G171" s="34"/>
      <c r="H171" s="44">
        <f t="shared" ref="H171" si="208">H172+H180+H181+H182</f>
        <v>900000</v>
      </c>
      <c r="I171" s="44">
        <f>I172+I180+I181+I182</f>
        <v>813400</v>
      </c>
      <c r="J171" s="34">
        <f t="shared" ref="J171" si="209">J172+J180+J181+J182</f>
        <v>740914</v>
      </c>
      <c r="K171" s="34">
        <f t="shared" ref="K171" si="210">K172+K180+K181+K182</f>
        <v>72486</v>
      </c>
      <c r="L171" s="34">
        <f t="shared" ref="L171" si="211">L172+L180+L181+L182</f>
        <v>813400</v>
      </c>
      <c r="M171" s="34">
        <f t="shared" ref="M171" si="212">M172+M180+M181+M182</f>
        <v>0</v>
      </c>
      <c r="N171" s="35">
        <f t="shared" si="197"/>
        <v>1</v>
      </c>
      <c r="O171" s="36"/>
      <c r="P171" s="37" t="s">
        <v>59</v>
      </c>
    </row>
    <row r="172" spans="1:16" ht="19.5" x14ac:dyDescent="0.25">
      <c r="A172" s="32" t="str">
        <f t="shared" si="166"/>
        <v>a</v>
      </c>
      <c r="B172" s="38" t="s">
        <v>2</v>
      </c>
      <c r="C172" s="39" t="s">
        <v>3</v>
      </c>
      <c r="D172" s="40"/>
      <c r="E172" s="40"/>
      <c r="F172" s="40"/>
      <c r="G172" s="40"/>
      <c r="H172" s="40">
        <f t="shared" ref="H172:I172" si="213">H173+H174+H175+H176+H177+H178+H179</f>
        <v>900000</v>
      </c>
      <c r="I172" s="40">
        <f t="shared" si="213"/>
        <v>813400</v>
      </c>
      <c r="J172" s="34">
        <f t="shared" ref="J172" si="214">J173+J174+J175+J176+J177+J178+J179</f>
        <v>740914</v>
      </c>
      <c r="K172" s="40">
        <f t="shared" ref="K172:M172" si="215">K173+K174+K175+K176+K177+K178+K179</f>
        <v>72486</v>
      </c>
      <c r="L172" s="40">
        <f t="shared" si="215"/>
        <v>813400</v>
      </c>
      <c r="M172" s="40">
        <f t="shared" si="215"/>
        <v>0</v>
      </c>
      <c r="N172" s="41">
        <f t="shared" si="197"/>
        <v>1</v>
      </c>
      <c r="O172" s="36"/>
      <c r="P172" s="37" t="s">
        <v>59</v>
      </c>
    </row>
    <row r="173" spans="1:16" s="6" customFormat="1" ht="18.75" hidden="1" x14ac:dyDescent="0.25">
      <c r="A173" s="19" t="str">
        <f t="shared" si="166"/>
        <v>b</v>
      </c>
      <c r="B173" s="3" t="s">
        <v>2</v>
      </c>
      <c r="C173" s="4" t="s">
        <v>4</v>
      </c>
      <c r="D173" s="12"/>
      <c r="E173" s="12"/>
      <c r="F173" s="12"/>
      <c r="G173" s="12"/>
      <c r="H173" s="14">
        <v>0</v>
      </c>
      <c r="I173" s="14">
        <v>0</v>
      </c>
      <c r="J173" s="12"/>
      <c r="K173" s="12"/>
      <c r="L173" s="12">
        <f t="shared" ref="L173:L182" si="216">J173+K173</f>
        <v>0</v>
      </c>
      <c r="M173" s="15">
        <f t="shared" ref="M173:M182" si="217">I173-L173</f>
        <v>0</v>
      </c>
      <c r="N173" s="18" t="e">
        <f t="shared" si="197"/>
        <v>#DIV/0!</v>
      </c>
      <c r="O173" s="8"/>
      <c r="P173" s="6" t="s">
        <v>59</v>
      </c>
    </row>
    <row r="174" spans="1:16" ht="19.5" x14ac:dyDescent="0.25">
      <c r="A174" s="32" t="str">
        <f t="shared" si="166"/>
        <v>a</v>
      </c>
      <c r="B174" s="42" t="s">
        <v>2</v>
      </c>
      <c r="C174" s="43" t="s">
        <v>5</v>
      </c>
      <c r="D174" s="34"/>
      <c r="E174" s="34"/>
      <c r="F174" s="34"/>
      <c r="G174" s="34"/>
      <c r="H174" s="45">
        <v>900000</v>
      </c>
      <c r="I174" s="45">
        <f>1083400-270000</f>
        <v>813400</v>
      </c>
      <c r="J174" s="34">
        <v>740914</v>
      </c>
      <c r="K174" s="34">
        <v>72486</v>
      </c>
      <c r="L174" s="34">
        <f t="shared" si="216"/>
        <v>813400</v>
      </c>
      <c r="M174" s="34">
        <f t="shared" si="217"/>
        <v>0</v>
      </c>
      <c r="N174" s="35">
        <f t="shared" si="197"/>
        <v>1</v>
      </c>
      <c r="O174" s="36"/>
      <c r="P174" s="37" t="s">
        <v>59</v>
      </c>
    </row>
    <row r="175" spans="1:16" s="6" customFormat="1" ht="18.75" hidden="1" x14ac:dyDescent="0.25">
      <c r="A175" s="19" t="str">
        <f t="shared" si="166"/>
        <v>b</v>
      </c>
      <c r="B175" s="3" t="s">
        <v>2</v>
      </c>
      <c r="C175" s="4" t="s">
        <v>6</v>
      </c>
      <c r="D175" s="12"/>
      <c r="E175" s="12"/>
      <c r="F175" s="12"/>
      <c r="G175" s="12"/>
      <c r="H175" s="14">
        <v>0</v>
      </c>
      <c r="I175" s="14">
        <v>0</v>
      </c>
      <c r="J175" s="12"/>
      <c r="K175" s="12"/>
      <c r="L175" s="12">
        <f t="shared" si="216"/>
        <v>0</v>
      </c>
      <c r="M175" s="15">
        <f t="shared" si="217"/>
        <v>0</v>
      </c>
      <c r="N175" s="18" t="e">
        <f t="shared" si="197"/>
        <v>#DIV/0!</v>
      </c>
      <c r="O175" s="8"/>
      <c r="P175" s="6" t="s">
        <v>59</v>
      </c>
    </row>
    <row r="176" spans="1:16" s="6" customFormat="1" ht="18.75" hidden="1" x14ac:dyDescent="0.25">
      <c r="A176" s="19" t="str">
        <f t="shared" si="166"/>
        <v>b</v>
      </c>
      <c r="B176" s="3" t="s">
        <v>2</v>
      </c>
      <c r="C176" s="5" t="s">
        <v>7</v>
      </c>
      <c r="D176" s="12"/>
      <c r="E176" s="12"/>
      <c r="F176" s="12"/>
      <c r="G176" s="12"/>
      <c r="H176" s="14">
        <v>0</v>
      </c>
      <c r="I176" s="14">
        <v>0</v>
      </c>
      <c r="J176" s="12"/>
      <c r="K176" s="12"/>
      <c r="L176" s="12">
        <f t="shared" si="216"/>
        <v>0</v>
      </c>
      <c r="M176" s="15">
        <f t="shared" si="217"/>
        <v>0</v>
      </c>
      <c r="N176" s="18" t="e">
        <f t="shared" si="197"/>
        <v>#DIV/0!</v>
      </c>
      <c r="O176" s="8"/>
      <c r="P176" s="6" t="s">
        <v>59</v>
      </c>
    </row>
    <row r="177" spans="1:16" s="6" customFormat="1" ht="18.75" hidden="1" x14ac:dyDescent="0.25">
      <c r="A177" s="19" t="str">
        <f t="shared" si="166"/>
        <v>b</v>
      </c>
      <c r="B177" s="3" t="s">
        <v>2</v>
      </c>
      <c r="C177" s="5" t="s">
        <v>8</v>
      </c>
      <c r="D177" s="12"/>
      <c r="E177" s="12"/>
      <c r="F177" s="12"/>
      <c r="G177" s="12"/>
      <c r="H177" s="14">
        <v>0</v>
      </c>
      <c r="I177" s="14">
        <v>0</v>
      </c>
      <c r="J177" s="12"/>
      <c r="K177" s="12"/>
      <c r="L177" s="12">
        <f t="shared" si="216"/>
        <v>0</v>
      </c>
      <c r="M177" s="15">
        <f t="shared" si="217"/>
        <v>0</v>
      </c>
      <c r="N177" s="18" t="e">
        <f t="shared" si="197"/>
        <v>#DIV/0!</v>
      </c>
      <c r="O177" s="8"/>
      <c r="P177" s="6" t="s">
        <v>59</v>
      </c>
    </row>
    <row r="178" spans="1:16" s="6" customFormat="1" ht="18.75" hidden="1" x14ac:dyDescent="0.25">
      <c r="A178" s="19" t="str">
        <f t="shared" si="166"/>
        <v>b</v>
      </c>
      <c r="B178" s="3" t="s">
        <v>2</v>
      </c>
      <c r="C178" s="5" t="s">
        <v>9</v>
      </c>
      <c r="D178" s="12"/>
      <c r="E178" s="12"/>
      <c r="F178" s="12"/>
      <c r="G178" s="12"/>
      <c r="H178" s="14">
        <v>0</v>
      </c>
      <c r="I178" s="14">
        <v>0</v>
      </c>
      <c r="J178" s="12"/>
      <c r="K178" s="12"/>
      <c r="L178" s="12">
        <f t="shared" si="216"/>
        <v>0</v>
      </c>
      <c r="M178" s="15">
        <f t="shared" si="217"/>
        <v>0</v>
      </c>
      <c r="N178" s="18" t="e">
        <f t="shared" si="197"/>
        <v>#DIV/0!</v>
      </c>
      <c r="O178" s="8"/>
      <c r="P178" s="6" t="s">
        <v>59</v>
      </c>
    </row>
    <row r="179" spans="1:16" s="6" customFormat="1" ht="18.75" hidden="1" x14ac:dyDescent="0.25">
      <c r="A179" s="19" t="str">
        <f t="shared" si="166"/>
        <v>b</v>
      </c>
      <c r="B179" s="3" t="s">
        <v>2</v>
      </c>
      <c r="C179" s="5" t="s">
        <v>10</v>
      </c>
      <c r="D179" s="12"/>
      <c r="E179" s="12"/>
      <c r="F179" s="12"/>
      <c r="G179" s="12"/>
      <c r="H179" s="14">
        <v>0</v>
      </c>
      <c r="I179" s="14">
        <v>0</v>
      </c>
      <c r="J179" s="12"/>
      <c r="K179" s="12"/>
      <c r="L179" s="12">
        <f t="shared" si="216"/>
        <v>0</v>
      </c>
      <c r="M179" s="15">
        <f t="shared" si="217"/>
        <v>0</v>
      </c>
      <c r="N179" s="18" t="e">
        <f t="shared" si="197"/>
        <v>#DIV/0!</v>
      </c>
      <c r="O179" s="8"/>
      <c r="P179" s="6" t="s">
        <v>59</v>
      </c>
    </row>
    <row r="180" spans="1:16" s="6" customFormat="1" ht="18.75" hidden="1" x14ac:dyDescent="0.25">
      <c r="A180" s="19" t="str">
        <f t="shared" si="166"/>
        <v>b</v>
      </c>
      <c r="B180" s="3" t="s">
        <v>2</v>
      </c>
      <c r="C180" s="2" t="s">
        <v>11</v>
      </c>
      <c r="D180" s="11"/>
      <c r="E180" s="11"/>
      <c r="F180" s="11"/>
      <c r="G180" s="11"/>
      <c r="H180" s="11">
        <v>0</v>
      </c>
      <c r="I180" s="11">
        <v>0</v>
      </c>
      <c r="J180" s="12"/>
      <c r="K180" s="11"/>
      <c r="L180" s="11">
        <f t="shared" si="216"/>
        <v>0</v>
      </c>
      <c r="M180" s="16">
        <f t="shared" si="217"/>
        <v>0</v>
      </c>
      <c r="N180" s="17" t="e">
        <f t="shared" si="197"/>
        <v>#DIV/0!</v>
      </c>
      <c r="O180" s="7"/>
      <c r="P180" s="6" t="s">
        <v>59</v>
      </c>
    </row>
    <row r="181" spans="1:16" s="6" customFormat="1" ht="18.75" hidden="1" x14ac:dyDescent="0.25">
      <c r="A181" s="19" t="str">
        <f t="shared" si="166"/>
        <v>b</v>
      </c>
      <c r="B181" s="3" t="s">
        <v>2</v>
      </c>
      <c r="C181" s="2" t="s">
        <v>12</v>
      </c>
      <c r="D181" s="11"/>
      <c r="E181" s="11"/>
      <c r="F181" s="11"/>
      <c r="G181" s="11"/>
      <c r="H181" s="11">
        <v>0</v>
      </c>
      <c r="I181" s="11">
        <v>0</v>
      </c>
      <c r="J181" s="12"/>
      <c r="K181" s="11"/>
      <c r="L181" s="11">
        <f t="shared" si="216"/>
        <v>0</v>
      </c>
      <c r="M181" s="16">
        <f t="shared" si="217"/>
        <v>0</v>
      </c>
      <c r="N181" s="17" t="e">
        <f t="shared" si="197"/>
        <v>#DIV/0!</v>
      </c>
      <c r="O181" s="7"/>
      <c r="P181" s="6" t="s">
        <v>59</v>
      </c>
    </row>
    <row r="182" spans="1:16" s="6" customFormat="1" ht="18.75" hidden="1" x14ac:dyDescent="0.25">
      <c r="A182" s="19" t="str">
        <f t="shared" si="166"/>
        <v>b</v>
      </c>
      <c r="B182" s="3" t="s">
        <v>2</v>
      </c>
      <c r="C182" s="2" t="s">
        <v>13</v>
      </c>
      <c r="D182" s="11"/>
      <c r="E182" s="11"/>
      <c r="F182" s="11"/>
      <c r="G182" s="11"/>
      <c r="H182" s="11">
        <v>0</v>
      </c>
      <c r="I182" s="11">
        <v>0</v>
      </c>
      <c r="J182" s="12"/>
      <c r="K182" s="11"/>
      <c r="L182" s="11">
        <f t="shared" si="216"/>
        <v>0</v>
      </c>
      <c r="M182" s="16">
        <f t="shared" si="217"/>
        <v>0</v>
      </c>
      <c r="N182" s="17" t="e">
        <f t="shared" si="197"/>
        <v>#DIV/0!</v>
      </c>
      <c r="O182" s="7"/>
      <c r="P182" s="6" t="s">
        <v>59</v>
      </c>
    </row>
    <row r="183" spans="1:16" ht="36" x14ac:dyDescent="0.25">
      <c r="A183" s="32" t="str">
        <f t="shared" si="166"/>
        <v>a</v>
      </c>
      <c r="B183" s="33" t="s">
        <v>75</v>
      </c>
      <c r="C183" s="33" t="s">
        <v>29</v>
      </c>
      <c r="D183" s="34"/>
      <c r="E183" s="34"/>
      <c r="F183" s="34"/>
      <c r="G183" s="34"/>
      <c r="H183" s="44">
        <f t="shared" ref="H183:I183" si="218">H184+H192+H193+H194</f>
        <v>2100000</v>
      </c>
      <c r="I183" s="44">
        <f t="shared" si="218"/>
        <v>2276500</v>
      </c>
      <c r="J183" s="34">
        <f t="shared" ref="J183" si="219">J184+J192+J193+J194</f>
        <v>1839799</v>
      </c>
      <c r="K183" s="34">
        <f t="shared" ref="K183" si="220">K184+K192+K193+K194</f>
        <v>164520</v>
      </c>
      <c r="L183" s="34">
        <f t="shared" ref="L183" si="221">L184+L192+L193+L194</f>
        <v>2004319</v>
      </c>
      <c r="M183" s="34">
        <f t="shared" ref="M183" si="222">M184+M192+M193+M194</f>
        <v>272181</v>
      </c>
      <c r="N183" s="35">
        <f t="shared" si="197"/>
        <v>0.8804388315396442</v>
      </c>
      <c r="O183" s="36"/>
      <c r="P183" s="37" t="s">
        <v>59</v>
      </c>
    </row>
    <row r="184" spans="1:16" ht="19.5" x14ac:dyDescent="0.25">
      <c r="A184" s="32" t="str">
        <f t="shared" ref="A184:A247" si="223">IF((D184+J184+H184+I184+K184+L184)&gt;0,"a","b")</f>
        <v>a</v>
      </c>
      <c r="B184" s="38" t="s">
        <v>2</v>
      </c>
      <c r="C184" s="39" t="s">
        <v>3</v>
      </c>
      <c r="D184" s="40"/>
      <c r="E184" s="40"/>
      <c r="F184" s="40"/>
      <c r="G184" s="40"/>
      <c r="H184" s="40">
        <f t="shared" ref="H184:I184" si="224">H185+H186+H187+H188+H189+H190+H191</f>
        <v>2100000</v>
      </c>
      <c r="I184" s="40">
        <f t="shared" si="224"/>
        <v>2276500</v>
      </c>
      <c r="J184" s="34">
        <f t="shared" ref="J184" si="225">J185+J186+J187+J188+J189+J190+J191</f>
        <v>1839799</v>
      </c>
      <c r="K184" s="40">
        <f t="shared" ref="K184:M184" si="226">K185+K186+K187+K188+K189+K190+K191</f>
        <v>164520</v>
      </c>
      <c r="L184" s="40">
        <f t="shared" si="226"/>
        <v>2004319</v>
      </c>
      <c r="M184" s="40">
        <f t="shared" si="226"/>
        <v>272181</v>
      </c>
      <c r="N184" s="41">
        <f t="shared" si="197"/>
        <v>0.8804388315396442</v>
      </c>
      <c r="O184" s="36"/>
      <c r="P184" s="37" t="s">
        <v>59</v>
      </c>
    </row>
    <row r="185" spans="1:16" s="6" customFormat="1" ht="18.75" hidden="1" x14ac:dyDescent="0.25">
      <c r="A185" s="19" t="str">
        <f t="shared" si="223"/>
        <v>b</v>
      </c>
      <c r="B185" s="3" t="s">
        <v>2</v>
      </c>
      <c r="C185" s="4" t="s">
        <v>4</v>
      </c>
      <c r="D185" s="12"/>
      <c r="E185" s="12"/>
      <c r="F185" s="12"/>
      <c r="G185" s="12"/>
      <c r="H185" s="14">
        <v>0</v>
      </c>
      <c r="I185" s="14">
        <v>0</v>
      </c>
      <c r="J185" s="12"/>
      <c r="K185" s="12"/>
      <c r="L185" s="12">
        <f t="shared" ref="L185:L194" si="227">J185+K185</f>
        <v>0</v>
      </c>
      <c r="M185" s="15">
        <f t="shared" ref="M185:M194" si="228">I185-L185</f>
        <v>0</v>
      </c>
      <c r="N185" s="18" t="e">
        <f t="shared" si="197"/>
        <v>#DIV/0!</v>
      </c>
      <c r="O185" s="8"/>
      <c r="P185" s="6" t="s">
        <v>59</v>
      </c>
    </row>
    <row r="186" spans="1:16" s="6" customFormat="1" ht="18.75" hidden="1" x14ac:dyDescent="0.25">
      <c r="A186" s="19" t="str">
        <f t="shared" si="223"/>
        <v>b</v>
      </c>
      <c r="B186" s="3" t="s">
        <v>2</v>
      </c>
      <c r="C186" s="4" t="s">
        <v>5</v>
      </c>
      <c r="D186" s="12"/>
      <c r="E186" s="12"/>
      <c r="F186" s="12"/>
      <c r="G186" s="12"/>
      <c r="H186" s="14">
        <v>0</v>
      </c>
      <c r="I186" s="14">
        <v>0</v>
      </c>
      <c r="J186" s="12"/>
      <c r="K186" s="12"/>
      <c r="L186" s="12">
        <f t="shared" si="227"/>
        <v>0</v>
      </c>
      <c r="M186" s="15">
        <f t="shared" si="228"/>
        <v>0</v>
      </c>
      <c r="N186" s="18" t="e">
        <f t="shared" si="197"/>
        <v>#DIV/0!</v>
      </c>
      <c r="O186" s="8"/>
      <c r="P186" s="6" t="s">
        <v>59</v>
      </c>
    </row>
    <row r="187" spans="1:16" s="6" customFormat="1" ht="18.75" hidden="1" x14ac:dyDescent="0.25">
      <c r="A187" s="19" t="str">
        <f t="shared" si="223"/>
        <v>b</v>
      </c>
      <c r="B187" s="3" t="s">
        <v>2</v>
      </c>
      <c r="C187" s="4" t="s">
        <v>6</v>
      </c>
      <c r="D187" s="12"/>
      <c r="E187" s="12"/>
      <c r="F187" s="12"/>
      <c r="G187" s="12"/>
      <c r="H187" s="14">
        <v>0</v>
      </c>
      <c r="I187" s="14">
        <v>0</v>
      </c>
      <c r="J187" s="12"/>
      <c r="K187" s="12"/>
      <c r="L187" s="12">
        <f t="shared" si="227"/>
        <v>0</v>
      </c>
      <c r="M187" s="15">
        <f t="shared" si="228"/>
        <v>0</v>
      </c>
      <c r="N187" s="18" t="e">
        <f t="shared" si="197"/>
        <v>#DIV/0!</v>
      </c>
      <c r="O187" s="8"/>
      <c r="P187" s="6" t="s">
        <v>59</v>
      </c>
    </row>
    <row r="188" spans="1:16" s="6" customFormat="1" ht="18.75" hidden="1" x14ac:dyDescent="0.25">
      <c r="A188" s="19" t="str">
        <f t="shared" si="223"/>
        <v>b</v>
      </c>
      <c r="B188" s="3" t="s">
        <v>2</v>
      </c>
      <c r="C188" s="5" t="s">
        <v>7</v>
      </c>
      <c r="D188" s="12"/>
      <c r="E188" s="12"/>
      <c r="F188" s="12"/>
      <c r="G188" s="12"/>
      <c r="H188" s="14">
        <v>0</v>
      </c>
      <c r="I188" s="14">
        <v>0</v>
      </c>
      <c r="J188" s="12"/>
      <c r="K188" s="12"/>
      <c r="L188" s="12">
        <f t="shared" si="227"/>
        <v>0</v>
      </c>
      <c r="M188" s="15">
        <f t="shared" si="228"/>
        <v>0</v>
      </c>
      <c r="N188" s="18" t="e">
        <f t="shared" si="197"/>
        <v>#DIV/0!</v>
      </c>
      <c r="O188" s="8"/>
      <c r="P188" s="6" t="s">
        <v>59</v>
      </c>
    </row>
    <row r="189" spans="1:16" s="6" customFormat="1" ht="18.75" hidden="1" x14ac:dyDescent="0.25">
      <c r="A189" s="19" t="str">
        <f t="shared" si="223"/>
        <v>b</v>
      </c>
      <c r="B189" s="3" t="s">
        <v>2</v>
      </c>
      <c r="C189" s="5" t="s">
        <v>8</v>
      </c>
      <c r="D189" s="12"/>
      <c r="E189" s="12"/>
      <c r="F189" s="12"/>
      <c r="G189" s="12"/>
      <c r="H189" s="14">
        <v>0</v>
      </c>
      <c r="I189" s="14">
        <v>0</v>
      </c>
      <c r="J189" s="12"/>
      <c r="K189" s="12"/>
      <c r="L189" s="12">
        <f t="shared" si="227"/>
        <v>0</v>
      </c>
      <c r="M189" s="15">
        <f t="shared" si="228"/>
        <v>0</v>
      </c>
      <c r="N189" s="18" t="e">
        <f t="shared" si="197"/>
        <v>#DIV/0!</v>
      </c>
      <c r="O189" s="8"/>
      <c r="P189" s="6" t="s">
        <v>59</v>
      </c>
    </row>
    <row r="190" spans="1:16" ht="19.5" x14ac:dyDescent="0.25">
      <c r="A190" s="32" t="str">
        <f t="shared" si="223"/>
        <v>a</v>
      </c>
      <c r="B190" s="42" t="s">
        <v>2</v>
      </c>
      <c r="C190" s="43" t="s">
        <v>9</v>
      </c>
      <c r="D190" s="34"/>
      <c r="E190" s="34"/>
      <c r="F190" s="34"/>
      <c r="G190" s="34"/>
      <c r="H190" s="45">
        <v>2100000</v>
      </c>
      <c r="I190" s="45">
        <v>2276500</v>
      </c>
      <c r="J190" s="34">
        <v>1839799</v>
      </c>
      <c r="K190" s="51">
        <v>164520</v>
      </c>
      <c r="L190" s="34">
        <f t="shared" si="227"/>
        <v>2004319</v>
      </c>
      <c r="M190" s="34">
        <f t="shared" si="228"/>
        <v>272181</v>
      </c>
      <c r="N190" s="35">
        <f t="shared" si="197"/>
        <v>0.8804388315396442</v>
      </c>
      <c r="O190" s="36"/>
      <c r="P190" s="37" t="s">
        <v>59</v>
      </c>
    </row>
    <row r="191" spans="1:16" s="6" customFormat="1" ht="18.75" hidden="1" x14ac:dyDescent="0.25">
      <c r="A191" s="19" t="str">
        <f t="shared" si="223"/>
        <v>b</v>
      </c>
      <c r="B191" s="3" t="s">
        <v>2</v>
      </c>
      <c r="C191" s="5" t="s">
        <v>10</v>
      </c>
      <c r="D191" s="12"/>
      <c r="E191" s="12"/>
      <c r="F191" s="12"/>
      <c r="G191" s="12"/>
      <c r="H191" s="14">
        <v>0</v>
      </c>
      <c r="I191" s="14">
        <v>0</v>
      </c>
      <c r="J191" s="12"/>
      <c r="K191" s="12"/>
      <c r="L191" s="12">
        <f t="shared" si="227"/>
        <v>0</v>
      </c>
      <c r="M191" s="15">
        <f t="shared" si="228"/>
        <v>0</v>
      </c>
      <c r="N191" s="18" t="e">
        <f t="shared" si="197"/>
        <v>#DIV/0!</v>
      </c>
      <c r="O191" s="8"/>
      <c r="P191" s="6" t="s">
        <v>59</v>
      </c>
    </row>
    <row r="192" spans="1:16" s="6" customFormat="1" ht="18.75" hidden="1" x14ac:dyDescent="0.25">
      <c r="A192" s="19" t="str">
        <f t="shared" si="223"/>
        <v>b</v>
      </c>
      <c r="B192" s="3" t="s">
        <v>2</v>
      </c>
      <c r="C192" s="2" t="s">
        <v>11</v>
      </c>
      <c r="D192" s="11"/>
      <c r="E192" s="11"/>
      <c r="F192" s="11"/>
      <c r="G192" s="11"/>
      <c r="H192" s="11">
        <v>0</v>
      </c>
      <c r="I192" s="11">
        <v>0</v>
      </c>
      <c r="J192" s="12"/>
      <c r="K192" s="11"/>
      <c r="L192" s="11">
        <f t="shared" si="227"/>
        <v>0</v>
      </c>
      <c r="M192" s="16">
        <f t="shared" si="228"/>
        <v>0</v>
      </c>
      <c r="N192" s="17" t="e">
        <f t="shared" si="197"/>
        <v>#DIV/0!</v>
      </c>
      <c r="O192" s="7"/>
      <c r="P192" s="6" t="s">
        <v>59</v>
      </c>
    </row>
    <row r="193" spans="1:16" s="6" customFormat="1" ht="18.75" hidden="1" x14ac:dyDescent="0.25">
      <c r="A193" s="19" t="str">
        <f t="shared" si="223"/>
        <v>b</v>
      </c>
      <c r="B193" s="3" t="s">
        <v>2</v>
      </c>
      <c r="C193" s="2" t="s">
        <v>12</v>
      </c>
      <c r="D193" s="11"/>
      <c r="E193" s="11"/>
      <c r="F193" s="11"/>
      <c r="G193" s="11"/>
      <c r="H193" s="11">
        <v>0</v>
      </c>
      <c r="I193" s="11">
        <v>0</v>
      </c>
      <c r="J193" s="12"/>
      <c r="K193" s="11"/>
      <c r="L193" s="11">
        <f t="shared" si="227"/>
        <v>0</v>
      </c>
      <c r="M193" s="16">
        <f t="shared" si="228"/>
        <v>0</v>
      </c>
      <c r="N193" s="17" t="e">
        <f t="shared" si="197"/>
        <v>#DIV/0!</v>
      </c>
      <c r="O193" s="7"/>
      <c r="P193" s="6" t="s">
        <v>59</v>
      </c>
    </row>
    <row r="194" spans="1:16" s="6" customFormat="1" ht="18.75" hidden="1" x14ac:dyDescent="0.25">
      <c r="A194" s="19" t="str">
        <f t="shared" si="223"/>
        <v>b</v>
      </c>
      <c r="B194" s="3" t="s">
        <v>2</v>
      </c>
      <c r="C194" s="2" t="s">
        <v>13</v>
      </c>
      <c r="D194" s="11"/>
      <c r="E194" s="11"/>
      <c r="F194" s="11"/>
      <c r="G194" s="11"/>
      <c r="H194" s="11">
        <v>0</v>
      </c>
      <c r="I194" s="11">
        <v>0</v>
      </c>
      <c r="J194" s="12"/>
      <c r="K194" s="11"/>
      <c r="L194" s="11">
        <f t="shared" si="227"/>
        <v>0</v>
      </c>
      <c r="M194" s="16">
        <f t="shared" si="228"/>
        <v>0</v>
      </c>
      <c r="N194" s="17" t="e">
        <f t="shared" si="197"/>
        <v>#DIV/0!</v>
      </c>
      <c r="O194" s="7"/>
      <c r="P194" s="6" t="s">
        <v>59</v>
      </c>
    </row>
    <row r="195" spans="1:16" ht="54" x14ac:dyDescent="0.25">
      <c r="A195" s="32" t="str">
        <f t="shared" si="223"/>
        <v>a</v>
      </c>
      <c r="B195" s="33" t="s">
        <v>76</v>
      </c>
      <c r="C195" s="33" t="s">
        <v>77</v>
      </c>
      <c r="D195" s="34"/>
      <c r="E195" s="34"/>
      <c r="F195" s="34"/>
      <c r="G195" s="34"/>
      <c r="H195" s="44">
        <f t="shared" ref="H195:I195" si="229">H196+H204+H205+H206</f>
        <v>260000</v>
      </c>
      <c r="I195" s="44">
        <f t="shared" si="229"/>
        <v>252000</v>
      </c>
      <c r="J195" s="34">
        <f t="shared" ref="J195" si="230">J196+J204+J205+J206</f>
        <v>145893</v>
      </c>
      <c r="K195" s="34">
        <f t="shared" ref="K195" si="231">K196+K204+K205+K206</f>
        <v>17000</v>
      </c>
      <c r="L195" s="34">
        <f t="shared" ref="L195" si="232">L196+L204+L205+L206</f>
        <v>162893</v>
      </c>
      <c r="M195" s="34">
        <f t="shared" ref="M195" si="233">M196+M204+M205+M206</f>
        <v>89107</v>
      </c>
      <c r="N195" s="35">
        <f t="shared" si="197"/>
        <v>0.64640079365079361</v>
      </c>
      <c r="O195" s="36"/>
      <c r="P195" s="37" t="s">
        <v>59</v>
      </c>
    </row>
    <row r="196" spans="1:16" ht="19.5" x14ac:dyDescent="0.25">
      <c r="A196" s="32" t="str">
        <f t="shared" si="223"/>
        <v>a</v>
      </c>
      <c r="B196" s="38" t="s">
        <v>2</v>
      </c>
      <c r="C196" s="39" t="s">
        <v>3</v>
      </c>
      <c r="D196" s="40"/>
      <c r="E196" s="40"/>
      <c r="F196" s="40"/>
      <c r="G196" s="40"/>
      <c r="H196" s="40">
        <f t="shared" ref="H196:I196" si="234">H197+H198+H199+H200+H201+H202+H203</f>
        <v>260000</v>
      </c>
      <c r="I196" s="40">
        <f t="shared" si="234"/>
        <v>252000</v>
      </c>
      <c r="J196" s="34">
        <f t="shared" ref="J196" si="235">J197+J198+J199+J200+J201+J202+J203</f>
        <v>145893</v>
      </c>
      <c r="K196" s="40">
        <f t="shared" ref="K196:M196" si="236">K197+K198+K199+K200+K201+K202+K203</f>
        <v>17000</v>
      </c>
      <c r="L196" s="40">
        <f t="shared" si="236"/>
        <v>162893</v>
      </c>
      <c r="M196" s="40">
        <f t="shared" si="236"/>
        <v>89107</v>
      </c>
      <c r="N196" s="41">
        <f t="shared" si="197"/>
        <v>0.64640079365079361</v>
      </c>
      <c r="O196" s="36"/>
      <c r="P196" s="37" t="s">
        <v>59</v>
      </c>
    </row>
    <row r="197" spans="1:16" s="6" customFormat="1" ht="18.75" hidden="1" x14ac:dyDescent="0.25">
      <c r="A197" s="19" t="str">
        <f t="shared" si="223"/>
        <v>b</v>
      </c>
      <c r="B197" s="3" t="s">
        <v>2</v>
      </c>
      <c r="C197" s="4" t="s">
        <v>4</v>
      </c>
      <c r="D197" s="12"/>
      <c r="E197" s="12"/>
      <c r="F197" s="12"/>
      <c r="G197" s="12"/>
      <c r="H197" s="14">
        <v>0</v>
      </c>
      <c r="I197" s="14">
        <v>0</v>
      </c>
      <c r="J197" s="12"/>
      <c r="K197" s="12"/>
      <c r="L197" s="12">
        <f t="shared" ref="L197:L206" si="237">J197+K197</f>
        <v>0</v>
      </c>
      <c r="M197" s="15">
        <f t="shared" ref="M197:M206" si="238">I197-L197</f>
        <v>0</v>
      </c>
      <c r="N197" s="18" t="e">
        <f t="shared" si="197"/>
        <v>#DIV/0!</v>
      </c>
      <c r="O197" s="8"/>
      <c r="P197" s="6" t="s">
        <v>59</v>
      </c>
    </row>
    <row r="198" spans="1:16" s="6" customFormat="1" ht="18.75" hidden="1" x14ac:dyDescent="0.25">
      <c r="A198" s="19" t="str">
        <f t="shared" si="223"/>
        <v>b</v>
      </c>
      <c r="B198" s="3" t="s">
        <v>2</v>
      </c>
      <c r="C198" s="4" t="s">
        <v>5</v>
      </c>
      <c r="D198" s="12"/>
      <c r="E198" s="12"/>
      <c r="F198" s="12"/>
      <c r="G198" s="12"/>
      <c r="H198" s="14">
        <v>0</v>
      </c>
      <c r="I198" s="14">
        <v>0</v>
      </c>
      <c r="J198" s="12"/>
      <c r="K198" s="12"/>
      <c r="L198" s="12">
        <f t="shared" si="237"/>
        <v>0</v>
      </c>
      <c r="M198" s="15">
        <f t="shared" si="238"/>
        <v>0</v>
      </c>
      <c r="N198" s="18" t="e">
        <f t="shared" si="197"/>
        <v>#DIV/0!</v>
      </c>
      <c r="O198" s="8"/>
      <c r="P198" s="6" t="s">
        <v>59</v>
      </c>
    </row>
    <row r="199" spans="1:16" s="6" customFormat="1" ht="18.75" hidden="1" x14ac:dyDescent="0.25">
      <c r="A199" s="19" t="str">
        <f t="shared" si="223"/>
        <v>b</v>
      </c>
      <c r="B199" s="3" t="s">
        <v>2</v>
      </c>
      <c r="C199" s="4" t="s">
        <v>6</v>
      </c>
      <c r="D199" s="12"/>
      <c r="E199" s="12"/>
      <c r="F199" s="12"/>
      <c r="G199" s="12"/>
      <c r="H199" s="14">
        <v>0</v>
      </c>
      <c r="I199" s="14">
        <v>0</v>
      </c>
      <c r="J199" s="12"/>
      <c r="K199" s="12"/>
      <c r="L199" s="12">
        <f t="shared" si="237"/>
        <v>0</v>
      </c>
      <c r="M199" s="15">
        <f t="shared" si="238"/>
        <v>0</v>
      </c>
      <c r="N199" s="18" t="e">
        <f t="shared" si="197"/>
        <v>#DIV/0!</v>
      </c>
      <c r="O199" s="8"/>
      <c r="P199" s="6" t="s">
        <v>59</v>
      </c>
    </row>
    <row r="200" spans="1:16" s="6" customFormat="1" ht="18.75" hidden="1" x14ac:dyDescent="0.25">
      <c r="A200" s="19" t="str">
        <f t="shared" si="223"/>
        <v>b</v>
      </c>
      <c r="B200" s="3" t="s">
        <v>2</v>
      </c>
      <c r="C200" s="5" t="s">
        <v>7</v>
      </c>
      <c r="D200" s="12"/>
      <c r="E200" s="12"/>
      <c r="F200" s="12"/>
      <c r="G200" s="12"/>
      <c r="H200" s="14">
        <v>0</v>
      </c>
      <c r="I200" s="14">
        <v>0</v>
      </c>
      <c r="J200" s="12"/>
      <c r="K200" s="12"/>
      <c r="L200" s="12">
        <f t="shared" si="237"/>
        <v>0</v>
      </c>
      <c r="M200" s="15">
        <f t="shared" si="238"/>
        <v>0</v>
      </c>
      <c r="N200" s="18" t="e">
        <f t="shared" si="197"/>
        <v>#DIV/0!</v>
      </c>
      <c r="O200" s="8"/>
      <c r="P200" s="6" t="s">
        <v>59</v>
      </c>
    </row>
    <row r="201" spans="1:16" s="6" customFormat="1" ht="18.75" hidden="1" x14ac:dyDescent="0.25">
      <c r="A201" s="19" t="str">
        <f t="shared" si="223"/>
        <v>b</v>
      </c>
      <c r="B201" s="3" t="s">
        <v>2</v>
      </c>
      <c r="C201" s="5" t="s">
        <v>8</v>
      </c>
      <c r="D201" s="12"/>
      <c r="E201" s="12"/>
      <c r="F201" s="12"/>
      <c r="G201" s="12"/>
      <c r="H201" s="14">
        <v>0</v>
      </c>
      <c r="I201" s="14">
        <v>0</v>
      </c>
      <c r="J201" s="12"/>
      <c r="K201" s="12"/>
      <c r="L201" s="12">
        <f t="shared" si="237"/>
        <v>0</v>
      </c>
      <c r="M201" s="15">
        <f t="shared" si="238"/>
        <v>0</v>
      </c>
      <c r="N201" s="18" t="e">
        <f t="shared" si="197"/>
        <v>#DIV/0!</v>
      </c>
      <c r="O201" s="8"/>
      <c r="P201" s="6" t="s">
        <v>59</v>
      </c>
    </row>
    <row r="202" spans="1:16" ht="19.5" x14ac:dyDescent="0.25">
      <c r="A202" s="32" t="str">
        <f t="shared" si="223"/>
        <v>a</v>
      </c>
      <c r="B202" s="42" t="s">
        <v>2</v>
      </c>
      <c r="C202" s="43" t="s">
        <v>9</v>
      </c>
      <c r="D202" s="34"/>
      <c r="E202" s="34"/>
      <c r="F202" s="34"/>
      <c r="G202" s="34"/>
      <c r="H202" s="45">
        <v>260000</v>
      </c>
      <c r="I202" s="45">
        <v>252000</v>
      </c>
      <c r="J202" s="34">
        <v>145893</v>
      </c>
      <c r="K202" s="34">
        <v>17000</v>
      </c>
      <c r="L202" s="34">
        <f t="shared" si="237"/>
        <v>162893</v>
      </c>
      <c r="M202" s="34">
        <f t="shared" si="238"/>
        <v>89107</v>
      </c>
      <c r="N202" s="35">
        <f t="shared" si="197"/>
        <v>0.64640079365079361</v>
      </c>
      <c r="O202" s="36"/>
      <c r="P202" s="37" t="s">
        <v>59</v>
      </c>
    </row>
    <row r="203" spans="1:16" s="6" customFormat="1" ht="18.75" hidden="1" x14ac:dyDescent="0.25">
      <c r="A203" s="19" t="str">
        <f t="shared" si="223"/>
        <v>b</v>
      </c>
      <c r="B203" s="3" t="s">
        <v>2</v>
      </c>
      <c r="C203" s="5" t="s">
        <v>10</v>
      </c>
      <c r="D203" s="12"/>
      <c r="E203" s="12"/>
      <c r="F203" s="12"/>
      <c r="G203" s="12"/>
      <c r="H203" s="14">
        <v>0</v>
      </c>
      <c r="I203" s="14">
        <v>0</v>
      </c>
      <c r="J203" s="12"/>
      <c r="K203" s="12"/>
      <c r="L203" s="12">
        <f t="shared" si="237"/>
        <v>0</v>
      </c>
      <c r="M203" s="15">
        <f t="shared" si="238"/>
        <v>0</v>
      </c>
      <c r="N203" s="18" t="e">
        <f t="shared" si="197"/>
        <v>#DIV/0!</v>
      </c>
      <c r="O203" s="8"/>
      <c r="P203" s="6" t="s">
        <v>59</v>
      </c>
    </row>
    <row r="204" spans="1:16" s="6" customFormat="1" ht="18.75" hidden="1" x14ac:dyDescent="0.25">
      <c r="A204" s="19" t="str">
        <f t="shared" si="223"/>
        <v>b</v>
      </c>
      <c r="B204" s="3" t="s">
        <v>2</v>
      </c>
      <c r="C204" s="2" t="s">
        <v>11</v>
      </c>
      <c r="D204" s="11"/>
      <c r="E204" s="11"/>
      <c r="F204" s="11"/>
      <c r="G204" s="11"/>
      <c r="H204" s="11">
        <v>0</v>
      </c>
      <c r="I204" s="11">
        <v>0</v>
      </c>
      <c r="J204" s="12"/>
      <c r="K204" s="11"/>
      <c r="L204" s="11">
        <f t="shared" si="237"/>
        <v>0</v>
      </c>
      <c r="M204" s="16">
        <f t="shared" si="238"/>
        <v>0</v>
      </c>
      <c r="N204" s="17" t="e">
        <f t="shared" si="197"/>
        <v>#DIV/0!</v>
      </c>
      <c r="O204" s="7"/>
      <c r="P204" s="6" t="s">
        <v>59</v>
      </c>
    </row>
    <row r="205" spans="1:16" s="6" customFormat="1" ht="18.75" hidden="1" x14ac:dyDescent="0.25">
      <c r="A205" s="19" t="str">
        <f t="shared" si="223"/>
        <v>b</v>
      </c>
      <c r="B205" s="3" t="s">
        <v>2</v>
      </c>
      <c r="C205" s="2" t="s">
        <v>12</v>
      </c>
      <c r="D205" s="11"/>
      <c r="E205" s="11"/>
      <c r="F205" s="11"/>
      <c r="G205" s="11"/>
      <c r="H205" s="11">
        <v>0</v>
      </c>
      <c r="I205" s="11">
        <v>0</v>
      </c>
      <c r="J205" s="12"/>
      <c r="K205" s="11"/>
      <c r="L205" s="11">
        <f t="shared" si="237"/>
        <v>0</v>
      </c>
      <c r="M205" s="16">
        <f t="shared" si="238"/>
        <v>0</v>
      </c>
      <c r="N205" s="17" t="e">
        <f t="shared" si="197"/>
        <v>#DIV/0!</v>
      </c>
      <c r="O205" s="7"/>
      <c r="P205" s="6" t="s">
        <v>59</v>
      </c>
    </row>
    <row r="206" spans="1:16" s="6" customFormat="1" ht="18.75" hidden="1" x14ac:dyDescent="0.25">
      <c r="A206" s="19" t="str">
        <f t="shared" si="223"/>
        <v>b</v>
      </c>
      <c r="B206" s="3" t="s">
        <v>2</v>
      </c>
      <c r="C206" s="2" t="s">
        <v>13</v>
      </c>
      <c r="D206" s="11"/>
      <c r="E206" s="11"/>
      <c r="F206" s="11"/>
      <c r="G206" s="11"/>
      <c r="H206" s="11">
        <v>0</v>
      </c>
      <c r="I206" s="11">
        <v>0</v>
      </c>
      <c r="J206" s="12"/>
      <c r="K206" s="11"/>
      <c r="L206" s="11">
        <f t="shared" si="237"/>
        <v>0</v>
      </c>
      <c r="M206" s="16">
        <f t="shared" si="238"/>
        <v>0</v>
      </c>
      <c r="N206" s="17" t="e">
        <f t="shared" si="197"/>
        <v>#DIV/0!</v>
      </c>
      <c r="O206" s="7"/>
      <c r="P206" s="6" t="s">
        <v>59</v>
      </c>
    </row>
    <row r="207" spans="1:16" ht="94.5" customHeight="1" x14ac:dyDescent="0.25">
      <c r="A207" s="32" t="str">
        <f t="shared" si="223"/>
        <v>a</v>
      </c>
      <c r="B207" s="33" t="s">
        <v>78</v>
      </c>
      <c r="C207" s="33" t="s">
        <v>30</v>
      </c>
      <c r="D207" s="34"/>
      <c r="E207" s="34"/>
      <c r="F207" s="34"/>
      <c r="G207" s="34"/>
      <c r="H207" s="44">
        <f t="shared" ref="H207:I207" si="239">H208+H216+H217+H218</f>
        <v>260000</v>
      </c>
      <c r="I207" s="44">
        <f t="shared" si="239"/>
        <v>255500</v>
      </c>
      <c r="J207" s="34">
        <f t="shared" ref="J207" si="240">J208+J216+J217+J218</f>
        <v>234500</v>
      </c>
      <c r="K207" s="34">
        <f t="shared" ref="K207" si="241">K208+K216+K217+K218</f>
        <v>21000</v>
      </c>
      <c r="L207" s="34">
        <f t="shared" ref="L207" si="242">L208+L216+L217+L218</f>
        <v>255500</v>
      </c>
      <c r="M207" s="34">
        <f t="shared" ref="M207" si="243">M208+M216+M217+M218</f>
        <v>0</v>
      </c>
      <c r="N207" s="35">
        <f t="shared" si="197"/>
        <v>1</v>
      </c>
      <c r="O207" s="36"/>
      <c r="P207" s="37" t="s">
        <v>59</v>
      </c>
    </row>
    <row r="208" spans="1:16" ht="19.5" x14ac:dyDescent="0.25">
      <c r="A208" s="32" t="str">
        <f t="shared" si="223"/>
        <v>a</v>
      </c>
      <c r="B208" s="38" t="s">
        <v>2</v>
      </c>
      <c r="C208" s="39" t="s">
        <v>3</v>
      </c>
      <c r="D208" s="40"/>
      <c r="E208" s="40"/>
      <c r="F208" s="40"/>
      <c r="G208" s="40"/>
      <c r="H208" s="40">
        <f t="shared" ref="H208:I208" si="244">H209+H210+H211+H212+H213+H214+H215</f>
        <v>260000</v>
      </c>
      <c r="I208" s="40">
        <f t="shared" si="244"/>
        <v>255500</v>
      </c>
      <c r="J208" s="34">
        <f t="shared" ref="J208" si="245">J209+J210+J211+J212+J213+J214+J215</f>
        <v>234500</v>
      </c>
      <c r="K208" s="40">
        <f t="shared" ref="K208:M208" si="246">K209+K210+K211+K212+K213+K214+K215</f>
        <v>21000</v>
      </c>
      <c r="L208" s="40">
        <f t="shared" si="246"/>
        <v>255500</v>
      </c>
      <c r="M208" s="40">
        <f t="shared" si="246"/>
        <v>0</v>
      </c>
      <c r="N208" s="41">
        <f t="shared" si="197"/>
        <v>1</v>
      </c>
      <c r="O208" s="36"/>
      <c r="P208" s="37" t="s">
        <v>59</v>
      </c>
    </row>
    <row r="209" spans="1:16" s="6" customFormat="1" ht="18.75" hidden="1" x14ac:dyDescent="0.25">
      <c r="A209" s="19" t="str">
        <f t="shared" si="223"/>
        <v>b</v>
      </c>
      <c r="B209" s="3" t="s">
        <v>2</v>
      </c>
      <c r="C209" s="4" t="s">
        <v>4</v>
      </c>
      <c r="D209" s="12"/>
      <c r="E209" s="12"/>
      <c r="F209" s="12"/>
      <c r="G209" s="12"/>
      <c r="H209" s="14">
        <v>0</v>
      </c>
      <c r="I209" s="14">
        <v>0</v>
      </c>
      <c r="J209" s="12"/>
      <c r="K209" s="12"/>
      <c r="L209" s="12">
        <f t="shared" ref="L209:L218" si="247">J209+K209</f>
        <v>0</v>
      </c>
      <c r="M209" s="15">
        <f t="shared" ref="M209:M218" si="248">I209-L209</f>
        <v>0</v>
      </c>
      <c r="N209" s="18" t="e">
        <f t="shared" si="197"/>
        <v>#DIV/0!</v>
      </c>
      <c r="O209" s="8"/>
      <c r="P209" s="6" t="s">
        <v>59</v>
      </c>
    </row>
    <row r="210" spans="1:16" s="6" customFormat="1" ht="18.75" hidden="1" x14ac:dyDescent="0.25">
      <c r="A210" s="19" t="str">
        <f t="shared" si="223"/>
        <v>b</v>
      </c>
      <c r="B210" s="3" t="s">
        <v>2</v>
      </c>
      <c r="C210" s="4" t="s">
        <v>5</v>
      </c>
      <c r="D210" s="12"/>
      <c r="E210" s="12"/>
      <c r="F210" s="12"/>
      <c r="G210" s="12"/>
      <c r="H210" s="14">
        <v>0</v>
      </c>
      <c r="I210" s="14">
        <v>0</v>
      </c>
      <c r="J210" s="12"/>
      <c r="K210" s="12"/>
      <c r="L210" s="12">
        <f t="shared" si="247"/>
        <v>0</v>
      </c>
      <c r="M210" s="15">
        <f t="shared" si="248"/>
        <v>0</v>
      </c>
      <c r="N210" s="18" t="e">
        <f t="shared" si="197"/>
        <v>#DIV/0!</v>
      </c>
      <c r="O210" s="8"/>
      <c r="P210" s="6" t="s">
        <v>59</v>
      </c>
    </row>
    <row r="211" spans="1:16" s="6" customFormat="1" ht="18.75" hidden="1" x14ac:dyDescent="0.25">
      <c r="A211" s="19" t="str">
        <f t="shared" si="223"/>
        <v>b</v>
      </c>
      <c r="B211" s="3" t="s">
        <v>2</v>
      </c>
      <c r="C211" s="4" t="s">
        <v>6</v>
      </c>
      <c r="D211" s="12"/>
      <c r="E211" s="12"/>
      <c r="F211" s="12"/>
      <c r="G211" s="12"/>
      <c r="H211" s="14">
        <v>0</v>
      </c>
      <c r="I211" s="14">
        <v>0</v>
      </c>
      <c r="J211" s="12"/>
      <c r="K211" s="12"/>
      <c r="L211" s="12">
        <f t="shared" si="247"/>
        <v>0</v>
      </c>
      <c r="M211" s="15">
        <f t="shared" si="248"/>
        <v>0</v>
      </c>
      <c r="N211" s="18" t="e">
        <f t="shared" si="197"/>
        <v>#DIV/0!</v>
      </c>
      <c r="O211" s="8"/>
      <c r="P211" s="6" t="s">
        <v>59</v>
      </c>
    </row>
    <row r="212" spans="1:16" s="6" customFormat="1" ht="18.75" hidden="1" x14ac:dyDescent="0.25">
      <c r="A212" s="19" t="str">
        <f t="shared" si="223"/>
        <v>b</v>
      </c>
      <c r="B212" s="3" t="s">
        <v>2</v>
      </c>
      <c r="C212" s="5" t="s">
        <v>7</v>
      </c>
      <c r="D212" s="12"/>
      <c r="E212" s="12"/>
      <c r="F212" s="12"/>
      <c r="G212" s="12"/>
      <c r="H212" s="14">
        <v>0</v>
      </c>
      <c r="I212" s="14">
        <v>0</v>
      </c>
      <c r="J212" s="12"/>
      <c r="K212" s="12"/>
      <c r="L212" s="12">
        <f t="shared" si="247"/>
        <v>0</v>
      </c>
      <c r="M212" s="15">
        <f t="shared" si="248"/>
        <v>0</v>
      </c>
      <c r="N212" s="18" t="e">
        <f t="shared" si="197"/>
        <v>#DIV/0!</v>
      </c>
      <c r="O212" s="8"/>
      <c r="P212" s="6" t="s">
        <v>59</v>
      </c>
    </row>
    <row r="213" spans="1:16" s="6" customFormat="1" ht="18.75" hidden="1" x14ac:dyDescent="0.25">
      <c r="A213" s="19" t="str">
        <f t="shared" si="223"/>
        <v>b</v>
      </c>
      <c r="B213" s="3" t="s">
        <v>2</v>
      </c>
      <c r="C213" s="5" t="s">
        <v>8</v>
      </c>
      <c r="D213" s="12"/>
      <c r="E213" s="12"/>
      <c r="F213" s="12"/>
      <c r="G213" s="12"/>
      <c r="H213" s="14">
        <v>0</v>
      </c>
      <c r="I213" s="14">
        <v>0</v>
      </c>
      <c r="J213" s="12"/>
      <c r="K213" s="12"/>
      <c r="L213" s="12">
        <f t="shared" si="247"/>
        <v>0</v>
      </c>
      <c r="M213" s="15">
        <f t="shared" si="248"/>
        <v>0</v>
      </c>
      <c r="N213" s="18" t="e">
        <f t="shared" si="197"/>
        <v>#DIV/0!</v>
      </c>
      <c r="O213" s="8"/>
      <c r="P213" s="6" t="s">
        <v>59</v>
      </c>
    </row>
    <row r="214" spans="1:16" ht="19.5" x14ac:dyDescent="0.25">
      <c r="A214" s="32" t="str">
        <f t="shared" si="223"/>
        <v>a</v>
      </c>
      <c r="B214" s="42" t="s">
        <v>2</v>
      </c>
      <c r="C214" s="43" t="s">
        <v>9</v>
      </c>
      <c r="D214" s="34"/>
      <c r="E214" s="34"/>
      <c r="F214" s="34"/>
      <c r="G214" s="34"/>
      <c r="H214" s="45">
        <v>260000</v>
      </c>
      <c r="I214" s="45">
        <v>255500</v>
      </c>
      <c r="J214" s="34">
        <v>234500</v>
      </c>
      <c r="K214" s="34">
        <v>21000</v>
      </c>
      <c r="L214" s="34">
        <f t="shared" si="247"/>
        <v>255500</v>
      </c>
      <c r="M214" s="34">
        <f t="shared" si="248"/>
        <v>0</v>
      </c>
      <c r="N214" s="35">
        <f t="shared" si="197"/>
        <v>1</v>
      </c>
      <c r="O214" s="36"/>
      <c r="P214" s="37" t="s">
        <v>59</v>
      </c>
    </row>
    <row r="215" spans="1:16" s="6" customFormat="1" ht="18.75" hidden="1" x14ac:dyDescent="0.25">
      <c r="A215" s="19" t="str">
        <f t="shared" si="223"/>
        <v>b</v>
      </c>
      <c r="B215" s="3" t="s">
        <v>2</v>
      </c>
      <c r="C215" s="5" t="s">
        <v>10</v>
      </c>
      <c r="D215" s="12"/>
      <c r="E215" s="12"/>
      <c r="F215" s="12"/>
      <c r="G215" s="12"/>
      <c r="H215" s="14">
        <v>0</v>
      </c>
      <c r="I215" s="14">
        <v>0</v>
      </c>
      <c r="J215" s="12"/>
      <c r="K215" s="12"/>
      <c r="L215" s="12">
        <f t="shared" si="247"/>
        <v>0</v>
      </c>
      <c r="M215" s="15">
        <f t="shared" si="248"/>
        <v>0</v>
      </c>
      <c r="N215" s="18" t="e">
        <f t="shared" si="197"/>
        <v>#DIV/0!</v>
      </c>
      <c r="O215" s="8"/>
      <c r="P215" s="6" t="s">
        <v>59</v>
      </c>
    </row>
    <row r="216" spans="1:16" s="6" customFormat="1" ht="18.75" hidden="1" x14ac:dyDescent="0.25">
      <c r="A216" s="19" t="str">
        <f t="shared" si="223"/>
        <v>b</v>
      </c>
      <c r="B216" s="3" t="s">
        <v>2</v>
      </c>
      <c r="C216" s="2" t="s">
        <v>11</v>
      </c>
      <c r="D216" s="11"/>
      <c r="E216" s="11"/>
      <c r="F216" s="11"/>
      <c r="G216" s="11"/>
      <c r="H216" s="11">
        <v>0</v>
      </c>
      <c r="I216" s="11">
        <v>0</v>
      </c>
      <c r="J216" s="12"/>
      <c r="K216" s="11"/>
      <c r="L216" s="11">
        <f t="shared" si="247"/>
        <v>0</v>
      </c>
      <c r="M216" s="16">
        <f t="shared" si="248"/>
        <v>0</v>
      </c>
      <c r="N216" s="17" t="e">
        <f t="shared" si="197"/>
        <v>#DIV/0!</v>
      </c>
      <c r="O216" s="7"/>
      <c r="P216" s="6" t="s">
        <v>59</v>
      </c>
    </row>
    <row r="217" spans="1:16" s="6" customFormat="1" ht="18.75" hidden="1" x14ac:dyDescent="0.25">
      <c r="A217" s="19" t="str">
        <f t="shared" si="223"/>
        <v>b</v>
      </c>
      <c r="B217" s="3" t="s">
        <v>2</v>
      </c>
      <c r="C217" s="2" t="s">
        <v>12</v>
      </c>
      <c r="D217" s="11"/>
      <c r="E217" s="11"/>
      <c r="F217" s="11"/>
      <c r="G217" s="11"/>
      <c r="H217" s="11">
        <v>0</v>
      </c>
      <c r="I217" s="11">
        <v>0</v>
      </c>
      <c r="J217" s="12"/>
      <c r="K217" s="11"/>
      <c r="L217" s="11">
        <f t="shared" si="247"/>
        <v>0</v>
      </c>
      <c r="M217" s="16">
        <f t="shared" si="248"/>
        <v>0</v>
      </c>
      <c r="N217" s="17" t="e">
        <f t="shared" si="197"/>
        <v>#DIV/0!</v>
      </c>
      <c r="O217" s="7"/>
      <c r="P217" s="6" t="s">
        <v>59</v>
      </c>
    </row>
    <row r="218" spans="1:16" s="6" customFormat="1" ht="18.75" hidden="1" x14ac:dyDescent="0.25">
      <c r="A218" s="19" t="str">
        <f t="shared" si="223"/>
        <v>b</v>
      </c>
      <c r="B218" s="3" t="s">
        <v>2</v>
      </c>
      <c r="C218" s="2" t="s">
        <v>13</v>
      </c>
      <c r="D218" s="11"/>
      <c r="E218" s="11"/>
      <c r="F218" s="11"/>
      <c r="G218" s="11"/>
      <c r="H218" s="11">
        <v>0</v>
      </c>
      <c r="I218" s="11">
        <v>0</v>
      </c>
      <c r="J218" s="12"/>
      <c r="K218" s="11"/>
      <c r="L218" s="11">
        <f t="shared" si="247"/>
        <v>0</v>
      </c>
      <c r="M218" s="16">
        <f t="shared" si="248"/>
        <v>0</v>
      </c>
      <c r="N218" s="17" t="e">
        <f t="shared" si="197"/>
        <v>#DIV/0!</v>
      </c>
      <c r="O218" s="7"/>
      <c r="P218" s="6" t="s">
        <v>59</v>
      </c>
    </row>
    <row r="219" spans="1:16" ht="36" x14ac:dyDescent="0.25">
      <c r="A219" s="32" t="str">
        <f t="shared" si="223"/>
        <v>a</v>
      </c>
      <c r="B219" s="33" t="s">
        <v>79</v>
      </c>
      <c r="C219" s="33" t="s">
        <v>31</v>
      </c>
      <c r="D219" s="34">
        <f t="shared" ref="D219" si="249">D220+D228+D229+D230</f>
        <v>0</v>
      </c>
      <c r="E219" s="34"/>
      <c r="F219" s="34"/>
      <c r="G219" s="34"/>
      <c r="H219" s="34">
        <f t="shared" ref="H219:K219" si="250">H220+H228+H229+H230</f>
        <v>46500000</v>
      </c>
      <c r="I219" s="34">
        <f t="shared" si="250"/>
        <v>52852000</v>
      </c>
      <c r="J219" s="34">
        <f t="shared" ref="J219" si="251">J220+J228+J229+J230</f>
        <v>48351654</v>
      </c>
      <c r="K219" s="34">
        <f t="shared" si="250"/>
        <v>4476324.4000000004</v>
      </c>
      <c r="L219" s="34">
        <f t="shared" ref="L219" si="252">L220+L228+L229+L230</f>
        <v>52827978.399999999</v>
      </c>
      <c r="M219" s="34">
        <f t="shared" ref="M219" si="253">M220+M228+M229+M230</f>
        <v>24021.599999999627</v>
      </c>
      <c r="N219" s="35">
        <f t="shared" ref="N219:N278" si="254">L219/I219</f>
        <v>0.99954549307500185</v>
      </c>
      <c r="O219" s="36"/>
      <c r="P219" s="37" t="s">
        <v>59</v>
      </c>
    </row>
    <row r="220" spans="1:16" ht="19.5" x14ac:dyDescent="0.25">
      <c r="A220" s="32" t="str">
        <f t="shared" si="223"/>
        <v>a</v>
      </c>
      <c r="B220" s="38" t="s">
        <v>2</v>
      </c>
      <c r="C220" s="39" t="s">
        <v>3</v>
      </c>
      <c r="D220" s="40">
        <f t="shared" ref="D220" si="255">D221+D222+D223+D224+D225+D226+D227</f>
        <v>0</v>
      </c>
      <c r="E220" s="40"/>
      <c r="F220" s="40"/>
      <c r="G220" s="40"/>
      <c r="H220" s="40">
        <f t="shared" ref="H220:K220" si="256">H221+H222+H223+H224+H225+H226+H227</f>
        <v>46500000</v>
      </c>
      <c r="I220" s="40">
        <f t="shared" si="256"/>
        <v>52852000</v>
      </c>
      <c r="J220" s="34">
        <f t="shared" ref="J220" si="257">J221+J222+J223+J224+J225+J226+J227</f>
        <v>48351654</v>
      </c>
      <c r="K220" s="40">
        <f t="shared" si="256"/>
        <v>4476324.4000000004</v>
      </c>
      <c r="L220" s="40">
        <f t="shared" ref="L220:M220" si="258">L221+L222+L223+L224+L225+L226+L227</f>
        <v>52827978.399999999</v>
      </c>
      <c r="M220" s="40">
        <f t="shared" si="258"/>
        <v>24021.599999999627</v>
      </c>
      <c r="N220" s="41">
        <f t="shared" si="254"/>
        <v>0.99954549307500185</v>
      </c>
      <c r="O220" s="36"/>
      <c r="P220" s="37" t="s">
        <v>59</v>
      </c>
    </row>
    <row r="221" spans="1:16" s="6" customFormat="1" ht="18.75" hidden="1" x14ac:dyDescent="0.25">
      <c r="A221" s="19" t="str">
        <f t="shared" si="223"/>
        <v>b</v>
      </c>
      <c r="B221" s="3" t="s">
        <v>2</v>
      </c>
      <c r="C221" s="4" t="s">
        <v>4</v>
      </c>
      <c r="D221" s="12">
        <f t="shared" ref="D221:D230" si="259">D233+D245+D257+D269</f>
        <v>0</v>
      </c>
      <c r="E221" s="12"/>
      <c r="F221" s="12"/>
      <c r="G221" s="12"/>
      <c r="H221" s="12">
        <f t="shared" ref="H221:H230" si="260">H233+H245+H257+H269</f>
        <v>0</v>
      </c>
      <c r="I221" s="12">
        <f t="shared" ref="I221:K221" si="261">I233+I245+I257+I269</f>
        <v>0</v>
      </c>
      <c r="J221" s="12">
        <f t="shared" ref="J221" si="262">J233+J245+J257+J269</f>
        <v>0</v>
      </c>
      <c r="K221" s="12">
        <f t="shared" si="261"/>
        <v>0</v>
      </c>
      <c r="L221" s="12">
        <f t="shared" ref="L221:M221" si="263">L233+L245+L257+L269</f>
        <v>0</v>
      </c>
      <c r="M221" s="15">
        <f t="shared" si="263"/>
        <v>0</v>
      </c>
      <c r="N221" s="18" t="e">
        <f t="shared" si="254"/>
        <v>#DIV/0!</v>
      </c>
      <c r="O221" s="8"/>
      <c r="P221" s="6" t="s">
        <v>59</v>
      </c>
    </row>
    <row r="222" spans="1:16" s="6" customFormat="1" ht="18.75" hidden="1" x14ac:dyDescent="0.25">
      <c r="A222" s="19" t="str">
        <f t="shared" si="223"/>
        <v>b</v>
      </c>
      <c r="B222" s="3" t="s">
        <v>2</v>
      </c>
      <c r="C222" s="4" t="s">
        <v>5</v>
      </c>
      <c r="D222" s="12">
        <f t="shared" si="259"/>
        <v>0</v>
      </c>
      <c r="E222" s="12"/>
      <c r="F222" s="12"/>
      <c r="G222" s="12"/>
      <c r="H222" s="12">
        <f t="shared" si="260"/>
        <v>0</v>
      </c>
      <c r="I222" s="12">
        <f t="shared" ref="I222:K222" si="264">I234+I246+I258+I270</f>
        <v>0</v>
      </c>
      <c r="J222" s="12">
        <f t="shared" ref="J222" si="265">J234+J246+J258+J270</f>
        <v>0</v>
      </c>
      <c r="K222" s="12">
        <f t="shared" si="264"/>
        <v>0</v>
      </c>
      <c r="L222" s="12">
        <f t="shared" ref="L222:M222" si="266">L234+L246+L258+L270</f>
        <v>0</v>
      </c>
      <c r="M222" s="15">
        <f t="shared" si="266"/>
        <v>0</v>
      </c>
      <c r="N222" s="18" t="e">
        <f t="shared" si="254"/>
        <v>#DIV/0!</v>
      </c>
      <c r="O222" s="8"/>
      <c r="P222" s="6" t="s">
        <v>59</v>
      </c>
    </row>
    <row r="223" spans="1:16" s="6" customFormat="1" ht="18.75" hidden="1" x14ac:dyDescent="0.25">
      <c r="A223" s="19" t="str">
        <f t="shared" si="223"/>
        <v>b</v>
      </c>
      <c r="B223" s="3" t="s">
        <v>2</v>
      </c>
      <c r="C223" s="4" t="s">
        <v>6</v>
      </c>
      <c r="D223" s="12">
        <f t="shared" si="259"/>
        <v>0</v>
      </c>
      <c r="E223" s="12"/>
      <c r="F223" s="12"/>
      <c r="G223" s="12"/>
      <c r="H223" s="12">
        <f t="shared" si="260"/>
        <v>0</v>
      </c>
      <c r="I223" s="12">
        <f t="shared" ref="I223:K223" si="267">I235+I247+I259+I271</f>
        <v>0</v>
      </c>
      <c r="J223" s="12">
        <f t="shared" ref="J223" si="268">J235+J247+J259+J271</f>
        <v>0</v>
      </c>
      <c r="K223" s="12">
        <f t="shared" si="267"/>
        <v>0</v>
      </c>
      <c r="L223" s="12">
        <f t="shared" ref="L223:M223" si="269">L235+L247+L259+L271</f>
        <v>0</v>
      </c>
      <c r="M223" s="15">
        <f t="shared" si="269"/>
        <v>0</v>
      </c>
      <c r="N223" s="18" t="e">
        <f t="shared" si="254"/>
        <v>#DIV/0!</v>
      </c>
      <c r="O223" s="8"/>
      <c r="P223" s="6" t="s">
        <v>59</v>
      </c>
    </row>
    <row r="224" spans="1:16" s="6" customFormat="1" ht="18.75" hidden="1" x14ac:dyDescent="0.25">
      <c r="A224" s="19" t="str">
        <f t="shared" si="223"/>
        <v>b</v>
      </c>
      <c r="B224" s="3" t="s">
        <v>2</v>
      </c>
      <c r="C224" s="5" t="s">
        <v>7</v>
      </c>
      <c r="D224" s="12">
        <f t="shared" si="259"/>
        <v>0</v>
      </c>
      <c r="E224" s="12"/>
      <c r="F224" s="12"/>
      <c r="G224" s="12"/>
      <c r="H224" s="12">
        <f t="shared" si="260"/>
        <v>0</v>
      </c>
      <c r="I224" s="12">
        <f t="shared" ref="I224:K224" si="270">I236+I248+I260+I272</f>
        <v>0</v>
      </c>
      <c r="J224" s="12">
        <f t="shared" ref="J224" si="271">J236+J248+J260+J272</f>
        <v>0</v>
      </c>
      <c r="K224" s="12">
        <f t="shared" si="270"/>
        <v>0</v>
      </c>
      <c r="L224" s="12">
        <f t="shared" ref="L224:M224" si="272">L236+L248+L260+L272</f>
        <v>0</v>
      </c>
      <c r="M224" s="15">
        <f t="shared" si="272"/>
        <v>0</v>
      </c>
      <c r="N224" s="18" t="e">
        <f t="shared" si="254"/>
        <v>#DIV/0!</v>
      </c>
      <c r="O224" s="8"/>
      <c r="P224" s="6" t="s">
        <v>59</v>
      </c>
    </row>
    <row r="225" spans="1:16" s="6" customFormat="1" ht="18.75" hidden="1" x14ac:dyDescent="0.25">
      <c r="A225" s="19" t="str">
        <f t="shared" si="223"/>
        <v>b</v>
      </c>
      <c r="B225" s="3" t="s">
        <v>2</v>
      </c>
      <c r="C225" s="5" t="s">
        <v>8</v>
      </c>
      <c r="D225" s="12">
        <f t="shared" si="259"/>
        <v>0</v>
      </c>
      <c r="E225" s="12"/>
      <c r="F225" s="12"/>
      <c r="G225" s="12"/>
      <c r="H225" s="12">
        <f t="shared" si="260"/>
        <v>0</v>
      </c>
      <c r="I225" s="12">
        <f t="shared" ref="I225:K225" si="273">I237+I249+I261+I273</f>
        <v>0</v>
      </c>
      <c r="J225" s="12">
        <f t="shared" ref="J225" si="274">J237+J249+J261+J273</f>
        <v>0</v>
      </c>
      <c r="K225" s="12">
        <f t="shared" si="273"/>
        <v>0</v>
      </c>
      <c r="L225" s="12">
        <f t="shared" ref="L225:M225" si="275">L237+L249+L261+L273</f>
        <v>0</v>
      </c>
      <c r="M225" s="15">
        <f t="shared" si="275"/>
        <v>0</v>
      </c>
      <c r="N225" s="18" t="e">
        <f t="shared" si="254"/>
        <v>#DIV/0!</v>
      </c>
      <c r="O225" s="8"/>
      <c r="P225" s="6" t="s">
        <v>59</v>
      </c>
    </row>
    <row r="226" spans="1:16" ht="19.5" x14ac:dyDescent="0.25">
      <c r="A226" s="32" t="str">
        <f t="shared" si="223"/>
        <v>a</v>
      </c>
      <c r="B226" s="42" t="s">
        <v>2</v>
      </c>
      <c r="C226" s="43" t="s">
        <v>9</v>
      </c>
      <c r="D226" s="34">
        <f t="shared" si="259"/>
        <v>0</v>
      </c>
      <c r="E226" s="34"/>
      <c r="F226" s="34"/>
      <c r="G226" s="34"/>
      <c r="H226" s="34">
        <f t="shared" si="260"/>
        <v>46500000</v>
      </c>
      <c r="I226" s="34">
        <f t="shared" ref="I226:K226" si="276">I238+I250+I262+I274</f>
        <v>52852000</v>
      </c>
      <c r="J226" s="34">
        <f t="shared" ref="J226" si="277">J238+J250+J262+J274</f>
        <v>48351654</v>
      </c>
      <c r="K226" s="34">
        <f t="shared" si="276"/>
        <v>4476324.4000000004</v>
      </c>
      <c r="L226" s="34">
        <f t="shared" ref="L226:M226" si="278">L238+L250+L262+L274</f>
        <v>52827978.399999999</v>
      </c>
      <c r="M226" s="34">
        <f t="shared" si="278"/>
        <v>24021.599999999627</v>
      </c>
      <c r="N226" s="35">
        <f t="shared" si="254"/>
        <v>0.99954549307500185</v>
      </c>
      <c r="O226" s="36"/>
      <c r="P226" s="37" t="s">
        <v>59</v>
      </c>
    </row>
    <row r="227" spans="1:16" s="6" customFormat="1" ht="18.75" hidden="1" x14ac:dyDescent="0.25">
      <c r="A227" s="19" t="str">
        <f t="shared" si="223"/>
        <v>b</v>
      </c>
      <c r="B227" s="3" t="s">
        <v>2</v>
      </c>
      <c r="C227" s="5" t="s">
        <v>10</v>
      </c>
      <c r="D227" s="12">
        <f t="shared" si="259"/>
        <v>0</v>
      </c>
      <c r="E227" s="12"/>
      <c r="F227" s="12"/>
      <c r="G227" s="12"/>
      <c r="H227" s="12">
        <f t="shared" si="260"/>
        <v>0</v>
      </c>
      <c r="I227" s="12">
        <f t="shared" ref="I227:K227" si="279">I239+I251+I263+I275</f>
        <v>0</v>
      </c>
      <c r="J227" s="12">
        <f t="shared" ref="J227" si="280">J239+J251+J263+J275</f>
        <v>0</v>
      </c>
      <c r="K227" s="12">
        <f t="shared" si="279"/>
        <v>0</v>
      </c>
      <c r="L227" s="12">
        <f t="shared" ref="L227:M227" si="281">L239+L251+L263+L275</f>
        <v>0</v>
      </c>
      <c r="M227" s="15">
        <f t="shared" si="281"/>
        <v>0</v>
      </c>
      <c r="N227" s="18" t="e">
        <f t="shared" si="254"/>
        <v>#DIV/0!</v>
      </c>
      <c r="O227" s="8"/>
      <c r="P227" s="6" t="s">
        <v>59</v>
      </c>
    </row>
    <row r="228" spans="1:16" s="6" customFormat="1" ht="18.75" hidden="1" x14ac:dyDescent="0.25">
      <c r="A228" s="19" t="str">
        <f t="shared" si="223"/>
        <v>b</v>
      </c>
      <c r="B228" s="1" t="s">
        <v>2</v>
      </c>
      <c r="C228" s="2" t="s">
        <v>11</v>
      </c>
      <c r="D228" s="11">
        <f t="shared" si="259"/>
        <v>0</v>
      </c>
      <c r="E228" s="11"/>
      <c r="F228" s="11"/>
      <c r="G228" s="11"/>
      <c r="H228" s="11">
        <f t="shared" si="260"/>
        <v>0</v>
      </c>
      <c r="I228" s="11">
        <f t="shared" ref="I228:K228" si="282">I240+I252+I264+I276</f>
        <v>0</v>
      </c>
      <c r="J228" s="12">
        <f t="shared" ref="J228" si="283">J240+J252+J264+J276</f>
        <v>0</v>
      </c>
      <c r="K228" s="11">
        <f t="shared" si="282"/>
        <v>0</v>
      </c>
      <c r="L228" s="11">
        <f t="shared" ref="L228:M228" si="284">L240+L252+L264+L276</f>
        <v>0</v>
      </c>
      <c r="M228" s="16">
        <f t="shared" si="284"/>
        <v>0</v>
      </c>
      <c r="N228" s="17" t="e">
        <f t="shared" si="254"/>
        <v>#DIV/0!</v>
      </c>
      <c r="O228" s="7"/>
      <c r="P228" s="6" t="s">
        <v>59</v>
      </c>
    </row>
    <row r="229" spans="1:16" s="6" customFormat="1" ht="18.75" hidden="1" x14ac:dyDescent="0.25">
      <c r="A229" s="19" t="str">
        <f t="shared" si="223"/>
        <v>b</v>
      </c>
      <c r="B229" s="1" t="s">
        <v>2</v>
      </c>
      <c r="C229" s="2" t="s">
        <v>12</v>
      </c>
      <c r="D229" s="11">
        <f t="shared" si="259"/>
        <v>0</v>
      </c>
      <c r="E229" s="11"/>
      <c r="F229" s="11"/>
      <c r="G229" s="11"/>
      <c r="H229" s="11">
        <f t="shared" si="260"/>
        <v>0</v>
      </c>
      <c r="I229" s="11">
        <f t="shared" ref="I229:K229" si="285">I241+I253+I265+I277</f>
        <v>0</v>
      </c>
      <c r="J229" s="12">
        <f t="shared" ref="J229" si="286">J241+J253+J265+J277</f>
        <v>0</v>
      </c>
      <c r="K229" s="11">
        <f t="shared" si="285"/>
        <v>0</v>
      </c>
      <c r="L229" s="11">
        <f t="shared" ref="L229:M229" si="287">L241+L253+L265+L277</f>
        <v>0</v>
      </c>
      <c r="M229" s="16">
        <f t="shared" si="287"/>
        <v>0</v>
      </c>
      <c r="N229" s="17" t="e">
        <f t="shared" si="254"/>
        <v>#DIV/0!</v>
      </c>
      <c r="O229" s="7"/>
      <c r="P229" s="6" t="s">
        <v>59</v>
      </c>
    </row>
    <row r="230" spans="1:16" s="6" customFormat="1" ht="18.75" hidden="1" x14ac:dyDescent="0.25">
      <c r="A230" s="19" t="str">
        <f t="shared" si="223"/>
        <v>b</v>
      </c>
      <c r="B230" s="1" t="s">
        <v>2</v>
      </c>
      <c r="C230" s="2" t="s">
        <v>13</v>
      </c>
      <c r="D230" s="11">
        <f t="shared" si="259"/>
        <v>0</v>
      </c>
      <c r="E230" s="11"/>
      <c r="F230" s="11"/>
      <c r="G230" s="11"/>
      <c r="H230" s="11">
        <f t="shared" si="260"/>
        <v>0</v>
      </c>
      <c r="I230" s="11">
        <f t="shared" ref="I230:K230" si="288">I242+I254+I266+I278</f>
        <v>0</v>
      </c>
      <c r="J230" s="12">
        <f t="shared" ref="J230" si="289">J242+J254+J266+J278</f>
        <v>0</v>
      </c>
      <c r="K230" s="11">
        <f t="shared" si="288"/>
        <v>0</v>
      </c>
      <c r="L230" s="11">
        <f t="shared" ref="L230:M230" si="290">L242+L254+L266+L278</f>
        <v>0</v>
      </c>
      <c r="M230" s="16">
        <f t="shared" si="290"/>
        <v>0</v>
      </c>
      <c r="N230" s="17" t="e">
        <f t="shared" si="254"/>
        <v>#DIV/0!</v>
      </c>
      <c r="O230" s="7"/>
      <c r="P230" s="6" t="s">
        <v>59</v>
      </c>
    </row>
    <row r="231" spans="1:16" ht="54" x14ac:dyDescent="0.25">
      <c r="A231" s="32" t="str">
        <f t="shared" si="223"/>
        <v>a</v>
      </c>
      <c r="B231" s="33" t="s">
        <v>80</v>
      </c>
      <c r="C231" s="33" t="s">
        <v>32</v>
      </c>
      <c r="D231" s="34">
        <f t="shared" ref="D231" si="291">D232+D240+D241+D242</f>
        <v>0</v>
      </c>
      <c r="E231" s="34"/>
      <c r="F231" s="34"/>
      <c r="G231" s="34"/>
      <c r="H231" s="44">
        <f t="shared" ref="H231:I231" si="292">H232+H240+H241+H242</f>
        <v>30000000</v>
      </c>
      <c r="I231" s="44">
        <f t="shared" si="292"/>
        <v>33657000</v>
      </c>
      <c r="J231" s="34">
        <f t="shared" ref="J231" si="293">J232+J240+J241+J242</f>
        <v>30798641</v>
      </c>
      <c r="K231" s="34">
        <f t="shared" ref="K231" si="294">K232+K240+K241+K242</f>
        <v>2834548</v>
      </c>
      <c r="L231" s="34">
        <f t="shared" ref="L231" si="295">L232+L240+L241+L242</f>
        <v>33633189</v>
      </c>
      <c r="M231" s="34">
        <f t="shared" ref="M231" si="296">M232+M240+M241+M242</f>
        <v>23811</v>
      </c>
      <c r="N231" s="35">
        <f t="shared" si="254"/>
        <v>0.99929253944201801</v>
      </c>
      <c r="O231" s="36"/>
      <c r="P231" s="37" t="s">
        <v>59</v>
      </c>
    </row>
    <row r="232" spans="1:16" ht="19.5" x14ac:dyDescent="0.25">
      <c r="A232" s="32" t="str">
        <f t="shared" si="223"/>
        <v>a</v>
      </c>
      <c r="B232" s="38" t="s">
        <v>2</v>
      </c>
      <c r="C232" s="39" t="s">
        <v>3</v>
      </c>
      <c r="D232" s="40">
        <f t="shared" ref="D232" si="297">D233+D234+D235+D236+D237+D238+D239</f>
        <v>0</v>
      </c>
      <c r="E232" s="40"/>
      <c r="F232" s="40"/>
      <c r="G232" s="40"/>
      <c r="H232" s="40">
        <f t="shared" ref="H232:I232" si="298">H233+H234+H235+H236+H237+H238+H239</f>
        <v>30000000</v>
      </c>
      <c r="I232" s="40">
        <f t="shared" si="298"/>
        <v>33657000</v>
      </c>
      <c r="J232" s="34">
        <f t="shared" ref="J232" si="299">J233+J234+J235+J236+J237+J238+J239</f>
        <v>30798641</v>
      </c>
      <c r="K232" s="40">
        <f t="shared" ref="K232:M232" si="300">K233+K234+K235+K236+K237+K238+K239</f>
        <v>2834548</v>
      </c>
      <c r="L232" s="40">
        <f t="shared" si="300"/>
        <v>33633189</v>
      </c>
      <c r="M232" s="40">
        <f t="shared" si="300"/>
        <v>23811</v>
      </c>
      <c r="N232" s="41">
        <f t="shared" si="254"/>
        <v>0.99929253944201801</v>
      </c>
      <c r="O232" s="36"/>
      <c r="P232" s="37" t="s">
        <v>59</v>
      </c>
    </row>
    <row r="233" spans="1:16" s="6" customFormat="1" ht="18.75" hidden="1" x14ac:dyDescent="0.25">
      <c r="A233" s="19" t="str">
        <f t="shared" si="223"/>
        <v>b</v>
      </c>
      <c r="B233" s="3" t="s">
        <v>2</v>
      </c>
      <c r="C233" s="4" t="s">
        <v>4</v>
      </c>
      <c r="D233" s="12"/>
      <c r="E233" s="12"/>
      <c r="F233" s="12"/>
      <c r="G233" s="12"/>
      <c r="H233" s="14">
        <v>0</v>
      </c>
      <c r="I233" s="14">
        <v>0</v>
      </c>
      <c r="J233" s="12"/>
      <c r="K233" s="12"/>
      <c r="L233" s="12">
        <f t="shared" ref="L233:L242" si="301">J233+K233</f>
        <v>0</v>
      </c>
      <c r="M233" s="15">
        <f t="shared" ref="M233:M242" si="302">I233-L233</f>
        <v>0</v>
      </c>
      <c r="N233" s="18" t="e">
        <f t="shared" si="254"/>
        <v>#DIV/0!</v>
      </c>
      <c r="O233" s="8"/>
      <c r="P233" s="6" t="s">
        <v>59</v>
      </c>
    </row>
    <row r="234" spans="1:16" s="6" customFormat="1" ht="18.75" hidden="1" x14ac:dyDescent="0.25">
      <c r="A234" s="19" t="str">
        <f t="shared" si="223"/>
        <v>b</v>
      </c>
      <c r="B234" s="3" t="s">
        <v>2</v>
      </c>
      <c r="C234" s="4" t="s">
        <v>5</v>
      </c>
      <c r="D234" s="12"/>
      <c r="E234" s="12"/>
      <c r="F234" s="12"/>
      <c r="G234" s="12"/>
      <c r="H234" s="14">
        <v>0</v>
      </c>
      <c r="I234" s="14">
        <v>0</v>
      </c>
      <c r="J234" s="12"/>
      <c r="K234" s="12"/>
      <c r="L234" s="12">
        <f t="shared" si="301"/>
        <v>0</v>
      </c>
      <c r="M234" s="15">
        <f t="shared" si="302"/>
        <v>0</v>
      </c>
      <c r="N234" s="18" t="e">
        <f t="shared" si="254"/>
        <v>#DIV/0!</v>
      </c>
      <c r="O234" s="8"/>
      <c r="P234" s="6" t="s">
        <v>59</v>
      </c>
    </row>
    <row r="235" spans="1:16" s="6" customFormat="1" ht="18.75" hidden="1" x14ac:dyDescent="0.25">
      <c r="A235" s="19" t="str">
        <f t="shared" si="223"/>
        <v>b</v>
      </c>
      <c r="B235" s="3" t="s">
        <v>2</v>
      </c>
      <c r="C235" s="4" t="s">
        <v>6</v>
      </c>
      <c r="D235" s="12"/>
      <c r="E235" s="12"/>
      <c r="F235" s="12"/>
      <c r="G235" s="12"/>
      <c r="H235" s="14">
        <v>0</v>
      </c>
      <c r="I235" s="14">
        <v>0</v>
      </c>
      <c r="J235" s="12"/>
      <c r="K235" s="12"/>
      <c r="L235" s="12">
        <f t="shared" si="301"/>
        <v>0</v>
      </c>
      <c r="M235" s="15">
        <f t="shared" si="302"/>
        <v>0</v>
      </c>
      <c r="N235" s="18" t="e">
        <f t="shared" si="254"/>
        <v>#DIV/0!</v>
      </c>
      <c r="O235" s="8"/>
      <c r="P235" s="6" t="s">
        <v>59</v>
      </c>
    </row>
    <row r="236" spans="1:16" s="6" customFormat="1" ht="18.75" hidden="1" x14ac:dyDescent="0.25">
      <c r="A236" s="19" t="str">
        <f t="shared" si="223"/>
        <v>b</v>
      </c>
      <c r="B236" s="3" t="s">
        <v>2</v>
      </c>
      <c r="C236" s="5" t="s">
        <v>7</v>
      </c>
      <c r="D236" s="12"/>
      <c r="E236" s="12"/>
      <c r="F236" s="12"/>
      <c r="G236" s="12"/>
      <c r="H236" s="14">
        <v>0</v>
      </c>
      <c r="I236" s="14">
        <v>0</v>
      </c>
      <c r="J236" s="12"/>
      <c r="K236" s="12"/>
      <c r="L236" s="12">
        <f t="shared" si="301"/>
        <v>0</v>
      </c>
      <c r="M236" s="15">
        <f t="shared" si="302"/>
        <v>0</v>
      </c>
      <c r="N236" s="18" t="e">
        <f t="shared" si="254"/>
        <v>#DIV/0!</v>
      </c>
      <c r="O236" s="8"/>
      <c r="P236" s="6" t="s">
        <v>59</v>
      </c>
    </row>
    <row r="237" spans="1:16" s="6" customFormat="1" ht="18.75" hidden="1" x14ac:dyDescent="0.25">
      <c r="A237" s="19" t="str">
        <f t="shared" si="223"/>
        <v>b</v>
      </c>
      <c r="B237" s="3" t="s">
        <v>2</v>
      </c>
      <c r="C237" s="5" t="s">
        <v>8</v>
      </c>
      <c r="D237" s="12"/>
      <c r="E237" s="12"/>
      <c r="F237" s="12"/>
      <c r="G237" s="12"/>
      <c r="H237" s="14">
        <v>0</v>
      </c>
      <c r="I237" s="14">
        <v>0</v>
      </c>
      <c r="J237" s="12"/>
      <c r="K237" s="12"/>
      <c r="L237" s="12">
        <f t="shared" si="301"/>
        <v>0</v>
      </c>
      <c r="M237" s="15">
        <f t="shared" si="302"/>
        <v>0</v>
      </c>
      <c r="N237" s="18" t="e">
        <f t="shared" si="254"/>
        <v>#DIV/0!</v>
      </c>
      <c r="O237" s="8"/>
      <c r="P237" s="6" t="s">
        <v>59</v>
      </c>
    </row>
    <row r="238" spans="1:16" ht="19.5" x14ac:dyDescent="0.25">
      <c r="A238" s="32" t="str">
        <f t="shared" si="223"/>
        <v>a</v>
      </c>
      <c r="B238" s="42" t="s">
        <v>2</v>
      </c>
      <c r="C238" s="43" t="s">
        <v>9</v>
      </c>
      <c r="D238" s="34"/>
      <c r="E238" s="34"/>
      <c r="F238" s="34"/>
      <c r="G238" s="34"/>
      <c r="H238" s="45">
        <v>30000000</v>
      </c>
      <c r="I238" s="45">
        <v>33657000</v>
      </c>
      <c r="J238" s="34">
        <v>30798641</v>
      </c>
      <c r="K238" s="34">
        <v>2834548</v>
      </c>
      <c r="L238" s="34">
        <f t="shared" si="301"/>
        <v>33633189</v>
      </c>
      <c r="M238" s="34">
        <f t="shared" si="302"/>
        <v>23811</v>
      </c>
      <c r="N238" s="35">
        <f t="shared" si="254"/>
        <v>0.99929253944201801</v>
      </c>
      <c r="O238" s="36"/>
      <c r="P238" s="37" t="s">
        <v>59</v>
      </c>
    </row>
    <row r="239" spans="1:16" s="6" customFormat="1" ht="18.75" hidden="1" x14ac:dyDescent="0.25">
      <c r="A239" s="19" t="str">
        <f t="shared" si="223"/>
        <v>b</v>
      </c>
      <c r="B239" s="3" t="s">
        <v>2</v>
      </c>
      <c r="C239" s="5" t="s">
        <v>10</v>
      </c>
      <c r="D239" s="12"/>
      <c r="E239" s="12"/>
      <c r="F239" s="12"/>
      <c r="G239" s="12"/>
      <c r="H239" s="14">
        <v>0</v>
      </c>
      <c r="I239" s="14">
        <v>0</v>
      </c>
      <c r="J239" s="12"/>
      <c r="K239" s="12"/>
      <c r="L239" s="12">
        <f t="shared" si="301"/>
        <v>0</v>
      </c>
      <c r="M239" s="15">
        <f t="shared" si="302"/>
        <v>0</v>
      </c>
      <c r="N239" s="18" t="e">
        <f t="shared" si="254"/>
        <v>#DIV/0!</v>
      </c>
      <c r="O239" s="8"/>
      <c r="P239" s="6" t="s">
        <v>59</v>
      </c>
    </row>
    <row r="240" spans="1:16" s="6" customFormat="1" ht="18.75" hidden="1" x14ac:dyDescent="0.25">
      <c r="A240" s="19" t="str">
        <f t="shared" si="223"/>
        <v>b</v>
      </c>
      <c r="B240" s="3" t="s">
        <v>2</v>
      </c>
      <c r="C240" s="2" t="s">
        <v>11</v>
      </c>
      <c r="D240" s="11"/>
      <c r="E240" s="11"/>
      <c r="F240" s="11"/>
      <c r="G240" s="11"/>
      <c r="H240" s="11">
        <v>0</v>
      </c>
      <c r="I240" s="11">
        <v>0</v>
      </c>
      <c r="J240" s="12"/>
      <c r="K240" s="11"/>
      <c r="L240" s="11">
        <f t="shared" si="301"/>
        <v>0</v>
      </c>
      <c r="M240" s="16">
        <f t="shared" si="302"/>
        <v>0</v>
      </c>
      <c r="N240" s="17" t="e">
        <f t="shared" si="254"/>
        <v>#DIV/0!</v>
      </c>
      <c r="O240" s="7"/>
      <c r="P240" s="6" t="s">
        <v>59</v>
      </c>
    </row>
    <row r="241" spans="1:16" s="6" customFormat="1" ht="18.75" hidden="1" x14ac:dyDescent="0.25">
      <c r="A241" s="19" t="str">
        <f t="shared" si="223"/>
        <v>b</v>
      </c>
      <c r="B241" s="3" t="s">
        <v>2</v>
      </c>
      <c r="C241" s="2" t="s">
        <v>12</v>
      </c>
      <c r="D241" s="11"/>
      <c r="E241" s="11"/>
      <c r="F241" s="11"/>
      <c r="G241" s="11"/>
      <c r="H241" s="11">
        <v>0</v>
      </c>
      <c r="I241" s="11">
        <v>0</v>
      </c>
      <c r="J241" s="12"/>
      <c r="K241" s="11"/>
      <c r="L241" s="11">
        <f t="shared" si="301"/>
        <v>0</v>
      </c>
      <c r="M241" s="16">
        <f t="shared" si="302"/>
        <v>0</v>
      </c>
      <c r="N241" s="17" t="e">
        <f t="shared" si="254"/>
        <v>#DIV/0!</v>
      </c>
      <c r="O241" s="7"/>
      <c r="P241" s="6" t="s">
        <v>59</v>
      </c>
    </row>
    <row r="242" spans="1:16" s="6" customFormat="1" ht="18.75" hidden="1" x14ac:dyDescent="0.25">
      <c r="A242" s="19" t="str">
        <f t="shared" si="223"/>
        <v>b</v>
      </c>
      <c r="B242" s="3" t="s">
        <v>2</v>
      </c>
      <c r="C242" s="2" t="s">
        <v>13</v>
      </c>
      <c r="D242" s="11"/>
      <c r="E242" s="11"/>
      <c r="F242" s="11"/>
      <c r="G242" s="11"/>
      <c r="H242" s="11">
        <v>0</v>
      </c>
      <c r="I242" s="11">
        <v>0</v>
      </c>
      <c r="J242" s="12"/>
      <c r="K242" s="11"/>
      <c r="L242" s="11">
        <f t="shared" si="301"/>
        <v>0</v>
      </c>
      <c r="M242" s="16">
        <f t="shared" si="302"/>
        <v>0</v>
      </c>
      <c r="N242" s="17" t="e">
        <f t="shared" si="254"/>
        <v>#DIV/0!</v>
      </c>
      <c r="O242" s="7"/>
      <c r="P242" s="6" t="s">
        <v>59</v>
      </c>
    </row>
    <row r="243" spans="1:16" ht="54" x14ac:dyDescent="0.25">
      <c r="A243" s="32" t="str">
        <f t="shared" si="223"/>
        <v>a</v>
      </c>
      <c r="B243" s="33" t="s">
        <v>81</v>
      </c>
      <c r="C243" s="33" t="s">
        <v>33</v>
      </c>
      <c r="D243" s="34">
        <f t="shared" ref="D243" si="303">D244+D252+D253+D254</f>
        <v>0</v>
      </c>
      <c r="E243" s="34"/>
      <c r="F243" s="34"/>
      <c r="G243" s="34"/>
      <c r="H243" s="44">
        <f t="shared" ref="H243:I243" si="304">H244+H252+H253+H254</f>
        <v>4000000</v>
      </c>
      <c r="I243" s="44">
        <f t="shared" si="304"/>
        <v>4284000</v>
      </c>
      <c r="J243" s="34">
        <f t="shared" ref="J243" si="305">J244+J252+J253+J254</f>
        <v>3919506</v>
      </c>
      <c r="K243" s="34">
        <f t="shared" ref="K243" si="306">K244+K252+K253+K254</f>
        <v>358713.4</v>
      </c>
      <c r="L243" s="34">
        <f t="shared" ref="L243" si="307">L244+L252+L253+L254</f>
        <v>4278219.4000000004</v>
      </c>
      <c r="M243" s="34">
        <f t="shared" ref="M243" si="308">M244+M252+M253+M254</f>
        <v>5780.5999999996275</v>
      </c>
      <c r="N243" s="35">
        <f t="shared" si="254"/>
        <v>0.99865065359477134</v>
      </c>
      <c r="O243" s="36"/>
      <c r="P243" s="37" t="s">
        <v>59</v>
      </c>
    </row>
    <row r="244" spans="1:16" ht="19.5" x14ac:dyDescent="0.25">
      <c r="A244" s="32" t="str">
        <f t="shared" si="223"/>
        <v>a</v>
      </c>
      <c r="B244" s="38" t="s">
        <v>2</v>
      </c>
      <c r="C244" s="39" t="s">
        <v>3</v>
      </c>
      <c r="D244" s="40">
        <f t="shared" ref="D244" si="309">D245+D246+D247+D248+D249+D250+D251</f>
        <v>0</v>
      </c>
      <c r="E244" s="40"/>
      <c r="F244" s="40"/>
      <c r="G244" s="40"/>
      <c r="H244" s="40">
        <f t="shared" ref="H244:I244" si="310">H245+H246+H247+H248+H249+H250+H251</f>
        <v>4000000</v>
      </c>
      <c r="I244" s="40">
        <f t="shared" si="310"/>
        <v>4284000</v>
      </c>
      <c r="J244" s="34">
        <f t="shared" ref="J244" si="311">J245+J246+J247+J248+J249+J250+J251</f>
        <v>3919506</v>
      </c>
      <c r="K244" s="40">
        <f t="shared" ref="K244:M244" si="312">K245+K246+K247+K248+K249+K250+K251</f>
        <v>358713.4</v>
      </c>
      <c r="L244" s="40">
        <f t="shared" si="312"/>
        <v>4278219.4000000004</v>
      </c>
      <c r="M244" s="40">
        <f t="shared" si="312"/>
        <v>5780.5999999996275</v>
      </c>
      <c r="N244" s="41">
        <f t="shared" si="254"/>
        <v>0.99865065359477134</v>
      </c>
      <c r="O244" s="36"/>
      <c r="P244" s="37" t="s">
        <v>59</v>
      </c>
    </row>
    <row r="245" spans="1:16" s="6" customFormat="1" ht="18.75" hidden="1" x14ac:dyDescent="0.25">
      <c r="A245" s="19" t="str">
        <f t="shared" si="223"/>
        <v>b</v>
      </c>
      <c r="B245" s="3" t="s">
        <v>2</v>
      </c>
      <c r="C245" s="4" t="s">
        <v>4</v>
      </c>
      <c r="D245" s="12"/>
      <c r="E245" s="12"/>
      <c r="F245" s="12"/>
      <c r="G245" s="12"/>
      <c r="H245" s="14">
        <v>0</v>
      </c>
      <c r="I245" s="14">
        <v>0</v>
      </c>
      <c r="J245" s="12"/>
      <c r="K245" s="12"/>
      <c r="L245" s="12">
        <f t="shared" ref="L245:L254" si="313">J245+K245</f>
        <v>0</v>
      </c>
      <c r="M245" s="15">
        <f t="shared" ref="M245:M254" si="314">I245-L245</f>
        <v>0</v>
      </c>
      <c r="N245" s="18" t="e">
        <f t="shared" si="254"/>
        <v>#DIV/0!</v>
      </c>
      <c r="O245" s="8"/>
      <c r="P245" s="6" t="s">
        <v>59</v>
      </c>
    </row>
    <row r="246" spans="1:16" s="6" customFormat="1" ht="18.75" hidden="1" x14ac:dyDescent="0.25">
      <c r="A246" s="19" t="str">
        <f t="shared" si="223"/>
        <v>b</v>
      </c>
      <c r="B246" s="3" t="s">
        <v>2</v>
      </c>
      <c r="C246" s="4" t="s">
        <v>5</v>
      </c>
      <c r="D246" s="12"/>
      <c r="E246" s="12"/>
      <c r="F246" s="12"/>
      <c r="G246" s="12"/>
      <c r="H246" s="14">
        <v>0</v>
      </c>
      <c r="I246" s="14">
        <v>0</v>
      </c>
      <c r="J246" s="12"/>
      <c r="K246" s="12"/>
      <c r="L246" s="12">
        <f t="shared" si="313"/>
        <v>0</v>
      </c>
      <c r="M246" s="15">
        <f t="shared" si="314"/>
        <v>0</v>
      </c>
      <c r="N246" s="18" t="e">
        <f t="shared" si="254"/>
        <v>#DIV/0!</v>
      </c>
      <c r="O246" s="8"/>
      <c r="P246" s="6" t="s">
        <v>59</v>
      </c>
    </row>
    <row r="247" spans="1:16" s="6" customFormat="1" ht="18.75" hidden="1" x14ac:dyDescent="0.25">
      <c r="A247" s="19" t="str">
        <f t="shared" si="223"/>
        <v>b</v>
      </c>
      <c r="B247" s="3" t="s">
        <v>2</v>
      </c>
      <c r="C247" s="4" t="s">
        <v>6</v>
      </c>
      <c r="D247" s="12"/>
      <c r="E247" s="12"/>
      <c r="F247" s="12"/>
      <c r="G247" s="12"/>
      <c r="H247" s="14">
        <v>0</v>
      </c>
      <c r="I247" s="14">
        <v>0</v>
      </c>
      <c r="J247" s="12"/>
      <c r="K247" s="12"/>
      <c r="L247" s="12">
        <f t="shared" si="313"/>
        <v>0</v>
      </c>
      <c r="M247" s="15">
        <f t="shared" si="314"/>
        <v>0</v>
      </c>
      <c r="N247" s="18" t="e">
        <f t="shared" si="254"/>
        <v>#DIV/0!</v>
      </c>
      <c r="O247" s="8"/>
      <c r="P247" s="6" t="s">
        <v>59</v>
      </c>
    </row>
    <row r="248" spans="1:16" s="6" customFormat="1" ht="18.75" hidden="1" x14ac:dyDescent="0.25">
      <c r="A248" s="19" t="str">
        <f t="shared" ref="A248:A287" si="315">IF((D248+J248+H248+I248+K248+L248)&gt;0,"a","b")</f>
        <v>b</v>
      </c>
      <c r="B248" s="3" t="s">
        <v>2</v>
      </c>
      <c r="C248" s="5" t="s">
        <v>7</v>
      </c>
      <c r="D248" s="12"/>
      <c r="E248" s="12"/>
      <c r="F248" s="12"/>
      <c r="G248" s="12"/>
      <c r="H248" s="14">
        <v>0</v>
      </c>
      <c r="I248" s="14">
        <v>0</v>
      </c>
      <c r="J248" s="12"/>
      <c r="K248" s="12"/>
      <c r="L248" s="12">
        <f t="shared" si="313"/>
        <v>0</v>
      </c>
      <c r="M248" s="15">
        <f t="shared" si="314"/>
        <v>0</v>
      </c>
      <c r="N248" s="18" t="e">
        <f t="shared" si="254"/>
        <v>#DIV/0!</v>
      </c>
      <c r="O248" s="8"/>
      <c r="P248" s="6" t="s">
        <v>59</v>
      </c>
    </row>
    <row r="249" spans="1:16" s="6" customFormat="1" ht="18.75" hidden="1" x14ac:dyDescent="0.25">
      <c r="A249" s="19" t="str">
        <f t="shared" si="315"/>
        <v>b</v>
      </c>
      <c r="B249" s="3" t="s">
        <v>2</v>
      </c>
      <c r="C249" s="5" t="s">
        <v>8</v>
      </c>
      <c r="D249" s="12"/>
      <c r="E249" s="12"/>
      <c r="F249" s="12"/>
      <c r="G249" s="12"/>
      <c r="H249" s="14">
        <v>0</v>
      </c>
      <c r="I249" s="14">
        <v>0</v>
      </c>
      <c r="J249" s="12"/>
      <c r="K249" s="12"/>
      <c r="L249" s="12">
        <f t="shared" si="313"/>
        <v>0</v>
      </c>
      <c r="M249" s="15">
        <f t="shared" si="314"/>
        <v>0</v>
      </c>
      <c r="N249" s="18" t="e">
        <f t="shared" si="254"/>
        <v>#DIV/0!</v>
      </c>
      <c r="O249" s="8"/>
      <c r="P249" s="6" t="s">
        <v>59</v>
      </c>
    </row>
    <row r="250" spans="1:16" ht="19.5" x14ac:dyDescent="0.25">
      <c r="A250" s="32" t="str">
        <f t="shared" si="315"/>
        <v>a</v>
      </c>
      <c r="B250" s="42" t="s">
        <v>2</v>
      </c>
      <c r="C250" s="43" t="s">
        <v>9</v>
      </c>
      <c r="D250" s="34"/>
      <c r="E250" s="34"/>
      <c r="F250" s="34"/>
      <c r="G250" s="34"/>
      <c r="H250" s="45">
        <v>4000000</v>
      </c>
      <c r="I250" s="45">
        <v>4284000</v>
      </c>
      <c r="J250" s="34">
        <v>3919506</v>
      </c>
      <c r="K250" s="34">
        <v>358713.4</v>
      </c>
      <c r="L250" s="34">
        <f t="shared" si="313"/>
        <v>4278219.4000000004</v>
      </c>
      <c r="M250" s="34">
        <f t="shared" si="314"/>
        <v>5780.5999999996275</v>
      </c>
      <c r="N250" s="35">
        <f t="shared" si="254"/>
        <v>0.99865065359477134</v>
      </c>
      <c r="O250" s="36"/>
      <c r="P250" s="37" t="s">
        <v>59</v>
      </c>
    </row>
    <row r="251" spans="1:16" s="6" customFormat="1" ht="18.75" hidden="1" x14ac:dyDescent="0.25">
      <c r="A251" s="19" t="str">
        <f t="shared" si="315"/>
        <v>b</v>
      </c>
      <c r="B251" s="3" t="s">
        <v>2</v>
      </c>
      <c r="C251" s="5" t="s">
        <v>10</v>
      </c>
      <c r="D251" s="12"/>
      <c r="E251" s="12"/>
      <c r="F251" s="12"/>
      <c r="G251" s="12"/>
      <c r="H251" s="14">
        <v>0</v>
      </c>
      <c r="I251" s="14">
        <v>0</v>
      </c>
      <c r="J251" s="12"/>
      <c r="K251" s="12"/>
      <c r="L251" s="12">
        <f t="shared" si="313"/>
        <v>0</v>
      </c>
      <c r="M251" s="15">
        <f t="shared" si="314"/>
        <v>0</v>
      </c>
      <c r="N251" s="18" t="e">
        <f t="shared" si="254"/>
        <v>#DIV/0!</v>
      </c>
      <c r="O251" s="8"/>
      <c r="P251" s="6" t="s">
        <v>59</v>
      </c>
    </row>
    <row r="252" spans="1:16" s="6" customFormat="1" ht="18.75" hidden="1" x14ac:dyDescent="0.25">
      <c r="A252" s="19" t="str">
        <f t="shared" si="315"/>
        <v>b</v>
      </c>
      <c r="B252" s="3" t="s">
        <v>2</v>
      </c>
      <c r="C252" s="2" t="s">
        <v>11</v>
      </c>
      <c r="D252" s="11"/>
      <c r="E252" s="11"/>
      <c r="F252" s="11"/>
      <c r="G252" s="11"/>
      <c r="H252" s="11">
        <v>0</v>
      </c>
      <c r="I252" s="11">
        <v>0</v>
      </c>
      <c r="J252" s="12"/>
      <c r="K252" s="11"/>
      <c r="L252" s="11">
        <f t="shared" si="313"/>
        <v>0</v>
      </c>
      <c r="M252" s="16">
        <f t="shared" si="314"/>
        <v>0</v>
      </c>
      <c r="N252" s="17" t="e">
        <f t="shared" si="254"/>
        <v>#DIV/0!</v>
      </c>
      <c r="O252" s="7"/>
      <c r="P252" s="6" t="s">
        <v>59</v>
      </c>
    </row>
    <row r="253" spans="1:16" s="6" customFormat="1" ht="18.75" hidden="1" x14ac:dyDescent="0.25">
      <c r="A253" s="19" t="str">
        <f t="shared" si="315"/>
        <v>b</v>
      </c>
      <c r="B253" s="3" t="s">
        <v>2</v>
      </c>
      <c r="C253" s="2" t="s">
        <v>12</v>
      </c>
      <c r="D253" s="11"/>
      <c r="E253" s="11"/>
      <c r="F253" s="11"/>
      <c r="G253" s="11"/>
      <c r="H253" s="11">
        <v>0</v>
      </c>
      <c r="I253" s="11">
        <v>0</v>
      </c>
      <c r="J253" s="12"/>
      <c r="K253" s="11"/>
      <c r="L253" s="11">
        <f t="shared" si="313"/>
        <v>0</v>
      </c>
      <c r="M253" s="16">
        <f t="shared" si="314"/>
        <v>0</v>
      </c>
      <c r="N253" s="17" t="e">
        <f t="shared" si="254"/>
        <v>#DIV/0!</v>
      </c>
      <c r="O253" s="7"/>
      <c r="P253" s="6" t="s">
        <v>59</v>
      </c>
    </row>
    <row r="254" spans="1:16" s="6" customFormat="1" ht="18.75" hidden="1" x14ac:dyDescent="0.25">
      <c r="A254" s="19" t="str">
        <f t="shared" si="315"/>
        <v>b</v>
      </c>
      <c r="B254" s="3" t="s">
        <v>2</v>
      </c>
      <c r="C254" s="2" t="s">
        <v>13</v>
      </c>
      <c r="D254" s="11"/>
      <c r="E254" s="11"/>
      <c r="F254" s="11"/>
      <c r="G254" s="11"/>
      <c r="H254" s="11">
        <v>0</v>
      </c>
      <c r="I254" s="11">
        <v>0</v>
      </c>
      <c r="J254" s="12"/>
      <c r="K254" s="11"/>
      <c r="L254" s="11">
        <f t="shared" si="313"/>
        <v>0</v>
      </c>
      <c r="M254" s="16">
        <f t="shared" si="314"/>
        <v>0</v>
      </c>
      <c r="N254" s="17" t="e">
        <f t="shared" si="254"/>
        <v>#DIV/0!</v>
      </c>
      <c r="O254" s="7"/>
      <c r="P254" s="6" t="s">
        <v>59</v>
      </c>
    </row>
    <row r="255" spans="1:16" ht="54" x14ac:dyDescent="0.25">
      <c r="A255" s="32" t="str">
        <f t="shared" si="315"/>
        <v>a</v>
      </c>
      <c r="B255" s="33" t="s">
        <v>82</v>
      </c>
      <c r="C255" s="33" t="s">
        <v>34</v>
      </c>
      <c r="D255" s="34">
        <f t="shared" ref="D255" si="316">D256+D264+D265+D266</f>
        <v>0</v>
      </c>
      <c r="E255" s="34"/>
      <c r="F255" s="34"/>
      <c r="G255" s="34"/>
      <c r="H255" s="44">
        <f t="shared" ref="H255:I255" si="317">H256+H264+H265+H266</f>
        <v>4500000</v>
      </c>
      <c r="I255" s="44">
        <f t="shared" si="317"/>
        <v>5069000</v>
      </c>
      <c r="J255" s="34">
        <f t="shared" ref="J255" si="318">J256+J264+J265+J266</f>
        <v>4639070</v>
      </c>
      <c r="K255" s="34">
        <f t="shared" ref="K255" si="319">K256+K264+K265+K266</f>
        <v>435500</v>
      </c>
      <c r="L255" s="34">
        <f t="shared" ref="L255" si="320">L256+L264+L265+L266</f>
        <v>5074570</v>
      </c>
      <c r="M255" s="34">
        <f t="shared" ref="M255" si="321">M256+M264+M265+M266</f>
        <v>-5570</v>
      </c>
      <c r="N255" s="35">
        <f t="shared" si="254"/>
        <v>1.0010988360623396</v>
      </c>
      <c r="O255" s="36"/>
      <c r="P255" s="37" t="s">
        <v>59</v>
      </c>
    </row>
    <row r="256" spans="1:16" ht="19.5" x14ac:dyDescent="0.25">
      <c r="A256" s="32" t="str">
        <f t="shared" si="315"/>
        <v>a</v>
      </c>
      <c r="B256" s="38" t="s">
        <v>2</v>
      </c>
      <c r="C256" s="39" t="s">
        <v>3</v>
      </c>
      <c r="D256" s="40">
        <f t="shared" ref="D256" si="322">D257+D258+D259+D260+D261+D262+D263</f>
        <v>0</v>
      </c>
      <c r="E256" s="40"/>
      <c r="F256" s="40"/>
      <c r="G256" s="40"/>
      <c r="H256" s="40">
        <f t="shared" ref="H256:I256" si="323">H257+H258+H259+H260+H261+H262+H263</f>
        <v>4500000</v>
      </c>
      <c r="I256" s="40">
        <f t="shared" si="323"/>
        <v>5069000</v>
      </c>
      <c r="J256" s="34">
        <f t="shared" ref="J256" si="324">J257+J258+J259+J260+J261+J262+J263</f>
        <v>4639070</v>
      </c>
      <c r="K256" s="40">
        <f t="shared" ref="K256:M256" si="325">K257+K258+K259+K260+K261+K262+K263</f>
        <v>435500</v>
      </c>
      <c r="L256" s="40">
        <f t="shared" si="325"/>
        <v>5074570</v>
      </c>
      <c r="M256" s="40">
        <f t="shared" si="325"/>
        <v>-5570</v>
      </c>
      <c r="N256" s="41">
        <f t="shared" si="254"/>
        <v>1.0010988360623396</v>
      </c>
      <c r="O256" s="36"/>
      <c r="P256" s="37" t="s">
        <v>59</v>
      </c>
    </row>
    <row r="257" spans="1:16" s="6" customFormat="1" ht="18.75" hidden="1" x14ac:dyDescent="0.25">
      <c r="A257" s="19" t="str">
        <f t="shared" si="315"/>
        <v>b</v>
      </c>
      <c r="B257" s="3" t="s">
        <v>2</v>
      </c>
      <c r="C257" s="4" t="s">
        <v>4</v>
      </c>
      <c r="D257" s="12"/>
      <c r="E257" s="12"/>
      <c r="F257" s="12"/>
      <c r="G257" s="12"/>
      <c r="H257" s="14">
        <v>0</v>
      </c>
      <c r="I257" s="14">
        <v>0</v>
      </c>
      <c r="J257" s="12"/>
      <c r="K257" s="12"/>
      <c r="L257" s="12">
        <f t="shared" ref="L257:L266" si="326">J257+K257</f>
        <v>0</v>
      </c>
      <c r="M257" s="15">
        <f t="shared" ref="M257:M266" si="327">I257-L257</f>
        <v>0</v>
      </c>
      <c r="N257" s="18" t="e">
        <f t="shared" si="254"/>
        <v>#DIV/0!</v>
      </c>
      <c r="O257" s="8"/>
      <c r="P257" s="6" t="s">
        <v>59</v>
      </c>
    </row>
    <row r="258" spans="1:16" s="6" customFormat="1" ht="18.75" hidden="1" x14ac:dyDescent="0.25">
      <c r="A258" s="19" t="str">
        <f t="shared" si="315"/>
        <v>b</v>
      </c>
      <c r="B258" s="3" t="s">
        <v>2</v>
      </c>
      <c r="C258" s="4" t="s">
        <v>5</v>
      </c>
      <c r="D258" s="12"/>
      <c r="E258" s="12"/>
      <c r="F258" s="12"/>
      <c r="G258" s="12"/>
      <c r="H258" s="14">
        <v>0</v>
      </c>
      <c r="I258" s="14">
        <v>0</v>
      </c>
      <c r="J258" s="12"/>
      <c r="K258" s="12"/>
      <c r="L258" s="12">
        <f t="shared" si="326"/>
        <v>0</v>
      </c>
      <c r="M258" s="15">
        <f t="shared" si="327"/>
        <v>0</v>
      </c>
      <c r="N258" s="18" t="e">
        <f t="shared" si="254"/>
        <v>#DIV/0!</v>
      </c>
      <c r="O258" s="8"/>
      <c r="P258" s="6" t="s">
        <v>59</v>
      </c>
    </row>
    <row r="259" spans="1:16" s="6" customFormat="1" ht="18.75" hidden="1" x14ac:dyDescent="0.25">
      <c r="A259" s="19" t="str">
        <f t="shared" si="315"/>
        <v>b</v>
      </c>
      <c r="B259" s="3" t="s">
        <v>2</v>
      </c>
      <c r="C259" s="4" t="s">
        <v>6</v>
      </c>
      <c r="D259" s="12"/>
      <c r="E259" s="12"/>
      <c r="F259" s="12"/>
      <c r="G259" s="12"/>
      <c r="H259" s="14">
        <v>0</v>
      </c>
      <c r="I259" s="14">
        <v>0</v>
      </c>
      <c r="J259" s="12"/>
      <c r="K259" s="12"/>
      <c r="L259" s="12">
        <f t="shared" si="326"/>
        <v>0</v>
      </c>
      <c r="M259" s="15">
        <f t="shared" si="327"/>
        <v>0</v>
      </c>
      <c r="N259" s="18" t="e">
        <f t="shared" si="254"/>
        <v>#DIV/0!</v>
      </c>
      <c r="O259" s="8"/>
      <c r="P259" s="6" t="s">
        <v>59</v>
      </c>
    </row>
    <row r="260" spans="1:16" s="6" customFormat="1" ht="18.75" hidden="1" x14ac:dyDescent="0.25">
      <c r="A260" s="19" t="str">
        <f t="shared" si="315"/>
        <v>b</v>
      </c>
      <c r="B260" s="3" t="s">
        <v>2</v>
      </c>
      <c r="C260" s="5" t="s">
        <v>7</v>
      </c>
      <c r="D260" s="12"/>
      <c r="E260" s="12"/>
      <c r="F260" s="12"/>
      <c r="G260" s="12"/>
      <c r="H260" s="14">
        <v>0</v>
      </c>
      <c r="I260" s="14">
        <v>0</v>
      </c>
      <c r="J260" s="12"/>
      <c r="K260" s="12"/>
      <c r="L260" s="12">
        <f t="shared" si="326"/>
        <v>0</v>
      </c>
      <c r="M260" s="15">
        <f t="shared" si="327"/>
        <v>0</v>
      </c>
      <c r="N260" s="18" t="e">
        <f t="shared" si="254"/>
        <v>#DIV/0!</v>
      </c>
      <c r="O260" s="8"/>
      <c r="P260" s="6" t="s">
        <v>59</v>
      </c>
    </row>
    <row r="261" spans="1:16" s="6" customFormat="1" ht="18.75" hidden="1" x14ac:dyDescent="0.25">
      <c r="A261" s="19" t="str">
        <f t="shared" si="315"/>
        <v>b</v>
      </c>
      <c r="B261" s="3" t="s">
        <v>2</v>
      </c>
      <c r="C261" s="5" t="s">
        <v>8</v>
      </c>
      <c r="D261" s="12"/>
      <c r="E261" s="12"/>
      <c r="F261" s="12"/>
      <c r="G261" s="12"/>
      <c r="H261" s="14">
        <v>0</v>
      </c>
      <c r="I261" s="14">
        <v>0</v>
      </c>
      <c r="J261" s="12"/>
      <c r="K261" s="12"/>
      <c r="L261" s="12">
        <f t="shared" si="326"/>
        <v>0</v>
      </c>
      <c r="M261" s="15">
        <f t="shared" si="327"/>
        <v>0</v>
      </c>
      <c r="N261" s="18" t="e">
        <f t="shared" si="254"/>
        <v>#DIV/0!</v>
      </c>
      <c r="O261" s="8"/>
      <c r="P261" s="6" t="s">
        <v>59</v>
      </c>
    </row>
    <row r="262" spans="1:16" ht="19.5" x14ac:dyDescent="0.25">
      <c r="A262" s="32" t="str">
        <f t="shared" si="315"/>
        <v>a</v>
      </c>
      <c r="B262" s="42" t="s">
        <v>2</v>
      </c>
      <c r="C262" s="43" t="s">
        <v>9</v>
      </c>
      <c r="D262" s="34"/>
      <c r="E262" s="34"/>
      <c r="F262" s="34"/>
      <c r="G262" s="34"/>
      <c r="H262" s="45">
        <v>4500000</v>
      </c>
      <c r="I262" s="45">
        <v>5069000</v>
      </c>
      <c r="J262" s="34">
        <v>4639070</v>
      </c>
      <c r="K262" s="34">
        <v>435500</v>
      </c>
      <c r="L262" s="34">
        <f t="shared" si="326"/>
        <v>5074570</v>
      </c>
      <c r="M262" s="34">
        <f t="shared" si="327"/>
        <v>-5570</v>
      </c>
      <c r="N262" s="35">
        <f t="shared" si="254"/>
        <v>1.0010988360623396</v>
      </c>
      <c r="O262" s="36"/>
      <c r="P262" s="37" t="s">
        <v>59</v>
      </c>
    </row>
    <row r="263" spans="1:16" s="6" customFormat="1" ht="18.75" hidden="1" x14ac:dyDescent="0.25">
      <c r="A263" s="19" t="str">
        <f t="shared" si="315"/>
        <v>b</v>
      </c>
      <c r="B263" s="3" t="s">
        <v>2</v>
      </c>
      <c r="C263" s="5" t="s">
        <v>10</v>
      </c>
      <c r="D263" s="12"/>
      <c r="E263" s="12"/>
      <c r="F263" s="12"/>
      <c r="G263" s="12"/>
      <c r="H263" s="14">
        <v>0</v>
      </c>
      <c r="I263" s="14">
        <v>0</v>
      </c>
      <c r="J263" s="12"/>
      <c r="K263" s="12"/>
      <c r="L263" s="12">
        <f t="shared" si="326"/>
        <v>0</v>
      </c>
      <c r="M263" s="15">
        <f t="shared" si="327"/>
        <v>0</v>
      </c>
      <c r="N263" s="18" t="e">
        <f t="shared" si="254"/>
        <v>#DIV/0!</v>
      </c>
      <c r="O263" s="8"/>
      <c r="P263" s="6" t="s">
        <v>59</v>
      </c>
    </row>
    <row r="264" spans="1:16" s="6" customFormat="1" ht="18.75" hidden="1" x14ac:dyDescent="0.25">
      <c r="A264" s="19" t="str">
        <f t="shared" si="315"/>
        <v>b</v>
      </c>
      <c r="B264" s="3" t="s">
        <v>2</v>
      </c>
      <c r="C264" s="2" t="s">
        <v>11</v>
      </c>
      <c r="D264" s="11"/>
      <c r="E264" s="11"/>
      <c r="F264" s="11"/>
      <c r="G264" s="11"/>
      <c r="H264" s="11">
        <v>0</v>
      </c>
      <c r="I264" s="11">
        <v>0</v>
      </c>
      <c r="J264" s="12"/>
      <c r="K264" s="11"/>
      <c r="L264" s="11">
        <f t="shared" si="326"/>
        <v>0</v>
      </c>
      <c r="M264" s="16">
        <f t="shared" si="327"/>
        <v>0</v>
      </c>
      <c r="N264" s="17" t="e">
        <f t="shared" si="254"/>
        <v>#DIV/0!</v>
      </c>
      <c r="O264" s="7"/>
      <c r="P264" s="6" t="s">
        <v>59</v>
      </c>
    </row>
    <row r="265" spans="1:16" s="6" customFormat="1" ht="18.75" hidden="1" x14ac:dyDescent="0.25">
      <c r="A265" s="19" t="str">
        <f t="shared" si="315"/>
        <v>b</v>
      </c>
      <c r="B265" s="3" t="s">
        <v>2</v>
      </c>
      <c r="C265" s="2" t="s">
        <v>12</v>
      </c>
      <c r="D265" s="11"/>
      <c r="E265" s="11"/>
      <c r="F265" s="11"/>
      <c r="G265" s="11"/>
      <c r="H265" s="11">
        <v>0</v>
      </c>
      <c r="I265" s="11">
        <v>0</v>
      </c>
      <c r="J265" s="12"/>
      <c r="K265" s="11"/>
      <c r="L265" s="11">
        <f t="shared" si="326"/>
        <v>0</v>
      </c>
      <c r="M265" s="16">
        <f t="shared" si="327"/>
        <v>0</v>
      </c>
      <c r="N265" s="17" t="e">
        <f t="shared" si="254"/>
        <v>#DIV/0!</v>
      </c>
      <c r="O265" s="7"/>
      <c r="P265" s="6" t="s">
        <v>59</v>
      </c>
    </row>
    <row r="266" spans="1:16" s="6" customFormat="1" ht="18.75" hidden="1" x14ac:dyDescent="0.25">
      <c r="A266" s="19" t="str">
        <f t="shared" si="315"/>
        <v>b</v>
      </c>
      <c r="B266" s="3" t="s">
        <v>2</v>
      </c>
      <c r="C266" s="2" t="s">
        <v>13</v>
      </c>
      <c r="D266" s="11"/>
      <c r="E266" s="11"/>
      <c r="F266" s="11"/>
      <c r="G266" s="11"/>
      <c r="H266" s="11">
        <v>0</v>
      </c>
      <c r="I266" s="11">
        <v>0</v>
      </c>
      <c r="J266" s="12"/>
      <c r="K266" s="11"/>
      <c r="L266" s="11">
        <f t="shared" si="326"/>
        <v>0</v>
      </c>
      <c r="M266" s="16">
        <f t="shared" si="327"/>
        <v>0</v>
      </c>
      <c r="N266" s="17" t="e">
        <f t="shared" si="254"/>
        <v>#DIV/0!</v>
      </c>
      <c r="O266" s="7"/>
      <c r="P266" s="6" t="s">
        <v>59</v>
      </c>
    </row>
    <row r="267" spans="1:16" ht="54" x14ac:dyDescent="0.25">
      <c r="A267" s="32" t="str">
        <f t="shared" si="315"/>
        <v>a</v>
      </c>
      <c r="B267" s="33" t="s">
        <v>83</v>
      </c>
      <c r="C267" s="33" t="s">
        <v>35</v>
      </c>
      <c r="D267" s="34">
        <f t="shared" ref="D267" si="328">D268+D276+D277+D278</f>
        <v>0</v>
      </c>
      <c r="E267" s="34"/>
      <c r="F267" s="34"/>
      <c r="G267" s="34"/>
      <c r="H267" s="44">
        <f t="shared" ref="H267:I267" si="329">H268+H276+H277+H278</f>
        <v>8000000</v>
      </c>
      <c r="I267" s="44">
        <f t="shared" si="329"/>
        <v>9842000</v>
      </c>
      <c r="J267" s="34">
        <f t="shared" ref="J267" si="330">J268+J276+J277+J278</f>
        <v>8994437</v>
      </c>
      <c r="K267" s="34">
        <f t="shared" ref="K267" si="331">K268+K276+K277+K278</f>
        <v>847563</v>
      </c>
      <c r="L267" s="34">
        <f t="shared" ref="L267" si="332">L268+L276+L277+L278</f>
        <v>9842000</v>
      </c>
      <c r="M267" s="34">
        <f t="shared" ref="M267" si="333">M268+M276+M277+M278</f>
        <v>0</v>
      </c>
      <c r="N267" s="35">
        <f t="shared" si="254"/>
        <v>1</v>
      </c>
      <c r="O267" s="36"/>
      <c r="P267" s="37" t="s">
        <v>59</v>
      </c>
    </row>
    <row r="268" spans="1:16" ht="19.5" x14ac:dyDescent="0.25">
      <c r="A268" s="32" t="str">
        <f t="shared" si="315"/>
        <v>a</v>
      </c>
      <c r="B268" s="38" t="s">
        <v>2</v>
      </c>
      <c r="C268" s="39" t="s">
        <v>3</v>
      </c>
      <c r="D268" s="40">
        <f t="shared" ref="D268" si="334">D269+D270+D271+D272+D273+D274+D275</f>
        <v>0</v>
      </c>
      <c r="E268" s="40"/>
      <c r="F268" s="40"/>
      <c r="G268" s="40"/>
      <c r="H268" s="40">
        <f t="shared" ref="H268:I268" si="335">H269+H270+H271+H272+H273+H274+H275</f>
        <v>8000000</v>
      </c>
      <c r="I268" s="40">
        <f t="shared" si="335"/>
        <v>9842000</v>
      </c>
      <c r="J268" s="34">
        <f t="shared" ref="J268" si="336">J269+J270+J271+J272+J273+J274+J275</f>
        <v>8994437</v>
      </c>
      <c r="K268" s="40">
        <f t="shared" ref="K268:M268" si="337">K269+K270+K271+K272+K273+K274+K275</f>
        <v>847563</v>
      </c>
      <c r="L268" s="40">
        <f t="shared" si="337"/>
        <v>9842000</v>
      </c>
      <c r="M268" s="40">
        <f t="shared" si="337"/>
        <v>0</v>
      </c>
      <c r="N268" s="41">
        <f t="shared" si="254"/>
        <v>1</v>
      </c>
      <c r="O268" s="36"/>
      <c r="P268" s="37" t="s">
        <v>59</v>
      </c>
    </row>
    <row r="269" spans="1:16" s="6" customFormat="1" ht="18.75" hidden="1" x14ac:dyDescent="0.25">
      <c r="A269" s="19" t="str">
        <f t="shared" si="315"/>
        <v>b</v>
      </c>
      <c r="B269" s="3" t="s">
        <v>2</v>
      </c>
      <c r="C269" s="4" t="s">
        <v>4</v>
      </c>
      <c r="D269" s="12"/>
      <c r="E269" s="12"/>
      <c r="F269" s="12"/>
      <c r="G269" s="12"/>
      <c r="H269" s="14">
        <v>0</v>
      </c>
      <c r="I269" s="14">
        <v>0</v>
      </c>
      <c r="J269" s="12"/>
      <c r="K269" s="12"/>
      <c r="L269" s="12">
        <f t="shared" ref="L269:L278" si="338">J269+K269</f>
        <v>0</v>
      </c>
      <c r="M269" s="15">
        <f t="shared" ref="M269:M278" si="339">I269-L269</f>
        <v>0</v>
      </c>
      <c r="N269" s="18" t="e">
        <f t="shared" si="254"/>
        <v>#DIV/0!</v>
      </c>
      <c r="O269" s="8"/>
      <c r="P269" s="6" t="s">
        <v>59</v>
      </c>
    </row>
    <row r="270" spans="1:16" s="6" customFormat="1" ht="18.75" hidden="1" x14ac:dyDescent="0.25">
      <c r="A270" s="19" t="str">
        <f t="shared" si="315"/>
        <v>b</v>
      </c>
      <c r="B270" s="3" t="s">
        <v>2</v>
      </c>
      <c r="C270" s="4" t="s">
        <v>5</v>
      </c>
      <c r="D270" s="12"/>
      <c r="E270" s="12"/>
      <c r="F270" s="12"/>
      <c r="G270" s="12"/>
      <c r="H270" s="14">
        <v>0</v>
      </c>
      <c r="I270" s="14">
        <v>0</v>
      </c>
      <c r="J270" s="12"/>
      <c r="K270" s="12"/>
      <c r="L270" s="12">
        <f t="shared" si="338"/>
        <v>0</v>
      </c>
      <c r="M270" s="15">
        <f t="shared" si="339"/>
        <v>0</v>
      </c>
      <c r="N270" s="18" t="e">
        <f t="shared" si="254"/>
        <v>#DIV/0!</v>
      </c>
      <c r="O270" s="8"/>
      <c r="P270" s="6" t="s">
        <v>59</v>
      </c>
    </row>
    <row r="271" spans="1:16" s="6" customFormat="1" ht="18.75" hidden="1" x14ac:dyDescent="0.25">
      <c r="A271" s="19" t="str">
        <f t="shared" si="315"/>
        <v>b</v>
      </c>
      <c r="B271" s="3" t="s">
        <v>2</v>
      </c>
      <c r="C271" s="4" t="s">
        <v>6</v>
      </c>
      <c r="D271" s="12"/>
      <c r="E271" s="12"/>
      <c r="F271" s="12"/>
      <c r="G271" s="12"/>
      <c r="H271" s="14">
        <v>0</v>
      </c>
      <c r="I271" s="14">
        <v>0</v>
      </c>
      <c r="J271" s="12"/>
      <c r="K271" s="12"/>
      <c r="L271" s="12">
        <f t="shared" si="338"/>
        <v>0</v>
      </c>
      <c r="M271" s="15">
        <f t="shared" si="339"/>
        <v>0</v>
      </c>
      <c r="N271" s="18" t="e">
        <f t="shared" si="254"/>
        <v>#DIV/0!</v>
      </c>
      <c r="O271" s="8"/>
      <c r="P271" s="6" t="s">
        <v>59</v>
      </c>
    </row>
    <row r="272" spans="1:16" s="6" customFormat="1" ht="18.75" hidden="1" x14ac:dyDescent="0.25">
      <c r="A272" s="19" t="str">
        <f t="shared" si="315"/>
        <v>b</v>
      </c>
      <c r="B272" s="3" t="s">
        <v>2</v>
      </c>
      <c r="C272" s="5" t="s">
        <v>7</v>
      </c>
      <c r="D272" s="12"/>
      <c r="E272" s="12"/>
      <c r="F272" s="12"/>
      <c r="G272" s="12"/>
      <c r="H272" s="14">
        <v>0</v>
      </c>
      <c r="I272" s="14">
        <v>0</v>
      </c>
      <c r="J272" s="12"/>
      <c r="K272" s="12"/>
      <c r="L272" s="12">
        <f t="shared" si="338"/>
        <v>0</v>
      </c>
      <c r="M272" s="15">
        <f t="shared" si="339"/>
        <v>0</v>
      </c>
      <c r="N272" s="18" t="e">
        <f t="shared" si="254"/>
        <v>#DIV/0!</v>
      </c>
      <c r="O272" s="8"/>
      <c r="P272" s="6" t="s">
        <v>59</v>
      </c>
    </row>
    <row r="273" spans="1:16" s="6" customFormat="1" ht="18.75" hidden="1" x14ac:dyDescent="0.25">
      <c r="A273" s="19" t="str">
        <f t="shared" si="315"/>
        <v>b</v>
      </c>
      <c r="B273" s="3" t="s">
        <v>2</v>
      </c>
      <c r="C273" s="5" t="s">
        <v>8</v>
      </c>
      <c r="D273" s="12"/>
      <c r="E273" s="12"/>
      <c r="F273" s="12"/>
      <c r="G273" s="12"/>
      <c r="H273" s="14">
        <v>0</v>
      </c>
      <c r="I273" s="14">
        <v>0</v>
      </c>
      <c r="J273" s="12"/>
      <c r="K273" s="12"/>
      <c r="L273" s="12">
        <f t="shared" si="338"/>
        <v>0</v>
      </c>
      <c r="M273" s="15">
        <f t="shared" si="339"/>
        <v>0</v>
      </c>
      <c r="N273" s="18" t="e">
        <f t="shared" si="254"/>
        <v>#DIV/0!</v>
      </c>
      <c r="O273" s="8"/>
      <c r="P273" s="6" t="s">
        <v>59</v>
      </c>
    </row>
    <row r="274" spans="1:16" ht="19.5" x14ac:dyDescent="0.25">
      <c r="A274" s="32" t="str">
        <f t="shared" si="315"/>
        <v>a</v>
      </c>
      <c r="B274" s="42" t="s">
        <v>2</v>
      </c>
      <c r="C274" s="43" t="s">
        <v>9</v>
      </c>
      <c r="D274" s="34"/>
      <c r="E274" s="34"/>
      <c r="F274" s="34"/>
      <c r="G274" s="34"/>
      <c r="H274" s="45">
        <v>8000000</v>
      </c>
      <c r="I274" s="45">
        <v>9842000</v>
      </c>
      <c r="J274" s="34">
        <v>8994437</v>
      </c>
      <c r="K274" s="34">
        <v>847563</v>
      </c>
      <c r="L274" s="34">
        <f t="shared" si="338"/>
        <v>9842000</v>
      </c>
      <c r="M274" s="34">
        <f t="shared" si="339"/>
        <v>0</v>
      </c>
      <c r="N274" s="35">
        <f t="shared" si="254"/>
        <v>1</v>
      </c>
      <c r="O274" s="36"/>
      <c r="P274" s="37" t="s">
        <v>59</v>
      </c>
    </row>
    <row r="275" spans="1:16" s="6" customFormat="1" ht="18.75" hidden="1" x14ac:dyDescent="0.25">
      <c r="A275" s="19" t="str">
        <f t="shared" si="315"/>
        <v>b</v>
      </c>
      <c r="B275" s="3" t="s">
        <v>2</v>
      </c>
      <c r="C275" s="5" t="s">
        <v>10</v>
      </c>
      <c r="D275" s="12"/>
      <c r="E275" s="12"/>
      <c r="F275" s="12"/>
      <c r="G275" s="12"/>
      <c r="H275" s="14">
        <v>0</v>
      </c>
      <c r="I275" s="14">
        <v>0</v>
      </c>
      <c r="J275" s="12"/>
      <c r="K275" s="12"/>
      <c r="L275" s="12">
        <f t="shared" si="338"/>
        <v>0</v>
      </c>
      <c r="M275" s="15">
        <f t="shared" si="339"/>
        <v>0</v>
      </c>
      <c r="N275" s="18" t="e">
        <f t="shared" si="254"/>
        <v>#DIV/0!</v>
      </c>
      <c r="O275" s="8"/>
      <c r="P275" s="6" t="s">
        <v>59</v>
      </c>
    </row>
    <row r="276" spans="1:16" s="6" customFormat="1" ht="18.75" hidden="1" x14ac:dyDescent="0.25">
      <c r="A276" s="19" t="str">
        <f t="shared" si="315"/>
        <v>b</v>
      </c>
      <c r="B276" s="3" t="s">
        <v>2</v>
      </c>
      <c r="C276" s="2" t="s">
        <v>11</v>
      </c>
      <c r="D276" s="11"/>
      <c r="E276" s="11"/>
      <c r="F276" s="11"/>
      <c r="G276" s="11"/>
      <c r="H276" s="11">
        <v>0</v>
      </c>
      <c r="I276" s="11">
        <v>0</v>
      </c>
      <c r="J276" s="12"/>
      <c r="K276" s="11"/>
      <c r="L276" s="11">
        <f t="shared" si="338"/>
        <v>0</v>
      </c>
      <c r="M276" s="16">
        <f t="shared" si="339"/>
        <v>0</v>
      </c>
      <c r="N276" s="17" t="e">
        <f t="shared" si="254"/>
        <v>#DIV/0!</v>
      </c>
      <c r="O276" s="7"/>
      <c r="P276" s="6" t="s">
        <v>59</v>
      </c>
    </row>
    <row r="277" spans="1:16" s="6" customFormat="1" ht="18.75" hidden="1" x14ac:dyDescent="0.25">
      <c r="A277" s="19" t="str">
        <f t="shared" si="315"/>
        <v>b</v>
      </c>
      <c r="B277" s="3" t="s">
        <v>2</v>
      </c>
      <c r="C277" s="2" t="s">
        <v>12</v>
      </c>
      <c r="D277" s="11"/>
      <c r="E277" s="11"/>
      <c r="F277" s="11"/>
      <c r="G277" s="11"/>
      <c r="H277" s="11">
        <v>0</v>
      </c>
      <c r="I277" s="11">
        <v>0</v>
      </c>
      <c r="J277" s="12"/>
      <c r="K277" s="11"/>
      <c r="L277" s="11">
        <f t="shared" si="338"/>
        <v>0</v>
      </c>
      <c r="M277" s="16">
        <f t="shared" si="339"/>
        <v>0</v>
      </c>
      <c r="N277" s="17" t="e">
        <f t="shared" si="254"/>
        <v>#DIV/0!</v>
      </c>
      <c r="O277" s="7"/>
      <c r="P277" s="6" t="s">
        <v>59</v>
      </c>
    </row>
    <row r="278" spans="1:16" s="6" customFormat="1" ht="18.75" hidden="1" x14ac:dyDescent="0.25">
      <c r="A278" s="19" t="str">
        <f t="shared" si="315"/>
        <v>b</v>
      </c>
      <c r="B278" s="3" t="s">
        <v>2</v>
      </c>
      <c r="C278" s="2" t="s">
        <v>13</v>
      </c>
      <c r="D278" s="11"/>
      <c r="E278" s="11"/>
      <c r="F278" s="11"/>
      <c r="G278" s="11"/>
      <c r="H278" s="11">
        <v>0</v>
      </c>
      <c r="I278" s="11">
        <v>0</v>
      </c>
      <c r="J278" s="12"/>
      <c r="K278" s="11"/>
      <c r="L278" s="11">
        <f t="shared" si="338"/>
        <v>0</v>
      </c>
      <c r="M278" s="16">
        <f t="shared" si="339"/>
        <v>0</v>
      </c>
      <c r="N278" s="17" t="e">
        <f t="shared" si="254"/>
        <v>#DIV/0!</v>
      </c>
      <c r="O278" s="7"/>
      <c r="P278" s="6" t="s">
        <v>59</v>
      </c>
    </row>
    <row r="279" spans="1:16" ht="36" x14ac:dyDescent="0.25">
      <c r="A279" s="32" t="str">
        <f t="shared" si="315"/>
        <v>a</v>
      </c>
      <c r="B279" s="33" t="s">
        <v>84</v>
      </c>
      <c r="C279" s="33" t="s">
        <v>36</v>
      </c>
      <c r="D279" s="34">
        <f t="shared" ref="D279" si="340">D280+D288+D289+D290</f>
        <v>0</v>
      </c>
      <c r="E279" s="34"/>
      <c r="F279" s="34"/>
      <c r="G279" s="34"/>
      <c r="H279" s="44">
        <f t="shared" ref="H279:I279" si="341">H280+H288+H289+H290</f>
        <v>754000000</v>
      </c>
      <c r="I279" s="44">
        <f t="shared" si="341"/>
        <v>765000000</v>
      </c>
      <c r="J279" s="34">
        <f t="shared" ref="J279" si="342">J280+J288+J289+J290</f>
        <v>744742344</v>
      </c>
      <c r="K279" s="34">
        <f t="shared" ref="K279" si="343">K280+K288+K289+K290</f>
        <v>20257656</v>
      </c>
      <c r="L279" s="34">
        <f t="shared" ref="L279" si="344">L280+L288+L289+L290</f>
        <v>765000000</v>
      </c>
      <c r="M279" s="34">
        <f t="shared" ref="M279" si="345">M280+M288+M289+M290</f>
        <v>0</v>
      </c>
      <c r="N279" s="35">
        <f t="shared" ref="N279:N290" si="346">L279/I279</f>
        <v>1</v>
      </c>
      <c r="O279" s="36"/>
      <c r="P279" s="37" t="s">
        <v>59</v>
      </c>
    </row>
    <row r="280" spans="1:16" ht="19.5" x14ac:dyDescent="0.25">
      <c r="A280" s="32" t="str">
        <f t="shared" si="315"/>
        <v>a</v>
      </c>
      <c r="B280" s="38" t="s">
        <v>2</v>
      </c>
      <c r="C280" s="39" t="s">
        <v>3</v>
      </c>
      <c r="D280" s="40">
        <f t="shared" ref="D280" si="347">D281+D282+D283+D284+D285+D286+D287</f>
        <v>0</v>
      </c>
      <c r="E280" s="40"/>
      <c r="F280" s="40"/>
      <c r="G280" s="40"/>
      <c r="H280" s="40">
        <f t="shared" ref="H280:I280" si="348">H281+H282+H283+H284+H285+H286+H287</f>
        <v>754000000</v>
      </c>
      <c r="I280" s="40">
        <f t="shared" si="348"/>
        <v>765000000</v>
      </c>
      <c r="J280" s="34">
        <f t="shared" ref="J280" si="349">J281+J282+J283+J284+J285+J286+J287</f>
        <v>744742344</v>
      </c>
      <c r="K280" s="40">
        <f t="shared" ref="K280:M280" si="350">K281+K282+K283+K284+K285+K286+K287</f>
        <v>20257656</v>
      </c>
      <c r="L280" s="40">
        <f t="shared" si="350"/>
        <v>765000000</v>
      </c>
      <c r="M280" s="40">
        <f t="shared" si="350"/>
        <v>0</v>
      </c>
      <c r="N280" s="41">
        <f t="shared" si="346"/>
        <v>1</v>
      </c>
      <c r="O280" s="36"/>
      <c r="P280" s="37" t="s">
        <v>59</v>
      </c>
    </row>
    <row r="281" spans="1:16" s="6" customFormat="1" ht="18.75" hidden="1" x14ac:dyDescent="0.25">
      <c r="A281" s="19" t="str">
        <f t="shared" si="315"/>
        <v>b</v>
      </c>
      <c r="B281" s="3" t="s">
        <v>2</v>
      </c>
      <c r="C281" s="4" t="s">
        <v>4</v>
      </c>
      <c r="D281" s="12"/>
      <c r="E281" s="12"/>
      <c r="F281" s="12"/>
      <c r="G281" s="12"/>
      <c r="H281" s="14">
        <v>0</v>
      </c>
      <c r="I281" s="14">
        <v>0</v>
      </c>
      <c r="J281" s="12"/>
      <c r="K281" s="12"/>
      <c r="L281" s="12">
        <f t="shared" ref="L281:L290" si="351">J281+K281</f>
        <v>0</v>
      </c>
      <c r="M281" s="15">
        <f t="shared" ref="M281:M290" si="352">I281-L281</f>
        <v>0</v>
      </c>
      <c r="N281" s="18" t="e">
        <f t="shared" si="346"/>
        <v>#DIV/0!</v>
      </c>
      <c r="O281" s="8"/>
      <c r="P281" s="6" t="s">
        <v>59</v>
      </c>
    </row>
    <row r="282" spans="1:16" ht="19.5" x14ac:dyDescent="0.25">
      <c r="A282" s="32" t="str">
        <f t="shared" si="315"/>
        <v>a</v>
      </c>
      <c r="B282" s="42" t="s">
        <v>2</v>
      </c>
      <c r="C282" s="43" t="s">
        <v>5</v>
      </c>
      <c r="D282" s="34"/>
      <c r="E282" s="34"/>
      <c r="F282" s="34"/>
      <c r="G282" s="34"/>
      <c r="H282" s="45">
        <v>4000000</v>
      </c>
      <c r="I282" s="45">
        <v>3940000</v>
      </c>
      <c r="J282" s="34">
        <v>3303294</v>
      </c>
      <c r="K282" s="34">
        <f>270000+270000</f>
        <v>540000</v>
      </c>
      <c r="L282" s="34">
        <f t="shared" si="351"/>
        <v>3843294</v>
      </c>
      <c r="M282" s="34">
        <f t="shared" si="352"/>
        <v>96706</v>
      </c>
      <c r="N282" s="35">
        <f t="shared" si="346"/>
        <v>0.97545532994923856</v>
      </c>
      <c r="O282" s="36"/>
      <c r="P282" s="37" t="s">
        <v>59</v>
      </c>
    </row>
    <row r="283" spans="1:16" s="6" customFormat="1" ht="18.75" hidden="1" x14ac:dyDescent="0.25">
      <c r="A283" s="19" t="str">
        <f t="shared" si="315"/>
        <v>b</v>
      </c>
      <c r="B283" s="3" t="s">
        <v>2</v>
      </c>
      <c r="C283" s="4" t="s">
        <v>6</v>
      </c>
      <c r="D283" s="12"/>
      <c r="E283" s="12"/>
      <c r="F283" s="12"/>
      <c r="G283" s="12"/>
      <c r="H283" s="14">
        <v>0</v>
      </c>
      <c r="I283" s="14">
        <v>0</v>
      </c>
      <c r="J283" s="12"/>
      <c r="K283" s="12"/>
      <c r="L283" s="12">
        <f t="shared" si="351"/>
        <v>0</v>
      </c>
      <c r="M283" s="15">
        <f t="shared" si="352"/>
        <v>0</v>
      </c>
      <c r="N283" s="18" t="e">
        <f t="shared" si="346"/>
        <v>#DIV/0!</v>
      </c>
      <c r="O283" s="8"/>
      <c r="P283" s="6" t="s">
        <v>59</v>
      </c>
    </row>
    <row r="284" spans="1:16" s="6" customFormat="1" ht="18.75" hidden="1" x14ac:dyDescent="0.25">
      <c r="A284" s="19" t="str">
        <f t="shared" si="315"/>
        <v>b</v>
      </c>
      <c r="B284" s="3" t="s">
        <v>2</v>
      </c>
      <c r="C284" s="5" t="s">
        <v>7</v>
      </c>
      <c r="D284" s="12"/>
      <c r="E284" s="12"/>
      <c r="F284" s="12"/>
      <c r="G284" s="12"/>
      <c r="H284" s="14">
        <v>0</v>
      </c>
      <c r="I284" s="14">
        <v>0</v>
      </c>
      <c r="J284" s="12"/>
      <c r="K284" s="12"/>
      <c r="L284" s="12">
        <f t="shared" si="351"/>
        <v>0</v>
      </c>
      <c r="M284" s="15">
        <f t="shared" si="352"/>
        <v>0</v>
      </c>
      <c r="N284" s="18" t="e">
        <f t="shared" si="346"/>
        <v>#DIV/0!</v>
      </c>
      <c r="O284" s="8"/>
      <c r="P284" s="6" t="s">
        <v>59</v>
      </c>
    </row>
    <row r="285" spans="1:16" s="6" customFormat="1" ht="18.75" hidden="1" x14ac:dyDescent="0.25">
      <c r="A285" s="19" t="str">
        <f t="shared" si="315"/>
        <v>b</v>
      </c>
      <c r="B285" s="3" t="s">
        <v>2</v>
      </c>
      <c r="C285" s="5" t="s">
        <v>8</v>
      </c>
      <c r="D285" s="12"/>
      <c r="E285" s="12"/>
      <c r="F285" s="12"/>
      <c r="G285" s="12"/>
      <c r="H285" s="14">
        <v>0</v>
      </c>
      <c r="I285" s="14">
        <v>0</v>
      </c>
      <c r="J285" s="12"/>
      <c r="K285" s="12"/>
      <c r="L285" s="12">
        <f t="shared" si="351"/>
        <v>0</v>
      </c>
      <c r="M285" s="15">
        <f t="shared" si="352"/>
        <v>0</v>
      </c>
      <c r="N285" s="18" t="e">
        <f t="shared" si="346"/>
        <v>#DIV/0!</v>
      </c>
      <c r="O285" s="8"/>
      <c r="P285" s="6" t="s">
        <v>59</v>
      </c>
    </row>
    <row r="286" spans="1:16" ht="19.5" x14ac:dyDescent="0.25">
      <c r="A286" s="32" t="str">
        <f t="shared" si="315"/>
        <v>a</v>
      </c>
      <c r="B286" s="42" t="s">
        <v>2</v>
      </c>
      <c r="C286" s="43" t="s">
        <v>9</v>
      </c>
      <c r="D286" s="34"/>
      <c r="E286" s="34"/>
      <c r="F286" s="34"/>
      <c r="G286" s="34"/>
      <c r="H286" s="45">
        <v>750000000</v>
      </c>
      <c r="I286" s="45">
        <v>761000000</v>
      </c>
      <c r="J286" s="34">
        <v>741386888</v>
      </c>
      <c r="K286" s="34">
        <f>19613112-4555+96706</f>
        <v>19705263</v>
      </c>
      <c r="L286" s="34">
        <f t="shared" si="351"/>
        <v>761092151</v>
      </c>
      <c r="M286" s="34">
        <f t="shared" si="352"/>
        <v>-92151</v>
      </c>
      <c r="N286" s="35">
        <f t="shared" si="346"/>
        <v>1.0001210919842314</v>
      </c>
      <c r="O286" s="36"/>
      <c r="P286" s="37" t="s">
        <v>59</v>
      </c>
    </row>
    <row r="287" spans="1:16" ht="19.5" x14ac:dyDescent="0.25">
      <c r="A287" s="32" t="str">
        <f t="shared" si="315"/>
        <v>a</v>
      </c>
      <c r="B287" s="42" t="s">
        <v>2</v>
      </c>
      <c r="C287" s="43" t="s">
        <v>10</v>
      </c>
      <c r="D287" s="34"/>
      <c r="E287" s="34"/>
      <c r="F287" s="34"/>
      <c r="G287" s="34"/>
      <c r="H287" s="45">
        <v>0</v>
      </c>
      <c r="I287" s="45">
        <v>60000</v>
      </c>
      <c r="J287" s="34">
        <v>52162</v>
      </c>
      <c r="K287" s="34">
        <f>4555+7838</f>
        <v>12393</v>
      </c>
      <c r="L287" s="34">
        <f t="shared" si="351"/>
        <v>64555</v>
      </c>
      <c r="M287" s="34">
        <f t="shared" si="352"/>
        <v>-4555</v>
      </c>
      <c r="N287" s="35">
        <f t="shared" si="346"/>
        <v>1.0759166666666666</v>
      </c>
      <c r="O287" s="36"/>
      <c r="P287" s="37" t="s">
        <v>59</v>
      </c>
    </row>
    <row r="288" spans="1:16" s="6" customFormat="1" ht="18.75" hidden="1" x14ac:dyDescent="0.25">
      <c r="A288" s="19" t="str">
        <f t="shared" ref="A288:A290" si="353">IF((D288+J288+H288+I288+K288+L288)&gt;0,"a","b")</f>
        <v>b</v>
      </c>
      <c r="B288" s="3" t="s">
        <v>2</v>
      </c>
      <c r="C288" s="2" t="s">
        <v>11</v>
      </c>
      <c r="D288" s="11"/>
      <c r="E288" s="11"/>
      <c r="F288" s="11"/>
      <c r="G288" s="11"/>
      <c r="H288" s="11">
        <v>0</v>
      </c>
      <c r="I288" s="11">
        <v>0</v>
      </c>
      <c r="J288" s="12"/>
      <c r="K288" s="11"/>
      <c r="L288" s="11">
        <f t="shared" si="351"/>
        <v>0</v>
      </c>
      <c r="M288" s="16">
        <f t="shared" si="352"/>
        <v>0</v>
      </c>
      <c r="N288" s="17" t="e">
        <f t="shared" si="346"/>
        <v>#DIV/0!</v>
      </c>
      <c r="O288" s="7"/>
      <c r="P288" s="6" t="s">
        <v>59</v>
      </c>
    </row>
    <row r="289" spans="1:16" s="6" customFormat="1" ht="18.75" hidden="1" x14ac:dyDescent="0.25">
      <c r="A289" s="19" t="str">
        <f t="shared" si="353"/>
        <v>b</v>
      </c>
      <c r="B289" s="3" t="s">
        <v>2</v>
      </c>
      <c r="C289" s="2" t="s">
        <v>12</v>
      </c>
      <c r="D289" s="11"/>
      <c r="E289" s="11"/>
      <c r="F289" s="11"/>
      <c r="G289" s="11"/>
      <c r="H289" s="11">
        <v>0</v>
      </c>
      <c r="I289" s="11">
        <v>0</v>
      </c>
      <c r="J289" s="12"/>
      <c r="K289" s="11"/>
      <c r="L289" s="11">
        <f t="shared" si="351"/>
        <v>0</v>
      </c>
      <c r="M289" s="16">
        <f t="shared" si="352"/>
        <v>0</v>
      </c>
      <c r="N289" s="17" t="e">
        <f t="shared" si="346"/>
        <v>#DIV/0!</v>
      </c>
      <c r="O289" s="7"/>
      <c r="P289" s="6" t="s">
        <v>59</v>
      </c>
    </row>
    <row r="290" spans="1:16" s="6" customFormat="1" ht="18.75" hidden="1" x14ac:dyDescent="0.25">
      <c r="A290" s="19" t="str">
        <f t="shared" si="353"/>
        <v>b</v>
      </c>
      <c r="B290" s="3" t="s">
        <v>2</v>
      </c>
      <c r="C290" s="2" t="s">
        <v>13</v>
      </c>
      <c r="D290" s="11"/>
      <c r="E290" s="11"/>
      <c r="F290" s="11"/>
      <c r="G290" s="11"/>
      <c r="H290" s="11">
        <v>0</v>
      </c>
      <c r="I290" s="11">
        <v>0</v>
      </c>
      <c r="J290" s="12"/>
      <c r="K290" s="11"/>
      <c r="L290" s="11">
        <f t="shared" si="351"/>
        <v>0</v>
      </c>
      <c r="M290" s="16">
        <f t="shared" si="352"/>
        <v>0</v>
      </c>
      <c r="N290" s="17" t="e">
        <f t="shared" si="346"/>
        <v>#DIV/0!</v>
      </c>
      <c r="O290" s="7"/>
      <c r="P290" s="6" t="s">
        <v>59</v>
      </c>
    </row>
    <row r="291" spans="1:16" ht="37.5" customHeight="1" x14ac:dyDescent="0.25">
      <c r="A291" s="32" t="str">
        <f t="shared" ref="A291:A302" si="354">IF((D291+J291+H291+I291+K291+L291)&gt;0,"a","b")</f>
        <v>a</v>
      </c>
      <c r="B291" s="33" t="s">
        <v>85</v>
      </c>
      <c r="C291" s="33" t="s">
        <v>37</v>
      </c>
      <c r="D291" s="34">
        <f t="shared" ref="D291:F291" si="355">D292+D300+D301+D302</f>
        <v>0</v>
      </c>
      <c r="E291" s="34"/>
      <c r="F291" s="34">
        <f t="shared" si="355"/>
        <v>0</v>
      </c>
      <c r="G291" s="34"/>
      <c r="H291" s="44">
        <f t="shared" ref="H291:I291" si="356">H292+H300+H301+H302</f>
        <v>12660000</v>
      </c>
      <c r="I291" s="44">
        <f t="shared" si="356"/>
        <v>12660200</v>
      </c>
      <c r="J291" s="34">
        <f t="shared" ref="J291" si="357">J292+J300+J301+J302</f>
        <v>9315061</v>
      </c>
      <c r="K291" s="34">
        <f t="shared" ref="K291" si="358">K292+K300+K301+K302</f>
        <v>1028239</v>
      </c>
      <c r="L291" s="34">
        <f t="shared" ref="L291" si="359">L292+L300+L301+L302</f>
        <v>10343300</v>
      </c>
      <c r="M291" s="34">
        <f t="shared" ref="M291" si="360">M292+M300+M301+M302</f>
        <v>2316900</v>
      </c>
      <c r="N291" s="35">
        <f t="shared" ref="N291:N302" si="361">L291/I291</f>
        <v>0.81699341242634393</v>
      </c>
      <c r="O291" s="36"/>
      <c r="P291" s="37" t="s">
        <v>59</v>
      </c>
    </row>
    <row r="292" spans="1:16" ht="19.5" x14ac:dyDescent="0.25">
      <c r="A292" s="32" t="str">
        <f t="shared" si="354"/>
        <v>a</v>
      </c>
      <c r="B292" s="38" t="s">
        <v>2</v>
      </c>
      <c r="C292" s="39" t="s">
        <v>3</v>
      </c>
      <c r="D292" s="40">
        <f t="shared" ref="D292:F292" si="362">D293+D294+D295+D296+D297+D298+D299</f>
        <v>0</v>
      </c>
      <c r="E292" s="40"/>
      <c r="F292" s="40">
        <f t="shared" si="362"/>
        <v>0</v>
      </c>
      <c r="G292" s="40"/>
      <c r="H292" s="40">
        <f t="shared" ref="H292:I292" si="363">H293+H294+H295+H296+H297+H298+H299</f>
        <v>12660000</v>
      </c>
      <c r="I292" s="40">
        <f t="shared" si="363"/>
        <v>12660200</v>
      </c>
      <c r="J292" s="34">
        <f t="shared" ref="J292" si="364">J293+J294+J295+J296+J297+J298+J299</f>
        <v>9315061</v>
      </c>
      <c r="K292" s="40">
        <f t="shared" ref="K292:M292" si="365">K293+K294+K295+K296+K297+K298+K299</f>
        <v>1028239</v>
      </c>
      <c r="L292" s="40">
        <f t="shared" si="365"/>
        <v>10343300</v>
      </c>
      <c r="M292" s="40">
        <f t="shared" si="365"/>
        <v>2316900</v>
      </c>
      <c r="N292" s="41">
        <f t="shared" si="361"/>
        <v>0.81699341242634393</v>
      </c>
      <c r="O292" s="36"/>
      <c r="P292" s="37" t="s">
        <v>59</v>
      </c>
    </row>
    <row r="293" spans="1:16" s="6" customFormat="1" ht="18.75" hidden="1" x14ac:dyDescent="0.25">
      <c r="A293" s="19" t="str">
        <f t="shared" si="354"/>
        <v>b</v>
      </c>
      <c r="B293" s="3" t="s">
        <v>2</v>
      </c>
      <c r="C293" s="4" t="s">
        <v>4</v>
      </c>
      <c r="D293" s="12"/>
      <c r="E293" s="12"/>
      <c r="F293" s="12"/>
      <c r="G293" s="12"/>
      <c r="H293" s="14">
        <v>0</v>
      </c>
      <c r="I293" s="14">
        <v>0</v>
      </c>
      <c r="J293" s="12"/>
      <c r="K293" s="12"/>
      <c r="L293" s="12">
        <f t="shared" ref="L293:L302" si="366">J293+K293</f>
        <v>0</v>
      </c>
      <c r="M293" s="15">
        <f t="shared" ref="M293:M302" si="367">I293-L293</f>
        <v>0</v>
      </c>
      <c r="N293" s="18" t="e">
        <f t="shared" si="361"/>
        <v>#DIV/0!</v>
      </c>
      <c r="O293" s="8"/>
      <c r="P293" s="6" t="s">
        <v>59</v>
      </c>
    </row>
    <row r="294" spans="1:16" ht="19.5" x14ac:dyDescent="0.25">
      <c r="A294" s="32" t="str">
        <f t="shared" si="354"/>
        <v>a</v>
      </c>
      <c r="B294" s="42" t="s">
        <v>2</v>
      </c>
      <c r="C294" s="43" t="s">
        <v>5</v>
      </c>
      <c r="D294" s="34"/>
      <c r="E294" s="34"/>
      <c r="F294" s="34"/>
      <c r="G294" s="34"/>
      <c r="H294" s="45">
        <v>0</v>
      </c>
      <c r="I294" s="45">
        <v>200</v>
      </c>
      <c r="J294" s="34"/>
      <c r="K294" s="34"/>
      <c r="L294" s="34">
        <f t="shared" si="366"/>
        <v>0</v>
      </c>
      <c r="M294" s="34">
        <f t="shared" si="367"/>
        <v>200</v>
      </c>
      <c r="N294" s="35">
        <f t="shared" si="361"/>
        <v>0</v>
      </c>
      <c r="O294" s="36"/>
      <c r="P294" s="37" t="s">
        <v>59</v>
      </c>
    </row>
    <row r="295" spans="1:16" s="6" customFormat="1" ht="18.75" hidden="1" x14ac:dyDescent="0.25">
      <c r="A295" s="19" t="str">
        <f t="shared" si="354"/>
        <v>b</v>
      </c>
      <c r="B295" s="3" t="s">
        <v>2</v>
      </c>
      <c r="C295" s="4" t="s">
        <v>6</v>
      </c>
      <c r="D295" s="12"/>
      <c r="E295" s="12"/>
      <c r="F295" s="12"/>
      <c r="G295" s="12"/>
      <c r="H295" s="14">
        <v>0</v>
      </c>
      <c r="I295" s="14">
        <v>0</v>
      </c>
      <c r="J295" s="12"/>
      <c r="K295" s="12"/>
      <c r="L295" s="12">
        <f t="shared" si="366"/>
        <v>0</v>
      </c>
      <c r="M295" s="15">
        <f t="shared" si="367"/>
        <v>0</v>
      </c>
      <c r="N295" s="18" t="e">
        <f t="shared" si="361"/>
        <v>#DIV/0!</v>
      </c>
      <c r="O295" s="8"/>
      <c r="P295" s="6" t="s">
        <v>59</v>
      </c>
    </row>
    <row r="296" spans="1:16" s="6" customFormat="1" ht="18.75" hidden="1" x14ac:dyDescent="0.25">
      <c r="A296" s="19" t="str">
        <f t="shared" si="354"/>
        <v>b</v>
      </c>
      <c r="B296" s="3" t="s">
        <v>2</v>
      </c>
      <c r="C296" s="5" t="s">
        <v>7</v>
      </c>
      <c r="D296" s="12"/>
      <c r="E296" s="12"/>
      <c r="F296" s="12"/>
      <c r="G296" s="12"/>
      <c r="H296" s="14">
        <v>0</v>
      </c>
      <c r="I296" s="14">
        <v>0</v>
      </c>
      <c r="J296" s="12"/>
      <c r="K296" s="12"/>
      <c r="L296" s="12">
        <f t="shared" si="366"/>
        <v>0</v>
      </c>
      <c r="M296" s="15">
        <f t="shared" si="367"/>
        <v>0</v>
      </c>
      <c r="N296" s="18" t="e">
        <f t="shared" si="361"/>
        <v>#DIV/0!</v>
      </c>
      <c r="O296" s="8"/>
      <c r="P296" s="6" t="s">
        <v>59</v>
      </c>
    </row>
    <row r="297" spans="1:16" s="6" customFormat="1" ht="18.75" hidden="1" x14ac:dyDescent="0.25">
      <c r="A297" s="19" t="str">
        <f t="shared" si="354"/>
        <v>b</v>
      </c>
      <c r="B297" s="3" t="s">
        <v>2</v>
      </c>
      <c r="C297" s="5" t="s">
        <v>8</v>
      </c>
      <c r="D297" s="12"/>
      <c r="E297" s="12"/>
      <c r="F297" s="12"/>
      <c r="G297" s="12"/>
      <c r="H297" s="14">
        <v>0</v>
      </c>
      <c r="I297" s="14">
        <v>0</v>
      </c>
      <c r="J297" s="12"/>
      <c r="K297" s="12"/>
      <c r="L297" s="12">
        <f t="shared" si="366"/>
        <v>0</v>
      </c>
      <c r="M297" s="15">
        <f t="shared" si="367"/>
        <v>0</v>
      </c>
      <c r="N297" s="18" t="e">
        <f t="shared" si="361"/>
        <v>#DIV/0!</v>
      </c>
      <c r="O297" s="8"/>
      <c r="P297" s="6" t="s">
        <v>59</v>
      </c>
    </row>
    <row r="298" spans="1:16" ht="19.5" x14ac:dyDescent="0.25">
      <c r="A298" s="32" t="str">
        <f t="shared" si="354"/>
        <v>a</v>
      </c>
      <c r="B298" s="42" t="s">
        <v>2</v>
      </c>
      <c r="C298" s="43" t="s">
        <v>9</v>
      </c>
      <c r="D298" s="34"/>
      <c r="E298" s="34"/>
      <c r="F298" s="34"/>
      <c r="G298" s="34"/>
      <c r="H298" s="45">
        <v>12660000</v>
      </c>
      <c r="I298" s="45">
        <v>12660000</v>
      </c>
      <c r="J298" s="34">
        <v>9315061</v>
      </c>
      <c r="K298" s="34">
        <v>1028239</v>
      </c>
      <c r="L298" s="34">
        <f t="shared" si="366"/>
        <v>10343300</v>
      </c>
      <c r="M298" s="34">
        <f t="shared" si="367"/>
        <v>2316700</v>
      </c>
      <c r="N298" s="35">
        <f t="shared" si="361"/>
        <v>0.81700631911532384</v>
      </c>
      <c r="O298" s="36"/>
      <c r="P298" s="37" t="s">
        <v>59</v>
      </c>
    </row>
    <row r="299" spans="1:16" s="6" customFormat="1" ht="18.75" hidden="1" x14ac:dyDescent="0.25">
      <c r="A299" s="19" t="str">
        <f t="shared" si="354"/>
        <v>b</v>
      </c>
      <c r="B299" s="3" t="s">
        <v>2</v>
      </c>
      <c r="C299" s="5" t="s">
        <v>10</v>
      </c>
      <c r="D299" s="12"/>
      <c r="E299" s="12"/>
      <c r="F299" s="12"/>
      <c r="G299" s="12"/>
      <c r="H299" s="14">
        <v>0</v>
      </c>
      <c r="I299" s="14">
        <v>0</v>
      </c>
      <c r="J299" s="12"/>
      <c r="K299" s="12"/>
      <c r="L299" s="12">
        <f t="shared" si="366"/>
        <v>0</v>
      </c>
      <c r="M299" s="15">
        <f t="shared" si="367"/>
        <v>0</v>
      </c>
      <c r="N299" s="18" t="e">
        <f t="shared" si="361"/>
        <v>#DIV/0!</v>
      </c>
      <c r="O299" s="8"/>
      <c r="P299" s="6" t="s">
        <v>59</v>
      </c>
    </row>
    <row r="300" spans="1:16" s="6" customFormat="1" ht="18.75" hidden="1" x14ac:dyDescent="0.25">
      <c r="A300" s="19" t="str">
        <f t="shared" si="354"/>
        <v>b</v>
      </c>
      <c r="B300" s="3" t="s">
        <v>2</v>
      </c>
      <c r="C300" s="2" t="s">
        <v>11</v>
      </c>
      <c r="D300" s="11"/>
      <c r="E300" s="11"/>
      <c r="F300" s="11"/>
      <c r="G300" s="11"/>
      <c r="H300" s="11">
        <v>0</v>
      </c>
      <c r="I300" s="11">
        <v>0</v>
      </c>
      <c r="J300" s="12"/>
      <c r="K300" s="11"/>
      <c r="L300" s="11">
        <f t="shared" si="366"/>
        <v>0</v>
      </c>
      <c r="M300" s="16">
        <f t="shared" si="367"/>
        <v>0</v>
      </c>
      <c r="N300" s="17" t="e">
        <f t="shared" si="361"/>
        <v>#DIV/0!</v>
      </c>
      <c r="O300" s="7"/>
      <c r="P300" s="6" t="s">
        <v>59</v>
      </c>
    </row>
    <row r="301" spans="1:16" s="6" customFormat="1" ht="18.75" hidden="1" x14ac:dyDescent="0.25">
      <c r="A301" s="19" t="str">
        <f t="shared" si="354"/>
        <v>b</v>
      </c>
      <c r="B301" s="3" t="s">
        <v>2</v>
      </c>
      <c r="C301" s="2" t="s">
        <v>12</v>
      </c>
      <c r="D301" s="11"/>
      <c r="E301" s="11"/>
      <c r="F301" s="11"/>
      <c r="G301" s="11"/>
      <c r="H301" s="11">
        <v>0</v>
      </c>
      <c r="I301" s="11">
        <v>0</v>
      </c>
      <c r="J301" s="12"/>
      <c r="K301" s="11"/>
      <c r="L301" s="11">
        <f t="shared" si="366"/>
        <v>0</v>
      </c>
      <c r="M301" s="16">
        <f t="shared" si="367"/>
        <v>0</v>
      </c>
      <c r="N301" s="17" t="e">
        <f t="shared" si="361"/>
        <v>#DIV/0!</v>
      </c>
      <c r="O301" s="7"/>
      <c r="P301" s="6" t="s">
        <v>59</v>
      </c>
    </row>
    <row r="302" spans="1:16" s="6" customFormat="1" ht="18.75" hidden="1" x14ac:dyDescent="0.25">
      <c r="A302" s="19" t="str">
        <f t="shared" si="354"/>
        <v>b</v>
      </c>
      <c r="B302" s="3" t="s">
        <v>2</v>
      </c>
      <c r="C302" s="2" t="s">
        <v>13</v>
      </c>
      <c r="D302" s="11"/>
      <c r="E302" s="11"/>
      <c r="F302" s="11"/>
      <c r="G302" s="11"/>
      <c r="H302" s="11">
        <v>0</v>
      </c>
      <c r="I302" s="11">
        <v>0</v>
      </c>
      <c r="J302" s="12"/>
      <c r="K302" s="11"/>
      <c r="L302" s="11">
        <f t="shared" si="366"/>
        <v>0</v>
      </c>
      <c r="M302" s="16">
        <f t="shared" si="367"/>
        <v>0</v>
      </c>
      <c r="N302" s="17" t="e">
        <f t="shared" si="361"/>
        <v>#DIV/0!</v>
      </c>
      <c r="O302" s="7"/>
      <c r="P302" s="6" t="s">
        <v>59</v>
      </c>
    </row>
    <row r="303" spans="1:16" ht="36" x14ac:dyDescent="0.25">
      <c r="A303" s="32" t="str">
        <f t="shared" ref="A303:A323" si="368">IF((D303+J303+H303+I303+K303+L303)&gt;0,"a","b")</f>
        <v>a</v>
      </c>
      <c r="B303" s="33" t="s">
        <v>87</v>
      </c>
      <c r="C303" s="33" t="s">
        <v>38</v>
      </c>
      <c r="D303" s="34">
        <f t="shared" ref="D303" si="369">D304+D312+D313+D314</f>
        <v>0</v>
      </c>
      <c r="E303" s="34"/>
      <c r="F303" s="34"/>
      <c r="G303" s="34"/>
      <c r="H303" s="44">
        <f t="shared" ref="H303:I303" si="370">H304+H312+H313+H314</f>
        <v>6105000</v>
      </c>
      <c r="I303" s="44">
        <f t="shared" si="370"/>
        <v>6450000</v>
      </c>
      <c r="J303" s="34">
        <f t="shared" ref="J303" si="371">J304+J312+J313+J314</f>
        <v>5292901</v>
      </c>
      <c r="K303" s="34">
        <f t="shared" ref="K303" si="372">K304+K312+K313+K314</f>
        <v>967599</v>
      </c>
      <c r="L303" s="34">
        <f t="shared" ref="L303" si="373">L304+L312+L313+L314</f>
        <v>6260500</v>
      </c>
      <c r="M303" s="34">
        <f t="shared" ref="M303" si="374">M304+M312+M313+M314</f>
        <v>189500</v>
      </c>
      <c r="N303" s="35">
        <f t="shared" ref="N303:N314" si="375">L303/I303</f>
        <v>0.97062015503875965</v>
      </c>
      <c r="O303" s="36"/>
      <c r="P303" s="37" t="s">
        <v>59</v>
      </c>
    </row>
    <row r="304" spans="1:16" ht="19.5" x14ac:dyDescent="0.25">
      <c r="A304" s="32" t="str">
        <f t="shared" si="368"/>
        <v>a</v>
      </c>
      <c r="B304" s="38" t="s">
        <v>2</v>
      </c>
      <c r="C304" s="39" t="s">
        <v>3</v>
      </c>
      <c r="D304" s="40">
        <f t="shared" ref="D304" si="376">D305+D306+D307+D308+D309+D310+D311</f>
        <v>0</v>
      </c>
      <c r="E304" s="40"/>
      <c r="F304" s="40"/>
      <c r="G304" s="40"/>
      <c r="H304" s="40">
        <f t="shared" ref="H304:I304" si="377">H305+H306+H307+H308+H309+H310+H311</f>
        <v>6105000</v>
      </c>
      <c r="I304" s="40">
        <f t="shared" si="377"/>
        <v>6450000</v>
      </c>
      <c r="J304" s="34">
        <f t="shared" ref="J304" si="378">J305+J306+J307+J308+J309+J310+J311</f>
        <v>5292901</v>
      </c>
      <c r="K304" s="40">
        <f t="shared" ref="K304:M304" si="379">K305+K306+K307+K308+K309+K310+K311</f>
        <v>967599</v>
      </c>
      <c r="L304" s="40">
        <f t="shared" si="379"/>
        <v>6260500</v>
      </c>
      <c r="M304" s="40">
        <f t="shared" si="379"/>
        <v>189500</v>
      </c>
      <c r="N304" s="41">
        <f t="shared" si="375"/>
        <v>0.97062015503875965</v>
      </c>
      <c r="O304" s="36"/>
      <c r="P304" s="37" t="s">
        <v>59</v>
      </c>
    </row>
    <row r="305" spans="1:16" s="6" customFormat="1" ht="18.75" hidden="1" x14ac:dyDescent="0.25">
      <c r="A305" s="19" t="str">
        <f t="shared" si="368"/>
        <v>b</v>
      </c>
      <c r="B305" s="3" t="s">
        <v>2</v>
      </c>
      <c r="C305" s="4" t="s">
        <v>4</v>
      </c>
      <c r="D305" s="12"/>
      <c r="E305" s="12"/>
      <c r="F305" s="12"/>
      <c r="G305" s="12"/>
      <c r="H305" s="14">
        <v>0</v>
      </c>
      <c r="I305" s="14">
        <v>0</v>
      </c>
      <c r="J305" s="12"/>
      <c r="K305" s="12"/>
      <c r="L305" s="12">
        <f t="shared" ref="L305:L314" si="380">J305+K305</f>
        <v>0</v>
      </c>
      <c r="M305" s="15">
        <f t="shared" ref="M305:M314" si="381">I305-L305</f>
        <v>0</v>
      </c>
      <c r="N305" s="18" t="e">
        <f t="shared" si="375"/>
        <v>#DIV/0!</v>
      </c>
      <c r="O305" s="8"/>
      <c r="P305" s="6" t="s">
        <v>59</v>
      </c>
    </row>
    <row r="306" spans="1:16" s="6" customFormat="1" ht="18.75" hidden="1" x14ac:dyDescent="0.25">
      <c r="A306" s="19" t="str">
        <f t="shared" si="368"/>
        <v>b</v>
      </c>
      <c r="B306" s="3" t="s">
        <v>2</v>
      </c>
      <c r="C306" s="4" t="s">
        <v>5</v>
      </c>
      <c r="D306" s="12"/>
      <c r="E306" s="12"/>
      <c r="F306" s="12"/>
      <c r="G306" s="12"/>
      <c r="H306" s="14">
        <v>0</v>
      </c>
      <c r="I306" s="14">
        <v>0</v>
      </c>
      <c r="J306" s="12"/>
      <c r="K306" s="12"/>
      <c r="L306" s="12">
        <f t="shared" si="380"/>
        <v>0</v>
      </c>
      <c r="M306" s="15">
        <f t="shared" si="381"/>
        <v>0</v>
      </c>
      <c r="N306" s="18" t="e">
        <f t="shared" si="375"/>
        <v>#DIV/0!</v>
      </c>
      <c r="O306" s="8"/>
      <c r="P306" s="6" t="s">
        <v>59</v>
      </c>
    </row>
    <row r="307" spans="1:16" s="6" customFormat="1" ht="18.75" hidden="1" x14ac:dyDescent="0.25">
      <c r="A307" s="19" t="str">
        <f t="shared" si="368"/>
        <v>b</v>
      </c>
      <c r="B307" s="3" t="s">
        <v>2</v>
      </c>
      <c r="C307" s="4" t="s">
        <v>6</v>
      </c>
      <c r="D307" s="12"/>
      <c r="E307" s="12"/>
      <c r="F307" s="12"/>
      <c r="G307" s="12"/>
      <c r="H307" s="14">
        <v>0</v>
      </c>
      <c r="I307" s="14">
        <v>0</v>
      </c>
      <c r="J307" s="12"/>
      <c r="K307" s="12"/>
      <c r="L307" s="12">
        <f t="shared" si="380"/>
        <v>0</v>
      </c>
      <c r="M307" s="15">
        <f t="shared" si="381"/>
        <v>0</v>
      </c>
      <c r="N307" s="18" t="e">
        <f t="shared" si="375"/>
        <v>#DIV/0!</v>
      </c>
      <c r="O307" s="8"/>
      <c r="P307" s="6" t="s">
        <v>59</v>
      </c>
    </row>
    <row r="308" spans="1:16" s="6" customFormat="1" ht="18.75" hidden="1" x14ac:dyDescent="0.25">
      <c r="A308" s="19" t="str">
        <f t="shared" si="368"/>
        <v>b</v>
      </c>
      <c r="B308" s="3" t="s">
        <v>2</v>
      </c>
      <c r="C308" s="5" t="s">
        <v>7</v>
      </c>
      <c r="D308" s="12"/>
      <c r="E308" s="12"/>
      <c r="F308" s="12"/>
      <c r="G308" s="12"/>
      <c r="H308" s="14">
        <v>0</v>
      </c>
      <c r="I308" s="14">
        <v>0</v>
      </c>
      <c r="J308" s="12"/>
      <c r="K308" s="12"/>
      <c r="L308" s="12">
        <f t="shared" si="380"/>
        <v>0</v>
      </c>
      <c r="M308" s="15">
        <f t="shared" si="381"/>
        <v>0</v>
      </c>
      <c r="N308" s="18" t="e">
        <f t="shared" si="375"/>
        <v>#DIV/0!</v>
      </c>
      <c r="O308" s="8"/>
      <c r="P308" s="6" t="s">
        <v>59</v>
      </c>
    </row>
    <row r="309" spans="1:16" s="6" customFormat="1" ht="18.75" hidden="1" x14ac:dyDescent="0.25">
      <c r="A309" s="19" t="str">
        <f t="shared" si="368"/>
        <v>b</v>
      </c>
      <c r="B309" s="3" t="s">
        <v>2</v>
      </c>
      <c r="C309" s="5" t="s">
        <v>8</v>
      </c>
      <c r="D309" s="12"/>
      <c r="E309" s="12"/>
      <c r="F309" s="12"/>
      <c r="G309" s="12"/>
      <c r="H309" s="14">
        <v>0</v>
      </c>
      <c r="I309" s="14">
        <v>0</v>
      </c>
      <c r="J309" s="12"/>
      <c r="K309" s="12"/>
      <c r="L309" s="12">
        <f t="shared" si="380"/>
        <v>0</v>
      </c>
      <c r="M309" s="15">
        <f t="shared" si="381"/>
        <v>0</v>
      </c>
      <c r="N309" s="18" t="e">
        <f t="shared" si="375"/>
        <v>#DIV/0!</v>
      </c>
      <c r="O309" s="8"/>
      <c r="P309" s="6" t="s">
        <v>59</v>
      </c>
    </row>
    <row r="310" spans="1:16" ht="19.5" x14ac:dyDescent="0.25">
      <c r="A310" s="32" t="str">
        <f t="shared" si="368"/>
        <v>a</v>
      </c>
      <c r="B310" s="42" t="s">
        <v>2</v>
      </c>
      <c r="C310" s="43" t="s">
        <v>9</v>
      </c>
      <c r="D310" s="34"/>
      <c r="E310" s="34"/>
      <c r="F310" s="34"/>
      <c r="G310" s="34"/>
      <c r="H310" s="45">
        <v>6105000</v>
      </c>
      <c r="I310" s="45">
        <v>6450000</v>
      </c>
      <c r="J310" s="34">
        <v>5292901</v>
      </c>
      <c r="K310" s="34">
        <v>967599</v>
      </c>
      <c r="L310" s="34">
        <f t="shared" si="380"/>
        <v>6260500</v>
      </c>
      <c r="M310" s="34">
        <f t="shared" si="381"/>
        <v>189500</v>
      </c>
      <c r="N310" s="35">
        <f t="shared" si="375"/>
        <v>0.97062015503875965</v>
      </c>
      <c r="O310" s="36"/>
      <c r="P310" s="37" t="s">
        <v>59</v>
      </c>
    </row>
    <row r="311" spans="1:16" s="6" customFormat="1" ht="18.75" hidden="1" x14ac:dyDescent="0.25">
      <c r="A311" s="19" t="str">
        <f t="shared" si="368"/>
        <v>b</v>
      </c>
      <c r="B311" s="3" t="s">
        <v>2</v>
      </c>
      <c r="C311" s="5" t="s">
        <v>10</v>
      </c>
      <c r="D311" s="12"/>
      <c r="E311" s="12"/>
      <c r="F311" s="12"/>
      <c r="G311" s="12"/>
      <c r="H311" s="14">
        <v>0</v>
      </c>
      <c r="I311" s="14">
        <v>0</v>
      </c>
      <c r="J311" s="12"/>
      <c r="K311" s="12"/>
      <c r="L311" s="12">
        <f t="shared" si="380"/>
        <v>0</v>
      </c>
      <c r="M311" s="15">
        <f t="shared" si="381"/>
        <v>0</v>
      </c>
      <c r="N311" s="18" t="e">
        <f t="shared" si="375"/>
        <v>#DIV/0!</v>
      </c>
      <c r="O311" s="8"/>
      <c r="P311" s="6" t="s">
        <v>59</v>
      </c>
    </row>
    <row r="312" spans="1:16" s="6" customFormat="1" ht="18.75" hidden="1" x14ac:dyDescent="0.25">
      <c r="A312" s="19" t="str">
        <f t="shared" si="368"/>
        <v>b</v>
      </c>
      <c r="B312" s="3" t="s">
        <v>2</v>
      </c>
      <c r="C312" s="2" t="s">
        <v>11</v>
      </c>
      <c r="D312" s="11"/>
      <c r="E312" s="11"/>
      <c r="F312" s="11"/>
      <c r="G312" s="11"/>
      <c r="H312" s="11">
        <v>0</v>
      </c>
      <c r="I312" s="11">
        <v>0</v>
      </c>
      <c r="J312" s="12"/>
      <c r="K312" s="11"/>
      <c r="L312" s="11">
        <f t="shared" si="380"/>
        <v>0</v>
      </c>
      <c r="M312" s="16">
        <f t="shared" si="381"/>
        <v>0</v>
      </c>
      <c r="N312" s="17" t="e">
        <f t="shared" si="375"/>
        <v>#DIV/0!</v>
      </c>
      <c r="O312" s="7"/>
      <c r="P312" s="6" t="s">
        <v>59</v>
      </c>
    </row>
    <row r="313" spans="1:16" s="6" customFormat="1" ht="18.75" hidden="1" x14ac:dyDescent="0.25">
      <c r="A313" s="19" t="str">
        <f t="shared" si="368"/>
        <v>b</v>
      </c>
      <c r="B313" s="3" t="s">
        <v>2</v>
      </c>
      <c r="C313" s="2" t="s">
        <v>12</v>
      </c>
      <c r="D313" s="11"/>
      <c r="E313" s="11"/>
      <c r="F313" s="11"/>
      <c r="G313" s="11"/>
      <c r="H313" s="11">
        <v>0</v>
      </c>
      <c r="I313" s="11">
        <v>0</v>
      </c>
      <c r="J313" s="12"/>
      <c r="K313" s="11"/>
      <c r="L313" s="11">
        <f t="shared" si="380"/>
        <v>0</v>
      </c>
      <c r="M313" s="16">
        <f t="shared" si="381"/>
        <v>0</v>
      </c>
      <c r="N313" s="17" t="e">
        <f t="shared" si="375"/>
        <v>#DIV/0!</v>
      </c>
      <c r="O313" s="7"/>
      <c r="P313" s="6" t="s">
        <v>59</v>
      </c>
    </row>
    <row r="314" spans="1:16" s="6" customFormat="1" ht="18.75" hidden="1" x14ac:dyDescent="0.25">
      <c r="A314" s="19" t="str">
        <f t="shared" si="368"/>
        <v>b</v>
      </c>
      <c r="B314" s="3" t="s">
        <v>2</v>
      </c>
      <c r="C314" s="2" t="s">
        <v>13</v>
      </c>
      <c r="D314" s="11"/>
      <c r="E314" s="11"/>
      <c r="F314" s="11"/>
      <c r="G314" s="11"/>
      <c r="H314" s="11">
        <v>0</v>
      </c>
      <c r="I314" s="11">
        <v>0</v>
      </c>
      <c r="J314" s="12"/>
      <c r="K314" s="11"/>
      <c r="L314" s="11">
        <f t="shared" si="380"/>
        <v>0</v>
      </c>
      <c r="M314" s="16">
        <f t="shared" si="381"/>
        <v>0</v>
      </c>
      <c r="N314" s="17" t="e">
        <f t="shared" si="375"/>
        <v>#DIV/0!</v>
      </c>
      <c r="O314" s="7"/>
      <c r="P314" s="6" t="s">
        <v>59</v>
      </c>
    </row>
    <row r="315" spans="1:16" ht="170.25" customHeight="1" x14ac:dyDescent="0.25">
      <c r="A315" s="32" t="str">
        <f t="shared" si="368"/>
        <v>a</v>
      </c>
      <c r="B315" s="33" t="s">
        <v>86</v>
      </c>
      <c r="C315" s="33" t="s">
        <v>39</v>
      </c>
      <c r="D315" s="34">
        <f t="shared" ref="D315:F315" si="382">D316+D324+D325+D326</f>
        <v>15</v>
      </c>
      <c r="E315" s="34"/>
      <c r="F315" s="34">
        <f t="shared" si="382"/>
        <v>48989</v>
      </c>
      <c r="G315" s="34">
        <f t="shared" ref="G315" si="383">G316+G324+G325+G326</f>
        <v>285</v>
      </c>
      <c r="H315" s="44">
        <f t="shared" ref="H315:I315" si="384">H316+H324+H325+H326</f>
        <v>7526000</v>
      </c>
      <c r="I315" s="44">
        <f t="shared" si="384"/>
        <v>7526000</v>
      </c>
      <c r="J315" s="34">
        <f t="shared" ref="J315" si="385">J316+J324+J325+J326</f>
        <v>6424099</v>
      </c>
      <c r="K315" s="34">
        <f t="shared" ref="K315" si="386">K316+K324+K325+K326</f>
        <v>656901</v>
      </c>
      <c r="L315" s="34">
        <f t="shared" ref="L315" si="387">L316+L324+L325+L326</f>
        <v>7081000</v>
      </c>
      <c r="M315" s="34">
        <f t="shared" ref="M315" si="388">M316+M324+M325+M326</f>
        <v>445000</v>
      </c>
      <c r="N315" s="35">
        <f t="shared" ref="N315:N338" si="389">L315/I315</f>
        <v>0.94087164496412434</v>
      </c>
      <c r="O315" s="36"/>
      <c r="P315" s="37" t="s">
        <v>59</v>
      </c>
    </row>
    <row r="316" spans="1:16" ht="19.5" x14ac:dyDescent="0.25">
      <c r="A316" s="32" t="str">
        <f t="shared" si="368"/>
        <v>a</v>
      </c>
      <c r="B316" s="38" t="s">
        <v>2</v>
      </c>
      <c r="C316" s="39" t="s">
        <v>3</v>
      </c>
      <c r="D316" s="40">
        <f t="shared" ref="D316:F316" si="390">D317+D318+D319+D320+D321+D322+D323</f>
        <v>15</v>
      </c>
      <c r="E316" s="40"/>
      <c r="F316" s="40">
        <f t="shared" si="390"/>
        <v>48989</v>
      </c>
      <c r="G316" s="40">
        <f t="shared" ref="G316" si="391">G317+G318+G319+G320+G321+G322+G323</f>
        <v>285</v>
      </c>
      <c r="H316" s="40">
        <f t="shared" ref="H316:I316" si="392">H317+H318+H319+H320+H321+H322+H323</f>
        <v>7526000</v>
      </c>
      <c r="I316" s="40">
        <f t="shared" si="392"/>
        <v>7526000</v>
      </c>
      <c r="J316" s="34">
        <f t="shared" ref="J316" si="393">J317+J318+J319+J320+J321+J322+J323</f>
        <v>6424099</v>
      </c>
      <c r="K316" s="40">
        <f t="shared" ref="K316:M316" si="394">K317+K318+K319+K320+K321+K322+K323</f>
        <v>656901</v>
      </c>
      <c r="L316" s="40">
        <f t="shared" si="394"/>
        <v>7081000</v>
      </c>
      <c r="M316" s="40">
        <f t="shared" si="394"/>
        <v>445000</v>
      </c>
      <c r="N316" s="41">
        <f t="shared" si="389"/>
        <v>0.94087164496412434</v>
      </c>
      <c r="O316" s="36"/>
      <c r="P316" s="37" t="s">
        <v>59</v>
      </c>
    </row>
    <row r="317" spans="1:16" s="6" customFormat="1" ht="18.75" hidden="1" x14ac:dyDescent="0.25">
      <c r="A317" s="19" t="str">
        <f t="shared" si="368"/>
        <v>b</v>
      </c>
      <c r="B317" s="3" t="s">
        <v>2</v>
      </c>
      <c r="C317" s="4" t="s">
        <v>4</v>
      </c>
      <c r="D317" s="12"/>
      <c r="E317" s="12"/>
      <c r="F317" s="12"/>
      <c r="G317" s="12"/>
      <c r="H317" s="14">
        <v>0</v>
      </c>
      <c r="I317" s="14">
        <v>0</v>
      </c>
      <c r="J317" s="12"/>
      <c r="K317" s="12"/>
      <c r="L317" s="12">
        <f t="shared" ref="L317:L326" si="395">J317+K317</f>
        <v>0</v>
      </c>
      <c r="M317" s="15">
        <f t="shared" ref="M317:M326" si="396">I317-L317</f>
        <v>0</v>
      </c>
      <c r="N317" s="18" t="e">
        <f t="shared" si="389"/>
        <v>#DIV/0!</v>
      </c>
      <c r="O317" s="8"/>
      <c r="P317" s="6" t="s">
        <v>59</v>
      </c>
    </row>
    <row r="318" spans="1:16" ht="19.5" x14ac:dyDescent="0.25">
      <c r="A318" s="32" t="str">
        <f t="shared" si="368"/>
        <v>a</v>
      </c>
      <c r="B318" s="42" t="s">
        <v>2</v>
      </c>
      <c r="C318" s="43" t="s">
        <v>5</v>
      </c>
      <c r="D318" s="34"/>
      <c r="E318" s="34"/>
      <c r="F318" s="34"/>
      <c r="G318" s="34"/>
      <c r="H318" s="45">
        <v>54000</v>
      </c>
      <c r="I318" s="45">
        <v>81000</v>
      </c>
      <c r="J318" s="34">
        <v>49500</v>
      </c>
      <c r="K318" s="34">
        <v>7500</v>
      </c>
      <c r="L318" s="34">
        <f t="shared" si="395"/>
        <v>57000</v>
      </c>
      <c r="M318" s="34">
        <f t="shared" si="396"/>
        <v>24000</v>
      </c>
      <c r="N318" s="35">
        <f t="shared" si="389"/>
        <v>0.70370370370370372</v>
      </c>
      <c r="O318" s="36"/>
      <c r="P318" s="37" t="s">
        <v>59</v>
      </c>
    </row>
    <row r="319" spans="1:16" s="6" customFormat="1" ht="18.75" hidden="1" x14ac:dyDescent="0.25">
      <c r="A319" s="19" t="str">
        <f t="shared" si="368"/>
        <v>b</v>
      </c>
      <c r="B319" s="3" t="s">
        <v>2</v>
      </c>
      <c r="C319" s="4" t="s">
        <v>6</v>
      </c>
      <c r="D319" s="12"/>
      <c r="E319" s="12"/>
      <c r="F319" s="12"/>
      <c r="G319" s="12"/>
      <c r="H319" s="14">
        <v>0</v>
      </c>
      <c r="I319" s="14">
        <v>0</v>
      </c>
      <c r="J319" s="12"/>
      <c r="K319" s="12"/>
      <c r="L319" s="12">
        <f t="shared" si="395"/>
        <v>0</v>
      </c>
      <c r="M319" s="15">
        <f t="shared" si="396"/>
        <v>0</v>
      </c>
      <c r="N319" s="18" t="e">
        <f t="shared" si="389"/>
        <v>#DIV/0!</v>
      </c>
      <c r="O319" s="8"/>
      <c r="P319" s="6" t="s">
        <v>59</v>
      </c>
    </row>
    <row r="320" spans="1:16" s="6" customFormat="1" ht="18.75" hidden="1" x14ac:dyDescent="0.25">
      <c r="A320" s="19" t="str">
        <f t="shared" si="368"/>
        <v>b</v>
      </c>
      <c r="B320" s="3" t="s">
        <v>2</v>
      </c>
      <c r="C320" s="5" t="s">
        <v>7</v>
      </c>
      <c r="D320" s="12"/>
      <c r="E320" s="12"/>
      <c r="F320" s="12"/>
      <c r="G320" s="12"/>
      <c r="H320" s="14">
        <v>0</v>
      </c>
      <c r="I320" s="14">
        <v>0</v>
      </c>
      <c r="J320" s="12"/>
      <c r="K320" s="12"/>
      <c r="L320" s="12">
        <f t="shared" si="395"/>
        <v>0</v>
      </c>
      <c r="M320" s="15">
        <f t="shared" si="396"/>
        <v>0</v>
      </c>
      <c r="N320" s="18" t="e">
        <f t="shared" si="389"/>
        <v>#DIV/0!</v>
      </c>
      <c r="O320" s="8"/>
      <c r="P320" s="6" t="s">
        <v>59</v>
      </c>
    </row>
    <row r="321" spans="1:16" s="6" customFormat="1" ht="18.75" hidden="1" x14ac:dyDescent="0.25">
      <c r="A321" s="19" t="str">
        <f t="shared" si="368"/>
        <v>b</v>
      </c>
      <c r="B321" s="3" t="s">
        <v>2</v>
      </c>
      <c r="C321" s="5" t="s">
        <v>8</v>
      </c>
      <c r="D321" s="12"/>
      <c r="E321" s="12"/>
      <c r="F321" s="12"/>
      <c r="G321" s="12"/>
      <c r="H321" s="14"/>
      <c r="I321" s="14"/>
      <c r="J321" s="12"/>
      <c r="K321" s="12"/>
      <c r="L321" s="12">
        <f t="shared" si="395"/>
        <v>0</v>
      </c>
      <c r="M321" s="15">
        <f t="shared" si="396"/>
        <v>0</v>
      </c>
      <c r="N321" s="18" t="e">
        <f t="shared" si="389"/>
        <v>#DIV/0!</v>
      </c>
      <c r="O321" s="8"/>
      <c r="P321" s="6" t="s">
        <v>59</v>
      </c>
    </row>
    <row r="322" spans="1:16" ht="19.5" x14ac:dyDescent="0.25">
      <c r="A322" s="32" t="str">
        <f t="shared" si="368"/>
        <v>a</v>
      </c>
      <c r="B322" s="42" t="s">
        <v>2</v>
      </c>
      <c r="C322" s="43" t="s">
        <v>9</v>
      </c>
      <c r="D322" s="34">
        <v>15</v>
      </c>
      <c r="E322" s="34"/>
      <c r="F322" s="34">
        <v>48989</v>
      </c>
      <c r="G322" s="34">
        <v>285</v>
      </c>
      <c r="H322" s="45">
        <v>7472000</v>
      </c>
      <c r="I322" s="45">
        <v>7445000</v>
      </c>
      <c r="J322" s="34">
        <v>6374599</v>
      </c>
      <c r="K322" s="51">
        <f>3000+646401</f>
        <v>649401</v>
      </c>
      <c r="L322" s="34">
        <f t="shared" si="395"/>
        <v>7024000</v>
      </c>
      <c r="M322" s="34">
        <f t="shared" si="396"/>
        <v>421000</v>
      </c>
      <c r="N322" s="35">
        <f t="shared" si="389"/>
        <v>0.94345198119543316</v>
      </c>
      <c r="O322" s="36"/>
      <c r="P322" s="37" t="s">
        <v>59</v>
      </c>
    </row>
    <row r="323" spans="1:16" s="6" customFormat="1" ht="18.75" hidden="1" x14ac:dyDescent="0.25">
      <c r="A323" s="19" t="str">
        <f t="shared" si="368"/>
        <v>b</v>
      </c>
      <c r="B323" s="3" t="s">
        <v>2</v>
      </c>
      <c r="C323" s="5" t="s">
        <v>10</v>
      </c>
      <c r="D323" s="12"/>
      <c r="E323" s="12"/>
      <c r="F323" s="12"/>
      <c r="G323" s="12"/>
      <c r="H323" s="14">
        <v>0</v>
      </c>
      <c r="I323" s="14">
        <v>0</v>
      </c>
      <c r="J323" s="12"/>
      <c r="K323" s="12"/>
      <c r="L323" s="12">
        <f t="shared" si="395"/>
        <v>0</v>
      </c>
      <c r="M323" s="15">
        <f t="shared" si="396"/>
        <v>0</v>
      </c>
      <c r="N323" s="18" t="e">
        <f t="shared" si="389"/>
        <v>#DIV/0!</v>
      </c>
      <c r="O323" s="8"/>
      <c r="P323" s="6" t="s">
        <v>59</v>
      </c>
    </row>
    <row r="324" spans="1:16" s="6" customFormat="1" ht="18.75" hidden="1" x14ac:dyDescent="0.25">
      <c r="A324" s="19" t="str">
        <f t="shared" ref="A324:A350" si="397">IF((D324+J324+H324+I324+K324+L324)&gt;0,"a","b")</f>
        <v>b</v>
      </c>
      <c r="B324" s="3" t="s">
        <v>2</v>
      </c>
      <c r="C324" s="2" t="s">
        <v>11</v>
      </c>
      <c r="D324" s="11"/>
      <c r="E324" s="11"/>
      <c r="F324" s="11"/>
      <c r="G324" s="11"/>
      <c r="H324" s="11">
        <v>0</v>
      </c>
      <c r="I324" s="11">
        <v>0</v>
      </c>
      <c r="J324" s="12"/>
      <c r="K324" s="11"/>
      <c r="L324" s="11">
        <f t="shared" si="395"/>
        <v>0</v>
      </c>
      <c r="M324" s="16">
        <f t="shared" si="396"/>
        <v>0</v>
      </c>
      <c r="N324" s="17" t="e">
        <f t="shared" si="389"/>
        <v>#DIV/0!</v>
      </c>
      <c r="O324" s="7"/>
      <c r="P324" s="6" t="s">
        <v>59</v>
      </c>
    </row>
    <row r="325" spans="1:16" s="6" customFormat="1" ht="18.75" hidden="1" x14ac:dyDescent="0.25">
      <c r="A325" s="19" t="str">
        <f t="shared" si="397"/>
        <v>b</v>
      </c>
      <c r="B325" s="3" t="s">
        <v>2</v>
      </c>
      <c r="C325" s="2" t="s">
        <v>12</v>
      </c>
      <c r="D325" s="11"/>
      <c r="E325" s="11"/>
      <c r="F325" s="11"/>
      <c r="G325" s="11"/>
      <c r="H325" s="11">
        <v>0</v>
      </c>
      <c r="I325" s="11">
        <v>0</v>
      </c>
      <c r="J325" s="12"/>
      <c r="K325" s="11"/>
      <c r="L325" s="11">
        <f t="shared" si="395"/>
        <v>0</v>
      </c>
      <c r="M325" s="16">
        <f t="shared" si="396"/>
        <v>0</v>
      </c>
      <c r="N325" s="17" t="e">
        <f t="shared" si="389"/>
        <v>#DIV/0!</v>
      </c>
      <c r="O325" s="7"/>
      <c r="P325" s="6" t="s">
        <v>59</v>
      </c>
    </row>
    <row r="326" spans="1:16" s="6" customFormat="1" ht="18.75" hidden="1" x14ac:dyDescent="0.25">
      <c r="A326" s="19" t="str">
        <f t="shared" si="397"/>
        <v>b</v>
      </c>
      <c r="B326" s="3" t="s">
        <v>2</v>
      </c>
      <c r="C326" s="2" t="s">
        <v>13</v>
      </c>
      <c r="D326" s="11"/>
      <c r="E326" s="11"/>
      <c r="F326" s="11"/>
      <c r="G326" s="11"/>
      <c r="H326" s="11">
        <v>0</v>
      </c>
      <c r="I326" s="11">
        <v>0</v>
      </c>
      <c r="J326" s="12"/>
      <c r="K326" s="11"/>
      <c r="L326" s="11">
        <f t="shared" si="395"/>
        <v>0</v>
      </c>
      <c r="M326" s="16">
        <f t="shared" si="396"/>
        <v>0</v>
      </c>
      <c r="N326" s="17" t="e">
        <f t="shared" si="389"/>
        <v>#DIV/0!</v>
      </c>
      <c r="O326" s="7"/>
      <c r="P326" s="6" t="s">
        <v>59</v>
      </c>
    </row>
    <row r="327" spans="1:16" ht="102.75" customHeight="1" x14ac:dyDescent="0.25">
      <c r="A327" s="32" t="str">
        <f t="shared" si="397"/>
        <v>a</v>
      </c>
      <c r="B327" s="33" t="s">
        <v>88</v>
      </c>
      <c r="C327" s="33" t="s">
        <v>40</v>
      </c>
      <c r="D327" s="34">
        <f t="shared" ref="D327:F327" si="398">D328+D336+D337+D338</f>
        <v>197919</v>
      </c>
      <c r="E327" s="34"/>
      <c r="F327" s="34">
        <f t="shared" si="398"/>
        <v>0</v>
      </c>
      <c r="G327" s="34"/>
      <c r="H327" s="44">
        <f t="shared" ref="H327:I327" si="399">H328+H336+H337+H338</f>
        <v>12150000</v>
      </c>
      <c r="I327" s="44">
        <f t="shared" si="399"/>
        <v>11842100</v>
      </c>
      <c r="J327" s="34">
        <f t="shared" ref="J327" si="400">J328+J336+J337+J338</f>
        <v>9120905</v>
      </c>
      <c r="K327" s="34">
        <f t="shared" ref="K327" si="401">K328+K336+K337+K338</f>
        <v>1730870</v>
      </c>
      <c r="L327" s="34">
        <f t="shared" ref="L327" si="402">L328+L336+L337+L338</f>
        <v>10851775</v>
      </c>
      <c r="M327" s="34">
        <f t="shared" ref="M327" si="403">M328+M336+M337+M338</f>
        <v>990325</v>
      </c>
      <c r="N327" s="35">
        <f t="shared" si="389"/>
        <v>0.91637251838778599</v>
      </c>
      <c r="O327" s="36"/>
      <c r="P327" s="37" t="s">
        <v>59</v>
      </c>
    </row>
    <row r="328" spans="1:16" ht="19.5" x14ac:dyDescent="0.25">
      <c r="A328" s="32" t="str">
        <f t="shared" si="397"/>
        <v>a</v>
      </c>
      <c r="B328" s="38" t="s">
        <v>2</v>
      </c>
      <c r="C328" s="39" t="s">
        <v>3</v>
      </c>
      <c r="D328" s="40">
        <f t="shared" ref="D328:F328" si="404">D329+D330+D331+D332+D333+D334+D335</f>
        <v>197919</v>
      </c>
      <c r="E328" s="40"/>
      <c r="F328" s="40">
        <f t="shared" si="404"/>
        <v>0</v>
      </c>
      <c r="G328" s="40"/>
      <c r="H328" s="40">
        <f t="shared" ref="H328:I328" si="405">H329+H330+H331+H332+H333+H334+H335</f>
        <v>12150000</v>
      </c>
      <c r="I328" s="40">
        <f t="shared" si="405"/>
        <v>11842100</v>
      </c>
      <c r="J328" s="34">
        <f t="shared" ref="J328" si="406">J329+J330+J331+J332+J333+J334+J335</f>
        <v>9120905</v>
      </c>
      <c r="K328" s="40">
        <f t="shared" ref="K328:M328" si="407">K329+K330+K331+K332+K333+K334+K335</f>
        <v>1730870</v>
      </c>
      <c r="L328" s="40">
        <f t="shared" si="407"/>
        <v>10851775</v>
      </c>
      <c r="M328" s="40">
        <f t="shared" si="407"/>
        <v>990325</v>
      </c>
      <c r="N328" s="41">
        <f t="shared" si="389"/>
        <v>0.91637251838778599</v>
      </c>
      <c r="O328" s="36"/>
      <c r="P328" s="37" t="s">
        <v>59</v>
      </c>
    </row>
    <row r="329" spans="1:16" s="6" customFormat="1" ht="18.75" hidden="1" x14ac:dyDescent="0.25">
      <c r="A329" s="19" t="str">
        <f t="shared" si="397"/>
        <v>b</v>
      </c>
      <c r="B329" s="3" t="s">
        <v>2</v>
      </c>
      <c r="C329" s="4" t="s">
        <v>4</v>
      </c>
      <c r="D329" s="12"/>
      <c r="E329" s="12"/>
      <c r="F329" s="12"/>
      <c r="G329" s="12"/>
      <c r="H329" s="14">
        <v>0</v>
      </c>
      <c r="I329" s="14">
        <v>0</v>
      </c>
      <c r="J329" s="12"/>
      <c r="K329" s="12"/>
      <c r="L329" s="12">
        <f t="shared" ref="L329:L338" si="408">J329+K329</f>
        <v>0</v>
      </c>
      <c r="M329" s="15">
        <f t="shared" ref="M329:M338" si="409">I329-L329</f>
        <v>0</v>
      </c>
      <c r="N329" s="18" t="e">
        <f t="shared" si="389"/>
        <v>#DIV/0!</v>
      </c>
      <c r="O329" s="8"/>
      <c r="P329" s="6" t="s">
        <v>59</v>
      </c>
    </row>
    <row r="330" spans="1:16" ht="19.5" x14ac:dyDescent="0.25">
      <c r="A330" s="32" t="str">
        <f t="shared" si="397"/>
        <v>a</v>
      </c>
      <c r="B330" s="42" t="s">
        <v>2</v>
      </c>
      <c r="C330" s="43" t="s">
        <v>5</v>
      </c>
      <c r="D330" s="34"/>
      <c r="E330" s="34"/>
      <c r="F330" s="34"/>
      <c r="G330" s="34"/>
      <c r="H330" s="45">
        <v>150000</v>
      </c>
      <c r="I330" s="45">
        <v>156000</v>
      </c>
      <c r="J330" s="34">
        <v>143000</v>
      </c>
      <c r="K330" s="34">
        <v>13000</v>
      </c>
      <c r="L330" s="34">
        <f t="shared" si="408"/>
        <v>156000</v>
      </c>
      <c r="M330" s="34">
        <f t="shared" si="409"/>
        <v>0</v>
      </c>
      <c r="N330" s="35">
        <f t="shared" si="389"/>
        <v>1</v>
      </c>
      <c r="O330" s="36"/>
      <c r="P330" s="37" t="s">
        <v>59</v>
      </c>
    </row>
    <row r="331" spans="1:16" s="6" customFormat="1" ht="18.75" hidden="1" x14ac:dyDescent="0.25">
      <c r="A331" s="19" t="str">
        <f t="shared" si="397"/>
        <v>b</v>
      </c>
      <c r="B331" s="3" t="s">
        <v>2</v>
      </c>
      <c r="C331" s="4" t="s">
        <v>6</v>
      </c>
      <c r="D331" s="12"/>
      <c r="E331" s="12"/>
      <c r="F331" s="12"/>
      <c r="G331" s="12"/>
      <c r="H331" s="14">
        <v>0</v>
      </c>
      <c r="I331" s="14">
        <v>0</v>
      </c>
      <c r="J331" s="12"/>
      <c r="K331" s="12"/>
      <c r="L331" s="12">
        <f t="shared" si="408"/>
        <v>0</v>
      </c>
      <c r="M331" s="15">
        <f t="shared" si="409"/>
        <v>0</v>
      </c>
      <c r="N331" s="18" t="e">
        <f t="shared" si="389"/>
        <v>#DIV/0!</v>
      </c>
      <c r="O331" s="8"/>
      <c r="P331" s="6" t="s">
        <v>59</v>
      </c>
    </row>
    <row r="332" spans="1:16" s="6" customFormat="1" ht="18.75" hidden="1" x14ac:dyDescent="0.25">
      <c r="A332" s="19" t="str">
        <f t="shared" si="397"/>
        <v>b</v>
      </c>
      <c r="B332" s="3" t="s">
        <v>2</v>
      </c>
      <c r="C332" s="5" t="s">
        <v>7</v>
      </c>
      <c r="D332" s="12"/>
      <c r="E332" s="12"/>
      <c r="F332" s="12"/>
      <c r="G332" s="12"/>
      <c r="H332" s="14">
        <v>0</v>
      </c>
      <c r="I332" s="14">
        <v>0</v>
      </c>
      <c r="J332" s="12"/>
      <c r="K332" s="12"/>
      <c r="L332" s="12">
        <f t="shared" si="408"/>
        <v>0</v>
      </c>
      <c r="M332" s="15">
        <f t="shared" si="409"/>
        <v>0</v>
      </c>
      <c r="N332" s="18" t="e">
        <f t="shared" si="389"/>
        <v>#DIV/0!</v>
      </c>
      <c r="O332" s="8"/>
      <c r="P332" s="6" t="s">
        <v>59</v>
      </c>
    </row>
    <row r="333" spans="1:16" s="6" customFormat="1" ht="18.75" hidden="1" x14ac:dyDescent="0.25">
      <c r="A333" s="19" t="str">
        <f t="shared" si="397"/>
        <v>b</v>
      </c>
      <c r="B333" s="3" t="s">
        <v>2</v>
      </c>
      <c r="C333" s="5" t="s">
        <v>8</v>
      </c>
      <c r="D333" s="12"/>
      <c r="E333" s="12"/>
      <c r="F333" s="12"/>
      <c r="G333" s="12"/>
      <c r="H333" s="14">
        <v>0</v>
      </c>
      <c r="I333" s="14">
        <v>0</v>
      </c>
      <c r="J333" s="12"/>
      <c r="K333" s="12"/>
      <c r="L333" s="12">
        <f t="shared" si="408"/>
        <v>0</v>
      </c>
      <c r="M333" s="15">
        <f t="shared" si="409"/>
        <v>0</v>
      </c>
      <c r="N333" s="18" t="e">
        <f t="shared" si="389"/>
        <v>#DIV/0!</v>
      </c>
      <c r="O333" s="8"/>
      <c r="P333" s="6" t="s">
        <v>59</v>
      </c>
    </row>
    <row r="334" spans="1:16" ht="19.5" x14ac:dyDescent="0.25">
      <c r="A334" s="32" t="str">
        <f t="shared" si="397"/>
        <v>a</v>
      </c>
      <c r="B334" s="42" t="s">
        <v>2</v>
      </c>
      <c r="C334" s="43" t="s">
        <v>9</v>
      </c>
      <c r="D334" s="34">
        <v>197919</v>
      </c>
      <c r="E334" s="34"/>
      <c r="F334" s="34"/>
      <c r="G334" s="34"/>
      <c r="H334" s="45">
        <v>12000000</v>
      </c>
      <c r="I334" s="45">
        <v>11686100</v>
      </c>
      <c r="J334" s="34">
        <v>8977905</v>
      </c>
      <c r="K334" s="34">
        <f>10851775-8977905-156000</f>
        <v>1717870</v>
      </c>
      <c r="L334" s="34">
        <f t="shared" si="408"/>
        <v>10695775</v>
      </c>
      <c r="M334" s="34">
        <f t="shared" si="409"/>
        <v>990325</v>
      </c>
      <c r="N334" s="35">
        <f t="shared" si="389"/>
        <v>0.91525615902653579</v>
      </c>
      <c r="O334" s="36"/>
      <c r="P334" s="37" t="s">
        <v>59</v>
      </c>
    </row>
    <row r="335" spans="1:16" s="6" customFormat="1" ht="18.75" hidden="1" x14ac:dyDescent="0.25">
      <c r="A335" s="19" t="str">
        <f t="shared" si="397"/>
        <v>b</v>
      </c>
      <c r="B335" s="3" t="s">
        <v>2</v>
      </c>
      <c r="C335" s="5" t="s">
        <v>10</v>
      </c>
      <c r="D335" s="12"/>
      <c r="E335" s="12"/>
      <c r="F335" s="12"/>
      <c r="G335" s="12"/>
      <c r="H335" s="14">
        <v>0</v>
      </c>
      <c r="I335" s="14">
        <v>0</v>
      </c>
      <c r="J335" s="12"/>
      <c r="K335" s="12"/>
      <c r="L335" s="12">
        <f t="shared" si="408"/>
        <v>0</v>
      </c>
      <c r="M335" s="15">
        <f t="shared" si="409"/>
        <v>0</v>
      </c>
      <c r="N335" s="18" t="e">
        <f t="shared" si="389"/>
        <v>#DIV/0!</v>
      </c>
      <c r="O335" s="8"/>
      <c r="P335" s="6" t="s">
        <v>59</v>
      </c>
    </row>
    <row r="336" spans="1:16" s="6" customFormat="1" ht="18.75" hidden="1" x14ac:dyDescent="0.25">
      <c r="A336" s="19" t="str">
        <f t="shared" si="397"/>
        <v>b</v>
      </c>
      <c r="B336" s="3" t="s">
        <v>2</v>
      </c>
      <c r="C336" s="2" t="s">
        <v>11</v>
      </c>
      <c r="D336" s="11"/>
      <c r="E336" s="11"/>
      <c r="F336" s="11"/>
      <c r="G336" s="11"/>
      <c r="H336" s="11">
        <v>0</v>
      </c>
      <c r="I336" s="11">
        <v>0</v>
      </c>
      <c r="J336" s="12"/>
      <c r="K336" s="11"/>
      <c r="L336" s="11">
        <f t="shared" si="408"/>
        <v>0</v>
      </c>
      <c r="M336" s="16">
        <f t="shared" si="409"/>
        <v>0</v>
      </c>
      <c r="N336" s="17" t="e">
        <f t="shared" si="389"/>
        <v>#DIV/0!</v>
      </c>
      <c r="O336" s="7"/>
      <c r="P336" s="6" t="s">
        <v>59</v>
      </c>
    </row>
    <row r="337" spans="1:16" s="6" customFormat="1" ht="18.75" hidden="1" x14ac:dyDescent="0.25">
      <c r="A337" s="19" t="str">
        <f t="shared" si="397"/>
        <v>b</v>
      </c>
      <c r="B337" s="3" t="s">
        <v>2</v>
      </c>
      <c r="C337" s="2" t="s">
        <v>12</v>
      </c>
      <c r="D337" s="11"/>
      <c r="E337" s="11"/>
      <c r="F337" s="11"/>
      <c r="G337" s="11"/>
      <c r="H337" s="11">
        <v>0</v>
      </c>
      <c r="I337" s="11">
        <v>0</v>
      </c>
      <c r="J337" s="12"/>
      <c r="K337" s="11"/>
      <c r="L337" s="11">
        <f t="shared" si="408"/>
        <v>0</v>
      </c>
      <c r="M337" s="16">
        <f t="shared" si="409"/>
        <v>0</v>
      </c>
      <c r="N337" s="17" t="e">
        <f t="shared" si="389"/>
        <v>#DIV/0!</v>
      </c>
      <c r="O337" s="7"/>
      <c r="P337" s="6" t="s">
        <v>59</v>
      </c>
    </row>
    <row r="338" spans="1:16" s="6" customFormat="1" ht="18.75" hidden="1" x14ac:dyDescent="0.25">
      <c r="A338" s="19" t="str">
        <f t="shared" si="397"/>
        <v>b</v>
      </c>
      <c r="B338" s="3" t="s">
        <v>2</v>
      </c>
      <c r="C338" s="2" t="s">
        <v>13</v>
      </c>
      <c r="D338" s="11"/>
      <c r="E338" s="11"/>
      <c r="F338" s="11"/>
      <c r="G338" s="11"/>
      <c r="H338" s="11">
        <v>0</v>
      </c>
      <c r="I338" s="11">
        <v>0</v>
      </c>
      <c r="J338" s="12"/>
      <c r="K338" s="11"/>
      <c r="L338" s="11">
        <f t="shared" si="408"/>
        <v>0</v>
      </c>
      <c r="M338" s="16">
        <f t="shared" si="409"/>
        <v>0</v>
      </c>
      <c r="N338" s="17" t="e">
        <f t="shared" si="389"/>
        <v>#DIV/0!</v>
      </c>
      <c r="O338" s="7"/>
      <c r="P338" s="6" t="s">
        <v>59</v>
      </c>
    </row>
    <row r="339" spans="1:16" ht="69.75" customHeight="1" x14ac:dyDescent="0.25">
      <c r="A339" s="32" t="str">
        <f t="shared" si="397"/>
        <v>a</v>
      </c>
      <c r="B339" s="33" t="s">
        <v>89</v>
      </c>
      <c r="C339" s="33" t="s">
        <v>41</v>
      </c>
      <c r="D339" s="34">
        <f t="shared" ref="D339" si="410">D340+D348+D349+D350</f>
        <v>330</v>
      </c>
      <c r="E339" s="34"/>
      <c r="F339" s="34"/>
      <c r="G339" s="34"/>
      <c r="H339" s="44">
        <f t="shared" ref="H339:I339" si="411">H340+H348+H349+H350</f>
        <v>9900000</v>
      </c>
      <c r="I339" s="44">
        <f t="shared" si="411"/>
        <v>9899700</v>
      </c>
      <c r="J339" s="34">
        <f t="shared" ref="J339" si="412">J340+J348+J349+J350</f>
        <v>4832020</v>
      </c>
      <c r="K339" s="34">
        <f t="shared" ref="K339" si="413">K340+K348+K349+K350</f>
        <v>1130279.5</v>
      </c>
      <c r="L339" s="34">
        <f t="shared" ref="L339" si="414">L340+L348+L349+L350</f>
        <v>5962299.5</v>
      </c>
      <c r="M339" s="34">
        <f t="shared" ref="M339" si="415">M340+M348+M349+M350</f>
        <v>3937400.5</v>
      </c>
      <c r="N339" s="35">
        <f t="shared" ref="N339:N362" si="416">L339/I339</f>
        <v>0.6022707253755164</v>
      </c>
      <c r="O339" s="36"/>
      <c r="P339" s="37" t="s">
        <v>59</v>
      </c>
    </row>
    <row r="340" spans="1:16" ht="19.5" x14ac:dyDescent="0.25">
      <c r="A340" s="32" t="str">
        <f t="shared" si="397"/>
        <v>a</v>
      </c>
      <c r="B340" s="38" t="s">
        <v>2</v>
      </c>
      <c r="C340" s="39" t="s">
        <v>3</v>
      </c>
      <c r="D340" s="40">
        <f t="shared" ref="D340" si="417">D341+D342+D343+D344+D345+D346+D347</f>
        <v>330</v>
      </c>
      <c r="E340" s="40"/>
      <c r="F340" s="40"/>
      <c r="G340" s="40"/>
      <c r="H340" s="40">
        <f t="shared" ref="H340:I340" si="418">H341+H342+H343+H344+H345+H346+H347</f>
        <v>9900000</v>
      </c>
      <c r="I340" s="40">
        <f t="shared" si="418"/>
        <v>9899700</v>
      </c>
      <c r="J340" s="34">
        <f t="shared" ref="J340" si="419">J341+J342+J343+J344+J345+J346+J347</f>
        <v>4832020</v>
      </c>
      <c r="K340" s="40">
        <f t="shared" ref="K340:M340" si="420">K341+K342+K343+K344+K345+K346+K347</f>
        <v>1130279.5</v>
      </c>
      <c r="L340" s="40">
        <f t="shared" si="420"/>
        <v>5962299.5</v>
      </c>
      <c r="M340" s="40">
        <f t="shared" si="420"/>
        <v>3937400.5</v>
      </c>
      <c r="N340" s="41">
        <f t="shared" si="416"/>
        <v>0.6022707253755164</v>
      </c>
      <c r="O340" s="36"/>
      <c r="P340" s="37" t="s">
        <v>59</v>
      </c>
    </row>
    <row r="341" spans="1:16" s="6" customFormat="1" ht="18.75" hidden="1" x14ac:dyDescent="0.25">
      <c r="A341" s="19" t="str">
        <f t="shared" si="397"/>
        <v>b</v>
      </c>
      <c r="B341" s="3" t="s">
        <v>2</v>
      </c>
      <c r="C341" s="4" t="s">
        <v>4</v>
      </c>
      <c r="D341" s="12"/>
      <c r="E341" s="12"/>
      <c r="F341" s="12"/>
      <c r="G341" s="12"/>
      <c r="H341" s="14">
        <v>0</v>
      </c>
      <c r="I341" s="14">
        <v>0</v>
      </c>
      <c r="J341" s="12"/>
      <c r="K341" s="12"/>
      <c r="L341" s="12">
        <f t="shared" ref="L341:L350" si="421">J341+K341</f>
        <v>0</v>
      </c>
      <c r="M341" s="15">
        <f t="shared" ref="M341:M350" si="422">I341-L341</f>
        <v>0</v>
      </c>
      <c r="N341" s="18" t="e">
        <f t="shared" si="416"/>
        <v>#DIV/0!</v>
      </c>
      <c r="O341" s="8"/>
      <c r="P341" s="6" t="s">
        <v>59</v>
      </c>
    </row>
    <row r="342" spans="1:16" ht="19.5" x14ac:dyDescent="0.25">
      <c r="A342" s="32" t="str">
        <f t="shared" si="397"/>
        <v>a</v>
      </c>
      <c r="B342" s="42" t="s">
        <v>2</v>
      </c>
      <c r="C342" s="43" t="s">
        <v>5</v>
      </c>
      <c r="D342" s="34"/>
      <c r="E342" s="34"/>
      <c r="F342" s="34"/>
      <c r="G342" s="34"/>
      <c r="H342" s="45">
        <v>1200000</v>
      </c>
      <c r="I342" s="45">
        <v>1200000</v>
      </c>
      <c r="J342" s="34">
        <v>271845.5</v>
      </c>
      <c r="K342" s="51">
        <f>78154-35000+6000</f>
        <v>49154</v>
      </c>
      <c r="L342" s="34">
        <f>J342+K342</f>
        <v>320999.5</v>
      </c>
      <c r="M342" s="34">
        <f t="shared" si="422"/>
        <v>879000.5</v>
      </c>
      <c r="N342" s="35">
        <f t="shared" si="416"/>
        <v>0.26749958333333335</v>
      </c>
      <c r="O342" s="36"/>
      <c r="P342" s="37" t="s">
        <v>59</v>
      </c>
    </row>
    <row r="343" spans="1:16" s="6" customFormat="1" ht="18.75" hidden="1" x14ac:dyDescent="0.25">
      <c r="A343" s="19" t="str">
        <f t="shared" si="397"/>
        <v>b</v>
      </c>
      <c r="B343" s="3" t="s">
        <v>2</v>
      </c>
      <c r="C343" s="4" t="s">
        <v>6</v>
      </c>
      <c r="D343" s="12"/>
      <c r="E343" s="12"/>
      <c r="F343" s="12"/>
      <c r="G343" s="12"/>
      <c r="H343" s="14">
        <v>0</v>
      </c>
      <c r="I343" s="14">
        <v>0</v>
      </c>
      <c r="J343" s="12"/>
      <c r="K343" s="12"/>
      <c r="L343" s="12">
        <f t="shared" si="421"/>
        <v>0</v>
      </c>
      <c r="M343" s="15">
        <f t="shared" si="422"/>
        <v>0</v>
      </c>
      <c r="N343" s="18" t="e">
        <f t="shared" si="416"/>
        <v>#DIV/0!</v>
      </c>
      <c r="O343" s="8"/>
      <c r="P343" s="6" t="s">
        <v>59</v>
      </c>
    </row>
    <row r="344" spans="1:16" s="6" customFormat="1" ht="18.75" hidden="1" x14ac:dyDescent="0.25">
      <c r="A344" s="19" t="str">
        <f t="shared" si="397"/>
        <v>b</v>
      </c>
      <c r="B344" s="3" t="s">
        <v>2</v>
      </c>
      <c r="C344" s="5" t="s">
        <v>7</v>
      </c>
      <c r="D344" s="12"/>
      <c r="E344" s="12"/>
      <c r="F344" s="12"/>
      <c r="G344" s="12"/>
      <c r="H344" s="14">
        <v>0</v>
      </c>
      <c r="I344" s="14">
        <v>0</v>
      </c>
      <c r="J344" s="12"/>
      <c r="K344" s="12"/>
      <c r="L344" s="12">
        <f t="shared" si="421"/>
        <v>0</v>
      </c>
      <c r="M344" s="15">
        <f t="shared" si="422"/>
        <v>0</v>
      </c>
      <c r="N344" s="18" t="e">
        <f t="shared" si="416"/>
        <v>#DIV/0!</v>
      </c>
      <c r="O344" s="8"/>
      <c r="P344" s="6" t="s">
        <v>59</v>
      </c>
    </row>
    <row r="345" spans="1:16" s="6" customFormat="1" ht="18.75" hidden="1" x14ac:dyDescent="0.25">
      <c r="A345" s="19" t="str">
        <f t="shared" si="397"/>
        <v>b</v>
      </c>
      <c r="B345" s="3" t="s">
        <v>2</v>
      </c>
      <c r="C345" s="5" t="s">
        <v>8</v>
      </c>
      <c r="D345" s="12"/>
      <c r="E345" s="12"/>
      <c r="F345" s="12"/>
      <c r="G345" s="12"/>
      <c r="H345" s="14">
        <v>0</v>
      </c>
      <c r="I345" s="14">
        <v>0</v>
      </c>
      <c r="J345" s="12"/>
      <c r="K345" s="12"/>
      <c r="L345" s="12">
        <f t="shared" si="421"/>
        <v>0</v>
      </c>
      <c r="M345" s="15">
        <f t="shared" si="422"/>
        <v>0</v>
      </c>
      <c r="N345" s="18" t="e">
        <f t="shared" si="416"/>
        <v>#DIV/0!</v>
      </c>
      <c r="O345" s="8"/>
      <c r="P345" s="6" t="s">
        <v>59</v>
      </c>
    </row>
    <row r="346" spans="1:16" ht="19.5" x14ac:dyDescent="0.25">
      <c r="A346" s="32" t="str">
        <f t="shared" si="397"/>
        <v>a</v>
      </c>
      <c r="B346" s="42" t="s">
        <v>2</v>
      </c>
      <c r="C346" s="43" t="s">
        <v>9</v>
      </c>
      <c r="D346" s="34">
        <v>330</v>
      </c>
      <c r="E346" s="34"/>
      <c r="F346" s="34"/>
      <c r="G346" s="34"/>
      <c r="H346" s="45">
        <v>8700000</v>
      </c>
      <c r="I346" s="45">
        <v>8699700</v>
      </c>
      <c r="J346" s="34">
        <v>4560174.5</v>
      </c>
      <c r="K346" s="51">
        <f>6686000-4560174.5-350000-694700</f>
        <v>1081125.5</v>
      </c>
      <c r="L346" s="34">
        <f t="shared" si="421"/>
        <v>5641300</v>
      </c>
      <c r="M346" s="34">
        <f t="shared" si="422"/>
        <v>3058400</v>
      </c>
      <c r="N346" s="35">
        <f t="shared" si="416"/>
        <v>0.64844764762003293</v>
      </c>
      <c r="O346" s="36">
        <f>5641300-6336000</f>
        <v>-694700</v>
      </c>
      <c r="P346" s="37" t="s">
        <v>59</v>
      </c>
    </row>
    <row r="347" spans="1:16" s="6" customFormat="1" ht="18.75" hidden="1" x14ac:dyDescent="0.25">
      <c r="A347" s="19" t="str">
        <f t="shared" si="397"/>
        <v>b</v>
      </c>
      <c r="B347" s="3" t="s">
        <v>2</v>
      </c>
      <c r="C347" s="5" t="s">
        <v>10</v>
      </c>
      <c r="D347" s="12"/>
      <c r="E347" s="12"/>
      <c r="F347" s="12"/>
      <c r="G347" s="12"/>
      <c r="H347" s="14">
        <v>0</v>
      </c>
      <c r="I347" s="14">
        <v>0</v>
      </c>
      <c r="J347" s="12"/>
      <c r="K347" s="12"/>
      <c r="L347" s="12">
        <f t="shared" si="421"/>
        <v>0</v>
      </c>
      <c r="M347" s="15">
        <f t="shared" si="422"/>
        <v>0</v>
      </c>
      <c r="N347" s="18" t="e">
        <f t="shared" si="416"/>
        <v>#DIV/0!</v>
      </c>
      <c r="O347" s="8"/>
      <c r="P347" s="6" t="s">
        <v>59</v>
      </c>
    </row>
    <row r="348" spans="1:16" s="6" customFormat="1" ht="18.75" hidden="1" x14ac:dyDescent="0.25">
      <c r="A348" s="19" t="str">
        <f t="shared" si="397"/>
        <v>b</v>
      </c>
      <c r="B348" s="3" t="s">
        <v>2</v>
      </c>
      <c r="C348" s="2" t="s">
        <v>11</v>
      </c>
      <c r="D348" s="11"/>
      <c r="E348" s="11"/>
      <c r="F348" s="11"/>
      <c r="G348" s="11"/>
      <c r="H348" s="11">
        <v>0</v>
      </c>
      <c r="I348" s="11">
        <v>0</v>
      </c>
      <c r="J348" s="12"/>
      <c r="K348" s="11"/>
      <c r="L348" s="11">
        <f t="shared" si="421"/>
        <v>0</v>
      </c>
      <c r="M348" s="16">
        <f t="shared" si="422"/>
        <v>0</v>
      </c>
      <c r="N348" s="17" t="e">
        <f t="shared" si="416"/>
        <v>#DIV/0!</v>
      </c>
      <c r="O348" s="7"/>
      <c r="P348" s="6" t="s">
        <v>59</v>
      </c>
    </row>
    <row r="349" spans="1:16" s="6" customFormat="1" ht="18.75" hidden="1" x14ac:dyDescent="0.25">
      <c r="A349" s="19" t="str">
        <f t="shared" si="397"/>
        <v>b</v>
      </c>
      <c r="B349" s="3" t="s">
        <v>2</v>
      </c>
      <c r="C349" s="2" t="s">
        <v>12</v>
      </c>
      <c r="D349" s="11"/>
      <c r="E349" s="11"/>
      <c r="F349" s="11"/>
      <c r="G349" s="11"/>
      <c r="H349" s="11">
        <v>0</v>
      </c>
      <c r="I349" s="11">
        <v>0</v>
      </c>
      <c r="J349" s="12"/>
      <c r="K349" s="11"/>
      <c r="L349" s="11">
        <f t="shared" si="421"/>
        <v>0</v>
      </c>
      <c r="M349" s="16">
        <f t="shared" si="422"/>
        <v>0</v>
      </c>
      <c r="N349" s="17" t="e">
        <f t="shared" si="416"/>
        <v>#DIV/0!</v>
      </c>
      <c r="O349" s="7"/>
      <c r="P349" s="6" t="s">
        <v>59</v>
      </c>
    </row>
    <row r="350" spans="1:16" s="6" customFormat="1" ht="18.75" hidden="1" x14ac:dyDescent="0.25">
      <c r="A350" s="19" t="str">
        <f t="shared" si="397"/>
        <v>b</v>
      </c>
      <c r="B350" s="3" t="s">
        <v>2</v>
      </c>
      <c r="C350" s="2" t="s">
        <v>13</v>
      </c>
      <c r="D350" s="11"/>
      <c r="E350" s="11"/>
      <c r="F350" s="11"/>
      <c r="G350" s="11"/>
      <c r="H350" s="11">
        <v>0</v>
      </c>
      <c r="I350" s="11">
        <v>0</v>
      </c>
      <c r="J350" s="12"/>
      <c r="K350" s="11"/>
      <c r="L350" s="11">
        <f t="shared" si="421"/>
        <v>0</v>
      </c>
      <c r="M350" s="16">
        <f t="shared" si="422"/>
        <v>0</v>
      </c>
      <c r="N350" s="17" t="e">
        <f t="shared" si="416"/>
        <v>#DIV/0!</v>
      </c>
      <c r="O350" s="7"/>
      <c r="P350" s="6" t="s">
        <v>59</v>
      </c>
    </row>
    <row r="351" spans="1:16" ht="36" x14ac:dyDescent="0.25">
      <c r="A351" s="32" t="str">
        <f t="shared" ref="A351:A391" si="423">IF((D351+J351+H351+I351+K351+L351)&gt;0,"a","b")</f>
        <v>a</v>
      </c>
      <c r="B351" s="33" t="s">
        <v>90</v>
      </c>
      <c r="C351" s="33" t="s">
        <v>42</v>
      </c>
      <c r="D351" s="34">
        <f t="shared" ref="D351" si="424">D352+D360+D361+D362</f>
        <v>33060</v>
      </c>
      <c r="E351" s="34"/>
      <c r="F351" s="34"/>
      <c r="G351" s="34"/>
      <c r="H351" s="44">
        <f t="shared" ref="H351:I351" si="425">H352+H360+H361+H362</f>
        <v>24000000</v>
      </c>
      <c r="I351" s="44">
        <f t="shared" si="425"/>
        <v>24077000</v>
      </c>
      <c r="J351" s="34">
        <f t="shared" ref="J351" si="426">J352+J360+J361+J362</f>
        <v>21392224</v>
      </c>
      <c r="K351" s="34">
        <f t="shared" ref="K351" si="427">K352+K360+K361+K362</f>
        <v>2449836</v>
      </c>
      <c r="L351" s="34">
        <f t="shared" ref="L351" si="428">L352+L360+L361+L362</f>
        <v>23842060</v>
      </c>
      <c r="M351" s="34">
        <f t="shared" ref="M351" si="429">M352+M360+M361+M362</f>
        <v>234940</v>
      </c>
      <c r="N351" s="35">
        <f t="shared" si="416"/>
        <v>0.99024213980147024</v>
      </c>
      <c r="O351" s="36"/>
      <c r="P351" s="37" t="s">
        <v>59</v>
      </c>
    </row>
    <row r="352" spans="1:16" ht="19.5" x14ac:dyDescent="0.25">
      <c r="A352" s="32" t="str">
        <f t="shared" si="423"/>
        <v>a</v>
      </c>
      <c r="B352" s="38" t="s">
        <v>2</v>
      </c>
      <c r="C352" s="39" t="s">
        <v>3</v>
      </c>
      <c r="D352" s="40">
        <f t="shared" ref="D352" si="430">D353+D354+D355+D356+D357+D358+D359</f>
        <v>33060</v>
      </c>
      <c r="E352" s="40"/>
      <c r="F352" s="40"/>
      <c r="G352" s="40"/>
      <c r="H352" s="40">
        <f t="shared" ref="H352:I352" si="431">H353+H354+H355+H356+H357+H358+H359</f>
        <v>24000000</v>
      </c>
      <c r="I352" s="40">
        <f t="shared" si="431"/>
        <v>24077000</v>
      </c>
      <c r="J352" s="34">
        <f t="shared" ref="J352" si="432">J353+J354+J355+J356+J357+J358+J359</f>
        <v>21392224</v>
      </c>
      <c r="K352" s="40">
        <f t="shared" ref="K352:M352" si="433">K353+K354+K355+K356+K357+K358+K359</f>
        <v>2449836</v>
      </c>
      <c r="L352" s="40">
        <f t="shared" si="433"/>
        <v>23842060</v>
      </c>
      <c r="M352" s="40">
        <f t="shared" si="433"/>
        <v>234940</v>
      </c>
      <c r="N352" s="41">
        <f t="shared" si="416"/>
        <v>0.99024213980147024</v>
      </c>
      <c r="O352" s="36"/>
      <c r="P352" s="37" t="s">
        <v>59</v>
      </c>
    </row>
    <row r="353" spans="1:16" s="6" customFormat="1" ht="18.75" hidden="1" x14ac:dyDescent="0.25">
      <c r="A353" s="19" t="str">
        <f t="shared" si="423"/>
        <v>b</v>
      </c>
      <c r="B353" s="3" t="s">
        <v>2</v>
      </c>
      <c r="C353" s="4" t="s">
        <v>4</v>
      </c>
      <c r="D353" s="12"/>
      <c r="E353" s="12"/>
      <c r="F353" s="12"/>
      <c r="G353" s="12"/>
      <c r="H353" s="14">
        <v>0</v>
      </c>
      <c r="I353" s="14">
        <v>0</v>
      </c>
      <c r="J353" s="12"/>
      <c r="K353" s="12"/>
      <c r="L353" s="12">
        <f t="shared" ref="L353:L362" si="434">J353+K353</f>
        <v>0</v>
      </c>
      <c r="M353" s="15">
        <f t="shared" ref="M353:M362" si="435">I353-L353</f>
        <v>0</v>
      </c>
      <c r="N353" s="18" t="e">
        <f t="shared" si="416"/>
        <v>#DIV/0!</v>
      </c>
      <c r="O353" s="8"/>
      <c r="P353" s="6" t="s">
        <v>59</v>
      </c>
    </row>
    <row r="354" spans="1:16" s="6" customFormat="1" ht="18.75" hidden="1" x14ac:dyDescent="0.25">
      <c r="A354" s="19" t="str">
        <f t="shared" si="423"/>
        <v>b</v>
      </c>
      <c r="B354" s="3" t="s">
        <v>2</v>
      </c>
      <c r="C354" s="4" t="s">
        <v>5</v>
      </c>
      <c r="D354" s="12"/>
      <c r="E354" s="12"/>
      <c r="F354" s="12"/>
      <c r="G354" s="12"/>
      <c r="H354" s="14">
        <v>0</v>
      </c>
      <c r="I354" s="14">
        <v>0</v>
      </c>
      <c r="J354" s="12"/>
      <c r="K354" s="12"/>
      <c r="L354" s="12">
        <f t="shared" si="434"/>
        <v>0</v>
      </c>
      <c r="M354" s="15">
        <f t="shared" si="435"/>
        <v>0</v>
      </c>
      <c r="N354" s="18" t="e">
        <f t="shared" si="416"/>
        <v>#DIV/0!</v>
      </c>
      <c r="O354" s="8"/>
      <c r="P354" s="6" t="s">
        <v>59</v>
      </c>
    </row>
    <row r="355" spans="1:16" s="6" customFormat="1" ht="18.75" hidden="1" x14ac:dyDescent="0.25">
      <c r="A355" s="19" t="str">
        <f t="shared" si="423"/>
        <v>b</v>
      </c>
      <c r="B355" s="3" t="s">
        <v>2</v>
      </c>
      <c r="C355" s="4" t="s">
        <v>6</v>
      </c>
      <c r="D355" s="12"/>
      <c r="E355" s="12"/>
      <c r="F355" s="12"/>
      <c r="G355" s="12"/>
      <c r="H355" s="14">
        <v>0</v>
      </c>
      <c r="I355" s="14">
        <v>0</v>
      </c>
      <c r="J355" s="12"/>
      <c r="K355" s="12"/>
      <c r="L355" s="12">
        <f t="shared" si="434"/>
        <v>0</v>
      </c>
      <c r="M355" s="15">
        <f t="shared" si="435"/>
        <v>0</v>
      </c>
      <c r="N355" s="18" t="e">
        <f t="shared" si="416"/>
        <v>#DIV/0!</v>
      </c>
      <c r="O355" s="8"/>
      <c r="P355" s="6" t="s">
        <v>59</v>
      </c>
    </row>
    <row r="356" spans="1:16" s="6" customFormat="1" ht="18.75" hidden="1" x14ac:dyDescent="0.25">
      <c r="A356" s="19" t="str">
        <f t="shared" si="423"/>
        <v>b</v>
      </c>
      <c r="B356" s="3" t="s">
        <v>2</v>
      </c>
      <c r="C356" s="5" t="s">
        <v>7</v>
      </c>
      <c r="D356" s="12"/>
      <c r="E356" s="12"/>
      <c r="F356" s="12"/>
      <c r="G356" s="12"/>
      <c r="H356" s="14">
        <v>0</v>
      </c>
      <c r="I356" s="14">
        <v>0</v>
      </c>
      <c r="J356" s="12"/>
      <c r="K356" s="12"/>
      <c r="L356" s="12">
        <f t="shared" si="434"/>
        <v>0</v>
      </c>
      <c r="M356" s="15">
        <f t="shared" si="435"/>
        <v>0</v>
      </c>
      <c r="N356" s="18" t="e">
        <f t="shared" si="416"/>
        <v>#DIV/0!</v>
      </c>
      <c r="O356" s="8"/>
      <c r="P356" s="6" t="s">
        <v>59</v>
      </c>
    </row>
    <row r="357" spans="1:16" s="6" customFormat="1" ht="18.75" hidden="1" x14ac:dyDescent="0.25">
      <c r="A357" s="19" t="str">
        <f t="shared" si="423"/>
        <v>b</v>
      </c>
      <c r="B357" s="3" t="s">
        <v>2</v>
      </c>
      <c r="C357" s="5" t="s">
        <v>8</v>
      </c>
      <c r="D357" s="12"/>
      <c r="E357" s="12"/>
      <c r="F357" s="12"/>
      <c r="G357" s="12"/>
      <c r="H357" s="14">
        <v>0</v>
      </c>
      <c r="I357" s="14">
        <v>0</v>
      </c>
      <c r="J357" s="12"/>
      <c r="K357" s="12"/>
      <c r="L357" s="12">
        <f t="shared" si="434"/>
        <v>0</v>
      </c>
      <c r="M357" s="15">
        <f t="shared" si="435"/>
        <v>0</v>
      </c>
      <c r="N357" s="18" t="e">
        <f t="shared" si="416"/>
        <v>#DIV/0!</v>
      </c>
      <c r="O357" s="8"/>
      <c r="P357" s="6" t="s">
        <v>59</v>
      </c>
    </row>
    <row r="358" spans="1:16" ht="19.5" x14ac:dyDescent="0.25">
      <c r="A358" s="32" t="str">
        <f t="shared" si="423"/>
        <v>a</v>
      </c>
      <c r="B358" s="42" t="s">
        <v>2</v>
      </c>
      <c r="C358" s="43" t="s">
        <v>9</v>
      </c>
      <c r="D358" s="34">
        <v>33060</v>
      </c>
      <c r="E358" s="34"/>
      <c r="F358" s="34"/>
      <c r="G358" s="34"/>
      <c r="H358" s="45">
        <v>24000000</v>
      </c>
      <c r="I358" s="45">
        <v>24077000</v>
      </c>
      <c r="J358" s="34">
        <v>21392224</v>
      </c>
      <c r="K358" s="34">
        <f>23842060-21392224</f>
        <v>2449836</v>
      </c>
      <c r="L358" s="34">
        <f t="shared" si="434"/>
        <v>23842060</v>
      </c>
      <c r="M358" s="34">
        <f t="shared" si="435"/>
        <v>234940</v>
      </c>
      <c r="N358" s="35">
        <f t="shared" si="416"/>
        <v>0.99024213980147024</v>
      </c>
      <c r="O358" s="36"/>
      <c r="P358" s="37" t="s">
        <v>59</v>
      </c>
    </row>
    <row r="359" spans="1:16" s="6" customFormat="1" ht="18.75" hidden="1" x14ac:dyDescent="0.25">
      <c r="A359" s="19" t="str">
        <f t="shared" si="423"/>
        <v>b</v>
      </c>
      <c r="B359" s="3" t="s">
        <v>2</v>
      </c>
      <c r="C359" s="5" t="s">
        <v>10</v>
      </c>
      <c r="D359" s="12"/>
      <c r="E359" s="12"/>
      <c r="F359" s="12"/>
      <c r="G359" s="12"/>
      <c r="H359" s="14"/>
      <c r="I359" s="14"/>
      <c r="J359" s="12"/>
      <c r="K359" s="12"/>
      <c r="L359" s="12">
        <f t="shared" si="434"/>
        <v>0</v>
      </c>
      <c r="M359" s="15">
        <f t="shared" si="435"/>
        <v>0</v>
      </c>
      <c r="N359" s="18" t="e">
        <f t="shared" si="416"/>
        <v>#DIV/0!</v>
      </c>
      <c r="O359" s="8"/>
      <c r="P359" s="6" t="s">
        <v>59</v>
      </c>
    </row>
    <row r="360" spans="1:16" s="6" customFormat="1" ht="18.75" hidden="1" x14ac:dyDescent="0.25">
      <c r="A360" s="19" t="str">
        <f t="shared" si="423"/>
        <v>b</v>
      </c>
      <c r="B360" s="3" t="s">
        <v>2</v>
      </c>
      <c r="C360" s="2" t="s">
        <v>11</v>
      </c>
      <c r="D360" s="11"/>
      <c r="E360" s="11"/>
      <c r="F360" s="11"/>
      <c r="G360" s="11"/>
      <c r="H360" s="11">
        <v>0</v>
      </c>
      <c r="I360" s="11">
        <v>0</v>
      </c>
      <c r="J360" s="12"/>
      <c r="K360" s="11"/>
      <c r="L360" s="11">
        <f t="shared" si="434"/>
        <v>0</v>
      </c>
      <c r="M360" s="16">
        <f t="shared" si="435"/>
        <v>0</v>
      </c>
      <c r="N360" s="17" t="e">
        <f t="shared" si="416"/>
        <v>#DIV/0!</v>
      </c>
      <c r="O360" s="7"/>
      <c r="P360" s="6" t="s">
        <v>59</v>
      </c>
    </row>
    <row r="361" spans="1:16" s="6" customFormat="1" ht="18.75" hidden="1" x14ac:dyDescent="0.25">
      <c r="A361" s="19" t="str">
        <f t="shared" si="423"/>
        <v>b</v>
      </c>
      <c r="B361" s="3" t="s">
        <v>2</v>
      </c>
      <c r="C361" s="2" t="s">
        <v>12</v>
      </c>
      <c r="D361" s="11"/>
      <c r="E361" s="11"/>
      <c r="F361" s="11"/>
      <c r="G361" s="11"/>
      <c r="H361" s="11">
        <v>0</v>
      </c>
      <c r="I361" s="11">
        <v>0</v>
      </c>
      <c r="J361" s="12"/>
      <c r="K361" s="11"/>
      <c r="L361" s="11">
        <f t="shared" si="434"/>
        <v>0</v>
      </c>
      <c r="M361" s="16">
        <f t="shared" si="435"/>
        <v>0</v>
      </c>
      <c r="N361" s="17" t="e">
        <f t="shared" si="416"/>
        <v>#DIV/0!</v>
      </c>
      <c r="O361" s="7"/>
      <c r="P361" s="6" t="s">
        <v>59</v>
      </c>
    </row>
    <row r="362" spans="1:16" s="6" customFormat="1" ht="18.75" hidden="1" x14ac:dyDescent="0.25">
      <c r="A362" s="19" t="str">
        <f t="shared" si="423"/>
        <v>b</v>
      </c>
      <c r="B362" s="3" t="s">
        <v>2</v>
      </c>
      <c r="C362" s="2" t="s">
        <v>13</v>
      </c>
      <c r="D362" s="11"/>
      <c r="E362" s="11"/>
      <c r="F362" s="11"/>
      <c r="G362" s="11"/>
      <c r="H362" s="11">
        <v>0</v>
      </c>
      <c r="I362" s="11">
        <v>0</v>
      </c>
      <c r="J362" s="12"/>
      <c r="K362" s="11"/>
      <c r="L362" s="11">
        <f t="shared" si="434"/>
        <v>0</v>
      </c>
      <c r="M362" s="16">
        <f t="shared" si="435"/>
        <v>0</v>
      </c>
      <c r="N362" s="17" t="e">
        <f t="shared" si="416"/>
        <v>#DIV/0!</v>
      </c>
      <c r="O362" s="7"/>
      <c r="P362" s="6" t="s">
        <v>59</v>
      </c>
    </row>
    <row r="363" spans="1:16" ht="34.5" customHeight="1" x14ac:dyDescent="0.25">
      <c r="A363" s="32" t="str">
        <f t="shared" si="423"/>
        <v>a</v>
      </c>
      <c r="B363" s="33" t="s">
        <v>91</v>
      </c>
      <c r="C363" s="33" t="s">
        <v>43</v>
      </c>
      <c r="D363" s="34">
        <f t="shared" ref="D363" si="436">D364+D372+D373+D374</f>
        <v>99070</v>
      </c>
      <c r="E363" s="34"/>
      <c r="F363" s="34"/>
      <c r="G363" s="34"/>
      <c r="H363" s="44">
        <f t="shared" ref="H363:I363" si="437">H364+H372+H373+H374</f>
        <v>13500000</v>
      </c>
      <c r="I363" s="44">
        <f t="shared" si="437"/>
        <v>13500000</v>
      </c>
      <c r="J363" s="34">
        <f t="shared" ref="J363" si="438">J364+J372+J373+J374</f>
        <v>13482861</v>
      </c>
      <c r="K363" s="34">
        <f t="shared" ref="K363" si="439">K364+K372+K373+K374</f>
        <v>382759</v>
      </c>
      <c r="L363" s="34">
        <f t="shared" ref="L363" si="440">L364+L372+L373+L374</f>
        <v>13865620</v>
      </c>
      <c r="M363" s="34">
        <f t="shared" ref="M363" si="441">M364+M372+M373+M374</f>
        <v>-365620</v>
      </c>
      <c r="N363" s="35">
        <f t="shared" ref="N363:N422" si="442">L363/I363</f>
        <v>1.027082962962963</v>
      </c>
      <c r="O363" s="36"/>
      <c r="P363" s="37" t="s">
        <v>59</v>
      </c>
    </row>
    <row r="364" spans="1:16" ht="19.5" x14ac:dyDescent="0.25">
      <c r="A364" s="32" t="str">
        <f t="shared" si="423"/>
        <v>a</v>
      </c>
      <c r="B364" s="38" t="s">
        <v>2</v>
      </c>
      <c r="C364" s="39" t="s">
        <v>3</v>
      </c>
      <c r="D364" s="40">
        <f t="shared" ref="D364" si="443">D365+D366+D367+D368+D369+D370+D371</f>
        <v>99070</v>
      </c>
      <c r="E364" s="40"/>
      <c r="F364" s="40"/>
      <c r="G364" s="40"/>
      <c r="H364" s="40">
        <f t="shared" ref="H364:I364" si="444">H365+H366+H367+H368+H369+H370+H371</f>
        <v>13500000</v>
      </c>
      <c r="I364" s="40">
        <f t="shared" si="444"/>
        <v>13500000</v>
      </c>
      <c r="J364" s="34">
        <f t="shared" ref="J364" si="445">J365+J366+J367+J368+J369+J370+J371</f>
        <v>13482861</v>
      </c>
      <c r="K364" s="40">
        <f t="shared" ref="K364:M364" si="446">K365+K366+K367+K368+K369+K370+K371</f>
        <v>382759</v>
      </c>
      <c r="L364" s="40">
        <f t="shared" si="446"/>
        <v>13865620</v>
      </c>
      <c r="M364" s="40">
        <f t="shared" si="446"/>
        <v>-365620</v>
      </c>
      <c r="N364" s="41">
        <f t="shared" si="442"/>
        <v>1.027082962962963</v>
      </c>
      <c r="O364" s="36"/>
      <c r="P364" s="37" t="s">
        <v>59</v>
      </c>
    </row>
    <row r="365" spans="1:16" s="6" customFormat="1" ht="18.75" hidden="1" x14ac:dyDescent="0.25">
      <c r="A365" s="19" t="str">
        <f t="shared" si="423"/>
        <v>b</v>
      </c>
      <c r="B365" s="3" t="s">
        <v>2</v>
      </c>
      <c r="C365" s="4" t="s">
        <v>4</v>
      </c>
      <c r="D365" s="12"/>
      <c r="E365" s="12"/>
      <c r="F365" s="12"/>
      <c r="G365" s="12"/>
      <c r="H365" s="14">
        <v>0</v>
      </c>
      <c r="I365" s="14">
        <v>0</v>
      </c>
      <c r="J365" s="12"/>
      <c r="K365" s="12"/>
      <c r="L365" s="12">
        <f t="shared" ref="L365:L374" si="447">J365+K365</f>
        <v>0</v>
      </c>
      <c r="M365" s="15">
        <f t="shared" ref="M365:M374" si="448">I365-L365</f>
        <v>0</v>
      </c>
      <c r="N365" s="18" t="e">
        <f t="shared" si="442"/>
        <v>#DIV/0!</v>
      </c>
      <c r="O365" s="8"/>
      <c r="P365" s="6" t="s">
        <v>59</v>
      </c>
    </row>
    <row r="366" spans="1:16" ht="19.5" x14ac:dyDescent="0.25">
      <c r="A366" s="32" t="str">
        <f t="shared" si="423"/>
        <v>a</v>
      </c>
      <c r="B366" s="42" t="s">
        <v>2</v>
      </c>
      <c r="C366" s="43" t="s">
        <v>5</v>
      </c>
      <c r="D366" s="34"/>
      <c r="E366" s="34"/>
      <c r="F366" s="34"/>
      <c r="G366" s="34"/>
      <c r="H366" s="45">
        <v>200000</v>
      </c>
      <c r="I366" s="45">
        <v>204000</v>
      </c>
      <c r="J366" s="34">
        <v>187000</v>
      </c>
      <c r="K366" s="34">
        <v>17000</v>
      </c>
      <c r="L366" s="34">
        <f t="shared" si="447"/>
        <v>204000</v>
      </c>
      <c r="M366" s="34">
        <f t="shared" si="448"/>
        <v>0</v>
      </c>
      <c r="N366" s="35">
        <f t="shared" si="442"/>
        <v>1</v>
      </c>
      <c r="O366" s="36"/>
      <c r="P366" s="37" t="s">
        <v>59</v>
      </c>
    </row>
    <row r="367" spans="1:16" s="6" customFormat="1" ht="18.75" hidden="1" x14ac:dyDescent="0.25">
      <c r="A367" s="19" t="str">
        <f t="shared" si="423"/>
        <v>b</v>
      </c>
      <c r="B367" s="3" t="s">
        <v>2</v>
      </c>
      <c r="C367" s="4" t="s">
        <v>6</v>
      </c>
      <c r="D367" s="12"/>
      <c r="E367" s="12"/>
      <c r="F367" s="12"/>
      <c r="G367" s="12"/>
      <c r="H367" s="14">
        <v>0</v>
      </c>
      <c r="I367" s="14">
        <v>0</v>
      </c>
      <c r="J367" s="12"/>
      <c r="K367" s="12"/>
      <c r="L367" s="12">
        <f t="shared" si="447"/>
        <v>0</v>
      </c>
      <c r="M367" s="15">
        <f t="shared" si="448"/>
        <v>0</v>
      </c>
      <c r="N367" s="18" t="e">
        <f t="shared" si="442"/>
        <v>#DIV/0!</v>
      </c>
      <c r="O367" s="8"/>
      <c r="P367" s="6" t="s">
        <v>59</v>
      </c>
    </row>
    <row r="368" spans="1:16" s="6" customFormat="1" ht="18.75" hidden="1" x14ac:dyDescent="0.25">
      <c r="A368" s="19" t="str">
        <f t="shared" si="423"/>
        <v>b</v>
      </c>
      <c r="B368" s="3" t="s">
        <v>2</v>
      </c>
      <c r="C368" s="5" t="s">
        <v>7</v>
      </c>
      <c r="D368" s="12"/>
      <c r="E368" s="12"/>
      <c r="F368" s="12"/>
      <c r="G368" s="12"/>
      <c r="H368" s="14">
        <v>0</v>
      </c>
      <c r="I368" s="14">
        <v>0</v>
      </c>
      <c r="J368" s="12"/>
      <c r="K368" s="12"/>
      <c r="L368" s="12">
        <f t="shared" si="447"/>
        <v>0</v>
      </c>
      <c r="M368" s="15">
        <f t="shared" si="448"/>
        <v>0</v>
      </c>
      <c r="N368" s="18" t="e">
        <f t="shared" si="442"/>
        <v>#DIV/0!</v>
      </c>
      <c r="O368" s="8"/>
      <c r="P368" s="6" t="s">
        <v>59</v>
      </c>
    </row>
    <row r="369" spans="1:16" s="6" customFormat="1" ht="18.75" hidden="1" x14ac:dyDescent="0.25">
      <c r="A369" s="19" t="str">
        <f t="shared" si="423"/>
        <v>b</v>
      </c>
      <c r="B369" s="3" t="s">
        <v>2</v>
      </c>
      <c r="C369" s="5" t="s">
        <v>8</v>
      </c>
      <c r="D369" s="12"/>
      <c r="E369" s="12"/>
      <c r="F369" s="12"/>
      <c r="G369" s="12"/>
      <c r="H369" s="14">
        <v>0</v>
      </c>
      <c r="I369" s="14">
        <v>0</v>
      </c>
      <c r="J369" s="12"/>
      <c r="K369" s="12"/>
      <c r="L369" s="12">
        <f t="shared" si="447"/>
        <v>0</v>
      </c>
      <c r="M369" s="15">
        <f t="shared" si="448"/>
        <v>0</v>
      </c>
      <c r="N369" s="18" t="e">
        <f t="shared" si="442"/>
        <v>#DIV/0!</v>
      </c>
      <c r="O369" s="8"/>
      <c r="P369" s="6" t="s">
        <v>59</v>
      </c>
    </row>
    <row r="370" spans="1:16" ht="30" customHeight="1" x14ac:dyDescent="0.25">
      <c r="A370" s="32" t="str">
        <f t="shared" si="423"/>
        <v>a</v>
      </c>
      <c r="B370" s="42" t="s">
        <v>2</v>
      </c>
      <c r="C370" s="43" t="s">
        <v>9</v>
      </c>
      <c r="D370" s="34">
        <v>99070</v>
      </c>
      <c r="E370" s="34"/>
      <c r="F370" s="34"/>
      <c r="G370" s="34"/>
      <c r="H370" s="45">
        <v>13300000</v>
      </c>
      <c r="I370" s="45">
        <v>13296000</v>
      </c>
      <c r="J370" s="34">
        <v>13295861</v>
      </c>
      <c r="K370" s="34">
        <f>13865620-13295861-204000</f>
        <v>365759</v>
      </c>
      <c r="L370" s="34">
        <f t="shared" si="447"/>
        <v>13661620</v>
      </c>
      <c r="M370" s="34">
        <f t="shared" si="448"/>
        <v>-365620</v>
      </c>
      <c r="N370" s="35">
        <f t="shared" si="442"/>
        <v>1.027498495788207</v>
      </c>
      <c r="O370" s="36"/>
      <c r="P370" s="37" t="s">
        <v>59</v>
      </c>
    </row>
    <row r="371" spans="1:16" s="6" customFormat="1" ht="18.75" hidden="1" x14ac:dyDescent="0.25">
      <c r="A371" s="19" t="str">
        <f t="shared" si="423"/>
        <v>b</v>
      </c>
      <c r="B371" s="3" t="s">
        <v>2</v>
      </c>
      <c r="C371" s="5" t="s">
        <v>10</v>
      </c>
      <c r="D371" s="12"/>
      <c r="E371" s="12"/>
      <c r="F371" s="12"/>
      <c r="G371" s="12"/>
      <c r="H371" s="14">
        <v>0</v>
      </c>
      <c r="I371" s="14">
        <v>0</v>
      </c>
      <c r="J371" s="12"/>
      <c r="K371" s="12"/>
      <c r="L371" s="12">
        <f t="shared" si="447"/>
        <v>0</v>
      </c>
      <c r="M371" s="15">
        <f t="shared" si="448"/>
        <v>0</v>
      </c>
      <c r="N371" s="18" t="e">
        <f t="shared" si="442"/>
        <v>#DIV/0!</v>
      </c>
      <c r="O371" s="8"/>
      <c r="P371" s="6" t="s">
        <v>59</v>
      </c>
    </row>
    <row r="372" spans="1:16" s="6" customFormat="1" ht="18.75" hidden="1" x14ac:dyDescent="0.25">
      <c r="A372" s="19" t="str">
        <f t="shared" si="423"/>
        <v>b</v>
      </c>
      <c r="B372" s="3" t="s">
        <v>2</v>
      </c>
      <c r="C372" s="2" t="s">
        <v>11</v>
      </c>
      <c r="D372" s="11"/>
      <c r="E372" s="11"/>
      <c r="F372" s="11"/>
      <c r="G372" s="11"/>
      <c r="H372" s="11">
        <v>0</v>
      </c>
      <c r="I372" s="11">
        <v>0</v>
      </c>
      <c r="J372" s="12"/>
      <c r="K372" s="11"/>
      <c r="L372" s="11">
        <f t="shared" si="447"/>
        <v>0</v>
      </c>
      <c r="M372" s="16">
        <f t="shared" si="448"/>
        <v>0</v>
      </c>
      <c r="N372" s="17" t="e">
        <f t="shared" si="442"/>
        <v>#DIV/0!</v>
      </c>
      <c r="O372" s="7"/>
      <c r="P372" s="6" t="s">
        <v>59</v>
      </c>
    </row>
    <row r="373" spans="1:16" s="6" customFormat="1" ht="18.75" hidden="1" x14ac:dyDescent="0.25">
      <c r="A373" s="19" t="str">
        <f t="shared" si="423"/>
        <v>b</v>
      </c>
      <c r="B373" s="3" t="s">
        <v>2</v>
      </c>
      <c r="C373" s="2" t="s">
        <v>12</v>
      </c>
      <c r="D373" s="11"/>
      <c r="E373" s="11"/>
      <c r="F373" s="11"/>
      <c r="G373" s="11"/>
      <c r="H373" s="11">
        <v>0</v>
      </c>
      <c r="I373" s="11">
        <v>0</v>
      </c>
      <c r="J373" s="12"/>
      <c r="K373" s="11"/>
      <c r="L373" s="11">
        <f t="shared" si="447"/>
        <v>0</v>
      </c>
      <c r="M373" s="16">
        <f t="shared" si="448"/>
        <v>0</v>
      </c>
      <c r="N373" s="17" t="e">
        <f t="shared" si="442"/>
        <v>#DIV/0!</v>
      </c>
      <c r="O373" s="7"/>
      <c r="P373" s="6" t="s">
        <v>59</v>
      </c>
    </row>
    <row r="374" spans="1:16" s="6" customFormat="1" ht="18.75" hidden="1" x14ac:dyDescent="0.25">
      <c r="A374" s="19" t="str">
        <f t="shared" si="423"/>
        <v>b</v>
      </c>
      <c r="B374" s="3" t="s">
        <v>2</v>
      </c>
      <c r="C374" s="2" t="s">
        <v>13</v>
      </c>
      <c r="D374" s="11"/>
      <c r="E374" s="11"/>
      <c r="F374" s="11"/>
      <c r="G374" s="11"/>
      <c r="H374" s="11">
        <v>0</v>
      </c>
      <c r="I374" s="11">
        <v>0</v>
      </c>
      <c r="J374" s="12"/>
      <c r="K374" s="11"/>
      <c r="L374" s="11">
        <f t="shared" si="447"/>
        <v>0</v>
      </c>
      <c r="M374" s="16">
        <f t="shared" si="448"/>
        <v>0</v>
      </c>
      <c r="N374" s="17" t="e">
        <f t="shared" si="442"/>
        <v>#DIV/0!</v>
      </c>
      <c r="O374" s="7"/>
      <c r="P374" s="6" t="s">
        <v>59</v>
      </c>
    </row>
    <row r="375" spans="1:16" ht="38.25" customHeight="1" x14ac:dyDescent="0.25">
      <c r="A375" s="32" t="str">
        <f t="shared" si="423"/>
        <v>a</v>
      </c>
      <c r="B375" s="33" t="s">
        <v>92</v>
      </c>
      <c r="C375" s="33" t="s">
        <v>44</v>
      </c>
      <c r="D375" s="34">
        <f t="shared" ref="D375" si="449">D376+D384+D385+D386</f>
        <v>0</v>
      </c>
      <c r="E375" s="34"/>
      <c r="F375" s="34"/>
      <c r="G375" s="34"/>
      <c r="H375" s="44">
        <f t="shared" ref="H375:I375" si="450">H376+H384+H385+H386</f>
        <v>2000000</v>
      </c>
      <c r="I375" s="44">
        <f t="shared" si="450"/>
        <v>2000000</v>
      </c>
      <c r="J375" s="34">
        <f t="shared" ref="J375" si="451">J376+J384+J385+J386</f>
        <v>1666660</v>
      </c>
      <c r="K375" s="34">
        <f t="shared" ref="K375" si="452">K376+K384+K385+K386</f>
        <v>333332</v>
      </c>
      <c r="L375" s="34">
        <f t="shared" ref="L375" si="453">L376+L384+L385+L386</f>
        <v>1999992</v>
      </c>
      <c r="M375" s="34">
        <f t="shared" ref="M375" si="454">M376+M384+M385+M386</f>
        <v>8</v>
      </c>
      <c r="N375" s="35">
        <f t="shared" si="442"/>
        <v>0.999996</v>
      </c>
      <c r="O375" s="36"/>
      <c r="P375" s="37" t="s">
        <v>59</v>
      </c>
    </row>
    <row r="376" spans="1:16" ht="19.5" x14ac:dyDescent="0.25">
      <c r="A376" s="32" t="str">
        <f t="shared" si="423"/>
        <v>a</v>
      </c>
      <c r="B376" s="38" t="s">
        <v>2</v>
      </c>
      <c r="C376" s="39" t="s">
        <v>3</v>
      </c>
      <c r="D376" s="40">
        <f t="shared" ref="D376" si="455">D377+D378+D379+D380+D381+D382+D383</f>
        <v>0</v>
      </c>
      <c r="E376" s="40"/>
      <c r="F376" s="40"/>
      <c r="G376" s="40"/>
      <c r="H376" s="40">
        <f t="shared" ref="H376:I376" si="456">H377+H378+H379+H380+H381+H382+H383</f>
        <v>2000000</v>
      </c>
      <c r="I376" s="40">
        <f t="shared" si="456"/>
        <v>2000000</v>
      </c>
      <c r="J376" s="34">
        <f t="shared" ref="J376" si="457">J377+J378+J379+J380+J381+J382+J383</f>
        <v>1666660</v>
      </c>
      <c r="K376" s="40">
        <f t="shared" ref="K376:M376" si="458">K377+K378+K379+K380+K381+K382+K383</f>
        <v>333332</v>
      </c>
      <c r="L376" s="40">
        <f t="shared" si="458"/>
        <v>1999992</v>
      </c>
      <c r="M376" s="40">
        <f t="shared" si="458"/>
        <v>8</v>
      </c>
      <c r="N376" s="41">
        <f t="shared" si="442"/>
        <v>0.999996</v>
      </c>
      <c r="O376" s="36"/>
      <c r="P376" s="37" t="s">
        <v>59</v>
      </c>
    </row>
    <row r="377" spans="1:16" s="6" customFormat="1" ht="18.75" hidden="1" x14ac:dyDescent="0.25">
      <c r="A377" s="19" t="str">
        <f t="shared" si="423"/>
        <v>b</v>
      </c>
      <c r="B377" s="3" t="s">
        <v>2</v>
      </c>
      <c r="C377" s="4" t="s">
        <v>4</v>
      </c>
      <c r="D377" s="12"/>
      <c r="E377" s="12"/>
      <c r="F377" s="12"/>
      <c r="G377" s="12"/>
      <c r="H377" s="14">
        <v>0</v>
      </c>
      <c r="I377" s="14">
        <v>0</v>
      </c>
      <c r="J377" s="12"/>
      <c r="K377" s="12"/>
      <c r="L377" s="12">
        <f t="shared" ref="L377:L386" si="459">J377+K377</f>
        <v>0</v>
      </c>
      <c r="M377" s="15">
        <f t="shared" ref="M377:M386" si="460">I377-L377</f>
        <v>0</v>
      </c>
      <c r="N377" s="18" t="e">
        <f t="shared" si="442"/>
        <v>#DIV/0!</v>
      </c>
      <c r="O377" s="8"/>
      <c r="P377" s="6" t="s">
        <v>59</v>
      </c>
    </row>
    <row r="378" spans="1:16" s="6" customFormat="1" ht="18.75" hidden="1" x14ac:dyDescent="0.25">
      <c r="A378" s="19" t="str">
        <f t="shared" si="423"/>
        <v>b</v>
      </c>
      <c r="B378" s="3" t="s">
        <v>2</v>
      </c>
      <c r="C378" s="4" t="s">
        <v>5</v>
      </c>
      <c r="D378" s="12"/>
      <c r="E378" s="12"/>
      <c r="F378" s="12"/>
      <c r="G378" s="12"/>
      <c r="H378" s="14">
        <v>0</v>
      </c>
      <c r="I378" s="14">
        <v>0</v>
      </c>
      <c r="J378" s="12"/>
      <c r="K378" s="12"/>
      <c r="L378" s="12">
        <f t="shared" si="459"/>
        <v>0</v>
      </c>
      <c r="M378" s="15">
        <f t="shared" si="460"/>
        <v>0</v>
      </c>
      <c r="N378" s="18" t="e">
        <f t="shared" si="442"/>
        <v>#DIV/0!</v>
      </c>
      <c r="O378" s="8"/>
      <c r="P378" s="6" t="s">
        <v>59</v>
      </c>
    </row>
    <row r="379" spans="1:16" s="6" customFormat="1" ht="18.75" hidden="1" x14ac:dyDescent="0.25">
      <c r="A379" s="19" t="str">
        <f t="shared" si="423"/>
        <v>b</v>
      </c>
      <c r="B379" s="3" t="s">
        <v>2</v>
      </c>
      <c r="C379" s="4" t="s">
        <v>6</v>
      </c>
      <c r="D379" s="12"/>
      <c r="E379" s="12"/>
      <c r="F379" s="12"/>
      <c r="G379" s="12"/>
      <c r="H379" s="14">
        <v>0</v>
      </c>
      <c r="I379" s="14">
        <v>0</v>
      </c>
      <c r="J379" s="12"/>
      <c r="K379" s="12"/>
      <c r="L379" s="12">
        <f t="shared" si="459"/>
        <v>0</v>
      </c>
      <c r="M379" s="15">
        <f t="shared" si="460"/>
        <v>0</v>
      </c>
      <c r="N379" s="18" t="e">
        <f t="shared" si="442"/>
        <v>#DIV/0!</v>
      </c>
      <c r="O379" s="8"/>
      <c r="P379" s="6" t="s">
        <v>59</v>
      </c>
    </row>
    <row r="380" spans="1:16" s="6" customFormat="1" ht="18.75" hidden="1" x14ac:dyDescent="0.25">
      <c r="A380" s="19" t="str">
        <f t="shared" si="423"/>
        <v>b</v>
      </c>
      <c r="B380" s="3" t="s">
        <v>2</v>
      </c>
      <c r="C380" s="5" t="s">
        <v>7</v>
      </c>
      <c r="D380" s="12"/>
      <c r="E380" s="12"/>
      <c r="F380" s="12"/>
      <c r="G380" s="12"/>
      <c r="H380" s="14">
        <v>0</v>
      </c>
      <c r="I380" s="14">
        <v>0</v>
      </c>
      <c r="J380" s="12"/>
      <c r="K380" s="12"/>
      <c r="L380" s="12">
        <f t="shared" si="459"/>
        <v>0</v>
      </c>
      <c r="M380" s="15">
        <f t="shared" si="460"/>
        <v>0</v>
      </c>
      <c r="N380" s="18" t="e">
        <f t="shared" si="442"/>
        <v>#DIV/0!</v>
      </c>
      <c r="O380" s="8"/>
      <c r="P380" s="6" t="s">
        <v>59</v>
      </c>
    </row>
    <row r="381" spans="1:16" s="6" customFormat="1" ht="18.75" hidden="1" x14ac:dyDescent="0.25">
      <c r="A381" s="19" t="str">
        <f t="shared" si="423"/>
        <v>b</v>
      </c>
      <c r="B381" s="3" t="s">
        <v>2</v>
      </c>
      <c r="C381" s="5" t="s">
        <v>8</v>
      </c>
      <c r="D381" s="12"/>
      <c r="E381" s="12"/>
      <c r="F381" s="12"/>
      <c r="G381" s="12"/>
      <c r="H381" s="14">
        <v>0</v>
      </c>
      <c r="I381" s="14">
        <v>0</v>
      </c>
      <c r="J381" s="12"/>
      <c r="K381" s="12"/>
      <c r="L381" s="12">
        <f t="shared" si="459"/>
        <v>0</v>
      </c>
      <c r="M381" s="15">
        <f t="shared" si="460"/>
        <v>0</v>
      </c>
      <c r="N381" s="18" t="e">
        <f t="shared" si="442"/>
        <v>#DIV/0!</v>
      </c>
      <c r="O381" s="8"/>
      <c r="P381" s="6" t="s">
        <v>59</v>
      </c>
    </row>
    <row r="382" spans="1:16" ht="19.5" x14ac:dyDescent="0.25">
      <c r="A382" s="32" t="str">
        <f t="shared" si="423"/>
        <v>a</v>
      </c>
      <c r="B382" s="42" t="s">
        <v>2</v>
      </c>
      <c r="C382" s="43" t="s">
        <v>9</v>
      </c>
      <c r="D382" s="34"/>
      <c r="E382" s="34"/>
      <c r="F382" s="34"/>
      <c r="G382" s="34"/>
      <c r="H382" s="45">
        <v>2000000</v>
      </c>
      <c r="I382" s="45">
        <v>2000000</v>
      </c>
      <c r="J382" s="34">
        <v>1666660</v>
      </c>
      <c r="K382" s="34">
        <v>333332</v>
      </c>
      <c r="L382" s="34">
        <f t="shared" si="459"/>
        <v>1999992</v>
      </c>
      <c r="M382" s="34">
        <f t="shared" si="460"/>
        <v>8</v>
      </c>
      <c r="N382" s="35">
        <f t="shared" si="442"/>
        <v>0.999996</v>
      </c>
      <c r="O382" s="36"/>
      <c r="P382" s="37" t="s">
        <v>59</v>
      </c>
    </row>
    <row r="383" spans="1:16" s="6" customFormat="1" ht="18.75" hidden="1" x14ac:dyDescent="0.25">
      <c r="A383" s="19" t="str">
        <f t="shared" si="423"/>
        <v>b</v>
      </c>
      <c r="B383" s="3" t="s">
        <v>2</v>
      </c>
      <c r="C383" s="5" t="s">
        <v>10</v>
      </c>
      <c r="D383" s="12"/>
      <c r="E383" s="12"/>
      <c r="F383" s="12"/>
      <c r="G383" s="12"/>
      <c r="H383" s="14">
        <v>0</v>
      </c>
      <c r="I383" s="14">
        <v>0</v>
      </c>
      <c r="J383" s="12"/>
      <c r="K383" s="12"/>
      <c r="L383" s="12">
        <f t="shared" si="459"/>
        <v>0</v>
      </c>
      <c r="M383" s="15">
        <f t="shared" si="460"/>
        <v>0</v>
      </c>
      <c r="N383" s="18" t="e">
        <f t="shared" si="442"/>
        <v>#DIV/0!</v>
      </c>
      <c r="O383" s="8"/>
      <c r="P383" s="6" t="s">
        <v>59</v>
      </c>
    </row>
    <row r="384" spans="1:16" s="6" customFormat="1" ht="18.75" hidden="1" x14ac:dyDescent="0.25">
      <c r="A384" s="19" t="str">
        <f t="shared" si="423"/>
        <v>b</v>
      </c>
      <c r="B384" s="3" t="s">
        <v>2</v>
      </c>
      <c r="C384" s="2" t="s">
        <v>11</v>
      </c>
      <c r="D384" s="11"/>
      <c r="E384" s="11"/>
      <c r="F384" s="11"/>
      <c r="G384" s="11"/>
      <c r="H384" s="11">
        <v>0</v>
      </c>
      <c r="I384" s="11">
        <v>0</v>
      </c>
      <c r="J384" s="12"/>
      <c r="K384" s="11"/>
      <c r="L384" s="11">
        <f t="shared" si="459"/>
        <v>0</v>
      </c>
      <c r="M384" s="16">
        <f t="shared" si="460"/>
        <v>0</v>
      </c>
      <c r="N384" s="17" t="e">
        <f t="shared" si="442"/>
        <v>#DIV/0!</v>
      </c>
      <c r="O384" s="7"/>
      <c r="P384" s="6" t="s">
        <v>59</v>
      </c>
    </row>
    <row r="385" spans="1:16" s="6" customFormat="1" ht="18.75" hidden="1" x14ac:dyDescent="0.25">
      <c r="A385" s="19" t="str">
        <f t="shared" si="423"/>
        <v>b</v>
      </c>
      <c r="B385" s="3" t="s">
        <v>2</v>
      </c>
      <c r="C385" s="2" t="s">
        <v>12</v>
      </c>
      <c r="D385" s="11"/>
      <c r="E385" s="11"/>
      <c r="F385" s="11"/>
      <c r="G385" s="11"/>
      <c r="H385" s="11">
        <v>0</v>
      </c>
      <c r="I385" s="11">
        <v>0</v>
      </c>
      <c r="J385" s="12"/>
      <c r="K385" s="11"/>
      <c r="L385" s="11">
        <f t="shared" si="459"/>
        <v>0</v>
      </c>
      <c r="M385" s="16">
        <f t="shared" si="460"/>
        <v>0</v>
      </c>
      <c r="N385" s="17" t="e">
        <f t="shared" si="442"/>
        <v>#DIV/0!</v>
      </c>
      <c r="O385" s="7"/>
      <c r="P385" s="6" t="s">
        <v>59</v>
      </c>
    </row>
    <row r="386" spans="1:16" s="6" customFormat="1" ht="18.75" hidden="1" x14ac:dyDescent="0.25">
      <c r="A386" s="19" t="str">
        <f t="shared" si="423"/>
        <v>b</v>
      </c>
      <c r="B386" s="3" t="s">
        <v>2</v>
      </c>
      <c r="C386" s="2" t="s">
        <v>13</v>
      </c>
      <c r="D386" s="11"/>
      <c r="E386" s="11"/>
      <c r="F386" s="11"/>
      <c r="G386" s="11"/>
      <c r="H386" s="11">
        <v>0</v>
      </c>
      <c r="I386" s="11">
        <v>0</v>
      </c>
      <c r="J386" s="12"/>
      <c r="K386" s="11"/>
      <c r="L386" s="11">
        <f t="shared" si="459"/>
        <v>0</v>
      </c>
      <c r="M386" s="16">
        <f t="shared" si="460"/>
        <v>0</v>
      </c>
      <c r="N386" s="17" t="e">
        <f t="shared" si="442"/>
        <v>#DIV/0!</v>
      </c>
      <c r="O386" s="7"/>
      <c r="P386" s="6" t="s">
        <v>59</v>
      </c>
    </row>
    <row r="387" spans="1:16" ht="30" customHeight="1" x14ac:dyDescent="0.25">
      <c r="A387" s="32" t="str">
        <f t="shared" si="423"/>
        <v>a</v>
      </c>
      <c r="B387" s="33" t="s">
        <v>93</v>
      </c>
      <c r="C387" s="33" t="s">
        <v>45</v>
      </c>
      <c r="D387" s="34">
        <f t="shared" ref="D387" si="461">D388+D396+D397+D398</f>
        <v>742839</v>
      </c>
      <c r="E387" s="34">
        <f t="shared" ref="E387:F387" si="462">E388+E396+E397+E398</f>
        <v>685</v>
      </c>
      <c r="F387" s="34">
        <f t="shared" si="462"/>
        <v>0</v>
      </c>
      <c r="G387" s="34">
        <f t="shared" ref="G387" si="463">G388+G396+G397+G398</f>
        <v>2696</v>
      </c>
      <c r="H387" s="44">
        <f t="shared" ref="H387:I387" si="464">H388+H396+H397+H398</f>
        <v>36340000</v>
      </c>
      <c r="I387" s="44">
        <f t="shared" si="464"/>
        <v>36290000</v>
      </c>
      <c r="J387" s="34">
        <f t="shared" ref="J387" si="465">J388+J396+J397+J398</f>
        <v>33941641</v>
      </c>
      <c r="K387" s="34">
        <f t="shared" ref="K387" si="466">K388+K396+K397+K398</f>
        <v>5442609</v>
      </c>
      <c r="L387" s="34">
        <f t="shared" ref="L387" si="467">L388+L396+L397+L398</f>
        <v>39384250</v>
      </c>
      <c r="M387" s="34">
        <f t="shared" ref="M387" si="468">M388+M396+M397+M398</f>
        <v>-3094250</v>
      </c>
      <c r="N387" s="35">
        <f t="shared" si="442"/>
        <v>1.0852645356847617</v>
      </c>
      <c r="O387" s="36"/>
      <c r="P387" s="37" t="s">
        <v>59</v>
      </c>
    </row>
    <row r="388" spans="1:16" ht="19.5" x14ac:dyDescent="0.25">
      <c r="A388" s="32" t="str">
        <f t="shared" si="423"/>
        <v>a</v>
      </c>
      <c r="B388" s="38" t="s">
        <v>2</v>
      </c>
      <c r="C388" s="39" t="s">
        <v>3</v>
      </c>
      <c r="D388" s="40">
        <f t="shared" ref="D388" si="469">D389+D390+D391+D392+D393+D394+D395</f>
        <v>742839</v>
      </c>
      <c r="E388" s="40">
        <f t="shared" ref="E388:F388" si="470">E389+E390+E391+E392+E393+E394+E395</f>
        <v>685</v>
      </c>
      <c r="F388" s="40">
        <f t="shared" si="470"/>
        <v>0</v>
      </c>
      <c r="G388" s="40">
        <f t="shared" ref="G388" si="471">G389+G390+G391+G392+G393+G394+G395</f>
        <v>2696</v>
      </c>
      <c r="H388" s="40">
        <f t="shared" ref="H388:I388" si="472">H389+H390+H391+H392+H393+H394+H395</f>
        <v>36340000</v>
      </c>
      <c r="I388" s="40">
        <f t="shared" si="472"/>
        <v>36290000</v>
      </c>
      <c r="J388" s="34">
        <f t="shared" ref="J388" si="473">J389+J390+J391+J392+J393+J394+J395</f>
        <v>33941641</v>
      </c>
      <c r="K388" s="40">
        <f t="shared" ref="K388:M388" si="474">K389+K390+K391+K392+K393+K394+K395</f>
        <v>5442609</v>
      </c>
      <c r="L388" s="40">
        <f t="shared" si="474"/>
        <v>39384250</v>
      </c>
      <c r="M388" s="40">
        <f t="shared" si="474"/>
        <v>-3094250</v>
      </c>
      <c r="N388" s="41">
        <f t="shared" si="442"/>
        <v>1.0852645356847617</v>
      </c>
      <c r="O388" s="36"/>
      <c r="P388" s="37" t="s">
        <v>59</v>
      </c>
    </row>
    <row r="389" spans="1:16" s="6" customFormat="1" ht="18.75" hidden="1" x14ac:dyDescent="0.25">
      <c r="A389" s="19" t="str">
        <f t="shared" si="423"/>
        <v>b</v>
      </c>
      <c r="B389" s="3" t="s">
        <v>2</v>
      </c>
      <c r="C389" s="4" t="s">
        <v>4</v>
      </c>
      <c r="D389" s="12"/>
      <c r="E389" s="12"/>
      <c r="F389" s="12"/>
      <c r="G389" s="12"/>
      <c r="H389" s="14">
        <v>0</v>
      </c>
      <c r="I389" s="14">
        <v>0</v>
      </c>
      <c r="J389" s="12"/>
      <c r="K389" s="12"/>
      <c r="L389" s="12">
        <f t="shared" ref="L389:L398" si="475">J389+K389</f>
        <v>0</v>
      </c>
      <c r="M389" s="15">
        <f t="shared" ref="M389:M398" si="476">I389-L389</f>
        <v>0</v>
      </c>
      <c r="N389" s="18" t="e">
        <f t="shared" si="442"/>
        <v>#DIV/0!</v>
      </c>
      <c r="O389" s="8"/>
      <c r="P389" s="6" t="s">
        <v>59</v>
      </c>
    </row>
    <row r="390" spans="1:16" ht="19.5" x14ac:dyDescent="0.25">
      <c r="A390" s="32" t="str">
        <f t="shared" si="423"/>
        <v>a</v>
      </c>
      <c r="B390" s="42" t="s">
        <v>2</v>
      </c>
      <c r="C390" s="43" t="s">
        <v>5</v>
      </c>
      <c r="D390" s="34"/>
      <c r="E390" s="34"/>
      <c r="F390" s="34"/>
      <c r="G390" s="34"/>
      <c r="H390" s="45">
        <v>36000</v>
      </c>
      <c r="I390" s="45">
        <v>36000</v>
      </c>
      <c r="J390" s="34">
        <v>33000</v>
      </c>
      <c r="K390" s="34">
        <v>3000</v>
      </c>
      <c r="L390" s="34">
        <f t="shared" si="475"/>
        <v>36000</v>
      </c>
      <c r="M390" s="34">
        <f t="shared" si="476"/>
        <v>0</v>
      </c>
      <c r="N390" s="35">
        <f t="shared" si="442"/>
        <v>1</v>
      </c>
      <c r="O390" s="36"/>
      <c r="P390" s="37" t="s">
        <v>59</v>
      </c>
    </row>
    <row r="391" spans="1:16" s="6" customFormat="1" ht="18.75" hidden="1" x14ac:dyDescent="0.25">
      <c r="A391" s="19" t="str">
        <f t="shared" si="423"/>
        <v>b</v>
      </c>
      <c r="B391" s="3" t="s">
        <v>2</v>
      </c>
      <c r="C391" s="4" t="s">
        <v>6</v>
      </c>
      <c r="D391" s="12"/>
      <c r="E391" s="12"/>
      <c r="F391" s="12"/>
      <c r="G391" s="12"/>
      <c r="H391" s="14"/>
      <c r="I391" s="14"/>
      <c r="J391" s="12"/>
      <c r="K391" s="12"/>
      <c r="L391" s="12">
        <f t="shared" si="475"/>
        <v>0</v>
      </c>
      <c r="M391" s="15">
        <f t="shared" si="476"/>
        <v>0</v>
      </c>
      <c r="N391" s="18" t="e">
        <f t="shared" si="442"/>
        <v>#DIV/0!</v>
      </c>
      <c r="O391" s="8"/>
      <c r="P391" s="6" t="s">
        <v>59</v>
      </c>
    </row>
    <row r="392" spans="1:16" s="6" customFormat="1" ht="18.75" hidden="1" x14ac:dyDescent="0.25">
      <c r="A392" s="19" t="str">
        <f t="shared" ref="A392:A434" si="477">IF((D392+J392+H392+I392+K392+L392)&gt;0,"a","b")</f>
        <v>b</v>
      </c>
      <c r="B392" s="3" t="s">
        <v>2</v>
      </c>
      <c r="C392" s="5" t="s">
        <v>7</v>
      </c>
      <c r="D392" s="12"/>
      <c r="E392" s="12"/>
      <c r="F392" s="12"/>
      <c r="G392" s="12"/>
      <c r="H392" s="14"/>
      <c r="I392" s="14"/>
      <c r="J392" s="12"/>
      <c r="K392" s="12"/>
      <c r="L392" s="12">
        <f t="shared" si="475"/>
        <v>0</v>
      </c>
      <c r="M392" s="15">
        <f t="shared" si="476"/>
        <v>0</v>
      </c>
      <c r="N392" s="18" t="e">
        <f t="shared" si="442"/>
        <v>#DIV/0!</v>
      </c>
      <c r="O392" s="8"/>
      <c r="P392" s="6" t="s">
        <v>59</v>
      </c>
    </row>
    <row r="393" spans="1:16" s="6" customFormat="1" ht="18.75" hidden="1" x14ac:dyDescent="0.25">
      <c r="A393" s="19" t="str">
        <f t="shared" si="477"/>
        <v>b</v>
      </c>
      <c r="B393" s="3" t="s">
        <v>2</v>
      </c>
      <c r="C393" s="5" t="s">
        <v>8</v>
      </c>
      <c r="D393" s="12"/>
      <c r="E393" s="12"/>
      <c r="F393" s="12"/>
      <c r="G393" s="12"/>
      <c r="H393" s="14"/>
      <c r="I393" s="14"/>
      <c r="J393" s="12"/>
      <c r="K393" s="12"/>
      <c r="L393" s="12">
        <f t="shared" si="475"/>
        <v>0</v>
      </c>
      <c r="M393" s="15">
        <f t="shared" si="476"/>
        <v>0</v>
      </c>
      <c r="N393" s="18" t="e">
        <f t="shared" si="442"/>
        <v>#DIV/0!</v>
      </c>
      <c r="O393" s="8"/>
      <c r="P393" s="6" t="s">
        <v>59</v>
      </c>
    </row>
    <row r="394" spans="1:16" ht="19.5" x14ac:dyDescent="0.25">
      <c r="A394" s="32" t="str">
        <f t="shared" si="477"/>
        <v>a</v>
      </c>
      <c r="B394" s="42" t="s">
        <v>2</v>
      </c>
      <c r="C394" s="43" t="s">
        <v>9</v>
      </c>
      <c r="D394" s="34">
        <v>742839</v>
      </c>
      <c r="E394" s="34">
        <v>685</v>
      </c>
      <c r="F394" s="34"/>
      <c r="G394" s="34">
        <v>2696</v>
      </c>
      <c r="H394" s="45">
        <v>36304000</v>
      </c>
      <c r="I394" s="45">
        <v>36254000</v>
      </c>
      <c r="J394" s="34">
        <v>33908641</v>
      </c>
      <c r="K394" s="34">
        <f>39384250-33908641-36000</f>
        <v>5439609</v>
      </c>
      <c r="L394" s="34">
        <f t="shared" si="475"/>
        <v>39348250</v>
      </c>
      <c r="M394" s="34">
        <f t="shared" si="476"/>
        <v>-3094250</v>
      </c>
      <c r="N394" s="35">
        <f t="shared" si="442"/>
        <v>1.0853492028465825</v>
      </c>
      <c r="O394" s="36"/>
      <c r="P394" s="37" t="s">
        <v>59</v>
      </c>
    </row>
    <row r="395" spans="1:16" s="6" customFormat="1" ht="18.75" hidden="1" x14ac:dyDescent="0.25">
      <c r="A395" s="19" t="str">
        <f t="shared" si="477"/>
        <v>b</v>
      </c>
      <c r="B395" s="3" t="s">
        <v>2</v>
      </c>
      <c r="C395" s="5" t="s">
        <v>10</v>
      </c>
      <c r="D395" s="12"/>
      <c r="E395" s="12"/>
      <c r="F395" s="12"/>
      <c r="G395" s="12"/>
      <c r="H395" s="14"/>
      <c r="I395" s="14"/>
      <c r="J395" s="12"/>
      <c r="K395" s="12"/>
      <c r="L395" s="12">
        <f t="shared" si="475"/>
        <v>0</v>
      </c>
      <c r="M395" s="15">
        <f t="shared" si="476"/>
        <v>0</v>
      </c>
      <c r="N395" s="18" t="e">
        <f t="shared" si="442"/>
        <v>#DIV/0!</v>
      </c>
      <c r="O395" s="8"/>
      <c r="P395" s="6" t="s">
        <v>59</v>
      </c>
    </row>
    <row r="396" spans="1:16" s="6" customFormat="1" ht="18.75" hidden="1" x14ac:dyDescent="0.25">
      <c r="A396" s="19" t="str">
        <f t="shared" si="477"/>
        <v>b</v>
      </c>
      <c r="B396" s="3" t="s">
        <v>2</v>
      </c>
      <c r="C396" s="2" t="s">
        <v>11</v>
      </c>
      <c r="D396" s="11"/>
      <c r="E396" s="11"/>
      <c r="F396" s="11"/>
      <c r="G396" s="11"/>
      <c r="H396" s="11">
        <v>0</v>
      </c>
      <c r="I396" s="11">
        <v>0</v>
      </c>
      <c r="J396" s="12"/>
      <c r="K396" s="11"/>
      <c r="L396" s="11">
        <f t="shared" si="475"/>
        <v>0</v>
      </c>
      <c r="M396" s="16">
        <f t="shared" si="476"/>
        <v>0</v>
      </c>
      <c r="N396" s="17" t="e">
        <f t="shared" si="442"/>
        <v>#DIV/0!</v>
      </c>
      <c r="O396" s="7"/>
      <c r="P396" s="6" t="s">
        <v>59</v>
      </c>
    </row>
    <row r="397" spans="1:16" s="6" customFormat="1" ht="18.75" hidden="1" x14ac:dyDescent="0.25">
      <c r="A397" s="19" t="str">
        <f t="shared" si="477"/>
        <v>b</v>
      </c>
      <c r="B397" s="3" t="s">
        <v>2</v>
      </c>
      <c r="C397" s="2" t="s">
        <v>12</v>
      </c>
      <c r="D397" s="11"/>
      <c r="E397" s="11"/>
      <c r="F397" s="11"/>
      <c r="G397" s="11"/>
      <c r="H397" s="11">
        <v>0</v>
      </c>
      <c r="I397" s="11">
        <v>0</v>
      </c>
      <c r="J397" s="12"/>
      <c r="K397" s="11"/>
      <c r="L397" s="11">
        <f t="shared" si="475"/>
        <v>0</v>
      </c>
      <c r="M397" s="16">
        <f t="shared" si="476"/>
        <v>0</v>
      </c>
      <c r="N397" s="17" t="e">
        <f t="shared" si="442"/>
        <v>#DIV/0!</v>
      </c>
      <c r="O397" s="7"/>
      <c r="P397" s="6" t="s">
        <v>59</v>
      </c>
    </row>
    <row r="398" spans="1:16" s="6" customFormat="1" ht="18.75" hidden="1" x14ac:dyDescent="0.25">
      <c r="A398" s="19" t="str">
        <f t="shared" si="477"/>
        <v>b</v>
      </c>
      <c r="B398" s="3" t="s">
        <v>2</v>
      </c>
      <c r="C398" s="2" t="s">
        <v>13</v>
      </c>
      <c r="D398" s="11"/>
      <c r="E398" s="11"/>
      <c r="F398" s="11"/>
      <c r="G398" s="11"/>
      <c r="H398" s="11">
        <v>0</v>
      </c>
      <c r="I398" s="11">
        <v>0</v>
      </c>
      <c r="J398" s="12"/>
      <c r="K398" s="11"/>
      <c r="L398" s="11">
        <f t="shared" si="475"/>
        <v>0</v>
      </c>
      <c r="M398" s="16">
        <f t="shared" si="476"/>
        <v>0</v>
      </c>
      <c r="N398" s="17" t="e">
        <f t="shared" si="442"/>
        <v>#DIV/0!</v>
      </c>
      <c r="O398" s="7"/>
      <c r="P398" s="6" t="s">
        <v>59</v>
      </c>
    </row>
    <row r="399" spans="1:16" ht="36" x14ac:dyDescent="0.25">
      <c r="A399" s="32" t="str">
        <f t="shared" si="477"/>
        <v>a</v>
      </c>
      <c r="B399" s="33" t="s">
        <v>94</v>
      </c>
      <c r="C399" s="33" t="s">
        <v>46</v>
      </c>
      <c r="D399" s="34">
        <f t="shared" ref="D399:F399" si="478">D400+D408+D409+D410</f>
        <v>117</v>
      </c>
      <c r="E399" s="34"/>
      <c r="F399" s="34">
        <f t="shared" si="478"/>
        <v>50</v>
      </c>
      <c r="G399" s="34"/>
      <c r="H399" s="44">
        <f t="shared" ref="H399:I399" si="479">H400+H408+H409+H410</f>
        <v>3000000</v>
      </c>
      <c r="I399" s="44">
        <f t="shared" si="479"/>
        <v>3751000</v>
      </c>
      <c r="J399" s="34">
        <f t="shared" ref="J399" si="480">J400+J408+J409+J410</f>
        <v>3309613</v>
      </c>
      <c r="K399" s="34">
        <f t="shared" ref="K399" si="481">K400+K408+K409+K410</f>
        <v>473937.33</v>
      </c>
      <c r="L399" s="34">
        <f t="shared" ref="L399" si="482">L400+L408+L409+L410</f>
        <v>3783550.33</v>
      </c>
      <c r="M399" s="34">
        <f t="shared" ref="M399" si="483">M400+M408+M409+M410</f>
        <v>-32550.330000000016</v>
      </c>
      <c r="N399" s="35">
        <f t="shared" si="442"/>
        <v>1.0086777739269528</v>
      </c>
      <c r="O399" s="36"/>
      <c r="P399" s="37" t="s">
        <v>59</v>
      </c>
    </row>
    <row r="400" spans="1:16" ht="19.5" x14ac:dyDescent="0.25">
      <c r="A400" s="32" t="str">
        <f t="shared" si="477"/>
        <v>a</v>
      </c>
      <c r="B400" s="38" t="s">
        <v>2</v>
      </c>
      <c r="C400" s="39" t="s">
        <v>3</v>
      </c>
      <c r="D400" s="40">
        <f t="shared" ref="D400:F400" si="484">D401+D402+D403+D404+D405+D406+D407</f>
        <v>117</v>
      </c>
      <c r="E400" s="40"/>
      <c r="F400" s="40">
        <f t="shared" si="484"/>
        <v>50</v>
      </c>
      <c r="G400" s="40"/>
      <c r="H400" s="40">
        <f t="shared" ref="H400:I400" si="485">H401+H402+H403+H404+H405+H406+H407</f>
        <v>3000000</v>
      </c>
      <c r="I400" s="40">
        <f t="shared" si="485"/>
        <v>3751000</v>
      </c>
      <c r="J400" s="34">
        <f t="shared" ref="J400" si="486">J401+J402+J403+J404+J405+J406+J407</f>
        <v>3309613</v>
      </c>
      <c r="K400" s="40">
        <f t="shared" ref="K400:M400" si="487">K401+K402+K403+K404+K405+K406+K407</f>
        <v>473937.33</v>
      </c>
      <c r="L400" s="40">
        <f t="shared" si="487"/>
        <v>3783550.33</v>
      </c>
      <c r="M400" s="40">
        <f t="shared" si="487"/>
        <v>-32550.330000000016</v>
      </c>
      <c r="N400" s="41">
        <f t="shared" si="442"/>
        <v>1.0086777739269528</v>
      </c>
      <c r="O400" s="36"/>
      <c r="P400" s="37" t="s">
        <v>59</v>
      </c>
    </row>
    <row r="401" spans="1:16" s="6" customFormat="1" ht="18.75" hidden="1" x14ac:dyDescent="0.25">
      <c r="A401" s="19" t="str">
        <f t="shared" si="477"/>
        <v>b</v>
      </c>
      <c r="B401" s="3" t="s">
        <v>2</v>
      </c>
      <c r="C401" s="4" t="s">
        <v>4</v>
      </c>
      <c r="D401" s="12"/>
      <c r="E401" s="12"/>
      <c r="F401" s="12"/>
      <c r="G401" s="12"/>
      <c r="H401" s="14">
        <v>0</v>
      </c>
      <c r="I401" s="14">
        <v>0</v>
      </c>
      <c r="J401" s="12"/>
      <c r="K401" s="12"/>
      <c r="L401" s="12">
        <f t="shared" ref="L401:L410" si="488">J401+K401</f>
        <v>0</v>
      </c>
      <c r="M401" s="15">
        <f t="shared" ref="M401:M410" si="489">I401-L401</f>
        <v>0</v>
      </c>
      <c r="N401" s="18" t="e">
        <f t="shared" si="442"/>
        <v>#DIV/0!</v>
      </c>
      <c r="O401" s="8"/>
      <c r="P401" s="6" t="s">
        <v>59</v>
      </c>
    </row>
    <row r="402" spans="1:16" ht="19.5" x14ac:dyDescent="0.25">
      <c r="A402" s="32" t="str">
        <f t="shared" si="477"/>
        <v>a</v>
      </c>
      <c r="B402" s="42" t="s">
        <v>2</v>
      </c>
      <c r="C402" s="43" t="s">
        <v>5</v>
      </c>
      <c r="D402" s="34"/>
      <c r="E402" s="34"/>
      <c r="F402" s="34">
        <v>50</v>
      </c>
      <c r="G402" s="34"/>
      <c r="H402" s="45">
        <v>286000</v>
      </c>
      <c r="I402" s="45">
        <v>288135</v>
      </c>
      <c r="J402" s="34">
        <v>264297</v>
      </c>
      <c r="K402" s="34">
        <v>23833.33</v>
      </c>
      <c r="L402" s="34">
        <f t="shared" si="488"/>
        <v>288130.33</v>
      </c>
      <c r="M402" s="34">
        <f t="shared" si="489"/>
        <v>4.6699999999837019</v>
      </c>
      <c r="N402" s="35">
        <f t="shared" si="442"/>
        <v>0.99998379231957246</v>
      </c>
      <c r="O402" s="36"/>
      <c r="P402" s="37" t="s">
        <v>59</v>
      </c>
    </row>
    <row r="403" spans="1:16" s="6" customFormat="1" ht="18.75" hidden="1" x14ac:dyDescent="0.25">
      <c r="A403" s="19" t="str">
        <f t="shared" si="477"/>
        <v>b</v>
      </c>
      <c r="B403" s="3" t="s">
        <v>2</v>
      </c>
      <c r="C403" s="4" t="s">
        <v>6</v>
      </c>
      <c r="D403" s="12"/>
      <c r="E403" s="12"/>
      <c r="F403" s="12"/>
      <c r="G403" s="12"/>
      <c r="H403" s="14">
        <v>0</v>
      </c>
      <c r="I403" s="14">
        <v>0</v>
      </c>
      <c r="J403" s="12"/>
      <c r="K403" s="12"/>
      <c r="L403" s="12">
        <f t="shared" si="488"/>
        <v>0</v>
      </c>
      <c r="M403" s="15">
        <f t="shared" si="489"/>
        <v>0</v>
      </c>
      <c r="N403" s="18" t="e">
        <f t="shared" si="442"/>
        <v>#DIV/0!</v>
      </c>
      <c r="O403" s="8"/>
      <c r="P403" s="6" t="s">
        <v>59</v>
      </c>
    </row>
    <row r="404" spans="1:16" s="6" customFormat="1" ht="18.75" hidden="1" x14ac:dyDescent="0.25">
      <c r="A404" s="19" t="str">
        <f t="shared" si="477"/>
        <v>b</v>
      </c>
      <c r="B404" s="3" t="s">
        <v>2</v>
      </c>
      <c r="C404" s="5" t="s">
        <v>7</v>
      </c>
      <c r="D404" s="12"/>
      <c r="E404" s="12"/>
      <c r="F404" s="12"/>
      <c r="G404" s="12"/>
      <c r="H404" s="14">
        <v>0</v>
      </c>
      <c r="I404" s="14">
        <v>0</v>
      </c>
      <c r="J404" s="12"/>
      <c r="K404" s="12"/>
      <c r="L404" s="12">
        <f t="shared" si="488"/>
        <v>0</v>
      </c>
      <c r="M404" s="15">
        <f t="shared" si="489"/>
        <v>0</v>
      </c>
      <c r="N404" s="18" t="e">
        <f t="shared" si="442"/>
        <v>#DIV/0!</v>
      </c>
      <c r="O404" s="8"/>
      <c r="P404" s="6" t="s">
        <v>59</v>
      </c>
    </row>
    <row r="405" spans="1:16" s="6" customFormat="1" ht="18.75" hidden="1" x14ac:dyDescent="0.25">
      <c r="A405" s="19" t="str">
        <f t="shared" si="477"/>
        <v>b</v>
      </c>
      <c r="B405" s="3" t="s">
        <v>2</v>
      </c>
      <c r="C405" s="5" t="s">
        <v>8</v>
      </c>
      <c r="D405" s="12"/>
      <c r="E405" s="12"/>
      <c r="F405" s="12"/>
      <c r="G405" s="12"/>
      <c r="H405" s="14">
        <v>0</v>
      </c>
      <c r="I405" s="14">
        <v>0</v>
      </c>
      <c r="J405" s="12"/>
      <c r="K405" s="12"/>
      <c r="L405" s="12">
        <f t="shared" si="488"/>
        <v>0</v>
      </c>
      <c r="M405" s="15">
        <f t="shared" si="489"/>
        <v>0</v>
      </c>
      <c r="N405" s="18" t="e">
        <f t="shared" si="442"/>
        <v>#DIV/0!</v>
      </c>
      <c r="O405" s="8"/>
      <c r="P405" s="6" t="s">
        <v>59</v>
      </c>
    </row>
    <row r="406" spans="1:16" ht="19.5" x14ac:dyDescent="0.25">
      <c r="A406" s="32" t="str">
        <f t="shared" si="477"/>
        <v>a</v>
      </c>
      <c r="B406" s="42" t="s">
        <v>2</v>
      </c>
      <c r="C406" s="43" t="s">
        <v>9</v>
      </c>
      <c r="D406" s="34">
        <v>117</v>
      </c>
      <c r="E406" s="34"/>
      <c r="F406" s="34"/>
      <c r="G406" s="34"/>
      <c r="H406" s="45">
        <v>2714000</v>
      </c>
      <c r="I406" s="45">
        <v>3462865</v>
      </c>
      <c r="J406" s="34">
        <v>3045316</v>
      </c>
      <c r="K406" s="34">
        <f>3783550-3045316-288130</f>
        <v>450104</v>
      </c>
      <c r="L406" s="34">
        <f t="shared" si="488"/>
        <v>3495420</v>
      </c>
      <c r="M406" s="34">
        <f t="shared" si="489"/>
        <v>-32555</v>
      </c>
      <c r="N406" s="35">
        <f t="shared" si="442"/>
        <v>1.0094011750385881</v>
      </c>
      <c r="O406" s="36"/>
      <c r="P406" s="37" t="s">
        <v>59</v>
      </c>
    </row>
    <row r="407" spans="1:16" s="6" customFormat="1" ht="18.75" hidden="1" x14ac:dyDescent="0.25">
      <c r="A407" s="19" t="str">
        <f t="shared" si="477"/>
        <v>b</v>
      </c>
      <c r="B407" s="3" t="s">
        <v>2</v>
      </c>
      <c r="C407" s="5" t="s">
        <v>10</v>
      </c>
      <c r="D407" s="12"/>
      <c r="E407" s="12"/>
      <c r="F407" s="12"/>
      <c r="G407" s="12"/>
      <c r="H407" s="14">
        <v>0</v>
      </c>
      <c r="I407" s="14">
        <v>0</v>
      </c>
      <c r="J407" s="12"/>
      <c r="K407" s="12"/>
      <c r="L407" s="12">
        <f t="shared" si="488"/>
        <v>0</v>
      </c>
      <c r="M407" s="15">
        <f t="shared" si="489"/>
        <v>0</v>
      </c>
      <c r="N407" s="18" t="e">
        <f t="shared" si="442"/>
        <v>#DIV/0!</v>
      </c>
      <c r="O407" s="8"/>
      <c r="P407" s="6" t="s">
        <v>59</v>
      </c>
    </row>
    <row r="408" spans="1:16" s="6" customFormat="1" ht="18.75" hidden="1" x14ac:dyDescent="0.25">
      <c r="A408" s="19" t="str">
        <f t="shared" si="477"/>
        <v>b</v>
      </c>
      <c r="B408" s="3" t="s">
        <v>2</v>
      </c>
      <c r="C408" s="2" t="s">
        <v>11</v>
      </c>
      <c r="D408" s="11"/>
      <c r="E408" s="11"/>
      <c r="F408" s="11"/>
      <c r="G408" s="11"/>
      <c r="H408" s="11">
        <v>0</v>
      </c>
      <c r="I408" s="11">
        <v>0</v>
      </c>
      <c r="J408" s="12"/>
      <c r="K408" s="11"/>
      <c r="L408" s="11">
        <f t="shared" si="488"/>
        <v>0</v>
      </c>
      <c r="M408" s="16">
        <f t="shared" si="489"/>
        <v>0</v>
      </c>
      <c r="N408" s="17" t="e">
        <f t="shared" si="442"/>
        <v>#DIV/0!</v>
      </c>
      <c r="O408" s="7"/>
      <c r="P408" s="6" t="s">
        <v>59</v>
      </c>
    </row>
    <row r="409" spans="1:16" s="6" customFormat="1" ht="18.75" hidden="1" x14ac:dyDescent="0.25">
      <c r="A409" s="19" t="str">
        <f t="shared" si="477"/>
        <v>b</v>
      </c>
      <c r="B409" s="3" t="s">
        <v>2</v>
      </c>
      <c r="C409" s="2" t="s">
        <v>12</v>
      </c>
      <c r="D409" s="11"/>
      <c r="E409" s="11"/>
      <c r="F409" s="11"/>
      <c r="G409" s="11"/>
      <c r="H409" s="11">
        <v>0</v>
      </c>
      <c r="I409" s="11">
        <v>0</v>
      </c>
      <c r="J409" s="12"/>
      <c r="K409" s="11"/>
      <c r="L409" s="11">
        <f t="shared" si="488"/>
        <v>0</v>
      </c>
      <c r="M409" s="16">
        <f t="shared" si="489"/>
        <v>0</v>
      </c>
      <c r="N409" s="17" t="e">
        <f t="shared" si="442"/>
        <v>#DIV/0!</v>
      </c>
      <c r="O409" s="7"/>
      <c r="P409" s="6" t="s">
        <v>59</v>
      </c>
    </row>
    <row r="410" spans="1:16" s="6" customFormat="1" ht="18.75" hidden="1" x14ac:dyDescent="0.25">
      <c r="A410" s="19" t="str">
        <f t="shared" si="477"/>
        <v>b</v>
      </c>
      <c r="B410" s="3" t="s">
        <v>2</v>
      </c>
      <c r="C410" s="2" t="s">
        <v>13</v>
      </c>
      <c r="D410" s="11"/>
      <c r="E410" s="11"/>
      <c r="F410" s="11"/>
      <c r="G410" s="11"/>
      <c r="H410" s="11">
        <v>0</v>
      </c>
      <c r="I410" s="11">
        <v>0</v>
      </c>
      <c r="J410" s="12"/>
      <c r="K410" s="11"/>
      <c r="L410" s="11">
        <f t="shared" si="488"/>
        <v>0</v>
      </c>
      <c r="M410" s="16">
        <f t="shared" si="489"/>
        <v>0</v>
      </c>
      <c r="N410" s="17" t="e">
        <f t="shared" si="442"/>
        <v>#DIV/0!</v>
      </c>
      <c r="O410" s="7"/>
      <c r="P410" s="6" t="s">
        <v>59</v>
      </c>
    </row>
    <row r="411" spans="1:16" ht="71.25" customHeight="1" x14ac:dyDescent="0.25">
      <c r="A411" s="32" t="str">
        <f t="shared" si="477"/>
        <v>a</v>
      </c>
      <c r="B411" s="33" t="s">
        <v>95</v>
      </c>
      <c r="C411" s="33" t="s">
        <v>47</v>
      </c>
      <c r="D411" s="34">
        <f t="shared" ref="D411" si="490">D412+D420+D421+D422</f>
        <v>78650</v>
      </c>
      <c r="E411" s="34">
        <f t="shared" ref="E411:F411" si="491">E412+E420+E421+E422</f>
        <v>31260.31</v>
      </c>
      <c r="F411" s="34">
        <f t="shared" si="491"/>
        <v>93352</v>
      </c>
      <c r="G411" s="34">
        <f t="shared" ref="G411" si="492">G412+G420+G421+G422</f>
        <v>207</v>
      </c>
      <c r="H411" s="44">
        <f t="shared" ref="H411:I411" si="493">H412+H420+H421+H422</f>
        <v>9800000</v>
      </c>
      <c r="I411" s="44">
        <f t="shared" si="493"/>
        <v>9748500</v>
      </c>
      <c r="J411" s="34">
        <f t="shared" ref="J411" si="494">J412+J420+J421+J422</f>
        <v>8878943</v>
      </c>
      <c r="K411" s="34">
        <f t="shared" ref="K411" si="495">K412+K420+K421+K422</f>
        <v>653912</v>
      </c>
      <c r="L411" s="34">
        <f t="shared" ref="L411" si="496">L412+L420+L421+L422</f>
        <v>9532855</v>
      </c>
      <c r="M411" s="34">
        <f t="shared" ref="M411" si="497">M412+M420+M421+M422</f>
        <v>215645</v>
      </c>
      <c r="N411" s="35">
        <f t="shared" si="442"/>
        <v>0.97787916089654814</v>
      </c>
      <c r="O411" s="36"/>
      <c r="P411" s="37" t="s">
        <v>59</v>
      </c>
    </row>
    <row r="412" spans="1:16" ht="19.5" x14ac:dyDescent="0.25">
      <c r="A412" s="32" t="str">
        <f t="shared" si="477"/>
        <v>a</v>
      </c>
      <c r="B412" s="38" t="s">
        <v>2</v>
      </c>
      <c r="C412" s="39" t="s">
        <v>3</v>
      </c>
      <c r="D412" s="40">
        <f t="shared" ref="D412" si="498">D413+D414+D415+D416+D417+D418+D419</f>
        <v>78650</v>
      </c>
      <c r="E412" s="40">
        <f t="shared" ref="E412:F412" si="499">E413+E414+E415+E416+E417+E418+E419</f>
        <v>31260.31</v>
      </c>
      <c r="F412" s="40">
        <f t="shared" si="499"/>
        <v>93352</v>
      </c>
      <c r="G412" s="40">
        <f t="shared" ref="G412" si="500">G413+G414+G415+G416+G417+G418+G419</f>
        <v>207</v>
      </c>
      <c r="H412" s="40">
        <f t="shared" ref="H412:I412" si="501">H413+H414+H415+H416+H417+H418+H419</f>
        <v>9800000</v>
      </c>
      <c r="I412" s="40">
        <f t="shared" si="501"/>
        <v>9748500</v>
      </c>
      <c r="J412" s="34">
        <f t="shared" ref="J412" si="502">J413+J414+J415+J416+J417+J418+J419</f>
        <v>8878943</v>
      </c>
      <c r="K412" s="40">
        <f t="shared" ref="K412:M412" si="503">K413+K414+K415+K416+K417+K418+K419</f>
        <v>653912</v>
      </c>
      <c r="L412" s="40">
        <f>L413+L414+L415+L416+L417+L418+L419</f>
        <v>9532855</v>
      </c>
      <c r="M412" s="40">
        <f t="shared" si="503"/>
        <v>215645</v>
      </c>
      <c r="N412" s="41">
        <f t="shared" si="442"/>
        <v>0.97787916089654814</v>
      </c>
      <c r="O412" s="36">
        <f>9532-9504</f>
        <v>28</v>
      </c>
      <c r="P412" s="37" t="s">
        <v>59</v>
      </c>
    </row>
    <row r="413" spans="1:16" s="6" customFormat="1" ht="18.75" hidden="1" x14ac:dyDescent="0.25">
      <c r="A413" s="19" t="str">
        <f t="shared" si="477"/>
        <v>b</v>
      </c>
      <c r="B413" s="3" t="s">
        <v>2</v>
      </c>
      <c r="C413" s="4" t="s">
        <v>4</v>
      </c>
      <c r="D413" s="12"/>
      <c r="E413" s="12"/>
      <c r="F413" s="12"/>
      <c r="G413" s="12"/>
      <c r="H413" s="14">
        <v>0</v>
      </c>
      <c r="I413" s="14">
        <v>0</v>
      </c>
      <c r="J413" s="12"/>
      <c r="K413" s="12"/>
      <c r="L413" s="12">
        <f t="shared" ref="L413:L422" si="504">J413+K413</f>
        <v>0</v>
      </c>
      <c r="M413" s="15">
        <f t="shared" ref="M413:M422" si="505">I413-L413</f>
        <v>0</v>
      </c>
      <c r="N413" s="18" t="e">
        <f t="shared" si="442"/>
        <v>#DIV/0!</v>
      </c>
      <c r="O413" s="8"/>
      <c r="P413" s="6" t="s">
        <v>59</v>
      </c>
    </row>
    <row r="414" spans="1:16" ht="19.5" x14ac:dyDescent="0.25">
      <c r="A414" s="32" t="str">
        <f t="shared" si="477"/>
        <v>a</v>
      </c>
      <c r="B414" s="42" t="s">
        <v>2</v>
      </c>
      <c r="C414" s="43" t="s">
        <v>5</v>
      </c>
      <c r="D414" s="34"/>
      <c r="E414" s="34"/>
      <c r="F414" s="34"/>
      <c r="G414" s="34"/>
      <c r="H414" s="45">
        <v>216000</v>
      </c>
      <c r="I414" s="45">
        <v>240000</v>
      </c>
      <c r="J414" s="34">
        <v>207677</v>
      </c>
      <c r="K414" s="34">
        <v>21000</v>
      </c>
      <c r="L414" s="34">
        <f t="shared" si="504"/>
        <v>228677</v>
      </c>
      <c r="M414" s="34">
        <f t="shared" si="505"/>
        <v>11323</v>
      </c>
      <c r="N414" s="35">
        <f t="shared" si="442"/>
        <v>0.95282083333333334</v>
      </c>
      <c r="O414" s="36"/>
      <c r="P414" s="37" t="s">
        <v>59</v>
      </c>
    </row>
    <row r="415" spans="1:16" s="6" customFormat="1" ht="18.75" hidden="1" x14ac:dyDescent="0.25">
      <c r="A415" s="19" t="str">
        <f t="shared" si="477"/>
        <v>b</v>
      </c>
      <c r="B415" s="3" t="s">
        <v>2</v>
      </c>
      <c r="C415" s="4" t="s">
        <v>6</v>
      </c>
      <c r="D415" s="12"/>
      <c r="E415" s="12"/>
      <c r="F415" s="12"/>
      <c r="G415" s="12"/>
      <c r="H415" s="14">
        <v>0</v>
      </c>
      <c r="I415" s="14">
        <v>0</v>
      </c>
      <c r="J415" s="12"/>
      <c r="K415" s="12"/>
      <c r="L415" s="12">
        <f t="shared" si="504"/>
        <v>0</v>
      </c>
      <c r="M415" s="15">
        <f t="shared" si="505"/>
        <v>0</v>
      </c>
      <c r="N415" s="18" t="e">
        <f t="shared" si="442"/>
        <v>#DIV/0!</v>
      </c>
      <c r="O415" s="8"/>
      <c r="P415" s="6" t="s">
        <v>59</v>
      </c>
    </row>
    <row r="416" spans="1:16" s="6" customFormat="1" ht="18.75" hidden="1" x14ac:dyDescent="0.25">
      <c r="A416" s="19" t="str">
        <f t="shared" si="477"/>
        <v>b</v>
      </c>
      <c r="B416" s="3" t="s">
        <v>2</v>
      </c>
      <c r="C416" s="5" t="s">
        <v>7</v>
      </c>
      <c r="D416" s="12"/>
      <c r="E416" s="12"/>
      <c r="F416" s="12"/>
      <c r="G416" s="12"/>
      <c r="H416" s="14">
        <v>0</v>
      </c>
      <c r="I416" s="14">
        <v>0</v>
      </c>
      <c r="J416" s="12"/>
      <c r="K416" s="12"/>
      <c r="L416" s="12">
        <f t="shared" si="504"/>
        <v>0</v>
      </c>
      <c r="M416" s="15">
        <f t="shared" si="505"/>
        <v>0</v>
      </c>
      <c r="N416" s="18" t="e">
        <f t="shared" si="442"/>
        <v>#DIV/0!</v>
      </c>
      <c r="O416" s="8"/>
      <c r="P416" s="6" t="s">
        <v>59</v>
      </c>
    </row>
    <row r="417" spans="1:16" s="6" customFormat="1" ht="18.75" hidden="1" x14ac:dyDescent="0.25">
      <c r="A417" s="19" t="str">
        <f t="shared" si="477"/>
        <v>b</v>
      </c>
      <c r="B417" s="3" t="s">
        <v>2</v>
      </c>
      <c r="C417" s="5" t="s">
        <v>8</v>
      </c>
      <c r="D417" s="12"/>
      <c r="E417" s="12"/>
      <c r="F417" s="12"/>
      <c r="G417" s="12"/>
      <c r="H417" s="14">
        <v>0</v>
      </c>
      <c r="I417" s="14">
        <v>0</v>
      </c>
      <c r="J417" s="12"/>
      <c r="K417" s="12"/>
      <c r="L417" s="12">
        <f t="shared" si="504"/>
        <v>0</v>
      </c>
      <c r="M417" s="15">
        <f t="shared" si="505"/>
        <v>0</v>
      </c>
      <c r="N417" s="18" t="e">
        <f t="shared" si="442"/>
        <v>#DIV/0!</v>
      </c>
      <c r="O417" s="8"/>
      <c r="P417" s="6" t="s">
        <v>59</v>
      </c>
    </row>
    <row r="418" spans="1:16" ht="19.5" x14ac:dyDescent="0.25">
      <c r="A418" s="32" t="str">
        <f t="shared" si="477"/>
        <v>a</v>
      </c>
      <c r="B418" s="42" t="s">
        <v>2</v>
      </c>
      <c r="C418" s="43" t="s">
        <v>9</v>
      </c>
      <c r="D418" s="34">
        <v>78650</v>
      </c>
      <c r="E418" s="34">
        <v>31260.31</v>
      </c>
      <c r="F418" s="34">
        <v>93352</v>
      </c>
      <c r="G418" s="34">
        <v>207</v>
      </c>
      <c r="H418" s="45">
        <v>9584000</v>
      </c>
      <c r="I418" s="45">
        <v>9508500</v>
      </c>
      <c r="J418" s="34">
        <v>8671266</v>
      </c>
      <c r="K418" s="51">
        <f>9504855-8671266-228677+28000</f>
        <v>632912</v>
      </c>
      <c r="L418" s="34">
        <f t="shared" si="504"/>
        <v>9304178</v>
      </c>
      <c r="M418" s="34">
        <f t="shared" si="505"/>
        <v>204322</v>
      </c>
      <c r="N418" s="35">
        <f t="shared" si="442"/>
        <v>0.97851164747331332</v>
      </c>
      <c r="O418" s="36"/>
      <c r="P418" s="37" t="s">
        <v>59</v>
      </c>
    </row>
    <row r="419" spans="1:16" s="6" customFormat="1" ht="18.75" hidden="1" x14ac:dyDescent="0.25">
      <c r="A419" s="19" t="str">
        <f t="shared" si="477"/>
        <v>b</v>
      </c>
      <c r="B419" s="3" t="s">
        <v>2</v>
      </c>
      <c r="C419" s="5" t="s">
        <v>10</v>
      </c>
      <c r="D419" s="12"/>
      <c r="E419" s="12"/>
      <c r="F419" s="12"/>
      <c r="G419" s="12"/>
      <c r="H419" s="14">
        <v>0</v>
      </c>
      <c r="I419" s="14">
        <v>0</v>
      </c>
      <c r="J419" s="12"/>
      <c r="K419" s="12"/>
      <c r="L419" s="12">
        <f t="shared" si="504"/>
        <v>0</v>
      </c>
      <c r="M419" s="15">
        <f t="shared" si="505"/>
        <v>0</v>
      </c>
      <c r="N419" s="18" t="e">
        <f t="shared" si="442"/>
        <v>#DIV/0!</v>
      </c>
      <c r="O419" s="8"/>
      <c r="P419" s="6" t="s">
        <v>59</v>
      </c>
    </row>
    <row r="420" spans="1:16" s="6" customFormat="1" ht="18.75" hidden="1" x14ac:dyDescent="0.25">
      <c r="A420" s="19" t="str">
        <f t="shared" si="477"/>
        <v>b</v>
      </c>
      <c r="B420" s="3" t="s">
        <v>2</v>
      </c>
      <c r="C420" s="2" t="s">
        <v>11</v>
      </c>
      <c r="D420" s="11"/>
      <c r="E420" s="11"/>
      <c r="F420" s="11"/>
      <c r="G420" s="11"/>
      <c r="H420" s="11">
        <v>0</v>
      </c>
      <c r="I420" s="11">
        <v>0</v>
      </c>
      <c r="J420" s="12"/>
      <c r="K420" s="11"/>
      <c r="L420" s="11">
        <f t="shared" si="504"/>
        <v>0</v>
      </c>
      <c r="M420" s="16">
        <f t="shared" si="505"/>
        <v>0</v>
      </c>
      <c r="N420" s="17" t="e">
        <f t="shared" si="442"/>
        <v>#DIV/0!</v>
      </c>
      <c r="O420" s="7"/>
      <c r="P420" s="6" t="s">
        <v>59</v>
      </c>
    </row>
    <row r="421" spans="1:16" s="6" customFormat="1" ht="18.75" hidden="1" x14ac:dyDescent="0.25">
      <c r="A421" s="19" t="str">
        <f t="shared" si="477"/>
        <v>b</v>
      </c>
      <c r="B421" s="3" t="s">
        <v>2</v>
      </c>
      <c r="C421" s="2" t="s">
        <v>12</v>
      </c>
      <c r="D421" s="11"/>
      <c r="E421" s="11"/>
      <c r="F421" s="11"/>
      <c r="G421" s="11"/>
      <c r="H421" s="11">
        <v>0</v>
      </c>
      <c r="I421" s="11">
        <v>0</v>
      </c>
      <c r="J421" s="12"/>
      <c r="K421" s="11"/>
      <c r="L421" s="11">
        <f t="shared" si="504"/>
        <v>0</v>
      </c>
      <c r="M421" s="16">
        <f t="shared" si="505"/>
        <v>0</v>
      </c>
      <c r="N421" s="17" t="e">
        <f t="shared" si="442"/>
        <v>#DIV/0!</v>
      </c>
      <c r="O421" s="7"/>
      <c r="P421" s="6" t="s">
        <v>59</v>
      </c>
    </row>
    <row r="422" spans="1:16" s="6" customFormat="1" ht="18.75" hidden="1" x14ac:dyDescent="0.25">
      <c r="A422" s="19" t="str">
        <f t="shared" si="477"/>
        <v>b</v>
      </c>
      <c r="B422" s="3" t="s">
        <v>2</v>
      </c>
      <c r="C422" s="2" t="s">
        <v>13</v>
      </c>
      <c r="D422" s="11"/>
      <c r="E422" s="11"/>
      <c r="F422" s="11"/>
      <c r="G422" s="11"/>
      <c r="H422" s="11">
        <v>0</v>
      </c>
      <c r="I422" s="11">
        <v>0</v>
      </c>
      <c r="J422" s="12"/>
      <c r="K422" s="11"/>
      <c r="L422" s="11">
        <f t="shared" si="504"/>
        <v>0</v>
      </c>
      <c r="M422" s="16">
        <f t="shared" si="505"/>
        <v>0</v>
      </c>
      <c r="N422" s="17" t="e">
        <f t="shared" si="442"/>
        <v>#DIV/0!</v>
      </c>
      <c r="O422" s="7"/>
      <c r="P422" s="6" t="s">
        <v>59</v>
      </c>
    </row>
    <row r="423" spans="1:16" ht="36" x14ac:dyDescent="0.25">
      <c r="A423" s="32" t="str">
        <f t="shared" si="477"/>
        <v>a</v>
      </c>
      <c r="B423" s="33" t="s">
        <v>96</v>
      </c>
      <c r="C423" s="33" t="s">
        <v>48</v>
      </c>
      <c r="D423" s="34">
        <f t="shared" ref="D423" si="506">D424+D432+D433+D434</f>
        <v>0</v>
      </c>
      <c r="E423" s="34"/>
      <c r="F423" s="34"/>
      <c r="G423" s="34"/>
      <c r="H423" s="44">
        <f t="shared" ref="H423:I423" si="507">H424+H432+H433+H434</f>
        <v>725000</v>
      </c>
      <c r="I423" s="44">
        <f t="shared" si="507"/>
        <v>725000</v>
      </c>
      <c r="J423" s="34">
        <f t="shared" ref="J423" si="508">J424+J432+J433+J434</f>
        <v>458484</v>
      </c>
      <c r="K423" s="34">
        <f t="shared" ref="K423" si="509">K424+K432+K433+K434</f>
        <v>42067</v>
      </c>
      <c r="L423" s="34">
        <f t="shared" ref="L423" si="510">L424+L432+L433+L434</f>
        <v>500551</v>
      </c>
      <c r="M423" s="34">
        <f t="shared" ref="M423" si="511">M424+M432+M433+M434</f>
        <v>224449</v>
      </c>
      <c r="N423" s="35">
        <f t="shared" ref="N423:N466" si="512">L423/I423</f>
        <v>0.69041517241379313</v>
      </c>
      <c r="O423" s="36"/>
      <c r="P423" s="37" t="s">
        <v>59</v>
      </c>
    </row>
    <row r="424" spans="1:16" ht="19.5" x14ac:dyDescent="0.25">
      <c r="A424" s="32" t="str">
        <f t="shared" si="477"/>
        <v>a</v>
      </c>
      <c r="B424" s="38" t="s">
        <v>2</v>
      </c>
      <c r="C424" s="39" t="s">
        <v>3</v>
      </c>
      <c r="D424" s="40">
        <f t="shared" ref="D424" si="513">D425+D426+D427+D428+D429+D430+D431</f>
        <v>0</v>
      </c>
      <c r="E424" s="40"/>
      <c r="F424" s="40"/>
      <c r="G424" s="40"/>
      <c r="H424" s="40">
        <f t="shared" ref="H424:I424" si="514">H425+H426+H427+H428+H429+H430+H431</f>
        <v>725000</v>
      </c>
      <c r="I424" s="40">
        <f t="shared" si="514"/>
        <v>725000</v>
      </c>
      <c r="J424" s="34">
        <f t="shared" ref="J424" si="515">J425+J426+J427+J428+J429+J430+J431</f>
        <v>458484</v>
      </c>
      <c r="K424" s="40">
        <f t="shared" ref="K424:M424" si="516">K425+K426+K427+K428+K429+K430+K431</f>
        <v>42067</v>
      </c>
      <c r="L424" s="40">
        <f t="shared" si="516"/>
        <v>500551</v>
      </c>
      <c r="M424" s="40">
        <f t="shared" si="516"/>
        <v>224449</v>
      </c>
      <c r="N424" s="41">
        <f t="shared" si="512"/>
        <v>0.69041517241379313</v>
      </c>
      <c r="O424" s="36"/>
      <c r="P424" s="37" t="s">
        <v>59</v>
      </c>
    </row>
    <row r="425" spans="1:16" s="6" customFormat="1" ht="18.75" hidden="1" x14ac:dyDescent="0.25">
      <c r="A425" s="19" t="str">
        <f t="shared" si="477"/>
        <v>b</v>
      </c>
      <c r="B425" s="3" t="s">
        <v>2</v>
      </c>
      <c r="C425" s="4" t="s">
        <v>4</v>
      </c>
      <c r="D425" s="12"/>
      <c r="E425" s="12"/>
      <c r="F425" s="12"/>
      <c r="G425" s="12"/>
      <c r="H425" s="14">
        <v>0</v>
      </c>
      <c r="I425" s="14">
        <v>0</v>
      </c>
      <c r="J425" s="12"/>
      <c r="K425" s="12"/>
      <c r="L425" s="12">
        <f t="shared" ref="L425:L434" si="517">J425+K425</f>
        <v>0</v>
      </c>
      <c r="M425" s="15">
        <f t="shared" ref="M425:M434" si="518">I425-L425</f>
        <v>0</v>
      </c>
      <c r="N425" s="18" t="e">
        <f t="shared" si="512"/>
        <v>#DIV/0!</v>
      </c>
      <c r="O425" s="8"/>
      <c r="P425" s="6" t="s">
        <v>59</v>
      </c>
    </row>
    <row r="426" spans="1:16" s="6" customFormat="1" ht="18.75" hidden="1" x14ac:dyDescent="0.25">
      <c r="A426" s="19" t="str">
        <f t="shared" si="477"/>
        <v>b</v>
      </c>
      <c r="B426" s="3" t="s">
        <v>2</v>
      </c>
      <c r="C426" s="4" t="s">
        <v>5</v>
      </c>
      <c r="D426" s="12"/>
      <c r="E426" s="12"/>
      <c r="F426" s="12"/>
      <c r="G426" s="12"/>
      <c r="H426" s="14">
        <v>0</v>
      </c>
      <c r="I426" s="14">
        <v>0</v>
      </c>
      <c r="J426" s="12"/>
      <c r="K426" s="12"/>
      <c r="L426" s="12">
        <f t="shared" si="517"/>
        <v>0</v>
      </c>
      <c r="M426" s="15">
        <f t="shared" si="518"/>
        <v>0</v>
      </c>
      <c r="N426" s="18" t="e">
        <f t="shared" si="512"/>
        <v>#DIV/0!</v>
      </c>
      <c r="O426" s="8"/>
      <c r="P426" s="6" t="s">
        <v>59</v>
      </c>
    </row>
    <row r="427" spans="1:16" s="6" customFormat="1" ht="18.75" hidden="1" x14ac:dyDescent="0.25">
      <c r="A427" s="19" t="str">
        <f t="shared" si="477"/>
        <v>b</v>
      </c>
      <c r="B427" s="3" t="s">
        <v>2</v>
      </c>
      <c r="C427" s="4" t="s">
        <v>6</v>
      </c>
      <c r="D427" s="12"/>
      <c r="E427" s="12"/>
      <c r="F427" s="12"/>
      <c r="G427" s="12"/>
      <c r="H427" s="14">
        <v>0</v>
      </c>
      <c r="I427" s="14">
        <v>0</v>
      </c>
      <c r="J427" s="12"/>
      <c r="K427" s="12"/>
      <c r="L427" s="12">
        <f t="shared" si="517"/>
        <v>0</v>
      </c>
      <c r="M427" s="15">
        <f t="shared" si="518"/>
        <v>0</v>
      </c>
      <c r="N427" s="18" t="e">
        <f t="shared" si="512"/>
        <v>#DIV/0!</v>
      </c>
      <c r="O427" s="8"/>
      <c r="P427" s="6" t="s">
        <v>59</v>
      </c>
    </row>
    <row r="428" spans="1:16" s="6" customFormat="1" ht="18.75" hidden="1" x14ac:dyDescent="0.25">
      <c r="A428" s="19" t="str">
        <f t="shared" si="477"/>
        <v>b</v>
      </c>
      <c r="B428" s="3" t="s">
        <v>2</v>
      </c>
      <c r="C428" s="5" t="s">
        <v>7</v>
      </c>
      <c r="D428" s="12"/>
      <c r="E428" s="12"/>
      <c r="F428" s="12"/>
      <c r="G428" s="12"/>
      <c r="H428" s="14">
        <v>0</v>
      </c>
      <c r="I428" s="14">
        <v>0</v>
      </c>
      <c r="J428" s="12"/>
      <c r="K428" s="12"/>
      <c r="L428" s="12">
        <f t="shared" si="517"/>
        <v>0</v>
      </c>
      <c r="M428" s="15">
        <f t="shared" si="518"/>
        <v>0</v>
      </c>
      <c r="N428" s="18" t="e">
        <f t="shared" si="512"/>
        <v>#DIV/0!</v>
      </c>
      <c r="O428" s="8"/>
      <c r="P428" s="6" t="s">
        <v>59</v>
      </c>
    </row>
    <row r="429" spans="1:16" s="6" customFormat="1" ht="18.75" hidden="1" x14ac:dyDescent="0.25">
      <c r="A429" s="19" t="str">
        <f t="shared" si="477"/>
        <v>b</v>
      </c>
      <c r="B429" s="3" t="s">
        <v>2</v>
      </c>
      <c r="C429" s="5" t="s">
        <v>8</v>
      </c>
      <c r="D429" s="12"/>
      <c r="E429" s="12"/>
      <c r="F429" s="12"/>
      <c r="G429" s="12"/>
      <c r="H429" s="14">
        <v>0</v>
      </c>
      <c r="I429" s="14">
        <v>0</v>
      </c>
      <c r="J429" s="12"/>
      <c r="K429" s="12"/>
      <c r="L429" s="12">
        <f t="shared" si="517"/>
        <v>0</v>
      </c>
      <c r="M429" s="15">
        <f t="shared" si="518"/>
        <v>0</v>
      </c>
      <c r="N429" s="18" t="e">
        <f t="shared" si="512"/>
        <v>#DIV/0!</v>
      </c>
      <c r="O429" s="8"/>
      <c r="P429" s="6" t="s">
        <v>59</v>
      </c>
    </row>
    <row r="430" spans="1:16" ht="19.5" x14ac:dyDescent="0.25">
      <c r="A430" s="32" t="str">
        <f t="shared" si="477"/>
        <v>a</v>
      </c>
      <c r="B430" s="42" t="s">
        <v>2</v>
      </c>
      <c r="C430" s="43" t="s">
        <v>9</v>
      </c>
      <c r="D430" s="34"/>
      <c r="E430" s="34"/>
      <c r="F430" s="34"/>
      <c r="G430" s="34"/>
      <c r="H430" s="45">
        <v>725000</v>
      </c>
      <c r="I430" s="45">
        <v>725000</v>
      </c>
      <c r="J430" s="34">
        <v>458484</v>
      </c>
      <c r="K430" s="34">
        <v>42067</v>
      </c>
      <c r="L430" s="34">
        <f t="shared" si="517"/>
        <v>500551</v>
      </c>
      <c r="M430" s="34">
        <f t="shared" si="518"/>
        <v>224449</v>
      </c>
      <c r="N430" s="35">
        <f t="shared" si="512"/>
        <v>0.69041517241379313</v>
      </c>
      <c r="O430" s="36"/>
      <c r="P430" s="37" t="s">
        <v>59</v>
      </c>
    </row>
    <row r="431" spans="1:16" s="6" customFormat="1" ht="18.75" hidden="1" x14ac:dyDescent="0.25">
      <c r="A431" s="19" t="str">
        <f t="shared" si="477"/>
        <v>b</v>
      </c>
      <c r="B431" s="3" t="s">
        <v>2</v>
      </c>
      <c r="C431" s="5" t="s">
        <v>10</v>
      </c>
      <c r="D431" s="12"/>
      <c r="E431" s="12"/>
      <c r="F431" s="12"/>
      <c r="G431" s="12"/>
      <c r="H431" s="14">
        <v>0</v>
      </c>
      <c r="I431" s="14">
        <v>0</v>
      </c>
      <c r="J431" s="12"/>
      <c r="K431" s="12"/>
      <c r="L431" s="12">
        <f t="shared" si="517"/>
        <v>0</v>
      </c>
      <c r="M431" s="15">
        <f t="shared" si="518"/>
        <v>0</v>
      </c>
      <c r="N431" s="18" t="e">
        <f t="shared" si="512"/>
        <v>#DIV/0!</v>
      </c>
      <c r="O431" s="8"/>
      <c r="P431" s="6" t="s">
        <v>59</v>
      </c>
    </row>
    <row r="432" spans="1:16" s="6" customFormat="1" ht="18.75" hidden="1" x14ac:dyDescent="0.25">
      <c r="A432" s="19" t="str">
        <f t="shared" si="477"/>
        <v>b</v>
      </c>
      <c r="B432" s="3" t="s">
        <v>2</v>
      </c>
      <c r="C432" s="2" t="s">
        <v>11</v>
      </c>
      <c r="D432" s="11"/>
      <c r="E432" s="11"/>
      <c r="F432" s="11"/>
      <c r="G432" s="11"/>
      <c r="H432" s="11">
        <v>0</v>
      </c>
      <c r="I432" s="11">
        <v>0</v>
      </c>
      <c r="J432" s="12"/>
      <c r="K432" s="11"/>
      <c r="L432" s="11">
        <f t="shared" si="517"/>
        <v>0</v>
      </c>
      <c r="M432" s="16">
        <f t="shared" si="518"/>
        <v>0</v>
      </c>
      <c r="N432" s="17" t="e">
        <f t="shared" si="512"/>
        <v>#DIV/0!</v>
      </c>
      <c r="O432" s="7"/>
      <c r="P432" s="6" t="s">
        <v>59</v>
      </c>
    </row>
    <row r="433" spans="1:16" s="6" customFormat="1" ht="18.75" hidden="1" x14ac:dyDescent="0.25">
      <c r="A433" s="19" t="str">
        <f t="shared" si="477"/>
        <v>b</v>
      </c>
      <c r="B433" s="3" t="s">
        <v>2</v>
      </c>
      <c r="C433" s="2" t="s">
        <v>12</v>
      </c>
      <c r="D433" s="11"/>
      <c r="E433" s="11"/>
      <c r="F433" s="11"/>
      <c r="G433" s="11"/>
      <c r="H433" s="11">
        <v>0</v>
      </c>
      <c r="I433" s="11">
        <v>0</v>
      </c>
      <c r="J433" s="12"/>
      <c r="K433" s="11"/>
      <c r="L433" s="11">
        <f t="shared" si="517"/>
        <v>0</v>
      </c>
      <c r="M433" s="16">
        <f t="shared" si="518"/>
        <v>0</v>
      </c>
      <c r="N433" s="17" t="e">
        <f t="shared" si="512"/>
        <v>#DIV/0!</v>
      </c>
      <c r="O433" s="7"/>
      <c r="P433" s="6" t="s">
        <v>59</v>
      </c>
    </row>
    <row r="434" spans="1:16" s="6" customFormat="1" ht="18.75" hidden="1" x14ac:dyDescent="0.25">
      <c r="A434" s="19" t="str">
        <f t="shared" si="477"/>
        <v>b</v>
      </c>
      <c r="B434" s="3" t="s">
        <v>2</v>
      </c>
      <c r="C434" s="2" t="s">
        <v>13</v>
      </c>
      <c r="D434" s="11"/>
      <c r="E434" s="11"/>
      <c r="F434" s="11"/>
      <c r="G434" s="11"/>
      <c r="H434" s="11">
        <v>0</v>
      </c>
      <c r="I434" s="11">
        <v>0</v>
      </c>
      <c r="J434" s="12"/>
      <c r="K434" s="11"/>
      <c r="L434" s="11">
        <f t="shared" si="517"/>
        <v>0</v>
      </c>
      <c r="M434" s="16">
        <f t="shared" si="518"/>
        <v>0</v>
      </c>
      <c r="N434" s="17" t="e">
        <f t="shared" si="512"/>
        <v>#DIV/0!</v>
      </c>
      <c r="O434" s="7"/>
      <c r="P434" s="6" t="s">
        <v>59</v>
      </c>
    </row>
    <row r="435" spans="1:16" ht="36.75" customHeight="1" x14ac:dyDescent="0.25">
      <c r="A435" s="32" t="str">
        <f t="shared" ref="A435:A471" si="519">IF((D435+J435+H435+I435+K435+L435)&gt;0,"a","b")</f>
        <v>a</v>
      </c>
      <c r="B435" s="33" t="s">
        <v>110</v>
      </c>
      <c r="C435" s="33" t="s">
        <v>49</v>
      </c>
      <c r="D435" s="34">
        <f t="shared" ref="D435:M435" si="520">D436+D444+D445+D446</f>
        <v>0</v>
      </c>
      <c r="E435" s="34">
        <f t="shared" si="520"/>
        <v>48278</v>
      </c>
      <c r="F435" s="34">
        <f t="shared" si="520"/>
        <v>25026</v>
      </c>
      <c r="G435" s="34"/>
      <c r="H435" s="44">
        <f t="shared" si="520"/>
        <v>26000000</v>
      </c>
      <c r="I435" s="44">
        <f t="shared" si="520"/>
        <v>23811930</v>
      </c>
      <c r="J435" s="34">
        <f t="shared" si="520"/>
        <v>22925618</v>
      </c>
      <c r="K435" s="34">
        <f t="shared" si="520"/>
        <v>789132</v>
      </c>
      <c r="L435" s="34">
        <f t="shared" si="520"/>
        <v>23714750</v>
      </c>
      <c r="M435" s="34">
        <f t="shared" si="520"/>
        <v>97180</v>
      </c>
      <c r="N435" s="35">
        <f t="shared" ref="N435:N446" si="521">L435/I435</f>
        <v>0.99591885244077238</v>
      </c>
      <c r="O435" s="36"/>
      <c r="P435" s="37" t="s">
        <v>59</v>
      </c>
    </row>
    <row r="436" spans="1:16" ht="19.5" x14ac:dyDescent="0.25">
      <c r="A436" s="32" t="str">
        <f t="shared" si="519"/>
        <v>a</v>
      </c>
      <c r="B436" s="38" t="s">
        <v>2</v>
      </c>
      <c r="C436" s="39" t="s">
        <v>3</v>
      </c>
      <c r="D436" s="40">
        <f t="shared" ref="D436:M436" si="522">D437+D438+D439+D440+D441+D442+D443</f>
        <v>0</v>
      </c>
      <c r="E436" s="40">
        <f t="shared" si="522"/>
        <v>48278</v>
      </c>
      <c r="F436" s="40">
        <f t="shared" si="522"/>
        <v>25026</v>
      </c>
      <c r="G436" s="40"/>
      <c r="H436" s="40">
        <f t="shared" si="522"/>
        <v>26000000</v>
      </c>
      <c r="I436" s="40">
        <f t="shared" si="522"/>
        <v>23811930</v>
      </c>
      <c r="J436" s="34">
        <f t="shared" si="522"/>
        <v>22925618</v>
      </c>
      <c r="K436" s="40">
        <f t="shared" si="522"/>
        <v>789132</v>
      </c>
      <c r="L436" s="40">
        <f t="shared" si="522"/>
        <v>23714750</v>
      </c>
      <c r="M436" s="40">
        <f t="shared" si="522"/>
        <v>97180</v>
      </c>
      <c r="N436" s="41">
        <f t="shared" si="521"/>
        <v>0.99591885244077238</v>
      </c>
      <c r="O436" s="36"/>
      <c r="P436" s="37" t="s">
        <v>59</v>
      </c>
    </row>
    <row r="437" spans="1:16" s="6" customFormat="1" ht="18.75" hidden="1" x14ac:dyDescent="0.25">
      <c r="A437" s="19" t="str">
        <f t="shared" si="519"/>
        <v>b</v>
      </c>
      <c r="B437" s="3" t="s">
        <v>2</v>
      </c>
      <c r="C437" s="4" t="s">
        <v>4</v>
      </c>
      <c r="D437" s="12"/>
      <c r="E437" s="12"/>
      <c r="F437" s="12"/>
      <c r="G437" s="12"/>
      <c r="H437" s="14">
        <v>0</v>
      </c>
      <c r="I437" s="14">
        <v>0</v>
      </c>
      <c r="J437" s="12"/>
      <c r="K437" s="12"/>
      <c r="L437" s="12">
        <f t="shared" ref="L437:L446" si="523">J437+K437</f>
        <v>0</v>
      </c>
      <c r="M437" s="15">
        <f t="shared" ref="M437:M446" si="524">I437-L437</f>
        <v>0</v>
      </c>
      <c r="N437" s="18" t="e">
        <f t="shared" si="521"/>
        <v>#DIV/0!</v>
      </c>
      <c r="O437" s="8"/>
      <c r="P437" s="6" t="s">
        <v>59</v>
      </c>
    </row>
    <row r="438" spans="1:16" ht="19.5" x14ac:dyDescent="0.25">
      <c r="A438" s="32" t="str">
        <f t="shared" si="519"/>
        <v>a</v>
      </c>
      <c r="B438" s="42" t="s">
        <v>2</v>
      </c>
      <c r="C438" s="43" t="s">
        <v>5</v>
      </c>
      <c r="D438" s="34"/>
      <c r="E438" s="34"/>
      <c r="F438" s="34"/>
      <c r="G438" s="34"/>
      <c r="H438" s="45">
        <v>30000</v>
      </c>
      <c r="I438" s="45">
        <v>102000</v>
      </c>
      <c r="J438" s="34">
        <v>99997</v>
      </c>
      <c r="K438" s="34"/>
      <c r="L438" s="34">
        <f t="shared" si="523"/>
        <v>99997</v>
      </c>
      <c r="M438" s="34">
        <f t="shared" si="524"/>
        <v>2003</v>
      </c>
      <c r="N438" s="35">
        <f t="shared" si="521"/>
        <v>0.98036274509803922</v>
      </c>
      <c r="O438" s="36"/>
      <c r="P438" s="37" t="s">
        <v>59</v>
      </c>
    </row>
    <row r="439" spans="1:16" s="6" customFormat="1" ht="18.75" hidden="1" x14ac:dyDescent="0.25">
      <c r="A439" s="19" t="str">
        <f t="shared" si="519"/>
        <v>b</v>
      </c>
      <c r="B439" s="3" t="s">
        <v>2</v>
      </c>
      <c r="C439" s="4" t="s">
        <v>6</v>
      </c>
      <c r="D439" s="12"/>
      <c r="E439" s="12"/>
      <c r="F439" s="12"/>
      <c r="G439" s="12"/>
      <c r="H439" s="14"/>
      <c r="I439" s="14"/>
      <c r="J439" s="12"/>
      <c r="K439" s="12"/>
      <c r="L439" s="12">
        <f t="shared" si="523"/>
        <v>0</v>
      </c>
      <c r="M439" s="15">
        <f t="shared" si="524"/>
        <v>0</v>
      </c>
      <c r="N439" s="18" t="e">
        <f t="shared" si="521"/>
        <v>#DIV/0!</v>
      </c>
      <c r="O439" s="8"/>
      <c r="P439" s="6" t="s">
        <v>59</v>
      </c>
    </row>
    <row r="440" spans="1:16" s="6" customFormat="1" ht="18.75" hidden="1" x14ac:dyDescent="0.25">
      <c r="A440" s="19" t="str">
        <f t="shared" si="519"/>
        <v>b</v>
      </c>
      <c r="B440" s="3" t="s">
        <v>2</v>
      </c>
      <c r="C440" s="5" t="s">
        <v>7</v>
      </c>
      <c r="D440" s="12"/>
      <c r="E440" s="12"/>
      <c r="F440" s="12"/>
      <c r="G440" s="12"/>
      <c r="H440" s="14"/>
      <c r="I440" s="14"/>
      <c r="J440" s="12"/>
      <c r="K440" s="12"/>
      <c r="L440" s="12">
        <f t="shared" si="523"/>
        <v>0</v>
      </c>
      <c r="M440" s="15">
        <f t="shared" si="524"/>
        <v>0</v>
      </c>
      <c r="N440" s="18" t="e">
        <f t="shared" si="521"/>
        <v>#DIV/0!</v>
      </c>
      <c r="O440" s="8"/>
      <c r="P440" s="6" t="s">
        <v>59</v>
      </c>
    </row>
    <row r="441" spans="1:16" s="6" customFormat="1" ht="18.75" hidden="1" x14ac:dyDescent="0.25">
      <c r="A441" s="19" t="str">
        <f t="shared" si="519"/>
        <v>b</v>
      </c>
      <c r="B441" s="3" t="s">
        <v>2</v>
      </c>
      <c r="C441" s="5" t="s">
        <v>8</v>
      </c>
      <c r="D441" s="12"/>
      <c r="E441" s="12"/>
      <c r="F441" s="12"/>
      <c r="G441" s="12"/>
      <c r="H441" s="14"/>
      <c r="I441" s="14"/>
      <c r="J441" s="12"/>
      <c r="K441" s="12"/>
      <c r="L441" s="12">
        <f t="shared" si="523"/>
        <v>0</v>
      </c>
      <c r="M441" s="15">
        <f t="shared" si="524"/>
        <v>0</v>
      </c>
      <c r="N441" s="18" t="e">
        <f t="shared" si="521"/>
        <v>#DIV/0!</v>
      </c>
      <c r="O441" s="8"/>
      <c r="P441" s="6" t="s">
        <v>59</v>
      </c>
    </row>
    <row r="442" spans="1:16" ht="19.5" x14ac:dyDescent="0.25">
      <c r="A442" s="32" t="str">
        <f t="shared" si="519"/>
        <v>a</v>
      </c>
      <c r="B442" s="42" t="s">
        <v>2</v>
      </c>
      <c r="C442" s="43" t="s">
        <v>9</v>
      </c>
      <c r="D442" s="34"/>
      <c r="E442" s="34">
        <v>48278</v>
      </c>
      <c r="F442" s="34">
        <v>25026</v>
      </c>
      <c r="G442" s="34"/>
      <c r="H442" s="45">
        <v>25970000</v>
      </c>
      <c r="I442" s="45">
        <v>23584220</v>
      </c>
      <c r="J442" s="34">
        <v>22716614</v>
      </c>
      <c r="K442" s="34">
        <f>67000+722132</f>
        <v>789132</v>
      </c>
      <c r="L442" s="34">
        <f t="shared" si="523"/>
        <v>23505746</v>
      </c>
      <c r="M442" s="34">
        <f t="shared" si="524"/>
        <v>78474</v>
      </c>
      <c r="N442" s="35">
        <f t="shared" si="521"/>
        <v>0.99667260566599192</v>
      </c>
      <c r="O442" s="36"/>
      <c r="P442" s="37" t="s">
        <v>59</v>
      </c>
    </row>
    <row r="443" spans="1:16" ht="19.5" x14ac:dyDescent="0.25">
      <c r="A443" s="32" t="str">
        <f t="shared" si="519"/>
        <v>a</v>
      </c>
      <c r="B443" s="42" t="s">
        <v>2</v>
      </c>
      <c r="C443" s="43" t="s">
        <v>10</v>
      </c>
      <c r="D443" s="34"/>
      <c r="E443" s="34"/>
      <c r="F443" s="34"/>
      <c r="G443" s="34"/>
      <c r="H443" s="45">
        <v>0</v>
      </c>
      <c r="I443" s="45">
        <v>125710</v>
      </c>
      <c r="J443" s="34">
        <v>109007</v>
      </c>
      <c r="K443" s="34"/>
      <c r="L443" s="34">
        <f t="shared" si="523"/>
        <v>109007</v>
      </c>
      <c r="M443" s="34">
        <f t="shared" si="524"/>
        <v>16703</v>
      </c>
      <c r="N443" s="35">
        <f t="shared" si="521"/>
        <v>0.86713069763741946</v>
      </c>
      <c r="O443" s="36"/>
      <c r="P443" s="37" t="s">
        <v>59</v>
      </c>
    </row>
    <row r="444" spans="1:16" s="6" customFormat="1" ht="18.75" hidden="1" x14ac:dyDescent="0.25">
      <c r="A444" s="19" t="str">
        <f t="shared" si="519"/>
        <v>b</v>
      </c>
      <c r="B444" s="3" t="s">
        <v>2</v>
      </c>
      <c r="C444" s="2" t="s">
        <v>11</v>
      </c>
      <c r="D444" s="11"/>
      <c r="E444" s="11"/>
      <c r="F444" s="11"/>
      <c r="G444" s="11"/>
      <c r="H444" s="11">
        <v>0</v>
      </c>
      <c r="I444" s="11">
        <v>0</v>
      </c>
      <c r="J444" s="12"/>
      <c r="K444" s="11"/>
      <c r="L444" s="11">
        <f t="shared" si="523"/>
        <v>0</v>
      </c>
      <c r="M444" s="16">
        <f t="shared" si="524"/>
        <v>0</v>
      </c>
      <c r="N444" s="17" t="e">
        <f t="shared" si="521"/>
        <v>#DIV/0!</v>
      </c>
      <c r="O444" s="7"/>
      <c r="P444" s="6" t="s">
        <v>59</v>
      </c>
    </row>
    <row r="445" spans="1:16" s="6" customFormat="1" ht="18.75" hidden="1" x14ac:dyDescent="0.25">
      <c r="A445" s="19" t="str">
        <f t="shared" si="519"/>
        <v>b</v>
      </c>
      <c r="B445" s="3" t="s">
        <v>2</v>
      </c>
      <c r="C445" s="2" t="s">
        <v>12</v>
      </c>
      <c r="D445" s="11"/>
      <c r="E445" s="11"/>
      <c r="F445" s="11"/>
      <c r="G445" s="11"/>
      <c r="H445" s="11">
        <v>0</v>
      </c>
      <c r="I445" s="11">
        <v>0</v>
      </c>
      <c r="J445" s="12"/>
      <c r="K445" s="11"/>
      <c r="L445" s="11">
        <f t="shared" si="523"/>
        <v>0</v>
      </c>
      <c r="M445" s="16">
        <f t="shared" si="524"/>
        <v>0</v>
      </c>
      <c r="N445" s="17" t="e">
        <f t="shared" si="521"/>
        <v>#DIV/0!</v>
      </c>
      <c r="O445" s="7"/>
      <c r="P445" s="6" t="s">
        <v>59</v>
      </c>
    </row>
    <row r="446" spans="1:16" s="6" customFormat="1" ht="18.75" hidden="1" x14ac:dyDescent="0.25">
      <c r="A446" s="19" t="str">
        <f t="shared" si="519"/>
        <v>b</v>
      </c>
      <c r="B446" s="3" t="s">
        <v>2</v>
      </c>
      <c r="C446" s="2" t="s">
        <v>13</v>
      </c>
      <c r="D446" s="11"/>
      <c r="E446" s="11"/>
      <c r="F446" s="11"/>
      <c r="G446" s="11"/>
      <c r="H446" s="11">
        <v>0</v>
      </c>
      <c r="I446" s="11">
        <v>0</v>
      </c>
      <c r="J446" s="12"/>
      <c r="K446" s="11"/>
      <c r="L446" s="11">
        <f t="shared" si="523"/>
        <v>0</v>
      </c>
      <c r="M446" s="16">
        <f t="shared" si="524"/>
        <v>0</v>
      </c>
      <c r="N446" s="17" t="e">
        <f t="shared" si="521"/>
        <v>#DIV/0!</v>
      </c>
      <c r="O446" s="7"/>
      <c r="P446" s="6" t="s">
        <v>59</v>
      </c>
    </row>
    <row r="447" spans="1:16" ht="29.25" customHeight="1" x14ac:dyDescent="0.25">
      <c r="A447" s="32" t="str">
        <f t="shared" si="519"/>
        <v>a</v>
      </c>
      <c r="B447" s="33" t="s">
        <v>97</v>
      </c>
      <c r="C447" s="33" t="s">
        <v>50</v>
      </c>
      <c r="D447" s="34">
        <f t="shared" ref="D447" si="525">D448+D456+D457+D458</f>
        <v>0</v>
      </c>
      <c r="E447" s="34"/>
      <c r="F447" s="34"/>
      <c r="G447" s="34"/>
      <c r="H447" s="44">
        <f t="shared" ref="H447:I447" si="526">H448+H456+H457+H458</f>
        <v>20000000</v>
      </c>
      <c r="I447" s="44">
        <f t="shared" si="526"/>
        <v>25000000</v>
      </c>
      <c r="J447" s="34">
        <f t="shared" ref="J447" si="527">J448+J456+J457+J458</f>
        <v>24941207</v>
      </c>
      <c r="K447" s="34">
        <f t="shared" ref="K447" si="528">K448+K456+K457+K458</f>
        <v>7358793</v>
      </c>
      <c r="L447" s="34">
        <f t="shared" ref="L447" si="529">L448+L456+L457+L458</f>
        <v>32300000</v>
      </c>
      <c r="M447" s="34">
        <f t="shared" ref="M447" si="530">M448+M456+M457+M458</f>
        <v>-7300000</v>
      </c>
      <c r="N447" s="35">
        <f t="shared" si="512"/>
        <v>1.292</v>
      </c>
      <c r="O447" s="36"/>
      <c r="P447" s="37" t="s">
        <v>59</v>
      </c>
    </row>
    <row r="448" spans="1:16" ht="19.5" x14ac:dyDescent="0.25">
      <c r="A448" s="32" t="str">
        <f t="shared" si="519"/>
        <v>a</v>
      </c>
      <c r="B448" s="38" t="s">
        <v>2</v>
      </c>
      <c r="C448" s="39" t="s">
        <v>3</v>
      </c>
      <c r="D448" s="40">
        <f t="shared" ref="D448" si="531">D449+D450+D451+D452+D453+D454+D455</f>
        <v>0</v>
      </c>
      <c r="E448" s="40"/>
      <c r="F448" s="40"/>
      <c r="G448" s="40"/>
      <c r="H448" s="40">
        <f t="shared" ref="H448:I448" si="532">H449+H450+H451+H452+H453+H454+H455</f>
        <v>20000000</v>
      </c>
      <c r="I448" s="40">
        <f t="shared" si="532"/>
        <v>25000000</v>
      </c>
      <c r="J448" s="34">
        <f t="shared" ref="J448" si="533">J449+J450+J451+J452+J453+J454+J455</f>
        <v>24941207</v>
      </c>
      <c r="K448" s="40">
        <f t="shared" ref="K448:M448" si="534">K449+K450+K451+K452+K453+K454+K455</f>
        <v>7358793</v>
      </c>
      <c r="L448" s="40">
        <f t="shared" si="534"/>
        <v>32300000</v>
      </c>
      <c r="M448" s="40">
        <f t="shared" si="534"/>
        <v>-7300000</v>
      </c>
      <c r="N448" s="41">
        <f t="shared" si="512"/>
        <v>1.292</v>
      </c>
      <c r="O448" s="36"/>
      <c r="P448" s="37" t="s">
        <v>59</v>
      </c>
    </row>
    <row r="449" spans="1:16" s="6" customFormat="1" ht="18.75" hidden="1" x14ac:dyDescent="0.25">
      <c r="A449" s="19" t="str">
        <f t="shared" si="519"/>
        <v>b</v>
      </c>
      <c r="B449" s="3" t="s">
        <v>2</v>
      </c>
      <c r="C449" s="4" t="s">
        <v>4</v>
      </c>
      <c r="D449" s="12"/>
      <c r="E449" s="12"/>
      <c r="F449" s="12"/>
      <c r="G449" s="12"/>
      <c r="H449" s="14">
        <v>0</v>
      </c>
      <c r="I449" s="14">
        <v>0</v>
      </c>
      <c r="J449" s="12"/>
      <c r="K449" s="12"/>
      <c r="L449" s="12">
        <f t="shared" ref="L449:L458" si="535">J449+K449</f>
        <v>0</v>
      </c>
      <c r="M449" s="15">
        <f t="shared" ref="M449:M458" si="536">I449-L449</f>
        <v>0</v>
      </c>
      <c r="N449" s="18" t="e">
        <f t="shared" si="512"/>
        <v>#DIV/0!</v>
      </c>
      <c r="O449" s="8"/>
      <c r="P449" s="6" t="s">
        <v>59</v>
      </c>
    </row>
    <row r="450" spans="1:16" s="6" customFormat="1" ht="18.75" hidden="1" x14ac:dyDescent="0.25">
      <c r="A450" s="19" t="str">
        <f t="shared" si="519"/>
        <v>b</v>
      </c>
      <c r="B450" s="3" t="s">
        <v>2</v>
      </c>
      <c r="C450" s="4" t="s">
        <v>5</v>
      </c>
      <c r="D450" s="12"/>
      <c r="E450" s="12"/>
      <c r="F450" s="12"/>
      <c r="G450" s="12"/>
      <c r="H450" s="14"/>
      <c r="I450" s="14"/>
      <c r="J450" s="12"/>
      <c r="K450" s="12"/>
      <c r="L450" s="12">
        <f t="shared" si="535"/>
        <v>0</v>
      </c>
      <c r="M450" s="15">
        <f t="shared" si="536"/>
        <v>0</v>
      </c>
      <c r="N450" s="18" t="e">
        <f t="shared" si="512"/>
        <v>#DIV/0!</v>
      </c>
      <c r="O450" s="8"/>
      <c r="P450" s="6" t="s">
        <v>59</v>
      </c>
    </row>
    <row r="451" spans="1:16" s="6" customFormat="1" ht="18.75" hidden="1" x14ac:dyDescent="0.25">
      <c r="A451" s="19" t="str">
        <f t="shared" si="519"/>
        <v>b</v>
      </c>
      <c r="B451" s="3" t="s">
        <v>2</v>
      </c>
      <c r="C451" s="4" t="s">
        <v>6</v>
      </c>
      <c r="D451" s="12"/>
      <c r="E451" s="12"/>
      <c r="F451" s="12"/>
      <c r="G451" s="12"/>
      <c r="H451" s="14"/>
      <c r="I451" s="14"/>
      <c r="J451" s="12"/>
      <c r="K451" s="12"/>
      <c r="L451" s="12">
        <f t="shared" si="535"/>
        <v>0</v>
      </c>
      <c r="M451" s="15">
        <f t="shared" si="536"/>
        <v>0</v>
      </c>
      <c r="N451" s="18" t="e">
        <f t="shared" si="512"/>
        <v>#DIV/0!</v>
      </c>
      <c r="O451" s="8"/>
      <c r="P451" s="6" t="s">
        <v>59</v>
      </c>
    </row>
    <row r="452" spans="1:16" s="6" customFormat="1" ht="18.75" hidden="1" x14ac:dyDescent="0.25">
      <c r="A452" s="19" t="str">
        <f t="shared" si="519"/>
        <v>b</v>
      </c>
      <c r="B452" s="3" t="s">
        <v>2</v>
      </c>
      <c r="C452" s="5" t="s">
        <v>7</v>
      </c>
      <c r="D452" s="12"/>
      <c r="E452" s="12"/>
      <c r="F452" s="12"/>
      <c r="G452" s="12"/>
      <c r="H452" s="14"/>
      <c r="I452" s="14"/>
      <c r="J452" s="12"/>
      <c r="K452" s="12"/>
      <c r="L452" s="12">
        <f t="shared" si="535"/>
        <v>0</v>
      </c>
      <c r="M452" s="15">
        <f t="shared" si="536"/>
        <v>0</v>
      </c>
      <c r="N452" s="18" t="e">
        <f t="shared" si="512"/>
        <v>#DIV/0!</v>
      </c>
      <c r="O452" s="8"/>
      <c r="P452" s="6" t="s">
        <v>59</v>
      </c>
    </row>
    <row r="453" spans="1:16" s="6" customFormat="1" ht="18.75" hidden="1" x14ac:dyDescent="0.25">
      <c r="A453" s="19" t="str">
        <f t="shared" si="519"/>
        <v>b</v>
      </c>
      <c r="B453" s="3" t="s">
        <v>2</v>
      </c>
      <c r="C453" s="5" t="s">
        <v>8</v>
      </c>
      <c r="D453" s="12"/>
      <c r="E453" s="12"/>
      <c r="F453" s="12"/>
      <c r="G453" s="12"/>
      <c r="H453" s="14"/>
      <c r="I453" s="14"/>
      <c r="J453" s="12"/>
      <c r="K453" s="12"/>
      <c r="L453" s="12">
        <f t="shared" si="535"/>
        <v>0</v>
      </c>
      <c r="M453" s="15">
        <f t="shared" si="536"/>
        <v>0</v>
      </c>
      <c r="N453" s="18" t="e">
        <f t="shared" si="512"/>
        <v>#DIV/0!</v>
      </c>
      <c r="O453" s="8"/>
      <c r="P453" s="6" t="s">
        <v>59</v>
      </c>
    </row>
    <row r="454" spans="1:16" ht="19.5" x14ac:dyDescent="0.25">
      <c r="A454" s="32" t="str">
        <f t="shared" si="519"/>
        <v>a</v>
      </c>
      <c r="B454" s="42" t="s">
        <v>2</v>
      </c>
      <c r="C454" s="43" t="s">
        <v>9</v>
      </c>
      <c r="D454" s="34"/>
      <c r="E454" s="34"/>
      <c r="F454" s="34"/>
      <c r="G454" s="34"/>
      <c r="H454" s="45">
        <v>20000000</v>
      </c>
      <c r="I454" s="45">
        <v>25000000</v>
      </c>
      <c r="J454" s="34">
        <v>24941207</v>
      </c>
      <c r="K454" s="34">
        <f>32300000-24941207</f>
        <v>7358793</v>
      </c>
      <c r="L454" s="34">
        <f t="shared" si="535"/>
        <v>32300000</v>
      </c>
      <c r="M454" s="34">
        <f t="shared" si="536"/>
        <v>-7300000</v>
      </c>
      <c r="N454" s="35">
        <f t="shared" si="512"/>
        <v>1.292</v>
      </c>
      <c r="O454" s="36"/>
      <c r="P454" s="37" t="s">
        <v>59</v>
      </c>
    </row>
    <row r="455" spans="1:16" s="6" customFormat="1" ht="18.75" hidden="1" x14ac:dyDescent="0.25">
      <c r="A455" s="19" t="str">
        <f t="shared" si="519"/>
        <v>b</v>
      </c>
      <c r="B455" s="3" t="s">
        <v>2</v>
      </c>
      <c r="C455" s="5" t="s">
        <v>10</v>
      </c>
      <c r="D455" s="12"/>
      <c r="E455" s="12"/>
      <c r="F455" s="12"/>
      <c r="G455" s="12"/>
      <c r="H455" s="14">
        <v>0</v>
      </c>
      <c r="I455" s="14">
        <v>0</v>
      </c>
      <c r="J455" s="12"/>
      <c r="K455" s="12"/>
      <c r="L455" s="12">
        <f t="shared" si="535"/>
        <v>0</v>
      </c>
      <c r="M455" s="15">
        <f t="shared" si="536"/>
        <v>0</v>
      </c>
      <c r="N455" s="18" t="e">
        <f t="shared" si="512"/>
        <v>#DIV/0!</v>
      </c>
      <c r="O455" s="8"/>
      <c r="P455" s="6" t="s">
        <v>59</v>
      </c>
    </row>
    <row r="456" spans="1:16" s="6" customFormat="1" ht="18.75" hidden="1" x14ac:dyDescent="0.25">
      <c r="A456" s="19" t="str">
        <f t="shared" si="519"/>
        <v>b</v>
      </c>
      <c r="B456" s="3" t="s">
        <v>2</v>
      </c>
      <c r="C456" s="2" t="s">
        <v>11</v>
      </c>
      <c r="D456" s="11"/>
      <c r="E456" s="11"/>
      <c r="F456" s="11"/>
      <c r="G456" s="11"/>
      <c r="H456" s="11">
        <v>0</v>
      </c>
      <c r="I456" s="11">
        <v>0</v>
      </c>
      <c r="J456" s="12"/>
      <c r="K456" s="11"/>
      <c r="L456" s="11">
        <f t="shared" si="535"/>
        <v>0</v>
      </c>
      <c r="M456" s="16">
        <f t="shared" si="536"/>
        <v>0</v>
      </c>
      <c r="N456" s="17" t="e">
        <f t="shared" si="512"/>
        <v>#DIV/0!</v>
      </c>
      <c r="O456" s="7"/>
      <c r="P456" s="6" t="s">
        <v>59</v>
      </c>
    </row>
    <row r="457" spans="1:16" s="6" customFormat="1" ht="18.75" hidden="1" x14ac:dyDescent="0.25">
      <c r="A457" s="19" t="str">
        <f t="shared" si="519"/>
        <v>b</v>
      </c>
      <c r="B457" s="3" t="s">
        <v>2</v>
      </c>
      <c r="C457" s="2" t="s">
        <v>12</v>
      </c>
      <c r="D457" s="11"/>
      <c r="E457" s="11"/>
      <c r="F457" s="11"/>
      <c r="G457" s="11"/>
      <c r="H457" s="11">
        <v>0</v>
      </c>
      <c r="I457" s="11">
        <v>0</v>
      </c>
      <c r="J457" s="12"/>
      <c r="K457" s="11"/>
      <c r="L457" s="11">
        <f t="shared" si="535"/>
        <v>0</v>
      </c>
      <c r="M457" s="16">
        <f t="shared" si="536"/>
        <v>0</v>
      </c>
      <c r="N457" s="17" t="e">
        <f t="shared" si="512"/>
        <v>#DIV/0!</v>
      </c>
      <c r="O457" s="7"/>
      <c r="P457" s="6" t="s">
        <v>59</v>
      </c>
    </row>
    <row r="458" spans="1:16" s="6" customFormat="1" ht="18.75" hidden="1" x14ac:dyDescent="0.25">
      <c r="A458" s="19" t="str">
        <f t="shared" si="519"/>
        <v>b</v>
      </c>
      <c r="B458" s="3" t="s">
        <v>2</v>
      </c>
      <c r="C458" s="2" t="s">
        <v>13</v>
      </c>
      <c r="D458" s="11"/>
      <c r="E458" s="11"/>
      <c r="F458" s="11"/>
      <c r="G458" s="11"/>
      <c r="H458" s="11">
        <v>0</v>
      </c>
      <c r="I458" s="11">
        <v>0</v>
      </c>
      <c r="J458" s="12"/>
      <c r="K458" s="11"/>
      <c r="L458" s="11">
        <f t="shared" si="535"/>
        <v>0</v>
      </c>
      <c r="M458" s="16">
        <f t="shared" si="536"/>
        <v>0</v>
      </c>
      <c r="N458" s="17" t="e">
        <f t="shared" si="512"/>
        <v>#DIV/0!</v>
      </c>
      <c r="O458" s="7"/>
      <c r="P458" s="6" t="s">
        <v>59</v>
      </c>
    </row>
    <row r="459" spans="1:16" ht="36" x14ac:dyDescent="0.25">
      <c r="A459" s="32" t="str">
        <f t="shared" si="519"/>
        <v>a</v>
      </c>
      <c r="B459" s="33" t="s">
        <v>98</v>
      </c>
      <c r="C459" s="33" t="s">
        <v>99</v>
      </c>
      <c r="D459" s="34">
        <f t="shared" ref="D459" si="537">D460+D468+D469+D470</f>
        <v>0</v>
      </c>
      <c r="E459" s="34"/>
      <c r="F459" s="34"/>
      <c r="G459" s="34"/>
      <c r="H459" s="44">
        <f t="shared" ref="H459:I459" si="538">H460+H468+H469+H470</f>
        <v>1000000</v>
      </c>
      <c r="I459" s="44">
        <f t="shared" si="538"/>
        <v>1000000</v>
      </c>
      <c r="J459" s="34">
        <f t="shared" ref="J459" si="539">J460+J468+J469+J470</f>
        <v>577223</v>
      </c>
      <c r="K459" s="34">
        <f t="shared" ref="K459" si="540">K460+K468+K469+K470</f>
        <v>72127</v>
      </c>
      <c r="L459" s="34">
        <f t="shared" ref="L459" si="541">L460+L468+L469+L470</f>
        <v>649350</v>
      </c>
      <c r="M459" s="34">
        <f t="shared" ref="M459" si="542">M460+M468+M469+M470</f>
        <v>350650</v>
      </c>
      <c r="N459" s="35">
        <f t="shared" si="512"/>
        <v>0.64934999999999998</v>
      </c>
      <c r="O459" s="36"/>
      <c r="P459" s="37" t="s">
        <v>59</v>
      </c>
    </row>
    <row r="460" spans="1:16" ht="19.5" x14ac:dyDescent="0.25">
      <c r="A460" s="32" t="str">
        <f t="shared" si="519"/>
        <v>a</v>
      </c>
      <c r="B460" s="38" t="s">
        <v>2</v>
      </c>
      <c r="C460" s="39" t="s">
        <v>3</v>
      </c>
      <c r="D460" s="40">
        <f t="shared" ref="D460" si="543">D461+D462+D463+D464+D465+D466+D467</f>
        <v>0</v>
      </c>
      <c r="E460" s="40"/>
      <c r="F460" s="40"/>
      <c r="G460" s="40"/>
      <c r="H460" s="40">
        <f t="shared" ref="H460:I460" si="544">H461+H462+H463+H464+H465+H466+H467</f>
        <v>1000000</v>
      </c>
      <c r="I460" s="40">
        <f t="shared" si="544"/>
        <v>1000000</v>
      </c>
      <c r="J460" s="34">
        <f t="shared" ref="J460" si="545">J461+J462+J463+J464+J465+J466+J467</f>
        <v>577223</v>
      </c>
      <c r="K460" s="40">
        <f t="shared" ref="K460:M460" si="546">K461+K462+K463+K464+K465+K466+K467</f>
        <v>72127</v>
      </c>
      <c r="L460" s="40">
        <f t="shared" si="546"/>
        <v>649350</v>
      </c>
      <c r="M460" s="40">
        <f t="shared" si="546"/>
        <v>350650</v>
      </c>
      <c r="N460" s="41">
        <f t="shared" si="512"/>
        <v>0.64934999999999998</v>
      </c>
      <c r="O460" s="36"/>
      <c r="P460" s="37" t="s">
        <v>59</v>
      </c>
    </row>
    <row r="461" spans="1:16" s="6" customFormat="1" ht="18.75" hidden="1" x14ac:dyDescent="0.25">
      <c r="A461" s="19" t="str">
        <f t="shared" si="519"/>
        <v>b</v>
      </c>
      <c r="B461" s="3" t="s">
        <v>2</v>
      </c>
      <c r="C461" s="4" t="s">
        <v>4</v>
      </c>
      <c r="D461" s="12"/>
      <c r="E461" s="12"/>
      <c r="F461" s="12"/>
      <c r="G461" s="12"/>
      <c r="H461" s="14">
        <v>0</v>
      </c>
      <c r="I461" s="14">
        <v>0</v>
      </c>
      <c r="J461" s="12"/>
      <c r="K461" s="12"/>
      <c r="L461" s="12">
        <f t="shared" ref="L461:L470" si="547">J461+K461</f>
        <v>0</v>
      </c>
      <c r="M461" s="15">
        <f t="shared" ref="M461:M470" si="548">I461-L461</f>
        <v>0</v>
      </c>
      <c r="N461" s="18" t="e">
        <f t="shared" si="512"/>
        <v>#DIV/0!</v>
      </c>
      <c r="O461" s="8"/>
      <c r="P461" s="6" t="s">
        <v>59</v>
      </c>
    </row>
    <row r="462" spans="1:16" ht="19.5" x14ac:dyDescent="0.25">
      <c r="A462" s="32" t="str">
        <f t="shared" si="519"/>
        <v>a</v>
      </c>
      <c r="B462" s="42" t="s">
        <v>2</v>
      </c>
      <c r="C462" s="43" t="s">
        <v>5</v>
      </c>
      <c r="D462" s="34"/>
      <c r="E462" s="34"/>
      <c r="F462" s="34"/>
      <c r="G462" s="34"/>
      <c r="H462" s="45">
        <v>1000000</v>
      </c>
      <c r="I462" s="45">
        <v>1000000</v>
      </c>
      <c r="J462" s="34">
        <v>577223</v>
      </c>
      <c r="K462" s="34">
        <v>72127</v>
      </c>
      <c r="L462" s="34">
        <f t="shared" si="547"/>
        <v>649350</v>
      </c>
      <c r="M462" s="34">
        <f t="shared" si="548"/>
        <v>350650</v>
      </c>
      <c r="N462" s="35">
        <f t="shared" si="512"/>
        <v>0.64934999999999998</v>
      </c>
      <c r="O462" s="36"/>
      <c r="P462" s="37" t="s">
        <v>59</v>
      </c>
    </row>
    <row r="463" spans="1:16" s="6" customFormat="1" ht="18.75" hidden="1" x14ac:dyDescent="0.25">
      <c r="A463" s="19" t="str">
        <f t="shared" si="519"/>
        <v>b</v>
      </c>
      <c r="B463" s="3" t="s">
        <v>2</v>
      </c>
      <c r="C463" s="4" t="s">
        <v>6</v>
      </c>
      <c r="D463" s="12"/>
      <c r="E463" s="12"/>
      <c r="F463" s="12"/>
      <c r="G463" s="12"/>
      <c r="H463" s="14">
        <v>0</v>
      </c>
      <c r="I463" s="14">
        <v>0</v>
      </c>
      <c r="J463" s="12"/>
      <c r="K463" s="12"/>
      <c r="L463" s="12">
        <f t="shared" si="547"/>
        <v>0</v>
      </c>
      <c r="M463" s="15">
        <f t="shared" si="548"/>
        <v>0</v>
      </c>
      <c r="N463" s="18" t="e">
        <f t="shared" si="512"/>
        <v>#DIV/0!</v>
      </c>
      <c r="O463" s="8"/>
      <c r="P463" s="6" t="s">
        <v>59</v>
      </c>
    </row>
    <row r="464" spans="1:16" s="6" customFormat="1" ht="18.75" hidden="1" x14ac:dyDescent="0.25">
      <c r="A464" s="19" t="str">
        <f t="shared" si="519"/>
        <v>b</v>
      </c>
      <c r="B464" s="3" t="s">
        <v>2</v>
      </c>
      <c r="C464" s="5" t="s">
        <v>7</v>
      </c>
      <c r="D464" s="12"/>
      <c r="E464" s="12"/>
      <c r="F464" s="12"/>
      <c r="G464" s="12"/>
      <c r="H464" s="14">
        <v>0</v>
      </c>
      <c r="I464" s="14">
        <v>0</v>
      </c>
      <c r="J464" s="12"/>
      <c r="K464" s="12"/>
      <c r="L464" s="12">
        <f t="shared" si="547"/>
        <v>0</v>
      </c>
      <c r="M464" s="15">
        <f t="shared" si="548"/>
        <v>0</v>
      </c>
      <c r="N464" s="18" t="e">
        <f t="shared" si="512"/>
        <v>#DIV/0!</v>
      </c>
      <c r="O464" s="8"/>
      <c r="P464" s="6" t="s">
        <v>59</v>
      </c>
    </row>
    <row r="465" spans="1:16" s="6" customFormat="1" ht="18.75" hidden="1" x14ac:dyDescent="0.25">
      <c r="A465" s="19" t="str">
        <f t="shared" si="519"/>
        <v>b</v>
      </c>
      <c r="B465" s="3" t="s">
        <v>2</v>
      </c>
      <c r="C465" s="5" t="s">
        <v>8</v>
      </c>
      <c r="D465" s="12"/>
      <c r="E465" s="12"/>
      <c r="F465" s="12"/>
      <c r="G465" s="12"/>
      <c r="H465" s="14">
        <v>0</v>
      </c>
      <c r="I465" s="14">
        <v>0</v>
      </c>
      <c r="J465" s="12"/>
      <c r="K465" s="12"/>
      <c r="L465" s="12">
        <f t="shared" si="547"/>
        <v>0</v>
      </c>
      <c r="M465" s="15">
        <f t="shared" si="548"/>
        <v>0</v>
      </c>
      <c r="N465" s="18" t="e">
        <f t="shared" si="512"/>
        <v>#DIV/0!</v>
      </c>
      <c r="O465" s="8"/>
      <c r="P465" s="6" t="s">
        <v>59</v>
      </c>
    </row>
    <row r="466" spans="1:16" s="6" customFormat="1" ht="18.75" hidden="1" x14ac:dyDescent="0.25">
      <c r="A466" s="19" t="str">
        <f t="shared" si="519"/>
        <v>b</v>
      </c>
      <c r="B466" s="3" t="s">
        <v>2</v>
      </c>
      <c r="C466" s="5" t="s">
        <v>9</v>
      </c>
      <c r="D466" s="12"/>
      <c r="E466" s="12"/>
      <c r="F466" s="12"/>
      <c r="G466" s="12"/>
      <c r="H466" s="14">
        <v>0</v>
      </c>
      <c r="I466" s="14">
        <v>0</v>
      </c>
      <c r="J466" s="12"/>
      <c r="K466" s="12"/>
      <c r="L466" s="12">
        <f t="shared" si="547"/>
        <v>0</v>
      </c>
      <c r="M466" s="15">
        <f t="shared" si="548"/>
        <v>0</v>
      </c>
      <c r="N466" s="18" t="e">
        <f t="shared" si="512"/>
        <v>#DIV/0!</v>
      </c>
      <c r="O466" s="8"/>
      <c r="P466" s="6" t="s">
        <v>59</v>
      </c>
    </row>
    <row r="467" spans="1:16" s="6" customFormat="1" ht="18.75" hidden="1" x14ac:dyDescent="0.25">
      <c r="A467" s="19" t="str">
        <f t="shared" si="519"/>
        <v>b</v>
      </c>
      <c r="B467" s="3" t="s">
        <v>2</v>
      </c>
      <c r="C467" s="5" t="s">
        <v>10</v>
      </c>
      <c r="D467" s="12"/>
      <c r="E467" s="12"/>
      <c r="F467" s="12"/>
      <c r="G467" s="12"/>
      <c r="H467" s="14">
        <v>0</v>
      </c>
      <c r="I467" s="14">
        <v>0</v>
      </c>
      <c r="J467" s="12"/>
      <c r="K467" s="12"/>
      <c r="L467" s="12">
        <f t="shared" si="547"/>
        <v>0</v>
      </c>
      <c r="M467" s="15">
        <f t="shared" si="548"/>
        <v>0</v>
      </c>
      <c r="N467" s="18" t="e">
        <f t="shared" ref="N467:N494" si="549">L467/I467</f>
        <v>#DIV/0!</v>
      </c>
      <c r="O467" s="8"/>
      <c r="P467" s="6" t="s">
        <v>59</v>
      </c>
    </row>
    <row r="468" spans="1:16" s="6" customFormat="1" ht="18.75" hidden="1" x14ac:dyDescent="0.25">
      <c r="A468" s="19" t="str">
        <f t="shared" si="519"/>
        <v>b</v>
      </c>
      <c r="B468" s="3" t="s">
        <v>2</v>
      </c>
      <c r="C468" s="2" t="s">
        <v>11</v>
      </c>
      <c r="D468" s="11"/>
      <c r="E468" s="11"/>
      <c r="F468" s="11"/>
      <c r="G468" s="11"/>
      <c r="H468" s="11">
        <v>0</v>
      </c>
      <c r="I468" s="11">
        <v>0</v>
      </c>
      <c r="J468" s="12"/>
      <c r="K468" s="11"/>
      <c r="L468" s="11">
        <f t="shared" si="547"/>
        <v>0</v>
      </c>
      <c r="M468" s="16">
        <f t="shared" si="548"/>
        <v>0</v>
      </c>
      <c r="N468" s="17" t="e">
        <f t="shared" si="549"/>
        <v>#DIV/0!</v>
      </c>
      <c r="O468" s="7"/>
      <c r="P468" s="6" t="s">
        <v>59</v>
      </c>
    </row>
    <row r="469" spans="1:16" s="6" customFormat="1" ht="18.75" hidden="1" x14ac:dyDescent="0.25">
      <c r="A469" s="19" t="str">
        <f t="shared" si="519"/>
        <v>b</v>
      </c>
      <c r="B469" s="3" t="s">
        <v>2</v>
      </c>
      <c r="C469" s="2" t="s">
        <v>12</v>
      </c>
      <c r="D469" s="11"/>
      <c r="E469" s="11"/>
      <c r="F469" s="11"/>
      <c r="G469" s="11"/>
      <c r="H469" s="11">
        <v>0</v>
      </c>
      <c r="I469" s="11">
        <v>0</v>
      </c>
      <c r="J469" s="12"/>
      <c r="K469" s="11"/>
      <c r="L469" s="11">
        <f t="shared" si="547"/>
        <v>0</v>
      </c>
      <c r="M469" s="16">
        <f t="shared" si="548"/>
        <v>0</v>
      </c>
      <c r="N469" s="17" t="e">
        <f t="shared" si="549"/>
        <v>#DIV/0!</v>
      </c>
      <c r="O469" s="7"/>
      <c r="P469" s="6" t="s">
        <v>59</v>
      </c>
    </row>
    <row r="470" spans="1:16" s="6" customFormat="1" ht="18.75" hidden="1" x14ac:dyDescent="0.25">
      <c r="A470" s="19" t="str">
        <f t="shared" si="519"/>
        <v>b</v>
      </c>
      <c r="B470" s="3" t="s">
        <v>2</v>
      </c>
      <c r="C470" s="2" t="s">
        <v>13</v>
      </c>
      <c r="D470" s="11"/>
      <c r="E470" s="11"/>
      <c r="F470" s="11"/>
      <c r="G470" s="11"/>
      <c r="H470" s="11">
        <v>0</v>
      </c>
      <c r="I470" s="11">
        <v>0</v>
      </c>
      <c r="J470" s="12"/>
      <c r="K470" s="11"/>
      <c r="L470" s="11">
        <f t="shared" si="547"/>
        <v>0</v>
      </c>
      <c r="M470" s="16">
        <f t="shared" si="548"/>
        <v>0</v>
      </c>
      <c r="N470" s="17" t="e">
        <f t="shared" si="549"/>
        <v>#DIV/0!</v>
      </c>
      <c r="O470" s="7"/>
      <c r="P470" s="6" t="s">
        <v>59</v>
      </c>
    </row>
    <row r="471" spans="1:16" ht="36" x14ac:dyDescent="0.25">
      <c r="A471" s="32" t="str">
        <f t="shared" si="519"/>
        <v>a</v>
      </c>
      <c r="B471" s="33" t="s">
        <v>100</v>
      </c>
      <c r="C471" s="33" t="s">
        <v>51</v>
      </c>
      <c r="D471" s="34">
        <f t="shared" ref="D471:F471" si="550">D472+D480+D481+D482</f>
        <v>0</v>
      </c>
      <c r="E471" s="34"/>
      <c r="F471" s="34">
        <f t="shared" si="550"/>
        <v>11945</v>
      </c>
      <c r="G471" s="34"/>
      <c r="H471" s="44">
        <f t="shared" ref="H471:I471" si="551">H472+H480+H481+H482</f>
        <v>20000000</v>
      </c>
      <c r="I471" s="44">
        <f t="shared" si="551"/>
        <v>14249000</v>
      </c>
      <c r="J471" s="34">
        <f t="shared" ref="J471" si="552">J472+J480+J481+J482</f>
        <v>5536405</v>
      </c>
      <c r="K471" s="34">
        <f t="shared" ref="K471" si="553">K472+K480+K481+K482</f>
        <v>1846055</v>
      </c>
      <c r="L471" s="34">
        <f t="shared" ref="L471" si="554">L472+L480+L481+L482</f>
        <v>7382460</v>
      </c>
      <c r="M471" s="34">
        <f t="shared" ref="M471" si="555">M472+M480+M481+M482</f>
        <v>6866540</v>
      </c>
      <c r="N471" s="35">
        <f t="shared" si="549"/>
        <v>0.51810372657730364</v>
      </c>
      <c r="O471" s="36"/>
      <c r="P471" s="37" t="s">
        <v>59</v>
      </c>
    </row>
    <row r="472" spans="1:16" ht="19.5" x14ac:dyDescent="0.25">
      <c r="A472" s="32" t="str">
        <f t="shared" ref="A472:A495" si="556">IF((D472+J472+H472+I472+K472+L472)&gt;0,"a","b")</f>
        <v>a</v>
      </c>
      <c r="B472" s="38" t="s">
        <v>2</v>
      </c>
      <c r="C472" s="39" t="s">
        <v>3</v>
      </c>
      <c r="D472" s="40">
        <f t="shared" ref="D472:F472" si="557">D473+D474+D475+D476+D477+D478+D479</f>
        <v>0</v>
      </c>
      <c r="E472" s="40"/>
      <c r="F472" s="40">
        <f t="shared" si="557"/>
        <v>11945</v>
      </c>
      <c r="G472" s="40"/>
      <c r="H472" s="40">
        <f t="shared" ref="H472:I472" si="558">H473+H474+H475+H476+H477+H478+H479</f>
        <v>20000000</v>
      </c>
      <c r="I472" s="40">
        <f t="shared" si="558"/>
        <v>14225400</v>
      </c>
      <c r="J472" s="34">
        <f t="shared" ref="J472" si="559">J473+J474+J475+J476+J477+J478+J479</f>
        <v>5512805</v>
      </c>
      <c r="K472" s="40">
        <f t="shared" ref="K472:M472" si="560">K473+K474+K475+K476+K477+K478+K479</f>
        <v>1846055</v>
      </c>
      <c r="L472" s="40">
        <f t="shared" si="560"/>
        <v>7358860</v>
      </c>
      <c r="M472" s="40">
        <f t="shared" si="560"/>
        <v>6866540</v>
      </c>
      <c r="N472" s="41">
        <f t="shared" si="549"/>
        <v>0.51730425857972362</v>
      </c>
      <c r="O472" s="36"/>
      <c r="P472" s="37" t="s">
        <v>59</v>
      </c>
    </row>
    <row r="473" spans="1:16" s="6" customFormat="1" ht="18.75" hidden="1" x14ac:dyDescent="0.25">
      <c r="A473" s="19" t="str">
        <f t="shared" si="556"/>
        <v>b</v>
      </c>
      <c r="B473" s="3" t="s">
        <v>2</v>
      </c>
      <c r="C473" s="4" t="s">
        <v>4</v>
      </c>
      <c r="D473" s="12"/>
      <c r="E473" s="12"/>
      <c r="F473" s="12"/>
      <c r="G473" s="12"/>
      <c r="H473" s="14">
        <v>0</v>
      </c>
      <c r="I473" s="14">
        <v>0</v>
      </c>
      <c r="J473" s="12"/>
      <c r="K473" s="12"/>
      <c r="L473" s="12">
        <f t="shared" ref="L473:L482" si="561">J473+K473</f>
        <v>0</v>
      </c>
      <c r="M473" s="15">
        <f t="shared" ref="M473:M482" si="562">I473-L473</f>
        <v>0</v>
      </c>
      <c r="N473" s="18" t="e">
        <f t="shared" si="549"/>
        <v>#DIV/0!</v>
      </c>
      <c r="O473" s="8"/>
      <c r="P473" s="6" t="s">
        <v>59</v>
      </c>
    </row>
    <row r="474" spans="1:16" ht="19.5" x14ac:dyDescent="0.25">
      <c r="A474" s="32" t="str">
        <f t="shared" si="556"/>
        <v>a</v>
      </c>
      <c r="B474" s="42" t="s">
        <v>2</v>
      </c>
      <c r="C474" s="43" t="s">
        <v>5</v>
      </c>
      <c r="D474" s="34"/>
      <c r="E474" s="34"/>
      <c r="F474" s="34"/>
      <c r="G474" s="34"/>
      <c r="H474" s="45">
        <v>450000</v>
      </c>
      <c r="I474" s="45">
        <v>1000000</v>
      </c>
      <c r="J474" s="34">
        <v>87560</v>
      </c>
      <c r="K474" s="34">
        <f>29700+3300+3300</f>
        <v>36300</v>
      </c>
      <c r="L474" s="34">
        <f t="shared" si="561"/>
        <v>123860</v>
      </c>
      <c r="M474" s="34">
        <f t="shared" si="562"/>
        <v>876140</v>
      </c>
      <c r="N474" s="35">
        <f t="shared" si="549"/>
        <v>0.12386</v>
      </c>
      <c r="O474" s="36"/>
      <c r="P474" s="37" t="s">
        <v>59</v>
      </c>
    </row>
    <row r="475" spans="1:16" s="6" customFormat="1" ht="18.75" hidden="1" x14ac:dyDescent="0.25">
      <c r="A475" s="19" t="str">
        <f t="shared" si="556"/>
        <v>b</v>
      </c>
      <c r="B475" s="3" t="s">
        <v>2</v>
      </c>
      <c r="C475" s="4" t="s">
        <v>6</v>
      </c>
      <c r="D475" s="12"/>
      <c r="E475" s="12"/>
      <c r="F475" s="12"/>
      <c r="G475" s="12"/>
      <c r="H475" s="14">
        <v>0</v>
      </c>
      <c r="I475" s="14">
        <v>0</v>
      </c>
      <c r="J475" s="12"/>
      <c r="K475" s="12"/>
      <c r="L475" s="12">
        <f t="shared" si="561"/>
        <v>0</v>
      </c>
      <c r="M475" s="15">
        <f t="shared" si="562"/>
        <v>0</v>
      </c>
      <c r="N475" s="18" t="e">
        <f t="shared" si="549"/>
        <v>#DIV/0!</v>
      </c>
      <c r="O475" s="8"/>
      <c r="P475" s="6" t="s">
        <v>59</v>
      </c>
    </row>
    <row r="476" spans="1:16" s="6" customFormat="1" ht="18.75" hidden="1" x14ac:dyDescent="0.25">
      <c r="A476" s="19" t="str">
        <f t="shared" si="556"/>
        <v>b</v>
      </c>
      <c r="B476" s="3" t="s">
        <v>2</v>
      </c>
      <c r="C476" s="5" t="s">
        <v>7</v>
      </c>
      <c r="D476" s="12"/>
      <c r="E476" s="12"/>
      <c r="F476" s="12"/>
      <c r="G476" s="12"/>
      <c r="H476" s="14">
        <v>0</v>
      </c>
      <c r="I476" s="14">
        <v>0</v>
      </c>
      <c r="J476" s="12"/>
      <c r="K476" s="12"/>
      <c r="L476" s="12">
        <f t="shared" si="561"/>
        <v>0</v>
      </c>
      <c r="M476" s="15">
        <f t="shared" si="562"/>
        <v>0</v>
      </c>
      <c r="N476" s="18" t="e">
        <f t="shared" si="549"/>
        <v>#DIV/0!</v>
      </c>
      <c r="O476" s="8"/>
      <c r="P476" s="6" t="s">
        <v>59</v>
      </c>
    </row>
    <row r="477" spans="1:16" s="6" customFormat="1" ht="18.75" hidden="1" x14ac:dyDescent="0.25">
      <c r="A477" s="19" t="str">
        <f t="shared" si="556"/>
        <v>b</v>
      </c>
      <c r="B477" s="3" t="s">
        <v>2</v>
      </c>
      <c r="C477" s="5" t="s">
        <v>8</v>
      </c>
      <c r="D477" s="12"/>
      <c r="E477" s="12"/>
      <c r="F477" s="12"/>
      <c r="G477" s="12"/>
      <c r="H477" s="14">
        <v>0</v>
      </c>
      <c r="I477" s="14">
        <v>0</v>
      </c>
      <c r="J477" s="12"/>
      <c r="K477" s="12"/>
      <c r="L477" s="12">
        <f t="shared" si="561"/>
        <v>0</v>
      </c>
      <c r="M477" s="15">
        <f t="shared" si="562"/>
        <v>0</v>
      </c>
      <c r="N477" s="18" t="e">
        <f t="shared" si="549"/>
        <v>#DIV/0!</v>
      </c>
      <c r="O477" s="8"/>
      <c r="P477" s="6" t="s">
        <v>59</v>
      </c>
    </row>
    <row r="478" spans="1:16" ht="19.5" x14ac:dyDescent="0.25">
      <c r="A478" s="32" t="str">
        <f t="shared" si="556"/>
        <v>a</v>
      </c>
      <c r="B478" s="42" t="s">
        <v>2</v>
      </c>
      <c r="C478" s="43" t="s">
        <v>9</v>
      </c>
      <c r="D478" s="34"/>
      <c r="E478" s="34"/>
      <c r="F478" s="34">
        <v>11945</v>
      </c>
      <c r="G478" s="34"/>
      <c r="H478" s="45">
        <v>19550000</v>
      </c>
      <c r="I478" s="45">
        <v>13225400</v>
      </c>
      <c r="J478" s="34">
        <v>5425245</v>
      </c>
      <c r="K478" s="34">
        <f>7235000-5425245</f>
        <v>1809755</v>
      </c>
      <c r="L478" s="34">
        <f t="shared" si="561"/>
        <v>7235000</v>
      </c>
      <c r="M478" s="34">
        <f t="shared" si="562"/>
        <v>5990400</v>
      </c>
      <c r="N478" s="35">
        <f t="shared" si="549"/>
        <v>0.54705339725074476</v>
      </c>
      <c r="O478" s="36"/>
      <c r="P478" s="37" t="s">
        <v>59</v>
      </c>
    </row>
    <row r="479" spans="1:16" s="6" customFormat="1" ht="18.75" hidden="1" x14ac:dyDescent="0.25">
      <c r="A479" s="19" t="str">
        <f t="shared" si="556"/>
        <v>b</v>
      </c>
      <c r="B479" s="3" t="s">
        <v>2</v>
      </c>
      <c r="C479" s="5" t="s">
        <v>10</v>
      </c>
      <c r="D479" s="12"/>
      <c r="E479" s="12"/>
      <c r="F479" s="12"/>
      <c r="G479" s="12"/>
      <c r="H479" s="14">
        <v>0</v>
      </c>
      <c r="I479" s="14">
        <v>0</v>
      </c>
      <c r="J479" s="12"/>
      <c r="K479" s="12"/>
      <c r="L479" s="12">
        <f t="shared" si="561"/>
        <v>0</v>
      </c>
      <c r="M479" s="15">
        <f t="shared" si="562"/>
        <v>0</v>
      </c>
      <c r="N479" s="18" t="e">
        <f t="shared" si="549"/>
        <v>#DIV/0!</v>
      </c>
      <c r="O479" s="8"/>
      <c r="P479" s="6" t="s">
        <v>59</v>
      </c>
    </row>
    <row r="480" spans="1:16" ht="19.5" x14ac:dyDescent="0.25">
      <c r="A480" s="32" t="str">
        <f t="shared" si="556"/>
        <v>a</v>
      </c>
      <c r="B480" s="42" t="s">
        <v>2</v>
      </c>
      <c r="C480" s="39" t="s">
        <v>11</v>
      </c>
      <c r="D480" s="40"/>
      <c r="E480" s="40"/>
      <c r="F480" s="40"/>
      <c r="G480" s="40"/>
      <c r="H480" s="40">
        <v>0</v>
      </c>
      <c r="I480" s="40">
        <v>23600</v>
      </c>
      <c r="J480" s="34">
        <v>23600</v>
      </c>
      <c r="K480" s="40"/>
      <c r="L480" s="40">
        <f t="shared" si="561"/>
        <v>23600</v>
      </c>
      <c r="M480" s="40">
        <f t="shared" si="562"/>
        <v>0</v>
      </c>
      <c r="N480" s="41">
        <f t="shared" si="549"/>
        <v>1</v>
      </c>
      <c r="O480" s="36"/>
      <c r="P480" s="37" t="s">
        <v>59</v>
      </c>
    </row>
    <row r="481" spans="1:16" s="6" customFormat="1" ht="18.75" hidden="1" x14ac:dyDescent="0.25">
      <c r="A481" s="19" t="str">
        <f t="shared" si="556"/>
        <v>b</v>
      </c>
      <c r="B481" s="3" t="s">
        <v>2</v>
      </c>
      <c r="C481" s="2" t="s">
        <v>12</v>
      </c>
      <c r="D481" s="11"/>
      <c r="E481" s="11"/>
      <c r="F481" s="11"/>
      <c r="G481" s="11"/>
      <c r="H481" s="11">
        <v>0</v>
      </c>
      <c r="I481" s="11">
        <v>0</v>
      </c>
      <c r="J481" s="12"/>
      <c r="K481" s="11"/>
      <c r="L481" s="11">
        <f t="shared" si="561"/>
        <v>0</v>
      </c>
      <c r="M481" s="16">
        <f t="shared" si="562"/>
        <v>0</v>
      </c>
      <c r="N481" s="17" t="e">
        <f t="shared" si="549"/>
        <v>#DIV/0!</v>
      </c>
      <c r="O481" s="7"/>
      <c r="P481" s="6" t="s">
        <v>59</v>
      </c>
    </row>
    <row r="482" spans="1:16" s="6" customFormat="1" ht="18.75" hidden="1" x14ac:dyDescent="0.25">
      <c r="A482" s="19" t="str">
        <f t="shared" si="556"/>
        <v>b</v>
      </c>
      <c r="B482" s="3" t="s">
        <v>2</v>
      </c>
      <c r="C482" s="2" t="s">
        <v>13</v>
      </c>
      <c r="D482" s="11"/>
      <c r="E482" s="11"/>
      <c r="F482" s="11"/>
      <c r="G482" s="11"/>
      <c r="H482" s="11">
        <v>0</v>
      </c>
      <c r="I482" s="11">
        <v>0</v>
      </c>
      <c r="J482" s="12"/>
      <c r="K482" s="11"/>
      <c r="L482" s="11">
        <f t="shared" si="561"/>
        <v>0</v>
      </c>
      <c r="M482" s="16">
        <f t="shared" si="562"/>
        <v>0</v>
      </c>
      <c r="N482" s="17" t="e">
        <f t="shared" si="549"/>
        <v>#DIV/0!</v>
      </c>
      <c r="O482" s="7"/>
      <c r="P482" s="6" t="s">
        <v>59</v>
      </c>
    </row>
    <row r="483" spans="1:16" s="6" customFormat="1" ht="0" hidden="1" customHeight="1" x14ac:dyDescent="0.25">
      <c r="A483" s="19" t="str">
        <f t="shared" si="556"/>
        <v>b</v>
      </c>
      <c r="B483" s="9"/>
      <c r="C483" s="10"/>
      <c r="D483" s="12"/>
      <c r="E483" s="12"/>
      <c r="F483" s="12"/>
      <c r="G483" s="12"/>
      <c r="H483" s="13"/>
      <c r="I483" s="13"/>
      <c r="J483" s="12"/>
      <c r="K483" s="12"/>
      <c r="L483" s="12"/>
      <c r="M483" s="15"/>
      <c r="N483" s="18" t="e">
        <f t="shared" si="549"/>
        <v>#DIV/0!</v>
      </c>
      <c r="O483" s="8"/>
    </row>
    <row r="484" spans="1:16" ht="36" x14ac:dyDescent="0.25">
      <c r="A484" s="32" t="str">
        <f t="shared" si="556"/>
        <v>a</v>
      </c>
      <c r="B484" s="33" t="s">
        <v>101</v>
      </c>
      <c r="C484" s="33" t="s">
        <v>52</v>
      </c>
      <c r="D484" s="40">
        <f t="shared" ref="D484" si="563">D485+D493+D494+D495</f>
        <v>0</v>
      </c>
      <c r="E484" s="40"/>
      <c r="F484" s="40"/>
      <c r="G484" s="40"/>
      <c r="H484" s="44">
        <f t="shared" ref="H484:I484" si="564">H485+H493+H494+H495</f>
        <v>700000</v>
      </c>
      <c r="I484" s="44">
        <f t="shared" si="564"/>
        <v>700000</v>
      </c>
      <c r="J484" s="34">
        <f t="shared" ref="J484" si="565">J485+J493+J494+J495</f>
        <v>410616</v>
      </c>
      <c r="K484" s="40">
        <f t="shared" ref="K484" si="566">K485+K493+K494+K495</f>
        <v>118400</v>
      </c>
      <c r="L484" s="40">
        <f t="shared" ref="L484" si="567">L485+L493+L494+L495</f>
        <v>529016</v>
      </c>
      <c r="M484" s="40">
        <f t="shared" ref="M484" si="568">M485+M493+M494+M495</f>
        <v>170984</v>
      </c>
      <c r="N484" s="41">
        <f t="shared" si="549"/>
        <v>0.75573714285714289</v>
      </c>
      <c r="O484" s="36"/>
      <c r="P484" s="37" t="s">
        <v>59</v>
      </c>
    </row>
    <row r="485" spans="1:16" ht="19.5" x14ac:dyDescent="0.25">
      <c r="A485" s="32" t="str">
        <f t="shared" si="556"/>
        <v>a</v>
      </c>
      <c r="B485" s="38" t="s">
        <v>2</v>
      </c>
      <c r="C485" s="39" t="s">
        <v>3</v>
      </c>
      <c r="D485" s="34">
        <f t="shared" ref="D485" si="569">D486+D487+D488+D489+D490+D491+D492</f>
        <v>0</v>
      </c>
      <c r="E485" s="34"/>
      <c r="F485" s="34"/>
      <c r="G485" s="34"/>
      <c r="H485" s="40">
        <f t="shared" ref="H485:I485" si="570">H486+H487+H488+H489+H490+H491+H492</f>
        <v>700000</v>
      </c>
      <c r="I485" s="40">
        <f t="shared" si="570"/>
        <v>700000</v>
      </c>
      <c r="J485" s="34">
        <f t="shared" ref="J485" si="571">J486+J487+J488+J489+J490+J491+J492</f>
        <v>410616</v>
      </c>
      <c r="K485" s="34">
        <f t="shared" ref="K485:M485" si="572">K486+K487+K488+K489+K490+K491+K492</f>
        <v>118400</v>
      </c>
      <c r="L485" s="34">
        <f t="shared" si="572"/>
        <v>529016</v>
      </c>
      <c r="M485" s="34">
        <f t="shared" si="572"/>
        <v>170984</v>
      </c>
      <c r="N485" s="35">
        <f t="shared" si="549"/>
        <v>0.75573714285714289</v>
      </c>
      <c r="O485" s="36"/>
      <c r="P485" s="37" t="s">
        <v>59</v>
      </c>
    </row>
    <row r="486" spans="1:16" s="6" customFormat="1" ht="18.75" hidden="1" x14ac:dyDescent="0.25">
      <c r="A486" s="19" t="str">
        <f t="shared" si="556"/>
        <v>b</v>
      </c>
      <c r="B486" s="3" t="s">
        <v>2</v>
      </c>
      <c r="C486" s="4" t="s">
        <v>4</v>
      </c>
      <c r="D486" s="12"/>
      <c r="E486" s="12"/>
      <c r="F486" s="12"/>
      <c r="G486" s="12"/>
      <c r="H486" s="14">
        <v>0</v>
      </c>
      <c r="I486" s="14">
        <v>0</v>
      </c>
      <c r="J486" s="12"/>
      <c r="K486" s="12"/>
      <c r="L486" s="12">
        <f t="shared" ref="L486:L495" si="573">J486+K486</f>
        <v>0</v>
      </c>
      <c r="M486" s="15">
        <f t="shared" ref="M486:M495" si="574">I486-L486</f>
        <v>0</v>
      </c>
      <c r="N486" s="18" t="e">
        <f t="shared" si="549"/>
        <v>#DIV/0!</v>
      </c>
      <c r="O486" s="8"/>
      <c r="P486" s="6" t="s">
        <v>59</v>
      </c>
    </row>
    <row r="487" spans="1:16" ht="19.5" x14ac:dyDescent="0.25">
      <c r="A487" s="32" t="str">
        <f t="shared" si="556"/>
        <v>a</v>
      </c>
      <c r="B487" s="42" t="s">
        <v>2</v>
      </c>
      <c r="C487" s="43" t="s">
        <v>5</v>
      </c>
      <c r="D487" s="34"/>
      <c r="E487" s="34"/>
      <c r="F487" s="34"/>
      <c r="G487" s="34"/>
      <c r="H487" s="45">
        <v>650000</v>
      </c>
      <c r="I487" s="45">
        <v>635000</v>
      </c>
      <c r="J487" s="34">
        <v>402952</v>
      </c>
      <c r="K487" s="34">
        <f>84000+34400</f>
        <v>118400</v>
      </c>
      <c r="L487" s="34">
        <f t="shared" si="573"/>
        <v>521352</v>
      </c>
      <c r="M487" s="34">
        <f t="shared" si="574"/>
        <v>113648</v>
      </c>
      <c r="N487" s="35">
        <f t="shared" si="549"/>
        <v>0.82102677165354332</v>
      </c>
      <c r="O487" s="36"/>
      <c r="P487" s="37" t="s">
        <v>59</v>
      </c>
    </row>
    <row r="488" spans="1:16" s="6" customFormat="1" ht="18.75" hidden="1" x14ac:dyDescent="0.25">
      <c r="A488" s="19" t="str">
        <f t="shared" si="556"/>
        <v>b</v>
      </c>
      <c r="B488" s="3" t="s">
        <v>2</v>
      </c>
      <c r="C488" s="4" t="s">
        <v>6</v>
      </c>
      <c r="D488" s="12"/>
      <c r="E488" s="12"/>
      <c r="F488" s="12"/>
      <c r="G488" s="12"/>
      <c r="H488" s="14">
        <v>0</v>
      </c>
      <c r="I488" s="14">
        <v>0</v>
      </c>
      <c r="J488" s="12"/>
      <c r="K488" s="12"/>
      <c r="L488" s="12">
        <f t="shared" si="573"/>
        <v>0</v>
      </c>
      <c r="M488" s="15">
        <f t="shared" si="574"/>
        <v>0</v>
      </c>
      <c r="N488" s="18" t="e">
        <f t="shared" si="549"/>
        <v>#DIV/0!</v>
      </c>
      <c r="O488" s="8"/>
      <c r="P488" s="6" t="s">
        <v>59</v>
      </c>
    </row>
    <row r="489" spans="1:16" s="6" customFormat="1" ht="18.75" hidden="1" x14ac:dyDescent="0.25">
      <c r="A489" s="19" t="str">
        <f t="shared" si="556"/>
        <v>b</v>
      </c>
      <c r="B489" s="3" t="s">
        <v>2</v>
      </c>
      <c r="C489" s="5" t="s">
        <v>7</v>
      </c>
      <c r="D489" s="12"/>
      <c r="E489" s="12"/>
      <c r="F489" s="12"/>
      <c r="G489" s="12"/>
      <c r="H489" s="14">
        <v>0</v>
      </c>
      <c r="I489" s="14">
        <v>0</v>
      </c>
      <c r="J489" s="12"/>
      <c r="K489" s="12"/>
      <c r="L489" s="12">
        <f t="shared" si="573"/>
        <v>0</v>
      </c>
      <c r="M489" s="15">
        <f t="shared" si="574"/>
        <v>0</v>
      </c>
      <c r="N489" s="18" t="e">
        <f t="shared" si="549"/>
        <v>#DIV/0!</v>
      </c>
      <c r="O489" s="8"/>
      <c r="P489" s="6" t="s">
        <v>59</v>
      </c>
    </row>
    <row r="490" spans="1:16" s="6" customFormat="1" ht="18.75" hidden="1" x14ac:dyDescent="0.25">
      <c r="A490" s="19" t="str">
        <f t="shared" si="556"/>
        <v>b</v>
      </c>
      <c r="B490" s="3" t="s">
        <v>2</v>
      </c>
      <c r="C490" s="5" t="s">
        <v>8</v>
      </c>
      <c r="D490" s="12"/>
      <c r="E490" s="12"/>
      <c r="F490" s="12"/>
      <c r="G490" s="12"/>
      <c r="H490" s="14">
        <v>0</v>
      </c>
      <c r="I490" s="14">
        <v>0</v>
      </c>
      <c r="J490" s="12"/>
      <c r="K490" s="12"/>
      <c r="L490" s="12">
        <f t="shared" si="573"/>
        <v>0</v>
      </c>
      <c r="M490" s="15">
        <f t="shared" si="574"/>
        <v>0</v>
      </c>
      <c r="N490" s="18" t="e">
        <f t="shared" si="549"/>
        <v>#DIV/0!</v>
      </c>
      <c r="O490" s="8"/>
      <c r="P490" s="6" t="s">
        <v>59</v>
      </c>
    </row>
    <row r="491" spans="1:16" ht="19.5" x14ac:dyDescent="0.25">
      <c r="A491" s="32" t="str">
        <f t="shared" si="556"/>
        <v>a</v>
      </c>
      <c r="B491" s="42" t="s">
        <v>2</v>
      </c>
      <c r="C491" s="43" t="s">
        <v>9</v>
      </c>
      <c r="D491" s="34"/>
      <c r="E491" s="34"/>
      <c r="F491" s="34"/>
      <c r="G491" s="34"/>
      <c r="H491" s="45">
        <v>0</v>
      </c>
      <c r="I491" s="45">
        <v>15000</v>
      </c>
      <c r="J491" s="34">
        <v>6264</v>
      </c>
      <c r="K491" s="34"/>
      <c r="L491" s="34">
        <f t="shared" si="573"/>
        <v>6264</v>
      </c>
      <c r="M491" s="34">
        <f t="shared" si="574"/>
        <v>8736</v>
      </c>
      <c r="N491" s="35">
        <f t="shared" si="549"/>
        <v>0.41760000000000003</v>
      </c>
      <c r="O491" s="36"/>
      <c r="P491" s="37" t="s">
        <v>59</v>
      </c>
    </row>
    <row r="492" spans="1:16" ht="19.5" x14ac:dyDescent="0.25">
      <c r="A492" s="32" t="str">
        <f t="shared" si="556"/>
        <v>a</v>
      </c>
      <c r="B492" s="42" t="s">
        <v>2</v>
      </c>
      <c r="C492" s="43" t="s">
        <v>10</v>
      </c>
      <c r="D492" s="34"/>
      <c r="E492" s="34"/>
      <c r="F492" s="34"/>
      <c r="G492" s="34"/>
      <c r="H492" s="45">
        <v>50000</v>
      </c>
      <c r="I492" s="45">
        <v>50000</v>
      </c>
      <c r="J492" s="34">
        <v>1400</v>
      </c>
      <c r="K492" s="34"/>
      <c r="L492" s="34">
        <f t="shared" si="573"/>
        <v>1400</v>
      </c>
      <c r="M492" s="34">
        <f t="shared" si="574"/>
        <v>48600</v>
      </c>
      <c r="N492" s="35">
        <f t="shared" si="549"/>
        <v>2.8000000000000001E-2</v>
      </c>
      <c r="O492" s="36"/>
      <c r="P492" s="37" t="s">
        <v>59</v>
      </c>
    </row>
    <row r="493" spans="1:16" s="6" customFormat="1" ht="18.75" hidden="1" x14ac:dyDescent="0.25">
      <c r="A493" s="19" t="str">
        <f t="shared" si="556"/>
        <v>b</v>
      </c>
      <c r="B493" s="3" t="s">
        <v>2</v>
      </c>
      <c r="C493" s="2" t="s">
        <v>11</v>
      </c>
      <c r="D493" s="11"/>
      <c r="E493" s="11"/>
      <c r="F493" s="11"/>
      <c r="G493" s="11"/>
      <c r="H493" s="11">
        <v>0</v>
      </c>
      <c r="I493" s="11">
        <v>0</v>
      </c>
      <c r="J493" s="12"/>
      <c r="K493" s="11"/>
      <c r="L493" s="11">
        <f t="shared" si="573"/>
        <v>0</v>
      </c>
      <c r="M493" s="16">
        <f t="shared" si="574"/>
        <v>0</v>
      </c>
      <c r="N493" s="17" t="e">
        <f t="shared" si="549"/>
        <v>#DIV/0!</v>
      </c>
      <c r="O493" s="7"/>
      <c r="P493" s="6" t="s">
        <v>59</v>
      </c>
    </row>
    <row r="494" spans="1:16" s="6" customFormat="1" ht="18.75" hidden="1" x14ac:dyDescent="0.25">
      <c r="A494" s="19" t="str">
        <f t="shared" si="556"/>
        <v>b</v>
      </c>
      <c r="B494" s="3" t="s">
        <v>2</v>
      </c>
      <c r="C494" s="2" t="s">
        <v>12</v>
      </c>
      <c r="D494" s="11"/>
      <c r="E494" s="11"/>
      <c r="F494" s="11"/>
      <c r="G494" s="11"/>
      <c r="H494" s="11">
        <v>0</v>
      </c>
      <c r="I494" s="11">
        <v>0</v>
      </c>
      <c r="J494" s="12"/>
      <c r="K494" s="11"/>
      <c r="L494" s="11">
        <f t="shared" si="573"/>
        <v>0</v>
      </c>
      <c r="M494" s="16">
        <f t="shared" si="574"/>
        <v>0</v>
      </c>
      <c r="N494" s="17" t="e">
        <f t="shared" si="549"/>
        <v>#DIV/0!</v>
      </c>
      <c r="O494" s="7"/>
      <c r="P494" s="6" t="s">
        <v>59</v>
      </c>
    </row>
    <row r="495" spans="1:16" s="6" customFormat="1" ht="18.75" hidden="1" x14ac:dyDescent="0.25">
      <c r="A495" s="19" t="str">
        <f t="shared" si="556"/>
        <v>b</v>
      </c>
      <c r="B495" s="3" t="s">
        <v>2</v>
      </c>
      <c r="C495" s="2" t="s">
        <v>13</v>
      </c>
      <c r="D495" s="12"/>
      <c r="E495" s="12"/>
      <c r="F495" s="12"/>
      <c r="G495" s="12"/>
      <c r="H495" s="11">
        <v>0</v>
      </c>
      <c r="I495" s="11">
        <v>0</v>
      </c>
      <c r="J495" s="12"/>
      <c r="K495" s="12"/>
      <c r="L495" s="12">
        <f t="shared" si="573"/>
        <v>0</v>
      </c>
      <c r="M495" s="15">
        <f t="shared" si="574"/>
        <v>0</v>
      </c>
      <c r="N495" s="18" t="e">
        <f t="shared" ref="N495:N507" si="575">L495/I495</f>
        <v>#DIV/0!</v>
      </c>
      <c r="O495" s="8"/>
      <c r="P495" s="6" t="s">
        <v>59</v>
      </c>
    </row>
    <row r="496" spans="1:16" ht="54" x14ac:dyDescent="0.25">
      <c r="A496" s="32" t="str">
        <f t="shared" ref="A496:A515" si="576">IF((D496+J496+H496+I496+K496+L496)&gt;0,"a","b")</f>
        <v>a</v>
      </c>
      <c r="B496" s="33" t="s">
        <v>102</v>
      </c>
      <c r="C496" s="33" t="s">
        <v>53</v>
      </c>
      <c r="D496" s="40">
        <f t="shared" ref="D496" si="577">D497+D505+D506+D507</f>
        <v>0</v>
      </c>
      <c r="E496" s="40"/>
      <c r="F496" s="40"/>
      <c r="G496" s="40"/>
      <c r="H496" s="44">
        <f t="shared" ref="H496:I496" si="578">H497+H505+H506+H507</f>
        <v>2090000</v>
      </c>
      <c r="I496" s="44">
        <f t="shared" si="578"/>
        <v>2090000</v>
      </c>
      <c r="J496" s="34">
        <f t="shared" ref="J496" si="579">J497+J505+J506+J507</f>
        <v>1100474</v>
      </c>
      <c r="K496" s="40">
        <f t="shared" ref="K496" si="580">K497+K505+K506+K507</f>
        <v>750000</v>
      </c>
      <c r="L496" s="40">
        <f t="shared" ref="L496" si="581">L497+L505+L506+L507</f>
        <v>1850474</v>
      </c>
      <c r="M496" s="40">
        <f t="shared" ref="M496" si="582">M497+M505+M506+M507</f>
        <v>239526</v>
      </c>
      <c r="N496" s="41">
        <f t="shared" si="575"/>
        <v>0.88539425837320573</v>
      </c>
      <c r="O496" s="36"/>
      <c r="P496" s="37" t="s">
        <v>59</v>
      </c>
    </row>
    <row r="497" spans="1:16" ht="19.5" x14ac:dyDescent="0.25">
      <c r="A497" s="32" t="str">
        <f t="shared" si="576"/>
        <v>a</v>
      </c>
      <c r="B497" s="38" t="s">
        <v>2</v>
      </c>
      <c r="C497" s="39" t="s">
        <v>3</v>
      </c>
      <c r="D497" s="34">
        <f t="shared" ref="D497" si="583">D498+D499+D500+D501+D502+D503+D504</f>
        <v>0</v>
      </c>
      <c r="E497" s="34"/>
      <c r="F497" s="34"/>
      <c r="G497" s="34"/>
      <c r="H497" s="40">
        <f t="shared" ref="H497:I497" si="584">H498+H499+H500+H501+H502+H503+H504</f>
        <v>2090000</v>
      </c>
      <c r="I497" s="40">
        <f t="shared" si="584"/>
        <v>2090000</v>
      </c>
      <c r="J497" s="34">
        <f t="shared" ref="J497" si="585">J498+J499+J500+J501+J502+J503+J504</f>
        <v>1100474</v>
      </c>
      <c r="K497" s="34">
        <f t="shared" ref="K497:M497" si="586">K498+K499+K500+K501+K502+K503+K504</f>
        <v>750000</v>
      </c>
      <c r="L497" s="34">
        <f t="shared" si="586"/>
        <v>1850474</v>
      </c>
      <c r="M497" s="34">
        <f t="shared" si="586"/>
        <v>239526</v>
      </c>
      <c r="N497" s="35">
        <f t="shared" si="575"/>
        <v>0.88539425837320573</v>
      </c>
      <c r="O497" s="36"/>
      <c r="P497" s="37" t="s">
        <v>59</v>
      </c>
    </row>
    <row r="498" spans="1:16" s="6" customFormat="1" ht="18.75" hidden="1" x14ac:dyDescent="0.25">
      <c r="A498" s="19" t="str">
        <f t="shared" si="576"/>
        <v>b</v>
      </c>
      <c r="B498" s="3" t="s">
        <v>2</v>
      </c>
      <c r="C498" s="4" t="s">
        <v>4</v>
      </c>
      <c r="D498" s="12"/>
      <c r="E498" s="12"/>
      <c r="F498" s="12"/>
      <c r="G498" s="12"/>
      <c r="H498" s="14">
        <v>0</v>
      </c>
      <c r="I498" s="14">
        <v>0</v>
      </c>
      <c r="J498" s="12"/>
      <c r="K498" s="12"/>
      <c r="L498" s="12">
        <f t="shared" ref="L498:L507" si="587">J498+K498</f>
        <v>0</v>
      </c>
      <c r="M498" s="15">
        <f t="shared" ref="M498:M507" si="588">I498-L498</f>
        <v>0</v>
      </c>
      <c r="N498" s="18" t="e">
        <f t="shared" si="575"/>
        <v>#DIV/0!</v>
      </c>
      <c r="O498" s="8"/>
      <c r="P498" s="6" t="s">
        <v>59</v>
      </c>
    </row>
    <row r="499" spans="1:16" s="6" customFormat="1" ht="18.75" hidden="1" x14ac:dyDescent="0.25">
      <c r="A499" s="19" t="str">
        <f t="shared" si="576"/>
        <v>b</v>
      </c>
      <c r="B499" s="3" t="s">
        <v>2</v>
      </c>
      <c r="C499" s="4" t="s">
        <v>5</v>
      </c>
      <c r="D499" s="12"/>
      <c r="E499" s="12"/>
      <c r="F499" s="12"/>
      <c r="G499" s="12"/>
      <c r="H499" s="14"/>
      <c r="I499" s="14"/>
      <c r="J499" s="12"/>
      <c r="K499" s="12"/>
      <c r="L499" s="12">
        <f t="shared" si="587"/>
        <v>0</v>
      </c>
      <c r="M499" s="15">
        <f t="shared" si="588"/>
        <v>0</v>
      </c>
      <c r="N499" s="18" t="e">
        <f t="shared" si="575"/>
        <v>#DIV/0!</v>
      </c>
      <c r="O499" s="8"/>
      <c r="P499" s="6" t="s">
        <v>59</v>
      </c>
    </row>
    <row r="500" spans="1:16" s="6" customFormat="1" ht="18.75" hidden="1" x14ac:dyDescent="0.25">
      <c r="A500" s="19" t="str">
        <f t="shared" si="576"/>
        <v>b</v>
      </c>
      <c r="B500" s="3" t="s">
        <v>2</v>
      </c>
      <c r="C500" s="4" t="s">
        <v>6</v>
      </c>
      <c r="D500" s="12"/>
      <c r="E500" s="12"/>
      <c r="F500" s="12"/>
      <c r="G500" s="12"/>
      <c r="H500" s="14">
        <v>0</v>
      </c>
      <c r="I500" s="14">
        <v>0</v>
      </c>
      <c r="J500" s="12"/>
      <c r="K500" s="12"/>
      <c r="L500" s="12">
        <f t="shared" si="587"/>
        <v>0</v>
      </c>
      <c r="M500" s="15">
        <f t="shared" si="588"/>
        <v>0</v>
      </c>
      <c r="N500" s="18" t="e">
        <f t="shared" si="575"/>
        <v>#DIV/0!</v>
      </c>
      <c r="O500" s="8"/>
      <c r="P500" s="6" t="s">
        <v>59</v>
      </c>
    </row>
    <row r="501" spans="1:16" s="6" customFormat="1" ht="18.75" hidden="1" x14ac:dyDescent="0.25">
      <c r="A501" s="19" t="str">
        <f t="shared" si="576"/>
        <v>b</v>
      </c>
      <c r="B501" s="3" t="s">
        <v>2</v>
      </c>
      <c r="C501" s="5" t="s">
        <v>7</v>
      </c>
      <c r="D501" s="12"/>
      <c r="E501" s="12"/>
      <c r="F501" s="12"/>
      <c r="G501" s="12"/>
      <c r="H501" s="14">
        <v>0</v>
      </c>
      <c r="I501" s="14">
        <v>0</v>
      </c>
      <c r="J501" s="12"/>
      <c r="K501" s="12"/>
      <c r="L501" s="12">
        <f t="shared" si="587"/>
        <v>0</v>
      </c>
      <c r="M501" s="15">
        <f t="shared" si="588"/>
        <v>0</v>
      </c>
      <c r="N501" s="18" t="e">
        <f t="shared" si="575"/>
        <v>#DIV/0!</v>
      </c>
      <c r="O501" s="8"/>
      <c r="P501" s="6" t="s">
        <v>59</v>
      </c>
    </row>
    <row r="502" spans="1:16" s="6" customFormat="1" ht="18.75" hidden="1" x14ac:dyDescent="0.25">
      <c r="A502" s="19" t="str">
        <f t="shared" si="576"/>
        <v>b</v>
      </c>
      <c r="B502" s="3" t="s">
        <v>2</v>
      </c>
      <c r="C502" s="5" t="s">
        <v>8</v>
      </c>
      <c r="D502" s="12"/>
      <c r="E502" s="12"/>
      <c r="F502" s="12"/>
      <c r="G502" s="12"/>
      <c r="H502" s="14">
        <v>0</v>
      </c>
      <c r="I502" s="14">
        <v>0</v>
      </c>
      <c r="J502" s="12"/>
      <c r="K502" s="12"/>
      <c r="L502" s="12">
        <f t="shared" si="587"/>
        <v>0</v>
      </c>
      <c r="M502" s="15">
        <f t="shared" si="588"/>
        <v>0</v>
      </c>
      <c r="N502" s="18" t="e">
        <f t="shared" si="575"/>
        <v>#DIV/0!</v>
      </c>
      <c r="O502" s="8"/>
      <c r="P502" s="6" t="s">
        <v>59</v>
      </c>
    </row>
    <row r="503" spans="1:16" s="6" customFormat="1" ht="18.75" hidden="1" x14ac:dyDescent="0.25">
      <c r="A503" s="19" t="str">
        <f t="shared" si="576"/>
        <v>b</v>
      </c>
      <c r="B503" s="3" t="s">
        <v>2</v>
      </c>
      <c r="C503" s="5" t="s">
        <v>9</v>
      </c>
      <c r="D503" s="12"/>
      <c r="E503" s="12"/>
      <c r="F503" s="12"/>
      <c r="G503" s="12"/>
      <c r="H503" s="14">
        <v>0</v>
      </c>
      <c r="I503" s="14"/>
      <c r="J503" s="12"/>
      <c r="K503" s="12"/>
      <c r="L503" s="12">
        <f t="shared" si="587"/>
        <v>0</v>
      </c>
      <c r="M503" s="15">
        <f t="shared" si="588"/>
        <v>0</v>
      </c>
      <c r="N503" s="18" t="e">
        <f t="shared" si="575"/>
        <v>#DIV/0!</v>
      </c>
      <c r="O503" s="8"/>
      <c r="P503" s="6" t="s">
        <v>59</v>
      </c>
    </row>
    <row r="504" spans="1:16" ht="19.5" x14ac:dyDescent="0.25">
      <c r="A504" s="32" t="str">
        <f t="shared" si="576"/>
        <v>a</v>
      </c>
      <c r="B504" s="42" t="s">
        <v>2</v>
      </c>
      <c r="C504" s="43" t="s">
        <v>10</v>
      </c>
      <c r="D504" s="34"/>
      <c r="E504" s="34"/>
      <c r="F504" s="34"/>
      <c r="G504" s="34"/>
      <c r="H504" s="45">
        <v>2090000</v>
      </c>
      <c r="I504" s="45">
        <v>2090000</v>
      </c>
      <c r="J504" s="34">
        <v>1100474</v>
      </c>
      <c r="K504" s="34">
        <v>750000</v>
      </c>
      <c r="L504" s="34">
        <f t="shared" si="587"/>
        <v>1850474</v>
      </c>
      <c r="M504" s="34">
        <f t="shared" si="588"/>
        <v>239526</v>
      </c>
      <c r="N504" s="35">
        <f t="shared" si="575"/>
        <v>0.88539425837320573</v>
      </c>
      <c r="O504" s="36"/>
      <c r="P504" s="37" t="s">
        <v>59</v>
      </c>
    </row>
    <row r="505" spans="1:16" s="6" customFormat="1" ht="18.75" hidden="1" x14ac:dyDescent="0.25">
      <c r="A505" s="19" t="str">
        <f t="shared" si="576"/>
        <v>b</v>
      </c>
      <c r="B505" s="3" t="s">
        <v>2</v>
      </c>
      <c r="C505" s="2" t="s">
        <v>11</v>
      </c>
      <c r="D505" s="11"/>
      <c r="E505" s="11"/>
      <c r="F505" s="11"/>
      <c r="G505" s="11"/>
      <c r="H505" s="11">
        <v>0</v>
      </c>
      <c r="I505" s="11">
        <v>0</v>
      </c>
      <c r="J505" s="12"/>
      <c r="K505" s="11"/>
      <c r="L505" s="11">
        <f t="shared" si="587"/>
        <v>0</v>
      </c>
      <c r="M505" s="16">
        <f t="shared" si="588"/>
        <v>0</v>
      </c>
      <c r="N505" s="17" t="e">
        <f t="shared" si="575"/>
        <v>#DIV/0!</v>
      </c>
      <c r="O505" s="7"/>
      <c r="P505" s="6" t="s">
        <v>59</v>
      </c>
    </row>
    <row r="506" spans="1:16" s="6" customFormat="1" ht="18.75" hidden="1" x14ac:dyDescent="0.25">
      <c r="A506" s="19" t="str">
        <f t="shared" si="576"/>
        <v>b</v>
      </c>
      <c r="B506" s="3" t="s">
        <v>2</v>
      </c>
      <c r="C506" s="2" t="s">
        <v>12</v>
      </c>
      <c r="D506" s="11"/>
      <c r="E506" s="11"/>
      <c r="F506" s="11"/>
      <c r="G506" s="11"/>
      <c r="H506" s="11">
        <v>0</v>
      </c>
      <c r="I506" s="11">
        <v>0</v>
      </c>
      <c r="J506" s="12"/>
      <c r="K506" s="11"/>
      <c r="L506" s="11">
        <f t="shared" si="587"/>
        <v>0</v>
      </c>
      <c r="M506" s="16">
        <f t="shared" si="588"/>
        <v>0</v>
      </c>
      <c r="N506" s="17" t="e">
        <f t="shared" si="575"/>
        <v>#DIV/0!</v>
      </c>
      <c r="O506" s="7"/>
      <c r="P506" s="6" t="s">
        <v>59</v>
      </c>
    </row>
    <row r="507" spans="1:16" s="6" customFormat="1" ht="18.75" hidden="1" x14ac:dyDescent="0.25">
      <c r="A507" s="19" t="str">
        <f t="shared" si="576"/>
        <v>b</v>
      </c>
      <c r="B507" s="3" t="s">
        <v>2</v>
      </c>
      <c r="C507" s="2" t="s">
        <v>13</v>
      </c>
      <c r="D507" s="12"/>
      <c r="E507" s="12"/>
      <c r="F507" s="12"/>
      <c r="G507" s="12"/>
      <c r="H507" s="11">
        <v>0</v>
      </c>
      <c r="I507" s="11">
        <v>0</v>
      </c>
      <c r="J507" s="12"/>
      <c r="K507" s="12"/>
      <c r="L507" s="12">
        <f t="shared" si="587"/>
        <v>0</v>
      </c>
      <c r="M507" s="15">
        <f t="shared" si="588"/>
        <v>0</v>
      </c>
      <c r="N507" s="18" t="e">
        <f t="shared" si="575"/>
        <v>#DIV/0!</v>
      </c>
      <c r="O507" s="8"/>
      <c r="P507" s="6" t="s">
        <v>59</v>
      </c>
    </row>
    <row r="508" spans="1:16" ht="36" x14ac:dyDescent="0.25">
      <c r="A508" s="32" t="str">
        <f t="shared" si="576"/>
        <v>a</v>
      </c>
      <c r="B508" s="33" t="s">
        <v>112</v>
      </c>
      <c r="C508" s="33" t="s">
        <v>103</v>
      </c>
      <c r="D508" s="40">
        <f t="shared" ref="D508" si="589">D509+D517+D518+D519</f>
        <v>0</v>
      </c>
      <c r="E508" s="40"/>
      <c r="F508" s="40"/>
      <c r="G508" s="40"/>
      <c r="H508" s="44">
        <f t="shared" ref="H508:M508" si="590">H509+H517+H518+H519</f>
        <v>4500000</v>
      </c>
      <c r="I508" s="44">
        <f t="shared" si="590"/>
        <v>1905300</v>
      </c>
      <c r="J508" s="34">
        <f t="shared" si="590"/>
        <v>1806950</v>
      </c>
      <c r="K508" s="40">
        <f t="shared" si="590"/>
        <v>98350</v>
      </c>
      <c r="L508" s="40">
        <f t="shared" si="590"/>
        <v>1905300</v>
      </c>
      <c r="M508" s="40">
        <f t="shared" si="590"/>
        <v>0</v>
      </c>
      <c r="N508" s="41">
        <f t="shared" ref="N508:N519" si="591">L508/I508</f>
        <v>1</v>
      </c>
      <c r="O508" s="36"/>
      <c r="P508" s="37" t="s">
        <v>59</v>
      </c>
    </row>
    <row r="509" spans="1:16" ht="19.5" x14ac:dyDescent="0.25">
      <c r="A509" s="32" t="str">
        <f t="shared" si="576"/>
        <v>a</v>
      </c>
      <c r="B509" s="38" t="s">
        <v>2</v>
      </c>
      <c r="C509" s="39" t="s">
        <v>3</v>
      </c>
      <c r="D509" s="34">
        <f t="shared" ref="D509" si="592">D510+D511+D512+D513+D514+D515+D516</f>
        <v>0</v>
      </c>
      <c r="E509" s="34"/>
      <c r="F509" s="34"/>
      <c r="G509" s="34"/>
      <c r="H509" s="40">
        <f t="shared" ref="H509:M509" si="593">H510+H511+H512+H513+H514+H515+H516</f>
        <v>4500000</v>
      </c>
      <c r="I509" s="40">
        <f t="shared" si="593"/>
        <v>1905300</v>
      </c>
      <c r="J509" s="34">
        <f t="shared" si="593"/>
        <v>1806950</v>
      </c>
      <c r="K509" s="34">
        <f t="shared" si="593"/>
        <v>98350</v>
      </c>
      <c r="L509" s="34">
        <f t="shared" si="593"/>
        <v>1905300</v>
      </c>
      <c r="M509" s="34">
        <f t="shared" si="593"/>
        <v>0</v>
      </c>
      <c r="N509" s="35">
        <f t="shared" si="591"/>
        <v>1</v>
      </c>
      <c r="O509" s="36"/>
      <c r="P509" s="37" t="s">
        <v>59</v>
      </c>
    </row>
    <row r="510" spans="1:16" s="6" customFormat="1" ht="18.75" hidden="1" x14ac:dyDescent="0.25">
      <c r="A510" s="19" t="str">
        <f t="shared" si="576"/>
        <v>b</v>
      </c>
      <c r="B510" s="3" t="s">
        <v>2</v>
      </c>
      <c r="C510" s="4" t="s">
        <v>4</v>
      </c>
      <c r="D510" s="12"/>
      <c r="E510" s="12"/>
      <c r="F510" s="12"/>
      <c r="G510" s="12"/>
      <c r="H510" s="14">
        <v>0</v>
      </c>
      <c r="I510" s="14">
        <v>0</v>
      </c>
      <c r="J510" s="12"/>
      <c r="K510" s="12"/>
      <c r="L510" s="12">
        <f t="shared" ref="L510:L519" si="594">J510+K510</f>
        <v>0</v>
      </c>
      <c r="M510" s="15">
        <f t="shared" ref="M510:M519" si="595">I510-L510</f>
        <v>0</v>
      </c>
      <c r="N510" s="18" t="e">
        <f t="shared" si="591"/>
        <v>#DIV/0!</v>
      </c>
      <c r="O510" s="8"/>
      <c r="P510" s="6" t="s">
        <v>59</v>
      </c>
    </row>
    <row r="511" spans="1:16" ht="19.5" x14ac:dyDescent="0.25">
      <c r="A511" s="32" t="str">
        <f t="shared" si="576"/>
        <v>a</v>
      </c>
      <c r="B511" s="42" t="s">
        <v>2</v>
      </c>
      <c r="C511" s="43" t="s">
        <v>5</v>
      </c>
      <c r="D511" s="34"/>
      <c r="E511" s="34"/>
      <c r="F511" s="34"/>
      <c r="G511" s="34"/>
      <c r="H511" s="45">
        <v>150000</v>
      </c>
      <c r="I511" s="45">
        <v>130000</v>
      </c>
      <c r="J511" s="34">
        <v>56650</v>
      </c>
      <c r="K511" s="34">
        <v>73350</v>
      </c>
      <c r="L511" s="34">
        <f t="shared" si="594"/>
        <v>130000</v>
      </c>
      <c r="M511" s="34">
        <f t="shared" si="595"/>
        <v>0</v>
      </c>
      <c r="N511" s="35">
        <f t="shared" si="591"/>
        <v>1</v>
      </c>
      <c r="O511" s="36"/>
      <c r="P511" s="37" t="s">
        <v>59</v>
      </c>
    </row>
    <row r="512" spans="1:16" s="6" customFormat="1" ht="18.75" hidden="1" x14ac:dyDescent="0.25">
      <c r="A512" s="19" t="str">
        <f t="shared" si="576"/>
        <v>b</v>
      </c>
      <c r="B512" s="3" t="s">
        <v>2</v>
      </c>
      <c r="C512" s="4" t="s">
        <v>6</v>
      </c>
      <c r="D512" s="12"/>
      <c r="E512" s="12"/>
      <c r="F512" s="12"/>
      <c r="G512" s="12"/>
      <c r="H512" s="14">
        <v>0</v>
      </c>
      <c r="I512" s="14">
        <v>0</v>
      </c>
      <c r="J512" s="12"/>
      <c r="K512" s="12"/>
      <c r="L512" s="12">
        <f t="shared" si="594"/>
        <v>0</v>
      </c>
      <c r="M512" s="15">
        <f t="shared" si="595"/>
        <v>0</v>
      </c>
      <c r="N512" s="18" t="e">
        <f t="shared" si="591"/>
        <v>#DIV/0!</v>
      </c>
      <c r="O512" s="8"/>
      <c r="P512" s="6" t="s">
        <v>59</v>
      </c>
    </row>
    <row r="513" spans="1:16" s="6" customFormat="1" ht="18.75" hidden="1" x14ac:dyDescent="0.25">
      <c r="A513" s="19" t="str">
        <f t="shared" si="576"/>
        <v>b</v>
      </c>
      <c r="B513" s="3" t="s">
        <v>2</v>
      </c>
      <c r="C513" s="5" t="s">
        <v>7</v>
      </c>
      <c r="D513" s="12"/>
      <c r="E513" s="12"/>
      <c r="F513" s="12"/>
      <c r="G513" s="12"/>
      <c r="H513" s="14">
        <v>0</v>
      </c>
      <c r="I513" s="14">
        <v>0</v>
      </c>
      <c r="J513" s="12"/>
      <c r="K513" s="12"/>
      <c r="L513" s="12">
        <f t="shared" si="594"/>
        <v>0</v>
      </c>
      <c r="M513" s="15">
        <f t="shared" si="595"/>
        <v>0</v>
      </c>
      <c r="N513" s="18" t="e">
        <f t="shared" si="591"/>
        <v>#DIV/0!</v>
      </c>
      <c r="O513" s="8"/>
      <c r="P513" s="6" t="s">
        <v>59</v>
      </c>
    </row>
    <row r="514" spans="1:16" s="6" customFormat="1" ht="18.75" hidden="1" x14ac:dyDescent="0.25">
      <c r="A514" s="19" t="str">
        <f t="shared" si="576"/>
        <v>b</v>
      </c>
      <c r="B514" s="3" t="s">
        <v>2</v>
      </c>
      <c r="C514" s="5" t="s">
        <v>8</v>
      </c>
      <c r="D514" s="12"/>
      <c r="E514" s="12"/>
      <c r="F514" s="12"/>
      <c r="G514" s="12"/>
      <c r="H514" s="14">
        <v>0</v>
      </c>
      <c r="I514" s="14">
        <v>0</v>
      </c>
      <c r="J514" s="12"/>
      <c r="K514" s="12"/>
      <c r="L514" s="12">
        <f t="shared" si="594"/>
        <v>0</v>
      </c>
      <c r="M514" s="15">
        <f t="shared" si="595"/>
        <v>0</v>
      </c>
      <c r="N514" s="18" t="e">
        <f t="shared" si="591"/>
        <v>#DIV/0!</v>
      </c>
      <c r="O514" s="8"/>
      <c r="P514" s="6" t="s">
        <v>59</v>
      </c>
    </row>
    <row r="515" spans="1:16" s="6" customFormat="1" ht="18.75" hidden="1" x14ac:dyDescent="0.25">
      <c r="A515" s="19" t="str">
        <f t="shared" si="576"/>
        <v>b</v>
      </c>
      <c r="B515" s="3" t="s">
        <v>2</v>
      </c>
      <c r="C515" s="5" t="s">
        <v>9</v>
      </c>
      <c r="D515" s="12"/>
      <c r="E515" s="12"/>
      <c r="F515" s="12"/>
      <c r="G515" s="12"/>
      <c r="H515" s="14">
        <v>0</v>
      </c>
      <c r="I515" s="14">
        <v>0</v>
      </c>
      <c r="J515" s="12"/>
      <c r="K515" s="12"/>
      <c r="L515" s="12">
        <f t="shared" si="594"/>
        <v>0</v>
      </c>
      <c r="M515" s="15">
        <f t="shared" si="595"/>
        <v>0</v>
      </c>
      <c r="N515" s="18" t="e">
        <f t="shared" si="591"/>
        <v>#DIV/0!</v>
      </c>
      <c r="O515" s="8"/>
      <c r="P515" s="6" t="s">
        <v>59</v>
      </c>
    </row>
    <row r="516" spans="1:16" ht="19.5" x14ac:dyDescent="0.25">
      <c r="A516" s="32" t="str">
        <f t="shared" ref="A516:A531" si="596">IF((D516+J516+H516+I516+K516+L516)&gt;0,"a","b")</f>
        <v>a</v>
      </c>
      <c r="B516" s="42" t="s">
        <v>2</v>
      </c>
      <c r="C516" s="43" t="s">
        <v>10</v>
      </c>
      <c r="D516" s="34"/>
      <c r="E516" s="34"/>
      <c r="F516" s="34"/>
      <c r="G516" s="34"/>
      <c r="H516" s="45">
        <v>4350000</v>
      </c>
      <c r="I516" s="45">
        <v>1775300</v>
      </c>
      <c r="J516" s="34">
        <v>1750300</v>
      </c>
      <c r="K516" s="34">
        <v>25000</v>
      </c>
      <c r="L516" s="34">
        <f t="shared" si="594"/>
        <v>1775300</v>
      </c>
      <c r="M516" s="34">
        <f t="shared" si="595"/>
        <v>0</v>
      </c>
      <c r="N516" s="35">
        <f t="shared" si="591"/>
        <v>1</v>
      </c>
      <c r="O516" s="36"/>
      <c r="P516" s="37" t="s">
        <v>59</v>
      </c>
    </row>
    <row r="517" spans="1:16" s="6" customFormat="1" ht="18.75" hidden="1" x14ac:dyDescent="0.25">
      <c r="A517" s="19" t="str">
        <f t="shared" si="596"/>
        <v>b</v>
      </c>
      <c r="B517" s="3" t="s">
        <v>2</v>
      </c>
      <c r="C517" s="2" t="s">
        <v>11</v>
      </c>
      <c r="D517" s="11"/>
      <c r="E517" s="11"/>
      <c r="F517" s="11"/>
      <c r="G517" s="11"/>
      <c r="H517" s="11">
        <v>0</v>
      </c>
      <c r="I517" s="11">
        <v>0</v>
      </c>
      <c r="J517" s="12"/>
      <c r="K517" s="11"/>
      <c r="L517" s="11">
        <f t="shared" si="594"/>
        <v>0</v>
      </c>
      <c r="M517" s="16">
        <f t="shared" si="595"/>
        <v>0</v>
      </c>
      <c r="N517" s="17" t="e">
        <f t="shared" si="591"/>
        <v>#DIV/0!</v>
      </c>
      <c r="O517" s="7"/>
      <c r="P517" s="6" t="s">
        <v>59</v>
      </c>
    </row>
    <row r="518" spans="1:16" s="6" customFormat="1" ht="18.75" hidden="1" x14ac:dyDescent="0.25">
      <c r="A518" s="19" t="str">
        <f t="shared" si="596"/>
        <v>b</v>
      </c>
      <c r="B518" s="3" t="s">
        <v>2</v>
      </c>
      <c r="C518" s="2" t="s">
        <v>12</v>
      </c>
      <c r="D518" s="11"/>
      <c r="E518" s="11"/>
      <c r="F518" s="11"/>
      <c r="G518" s="11"/>
      <c r="H518" s="11">
        <v>0</v>
      </c>
      <c r="I518" s="11">
        <v>0</v>
      </c>
      <c r="J518" s="12"/>
      <c r="K518" s="11"/>
      <c r="L518" s="11">
        <f t="shared" si="594"/>
        <v>0</v>
      </c>
      <c r="M518" s="16">
        <f t="shared" si="595"/>
        <v>0</v>
      </c>
      <c r="N518" s="17" t="e">
        <f t="shared" si="591"/>
        <v>#DIV/0!</v>
      </c>
      <c r="O518" s="7"/>
      <c r="P518" s="6" t="s">
        <v>59</v>
      </c>
    </row>
    <row r="519" spans="1:16" s="6" customFormat="1" ht="18.75" hidden="1" x14ac:dyDescent="0.25">
      <c r="A519" s="19" t="str">
        <f t="shared" si="596"/>
        <v>b</v>
      </c>
      <c r="B519" s="3" t="s">
        <v>2</v>
      </c>
      <c r="C519" s="2" t="s">
        <v>13</v>
      </c>
      <c r="D519" s="12"/>
      <c r="E519" s="12"/>
      <c r="F519" s="12"/>
      <c r="G519" s="12"/>
      <c r="H519" s="11">
        <v>0</v>
      </c>
      <c r="I519" s="11">
        <v>0</v>
      </c>
      <c r="J519" s="12"/>
      <c r="K519" s="12"/>
      <c r="L519" s="12">
        <f t="shared" si="594"/>
        <v>0</v>
      </c>
      <c r="M519" s="15">
        <f t="shared" si="595"/>
        <v>0</v>
      </c>
      <c r="N519" s="18" t="e">
        <f t="shared" si="591"/>
        <v>#DIV/0!</v>
      </c>
      <c r="O519" s="8"/>
      <c r="P519" s="6" t="s">
        <v>59</v>
      </c>
    </row>
    <row r="520" spans="1:16" ht="54" x14ac:dyDescent="0.25">
      <c r="A520" s="32" t="str">
        <f t="shared" si="596"/>
        <v>a</v>
      </c>
      <c r="B520" s="33" t="s">
        <v>113</v>
      </c>
      <c r="C520" s="33" t="s">
        <v>104</v>
      </c>
      <c r="D520" s="40">
        <f t="shared" ref="D520" si="597">D521+D529+D530+D531</f>
        <v>0</v>
      </c>
      <c r="E520" s="40"/>
      <c r="F520" s="40">
        <f t="shared" ref="F520:M520" si="598">F521+F529+F530+F531</f>
        <v>2001</v>
      </c>
      <c r="G520" s="40"/>
      <c r="H520" s="44">
        <f t="shared" si="598"/>
        <v>52700000</v>
      </c>
      <c r="I520" s="44">
        <f t="shared" si="598"/>
        <v>60316226</v>
      </c>
      <c r="J520" s="34">
        <f t="shared" si="598"/>
        <v>51846595.200000003</v>
      </c>
      <c r="K520" s="40">
        <f t="shared" si="598"/>
        <v>8469631</v>
      </c>
      <c r="L520" s="40">
        <f t="shared" si="598"/>
        <v>60316226.200000003</v>
      </c>
      <c r="M520" s="40">
        <f t="shared" si="598"/>
        <v>-0.20000000088475645</v>
      </c>
      <c r="N520" s="41">
        <f t="shared" ref="N520:N531" si="599">L520/I520</f>
        <v>1.0000000033158574</v>
      </c>
      <c r="O520" s="36"/>
      <c r="P520" s="37" t="s">
        <v>59</v>
      </c>
    </row>
    <row r="521" spans="1:16" ht="19.5" x14ac:dyDescent="0.25">
      <c r="A521" s="32" t="str">
        <f t="shared" si="596"/>
        <v>a</v>
      </c>
      <c r="B521" s="38" t="s">
        <v>2</v>
      </c>
      <c r="C521" s="39" t="s">
        <v>3</v>
      </c>
      <c r="D521" s="34">
        <f t="shared" ref="D521" si="600">D522+D523+D524+D525+D526+D527+D528</f>
        <v>0</v>
      </c>
      <c r="E521" s="34"/>
      <c r="F521" s="34">
        <f t="shared" ref="F521:M521" si="601">F522+F523+F524+F525+F526+F527+F528</f>
        <v>2001</v>
      </c>
      <c r="G521" s="34"/>
      <c r="H521" s="40">
        <f t="shared" si="601"/>
        <v>22700000</v>
      </c>
      <c r="I521" s="40">
        <f t="shared" si="601"/>
        <v>24075057</v>
      </c>
      <c r="J521" s="34">
        <f t="shared" si="601"/>
        <v>23121806.090000004</v>
      </c>
      <c r="K521" s="34">
        <f t="shared" si="601"/>
        <v>953251</v>
      </c>
      <c r="L521" s="34">
        <f t="shared" si="601"/>
        <v>24075057.090000004</v>
      </c>
      <c r="M521" s="34">
        <f t="shared" si="601"/>
        <v>-9.0000001480802894E-2</v>
      </c>
      <c r="N521" s="35">
        <f t="shared" si="599"/>
        <v>1.000000003738309</v>
      </c>
      <c r="O521" s="36"/>
      <c r="P521" s="37" t="s">
        <v>59</v>
      </c>
    </row>
    <row r="522" spans="1:16" s="6" customFormat="1" ht="18.75" hidden="1" x14ac:dyDescent="0.25">
      <c r="A522" s="19" t="str">
        <f t="shared" si="596"/>
        <v>b</v>
      </c>
      <c r="B522" s="3" t="s">
        <v>2</v>
      </c>
      <c r="C522" s="4" t="s">
        <v>4</v>
      </c>
      <c r="D522" s="12"/>
      <c r="E522" s="12"/>
      <c r="F522" s="12"/>
      <c r="G522" s="12"/>
      <c r="H522" s="14">
        <v>0</v>
      </c>
      <c r="I522" s="14">
        <v>0</v>
      </c>
      <c r="J522" s="12"/>
      <c r="K522" s="12"/>
      <c r="L522" s="12">
        <f t="shared" ref="L522:L531" si="602">J522+K522</f>
        <v>0</v>
      </c>
      <c r="M522" s="15">
        <f t="shared" ref="M522:M531" si="603">I522-L522</f>
        <v>0</v>
      </c>
      <c r="N522" s="18" t="e">
        <f t="shared" si="599"/>
        <v>#DIV/0!</v>
      </c>
      <c r="O522" s="8"/>
      <c r="P522" s="6" t="s">
        <v>59</v>
      </c>
    </row>
    <row r="523" spans="1:16" ht="19.5" x14ac:dyDescent="0.25">
      <c r="A523" s="32" t="str">
        <f t="shared" si="596"/>
        <v>a</v>
      </c>
      <c r="B523" s="42" t="s">
        <v>2</v>
      </c>
      <c r="C523" s="43" t="s">
        <v>5</v>
      </c>
      <c r="D523" s="34"/>
      <c r="E523" s="34"/>
      <c r="F523" s="34"/>
      <c r="G523" s="34"/>
      <c r="H523" s="45">
        <v>1200000</v>
      </c>
      <c r="I523" s="45">
        <v>811415</v>
      </c>
      <c r="J523" s="34">
        <v>367052.74</v>
      </c>
      <c r="K523" s="34">
        <v>444362</v>
      </c>
      <c r="L523" s="34">
        <f t="shared" si="602"/>
        <v>811414.74</v>
      </c>
      <c r="M523" s="34">
        <f t="shared" si="603"/>
        <v>0.26000000000931323</v>
      </c>
      <c r="N523" s="35">
        <f t="shared" si="599"/>
        <v>0.99999967957210556</v>
      </c>
      <c r="O523" s="36"/>
      <c r="P523" s="37" t="s">
        <v>59</v>
      </c>
    </row>
    <row r="524" spans="1:16" s="6" customFormat="1" ht="18.75" hidden="1" x14ac:dyDescent="0.25">
      <c r="A524" s="19" t="str">
        <f t="shared" si="596"/>
        <v>b</v>
      </c>
      <c r="B524" s="3" t="s">
        <v>2</v>
      </c>
      <c r="C524" s="4" t="s">
        <v>6</v>
      </c>
      <c r="D524" s="12"/>
      <c r="E524" s="12"/>
      <c r="F524" s="12"/>
      <c r="G524" s="12"/>
      <c r="H524" s="14">
        <v>0</v>
      </c>
      <c r="I524" s="14">
        <v>0</v>
      </c>
      <c r="J524" s="12"/>
      <c r="K524" s="12"/>
      <c r="L524" s="12">
        <f t="shared" si="602"/>
        <v>0</v>
      </c>
      <c r="M524" s="15">
        <f t="shared" si="603"/>
        <v>0</v>
      </c>
      <c r="N524" s="18" t="e">
        <f t="shared" si="599"/>
        <v>#DIV/0!</v>
      </c>
      <c r="O524" s="8"/>
      <c r="P524" s="6" t="s">
        <v>59</v>
      </c>
    </row>
    <row r="525" spans="1:16" s="6" customFormat="1" ht="18.75" hidden="1" x14ac:dyDescent="0.25">
      <c r="A525" s="19" t="str">
        <f t="shared" si="596"/>
        <v>b</v>
      </c>
      <c r="B525" s="3" t="s">
        <v>2</v>
      </c>
      <c r="C525" s="5" t="s">
        <v>7</v>
      </c>
      <c r="D525" s="12"/>
      <c r="E525" s="12"/>
      <c r="F525" s="12"/>
      <c r="G525" s="12"/>
      <c r="H525" s="14">
        <v>0</v>
      </c>
      <c r="I525" s="14">
        <v>0</v>
      </c>
      <c r="J525" s="12"/>
      <c r="K525" s="12"/>
      <c r="L525" s="12">
        <f t="shared" si="602"/>
        <v>0</v>
      </c>
      <c r="M525" s="15">
        <f t="shared" si="603"/>
        <v>0</v>
      </c>
      <c r="N525" s="18" t="e">
        <f t="shared" si="599"/>
        <v>#DIV/0!</v>
      </c>
      <c r="O525" s="8"/>
      <c r="P525" s="6" t="s">
        <v>59</v>
      </c>
    </row>
    <row r="526" spans="1:16" s="6" customFormat="1" ht="18.75" hidden="1" x14ac:dyDescent="0.25">
      <c r="A526" s="19" t="str">
        <f t="shared" si="596"/>
        <v>b</v>
      </c>
      <c r="B526" s="3" t="s">
        <v>2</v>
      </c>
      <c r="C526" s="5" t="s">
        <v>8</v>
      </c>
      <c r="D526" s="12"/>
      <c r="E526" s="12"/>
      <c r="F526" s="12"/>
      <c r="G526" s="12"/>
      <c r="H526" s="14">
        <v>0</v>
      </c>
      <c r="I526" s="14">
        <v>0</v>
      </c>
      <c r="J526" s="12"/>
      <c r="K526" s="12"/>
      <c r="L526" s="12">
        <f t="shared" si="602"/>
        <v>0</v>
      </c>
      <c r="M526" s="15">
        <f t="shared" si="603"/>
        <v>0</v>
      </c>
      <c r="N526" s="18" t="e">
        <f t="shared" si="599"/>
        <v>#DIV/0!</v>
      </c>
      <c r="O526" s="8"/>
      <c r="P526" s="6" t="s">
        <v>59</v>
      </c>
    </row>
    <row r="527" spans="1:16" ht="19.5" x14ac:dyDescent="0.25">
      <c r="A527" s="32" t="str">
        <f t="shared" si="596"/>
        <v>a</v>
      </c>
      <c r="B527" s="42" t="s">
        <v>2</v>
      </c>
      <c r="C527" s="43" t="s">
        <v>9</v>
      </c>
      <c r="D527" s="34"/>
      <c r="E527" s="34"/>
      <c r="F527" s="34"/>
      <c r="G527" s="34"/>
      <c r="H527" s="45">
        <v>2000000</v>
      </c>
      <c r="I527" s="45">
        <v>2000000</v>
      </c>
      <c r="J527" s="34">
        <v>1804840</v>
      </c>
      <c r="K527" s="34">
        <v>195160</v>
      </c>
      <c r="L527" s="34">
        <f t="shared" si="602"/>
        <v>2000000</v>
      </c>
      <c r="M527" s="34">
        <f t="shared" si="603"/>
        <v>0</v>
      </c>
      <c r="N527" s="35">
        <f t="shared" si="599"/>
        <v>1</v>
      </c>
      <c r="O527" s="36"/>
      <c r="P527" s="37" t="s">
        <v>59</v>
      </c>
    </row>
    <row r="528" spans="1:16" ht="19.5" x14ac:dyDescent="0.25">
      <c r="A528" s="32" t="str">
        <f t="shared" si="596"/>
        <v>a</v>
      </c>
      <c r="B528" s="42" t="s">
        <v>2</v>
      </c>
      <c r="C528" s="43" t="s">
        <v>10</v>
      </c>
      <c r="D528" s="34"/>
      <c r="E528" s="34"/>
      <c r="F528" s="34">
        <v>2001</v>
      </c>
      <c r="G528" s="34"/>
      <c r="H528" s="45">
        <v>19500000</v>
      </c>
      <c r="I528" s="45">
        <v>21263642</v>
      </c>
      <c r="J528" s="34">
        <v>20949913.350000001</v>
      </c>
      <c r="K528" s="34">
        <v>313729</v>
      </c>
      <c r="L528" s="34">
        <f t="shared" si="602"/>
        <v>21263642.350000001</v>
      </c>
      <c r="M528" s="34">
        <f t="shared" si="603"/>
        <v>-0.35000000149011612</v>
      </c>
      <c r="N528" s="35">
        <f t="shared" si="599"/>
        <v>1.0000000164600213</v>
      </c>
      <c r="O528" s="36"/>
      <c r="P528" s="37" t="s">
        <v>59</v>
      </c>
    </row>
    <row r="529" spans="1:16" ht="19.5" x14ac:dyDescent="0.25">
      <c r="A529" s="32" t="str">
        <f t="shared" si="596"/>
        <v>a</v>
      </c>
      <c r="B529" s="42" t="s">
        <v>2</v>
      </c>
      <c r="C529" s="39" t="s">
        <v>11</v>
      </c>
      <c r="D529" s="40"/>
      <c r="E529" s="40"/>
      <c r="F529" s="40"/>
      <c r="G529" s="40"/>
      <c r="H529" s="40">
        <v>30000000</v>
      </c>
      <c r="I529" s="40">
        <v>36241169</v>
      </c>
      <c r="J529" s="34">
        <v>28724789.109999999</v>
      </c>
      <c r="K529" s="40">
        <v>7516380</v>
      </c>
      <c r="L529" s="40">
        <f t="shared" si="602"/>
        <v>36241169.109999999</v>
      </c>
      <c r="M529" s="40">
        <f t="shared" si="603"/>
        <v>-0.10999999940395355</v>
      </c>
      <c r="N529" s="41">
        <f t="shared" si="599"/>
        <v>1.0000000030352221</v>
      </c>
      <c r="O529" s="36"/>
      <c r="P529" s="37" t="s">
        <v>59</v>
      </c>
    </row>
    <row r="530" spans="1:16" s="6" customFormat="1" ht="18.75" hidden="1" x14ac:dyDescent="0.25">
      <c r="A530" s="19" t="str">
        <f t="shared" si="596"/>
        <v>b</v>
      </c>
      <c r="B530" s="3"/>
      <c r="C530" s="2" t="s">
        <v>12</v>
      </c>
      <c r="D530" s="11"/>
      <c r="E530" s="11"/>
      <c r="F530" s="11"/>
      <c r="G530" s="11"/>
      <c r="H530" s="11">
        <v>0</v>
      </c>
      <c r="I530" s="11">
        <v>0</v>
      </c>
      <c r="J530" s="12"/>
      <c r="K530" s="11"/>
      <c r="L530" s="11">
        <f t="shared" si="602"/>
        <v>0</v>
      </c>
      <c r="M530" s="16">
        <f t="shared" si="603"/>
        <v>0</v>
      </c>
      <c r="N530" s="17" t="e">
        <f t="shared" si="599"/>
        <v>#DIV/0!</v>
      </c>
      <c r="O530" s="7"/>
      <c r="P530" s="6" t="s">
        <v>59</v>
      </c>
    </row>
    <row r="531" spans="1:16" s="6" customFormat="1" ht="18.75" hidden="1" x14ac:dyDescent="0.25">
      <c r="A531" s="19" t="str">
        <f t="shared" si="596"/>
        <v>b</v>
      </c>
      <c r="B531" s="3" t="s">
        <v>2</v>
      </c>
      <c r="C531" s="2" t="s">
        <v>13</v>
      </c>
      <c r="D531" s="12"/>
      <c r="E531" s="12"/>
      <c r="F531" s="12"/>
      <c r="G531" s="12"/>
      <c r="H531" s="11">
        <v>0</v>
      </c>
      <c r="I531" s="11">
        <v>0</v>
      </c>
      <c r="J531" s="12"/>
      <c r="K531" s="12"/>
      <c r="L531" s="12">
        <f t="shared" si="602"/>
        <v>0</v>
      </c>
      <c r="M531" s="15">
        <f t="shared" si="603"/>
        <v>0</v>
      </c>
      <c r="N531" s="18" t="e">
        <f t="shared" si="599"/>
        <v>#DIV/0!</v>
      </c>
      <c r="O531" s="8"/>
      <c r="P531" s="6" t="s">
        <v>59</v>
      </c>
    </row>
    <row r="532" spans="1:16" x14ac:dyDescent="0.25">
      <c r="M532" s="49"/>
    </row>
    <row r="534" spans="1:16" x14ac:dyDescent="0.25">
      <c r="M534" s="50"/>
    </row>
  </sheetData>
  <autoFilter ref="A2:P531">
    <filterColumn colId="0">
      <filters>
        <filter val="a"/>
      </filters>
    </filterColumn>
  </autoFilter>
  <pageMargins left="0" right="0" top="0" bottom="0" header="0" footer="0"/>
  <pageSetup scale="32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მოსალოდნელი</vt:lpstr>
      <vt:lpstr>მოსალოდნელი!Print_Area</vt:lpstr>
      <vt:lpstr>მოსალოდნელი!Print_Titles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2019-12-13T06:47:18Z</dcterms:modified>
</cp:coreProperties>
</file>