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2995" windowHeight="7230"/>
  </bookViews>
  <sheets>
    <sheet name="ოპორტუნისტულის წამლების ფასები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6" i="1" l="1"/>
  <c r="F6" i="1" s="1"/>
  <c r="H6" i="1" s="1"/>
  <c r="G6" i="1"/>
  <c r="G12" i="1"/>
  <c r="F12" i="1"/>
  <c r="H12" i="1" s="1"/>
  <c r="E12" i="1"/>
  <c r="G11" i="1"/>
  <c r="F11" i="1"/>
  <c r="H11" i="1" s="1"/>
  <c r="E11" i="1"/>
  <c r="G10" i="1"/>
  <c r="F10" i="1"/>
  <c r="H10" i="1" s="1"/>
  <c r="E9" i="1"/>
  <c r="G9" i="1" s="1"/>
  <c r="E8" i="1"/>
  <c r="G8" i="1" s="1"/>
  <c r="G7" i="1"/>
  <c r="F7" i="1"/>
  <c r="H7" i="1" s="1"/>
  <c r="E5" i="1"/>
  <c r="G5" i="1" s="1"/>
  <c r="H4" i="1"/>
  <c r="G4" i="1"/>
  <c r="F4" i="1"/>
  <c r="G13" i="1" l="1"/>
  <c r="F8" i="1"/>
  <c r="H8" i="1" s="1"/>
  <c r="F9" i="1"/>
  <c r="H9" i="1" s="1"/>
  <c r="F5" i="1"/>
  <c r="H5" i="1" s="1"/>
  <c r="H13" i="1" s="1"/>
</calcChain>
</file>

<file path=xl/comments1.xml><?xml version="1.0" encoding="utf-8"?>
<comments xmlns="http://schemas.openxmlformats.org/spreadsheetml/2006/main">
  <authors>
    <author>Ia Kamarauli</author>
  </authors>
  <commentList>
    <comment ref="C5" authorId="0">
      <text>
        <r>
          <rPr>
            <b/>
            <sz val="9"/>
            <color indexed="81"/>
            <rFont val="Tahoma"/>
            <family val="2"/>
            <charset val="204"/>
          </rPr>
          <t>Ia Kamarauli:</t>
        </r>
        <r>
          <rPr>
            <sz val="9"/>
            <color indexed="81"/>
            <rFont val="Tahoma"/>
            <family val="2"/>
            <charset val="204"/>
          </rPr>
          <t xml:space="preserve">
250 მგ-იანის ფასია, ანუ რაოდენობას ვამრავლებთ ორზე</t>
        </r>
      </text>
    </comment>
    <comment ref="C11" authorId="0">
      <text>
        <r>
          <rPr>
            <b/>
            <sz val="9"/>
            <color indexed="81"/>
            <rFont val="Tahoma"/>
            <family val="2"/>
            <charset val="204"/>
          </rPr>
          <t>Ia Kamarauli:</t>
        </r>
        <r>
          <rPr>
            <sz val="9"/>
            <color indexed="81"/>
            <rFont val="Tahoma"/>
            <family val="2"/>
            <charset val="204"/>
          </rPr>
          <t xml:space="preserve">
ფასია 600 მგ-იანის</t>
        </r>
      </text>
    </comment>
  </commentList>
</comments>
</file>

<file path=xl/sharedStrings.xml><?xml version="1.0" encoding="utf-8"?>
<sst xmlns="http://schemas.openxmlformats.org/spreadsheetml/2006/main" count="45" uniqueCount="42">
  <si>
    <t>დასახელება</t>
  </si>
  <si>
    <t>დოზა</t>
  </si>
  <si>
    <t>რაოდენობა</t>
  </si>
  <si>
    <t>წყარო</t>
  </si>
  <si>
    <t>ლიპოსომური ამფოტერიცინი</t>
  </si>
  <si>
    <t xml:space="preserve"> 950 ფლაკონი </t>
  </si>
  <si>
    <t xml:space="preserve">50 მგ </t>
  </si>
  <si>
    <t>ერთ.ფასი ლარი</t>
  </si>
  <si>
    <t>ერთ.ფასი $</t>
  </si>
  <si>
    <t>ფასი სულ $</t>
  </si>
  <si>
    <t>ფასი სულ ლარი</t>
  </si>
  <si>
    <t>https://www.drugs.com/compare/amphotericin-b-vs-amphotericin-b-liposomal</t>
  </si>
  <si>
    <t>N</t>
  </si>
  <si>
    <t>500 მგ</t>
  </si>
  <si>
    <t>ფლუოციტოზინი</t>
  </si>
  <si>
    <t>3400 აბი</t>
  </si>
  <si>
    <t>https://www.drugs.com/compare/amphotericin-b-vs-flucytosine</t>
  </si>
  <si>
    <t>25 მგ</t>
  </si>
  <si>
    <t>1000 აბი</t>
  </si>
  <si>
    <t>სულფადიაზინი</t>
  </si>
  <si>
    <r>
      <t xml:space="preserve">3360 </t>
    </r>
    <r>
      <rPr>
        <sz val="12"/>
        <color theme="1"/>
        <rFont val="Sylfaen"/>
        <family val="1"/>
        <charset val="204"/>
      </rPr>
      <t>აბი</t>
    </r>
  </si>
  <si>
    <t>https://www.drugs.com/price-guide/sulfadiazine</t>
  </si>
  <si>
    <t>რიფაბუტინი</t>
  </si>
  <si>
    <t>150 მგ</t>
  </si>
  <si>
    <t>4000 აბი</t>
  </si>
  <si>
    <t>განციკლოვირი</t>
  </si>
  <si>
    <t>63 ფლაკონი</t>
  </si>
  <si>
    <t>ვალგანციკლოვირი</t>
  </si>
  <si>
    <t>252 აბი</t>
  </si>
  <si>
    <t>450 მგ</t>
  </si>
  <si>
    <t>https://www.drugs.com/price-guide/rifabutin</t>
  </si>
  <si>
    <t>https://www.drugs.com/price-guide/ganciclovir</t>
  </si>
  <si>
    <t>https://www.drugs.com/price-guide/valganciclovir</t>
  </si>
  <si>
    <t>ნიტაზოქსანიდი</t>
  </si>
  <si>
    <t>168 აბი</t>
  </si>
  <si>
    <t>https://www.drugs.com/compare/biltricide-vs-nitazoxanide</t>
  </si>
  <si>
    <t>ვორიკონაზოლი</t>
  </si>
  <si>
    <t>200 მგ</t>
  </si>
  <si>
    <t>200 აბი</t>
  </si>
  <si>
    <t>სულ</t>
  </si>
  <si>
    <t>პირიმეტამინი (დარაპრიმი)</t>
  </si>
  <si>
    <t>https://www.drugs.com/price-guide/daraprim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</si>
</sst>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"/>
      <scheme val="minor"/>
    </font>
    <font>
      <u/>
      <sz val="11"/>
      <color theme="10"/>
      <name val="Calibri"/>
      <family val="2"/>
      <charset val="1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color theme="1"/>
      <name val="Sylfaen"/>
      <family val="1"/>
      <charset val="204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0" fontId="1" fillId="0" borderId="1" xfId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rugs.com/price-guide/daraprim" TargetMode="External"/><Relationship Id="rId3" Type="http://schemas.openxmlformats.org/officeDocument/2006/relationships/hyperlink" Target="https://www.drugs.com/price-guide/sulfadiazine" TargetMode="External"/><Relationship Id="rId7" Type="http://schemas.openxmlformats.org/officeDocument/2006/relationships/hyperlink" Target="https://www.drugs.com/compare/biltricide-vs-nitazoxanide" TargetMode="External"/><Relationship Id="rId2" Type="http://schemas.openxmlformats.org/officeDocument/2006/relationships/hyperlink" Target="https://www.drugs.com/compare/amphotericin-b-vs-flucytosine" TargetMode="External"/><Relationship Id="rId1" Type="http://schemas.openxmlformats.org/officeDocument/2006/relationships/hyperlink" Target="https://www.drugs.com/compare/amphotericin-b-vs-amphotericin-b-liposomal" TargetMode="External"/><Relationship Id="rId6" Type="http://schemas.openxmlformats.org/officeDocument/2006/relationships/hyperlink" Target="https://www.drugs.com/price-guide/valganciclovir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drugs.com/price-guide/ganciclovir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www.drugs.com/price-guide/rifabutin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I13"/>
  <sheetViews>
    <sheetView tabSelected="1" topLeftCell="A2" workbookViewId="0">
      <selection activeCell="I22" sqref="I22"/>
    </sheetView>
  </sheetViews>
  <sheetFormatPr defaultRowHeight="15" x14ac:dyDescent="0.25"/>
  <cols>
    <col min="1" max="1" width="5.42578125" customWidth="1"/>
    <col min="2" max="2" width="33.28515625" customWidth="1"/>
    <col min="3" max="3" width="13.42578125" customWidth="1"/>
    <col min="4" max="4" width="16.7109375" customWidth="1"/>
    <col min="5" max="5" width="12.85546875" customWidth="1"/>
    <col min="6" max="6" width="18.5703125" customWidth="1"/>
    <col min="7" max="7" width="15.5703125" customWidth="1"/>
    <col min="8" max="8" width="17.42578125" customWidth="1"/>
    <col min="9" max="9" width="72.42578125" customWidth="1"/>
  </cols>
  <sheetData>
    <row r="3" spans="1:9" x14ac:dyDescent="0.25">
      <c r="A3" s="3" t="s">
        <v>12</v>
      </c>
      <c r="B3" s="4" t="s">
        <v>0</v>
      </c>
      <c r="C3" s="4" t="s">
        <v>1</v>
      </c>
      <c r="D3" s="4" t="s">
        <v>2</v>
      </c>
      <c r="E3" s="4" t="s">
        <v>8</v>
      </c>
      <c r="F3" s="4" t="s">
        <v>7</v>
      </c>
      <c r="G3" s="4" t="s">
        <v>9</v>
      </c>
      <c r="H3" s="4" t="s">
        <v>10</v>
      </c>
      <c r="I3" s="4" t="s">
        <v>3</v>
      </c>
    </row>
    <row r="4" spans="1:9" x14ac:dyDescent="0.25">
      <c r="A4" s="3">
        <v>1</v>
      </c>
      <c r="B4" s="1" t="s">
        <v>4</v>
      </c>
      <c r="C4" s="3" t="s">
        <v>6</v>
      </c>
      <c r="D4" s="3" t="s">
        <v>5</v>
      </c>
      <c r="E4" s="3">
        <v>42.75</v>
      </c>
      <c r="F4" s="5">
        <f>E4*3</f>
        <v>128.25</v>
      </c>
      <c r="G4" s="3">
        <f>E4*950</f>
        <v>40612.5</v>
      </c>
      <c r="H4" s="3">
        <f>F4*950</f>
        <v>121837.5</v>
      </c>
      <c r="I4" s="2" t="s">
        <v>11</v>
      </c>
    </row>
    <row r="5" spans="1:9" x14ac:dyDescent="0.25">
      <c r="A5" s="3">
        <v>2</v>
      </c>
      <c r="B5" s="1" t="s">
        <v>14</v>
      </c>
      <c r="C5" s="3" t="s">
        <v>13</v>
      </c>
      <c r="D5" s="3" t="s">
        <v>15</v>
      </c>
      <c r="E5" s="3">
        <f>71/30</f>
        <v>2.3666666666666667</v>
      </c>
      <c r="F5" s="3">
        <f>E5*3</f>
        <v>7.1</v>
      </c>
      <c r="G5" s="3">
        <f>E5*3400*2</f>
        <v>16093.333333333334</v>
      </c>
      <c r="H5" s="3">
        <f>F5*3400*2</f>
        <v>48280</v>
      </c>
      <c r="I5" s="2" t="s">
        <v>16</v>
      </c>
    </row>
    <row r="6" spans="1:9" x14ac:dyDescent="0.25">
      <c r="A6" s="3">
        <v>3</v>
      </c>
      <c r="B6" s="1" t="s">
        <v>40</v>
      </c>
      <c r="C6" s="3" t="s">
        <v>17</v>
      </c>
      <c r="D6" s="3" t="s">
        <v>18</v>
      </c>
      <c r="E6" s="3">
        <f>783/100</f>
        <v>7.83</v>
      </c>
      <c r="F6" s="3">
        <f>E6*3</f>
        <v>23.490000000000002</v>
      </c>
      <c r="G6" s="3">
        <f>E6*1000</f>
        <v>7830</v>
      </c>
      <c r="H6" s="3">
        <f>F6*1000</f>
        <v>23490.000000000004</v>
      </c>
      <c r="I6" s="2" t="s">
        <v>41</v>
      </c>
    </row>
    <row r="7" spans="1:9" ht="18" x14ac:dyDescent="0.35">
      <c r="A7" s="3">
        <v>4</v>
      </c>
      <c r="B7" s="1" t="s">
        <v>19</v>
      </c>
      <c r="C7" s="3" t="s">
        <v>13</v>
      </c>
      <c r="D7" s="3" t="s">
        <v>20</v>
      </c>
      <c r="E7" s="3">
        <v>2.89</v>
      </c>
      <c r="F7" s="3">
        <f>E7*3</f>
        <v>8.67</v>
      </c>
      <c r="G7" s="3">
        <f>E7*3360</f>
        <v>9710.4</v>
      </c>
      <c r="H7" s="3">
        <f>F7*3360</f>
        <v>29131.200000000001</v>
      </c>
      <c r="I7" s="2" t="s">
        <v>21</v>
      </c>
    </row>
    <row r="8" spans="1:9" x14ac:dyDescent="0.25">
      <c r="A8" s="3">
        <v>5</v>
      </c>
      <c r="B8" s="1" t="s">
        <v>22</v>
      </c>
      <c r="C8" s="3" t="s">
        <v>23</v>
      </c>
      <c r="D8" s="3" t="s">
        <v>24</v>
      </c>
      <c r="E8" s="3">
        <f>367/30</f>
        <v>12.233333333333333</v>
      </c>
      <c r="F8" s="3">
        <f>E8*3</f>
        <v>36.699999999999996</v>
      </c>
      <c r="G8" s="3">
        <f>E8*4000</f>
        <v>48933.333333333328</v>
      </c>
      <c r="H8" s="3">
        <f>F8*4000</f>
        <v>146799.99999999997</v>
      </c>
      <c r="I8" s="2" t="s">
        <v>30</v>
      </c>
    </row>
    <row r="9" spans="1:9" x14ac:dyDescent="0.25">
      <c r="A9" s="3">
        <v>6</v>
      </c>
      <c r="B9" s="1" t="s">
        <v>25</v>
      </c>
      <c r="C9" s="3" t="s">
        <v>13</v>
      </c>
      <c r="D9" s="3" t="s">
        <v>26</v>
      </c>
      <c r="E9" s="3">
        <f>82/25</f>
        <v>3.28</v>
      </c>
      <c r="F9" s="3">
        <f>E9*3</f>
        <v>9.84</v>
      </c>
      <c r="G9" s="3">
        <f>E9*63</f>
        <v>206.64</v>
      </c>
      <c r="H9" s="3">
        <f>F9*63</f>
        <v>619.91999999999996</v>
      </c>
      <c r="I9" s="2" t="s">
        <v>31</v>
      </c>
    </row>
    <row r="10" spans="1:9" x14ac:dyDescent="0.25">
      <c r="A10" s="3">
        <v>7</v>
      </c>
      <c r="B10" s="1" t="s">
        <v>27</v>
      </c>
      <c r="C10" s="3" t="s">
        <v>29</v>
      </c>
      <c r="D10" s="3" t="s">
        <v>28</v>
      </c>
      <c r="E10" s="3">
        <v>6.45</v>
      </c>
      <c r="F10" s="3">
        <f>E10*3</f>
        <v>19.350000000000001</v>
      </c>
      <c r="G10" s="3">
        <f>E10*252</f>
        <v>1625.4</v>
      </c>
      <c r="H10" s="3">
        <f>F10*252</f>
        <v>4876.2000000000007</v>
      </c>
      <c r="I10" s="2" t="s">
        <v>32</v>
      </c>
    </row>
    <row r="11" spans="1:9" x14ac:dyDescent="0.25">
      <c r="A11" s="3">
        <v>8</v>
      </c>
      <c r="B11" s="1" t="s">
        <v>33</v>
      </c>
      <c r="C11" s="3" t="s">
        <v>13</v>
      </c>
      <c r="D11" s="3" t="s">
        <v>34</v>
      </c>
      <c r="E11" s="3">
        <f>88/6</f>
        <v>14.666666666666666</v>
      </c>
      <c r="F11" s="3">
        <f>E11*3</f>
        <v>44</v>
      </c>
      <c r="G11" s="3">
        <f>E11*168</f>
        <v>2464</v>
      </c>
      <c r="H11" s="3">
        <f>F11*168</f>
        <v>7392</v>
      </c>
      <c r="I11" s="2" t="s">
        <v>35</v>
      </c>
    </row>
    <row r="12" spans="1:9" x14ac:dyDescent="0.25">
      <c r="A12" s="3">
        <v>9</v>
      </c>
      <c r="B12" s="1" t="s">
        <v>36</v>
      </c>
      <c r="C12" s="3" t="s">
        <v>37</v>
      </c>
      <c r="D12" s="3" t="s">
        <v>38</v>
      </c>
      <c r="E12" s="3">
        <f>29/20</f>
        <v>1.45</v>
      </c>
      <c r="F12" s="3">
        <f>E12*3</f>
        <v>4.3499999999999996</v>
      </c>
      <c r="G12" s="3">
        <f>E12*200</f>
        <v>290</v>
      </c>
      <c r="H12" s="3">
        <f>F12*200</f>
        <v>869.99999999999989</v>
      </c>
      <c r="I12" s="1"/>
    </row>
    <row r="13" spans="1:9" ht="21" x14ac:dyDescent="0.35">
      <c r="A13" s="7" t="s">
        <v>39</v>
      </c>
      <c r="B13" s="8"/>
      <c r="C13" s="1"/>
      <c r="D13" s="1"/>
      <c r="E13" s="1"/>
      <c r="F13" s="1"/>
      <c r="G13" s="6">
        <f>SUM(G4:G12)</f>
        <v>127765.60666666666</v>
      </c>
      <c r="H13" s="6">
        <f>SUM(H4:H12)</f>
        <v>383296.81999999995</v>
      </c>
      <c r="I13" s="1"/>
    </row>
  </sheetData>
  <mergeCells count="1">
    <mergeCell ref="A13:B13"/>
  </mergeCells>
  <hyperlinks>
    <hyperlink ref="I4" r:id="rId1"/>
    <hyperlink ref="I5" r:id="rId2"/>
    <hyperlink ref="I7" r:id="rId3"/>
    <hyperlink ref="I8" r:id="rId4"/>
    <hyperlink ref="I9" r:id="rId5"/>
    <hyperlink ref="I10" r:id="rId6"/>
    <hyperlink ref="I11" r:id="rId7"/>
    <hyperlink ref="I6" r:id="rId8"/>
  </hyperlinks>
  <pageMargins left="0.7" right="0.7" top="0.75" bottom="0.75" header="0.3" footer="0.3"/>
  <pageSetup paperSize="9" orientation="portrait" r:id="rId9"/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11" sqref="S11"/>
    </sheetView>
  </sheetViews>
  <sheetFormatPr defaultRowHeight="15" x14ac:dyDescent="0.25"/>
  <cols>
    <col min="1" max="2" width="9.1406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ოპორტუნისტულის წამლების ფასები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 Kamarauli</dc:creator>
  <cp:lastModifiedBy>Ia Kamarauli</cp:lastModifiedBy>
  <dcterms:created xsi:type="dcterms:W3CDTF">2020-07-21T05:16:24Z</dcterms:created>
  <dcterms:modified xsi:type="dcterms:W3CDTF">2020-07-21T05:57:46Z</dcterms:modified>
</cp:coreProperties>
</file>