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codeName="ThisWorkbook"/>
  <mc:AlternateContent xmlns:mc="http://schemas.openxmlformats.org/markup-compatibility/2006">
    <mc:Choice Requires="x15">
      <x15ac:absPath xmlns:x15ac="http://schemas.microsoft.com/office/spreadsheetml/2010/11/ac" url="C:\Users\david\Consulting Group Curatio Sarl\HA - Documents\GHED\AfterOctober18\GEO\"/>
    </mc:Choice>
  </mc:AlternateContent>
  <xr:revisionPtr revIDLastSave="0" documentId="13_ncr:1_{2251C88E-B010-49B7-A8AC-4ACC13644268}" xr6:coauthVersionLast="45" xr6:coauthVersionMax="45" xr10:uidLastSave="{00000000-0000-0000-0000-000000000000}"/>
  <bookViews>
    <workbookView xWindow="38280" yWindow="-120" windowWidth="29040" windowHeight="16440" activeTab="1" xr2:uid="{00000000-000D-0000-FFFF-FFFF00000000}"/>
    <workbookView xWindow="67080" yWindow="-120" windowWidth="29040" windowHeight="16440" firstSheet="1" activeTab="1" xr2:uid="{BA0A039E-DB29-4721-A873-41812FC5FE32}"/>
  </bookViews>
  <sheets>
    <sheet name="Official Contacts - EN" sheetId="5" r:id="rId1"/>
    <sheet name="SHA 2011 Estimates - EN" sheetId="1" r:id="rId2"/>
    <sheet name="SHA 2011 Metadata - EN" sheetId="4" r:id="rId3"/>
  </sheets>
  <definedNames>
    <definedName name="_xlnm.Print_Titles" localSheetId="1">'SHA 2011 Estimates - EN'!$4:$4</definedName>
    <definedName name="_xlnm.Print_Titles" localSheetId="2">'SHA 2011 Metadata - EN'!$8:$8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75" i="1" l="1"/>
  <c r="U89" i="1"/>
  <c r="E142" i="1"/>
  <c r="F142" i="1"/>
  <c r="G142" i="1"/>
  <c r="D142" i="1"/>
  <c r="T89" i="1" l="1"/>
  <c r="S89" i="1"/>
  <c r="R89" i="1"/>
  <c r="Q89" i="1"/>
  <c r="P89" i="1"/>
  <c r="O89" i="1"/>
  <c r="N89" i="1"/>
  <c r="M89" i="1"/>
  <c r="L89" i="1"/>
  <c r="K89" i="1"/>
  <c r="J89" i="1"/>
  <c r="I89" i="1"/>
  <c r="H89" i="1"/>
  <c r="G89" i="1"/>
  <c r="F89" i="1"/>
  <c r="E89" i="1"/>
  <c r="D89" i="1"/>
  <c r="T75" i="1"/>
  <c r="S75" i="1"/>
  <c r="R75" i="1"/>
  <c r="Q75" i="1"/>
  <c r="P75" i="1"/>
  <c r="O75" i="1"/>
  <c r="N75" i="1"/>
  <c r="M75" i="1"/>
  <c r="L75" i="1"/>
  <c r="K75" i="1"/>
  <c r="J75" i="1"/>
  <c r="G75" i="1"/>
  <c r="E75" i="1"/>
  <c r="D75" i="1"/>
  <c r="U407" i="1" l="1"/>
  <c r="T407" i="1"/>
  <c r="S407" i="1"/>
  <c r="R407" i="1"/>
  <c r="Q407" i="1"/>
  <c r="P407" i="1"/>
  <c r="O407" i="1"/>
  <c r="N407" i="1"/>
  <c r="M407" i="1"/>
  <c r="L407" i="1"/>
  <c r="J407" i="1"/>
  <c r="I407" i="1"/>
  <c r="H407" i="1"/>
  <c r="K407" i="1"/>
  <c r="U157" i="1"/>
  <c r="T157" i="1"/>
  <c r="S157" i="1"/>
  <c r="S410" i="1" s="1"/>
  <c r="R157" i="1"/>
  <c r="R410" i="1" s="1"/>
  <c r="Q157" i="1"/>
  <c r="P157" i="1"/>
  <c r="O157" i="1"/>
  <c r="N157" i="1"/>
  <c r="N410" i="1" s="1"/>
  <c r="M157" i="1"/>
  <c r="L157" i="1"/>
  <c r="K157" i="1"/>
  <c r="K410" i="1" s="1"/>
  <c r="J157" i="1"/>
  <c r="I157" i="1"/>
  <c r="H157" i="1"/>
  <c r="G157" i="1"/>
  <c r="F157" i="1"/>
  <c r="F410" i="1" s="1"/>
  <c r="E157" i="1"/>
  <c r="D157" i="1"/>
  <c r="D410" i="1" s="1"/>
  <c r="L151" i="1"/>
  <c r="M151" i="1"/>
  <c r="N151" i="1"/>
  <c r="O151" i="1"/>
  <c r="P151" i="1"/>
  <c r="Q151" i="1"/>
  <c r="R151" i="1"/>
  <c r="K151" i="1"/>
  <c r="U410" i="1"/>
  <c r="T410" i="1"/>
  <c r="Q410" i="1"/>
  <c r="P410" i="1"/>
  <c r="O410" i="1"/>
  <c r="M410" i="1"/>
  <c r="L410" i="1"/>
  <c r="J410" i="1"/>
  <c r="I410" i="1"/>
  <c r="H410" i="1"/>
  <c r="G410" i="1"/>
  <c r="E410" i="1"/>
  <c r="T166" i="1" l="1"/>
  <c r="T409" i="1" s="1"/>
  <c r="S166" i="1"/>
  <c r="S409" i="1" s="1"/>
  <c r="R166" i="1"/>
  <c r="R409" i="1" s="1"/>
  <c r="Q166" i="1"/>
  <c r="Q409" i="1" s="1"/>
  <c r="P166" i="1"/>
  <c r="P409" i="1" s="1"/>
  <c r="O166" i="1"/>
  <c r="O409" i="1" s="1"/>
  <c r="N166" i="1"/>
  <c r="N409" i="1" s="1"/>
  <c r="M166" i="1"/>
  <c r="M409" i="1" s="1"/>
  <c r="L166" i="1"/>
  <c r="L409" i="1" s="1"/>
  <c r="K166" i="1"/>
  <c r="K409" i="1" s="1"/>
  <c r="J166" i="1"/>
  <c r="J409" i="1" s="1"/>
  <c r="I166" i="1"/>
  <c r="I409" i="1" s="1"/>
  <c r="H166" i="1"/>
  <c r="H409" i="1" s="1"/>
  <c r="G166" i="1"/>
  <c r="G409" i="1" s="1"/>
  <c r="F166" i="1"/>
  <c r="F409" i="1" s="1"/>
  <c r="E166" i="1"/>
  <c r="E409" i="1" s="1"/>
  <c r="D166" i="1"/>
  <c r="D409" i="1" s="1"/>
  <c r="O137" i="1" l="1"/>
  <c r="O406" i="1" s="1"/>
  <c r="U166" i="1" l="1"/>
  <c r="U409" i="1" s="1"/>
  <c r="E406" i="1" l="1"/>
  <c r="U141" i="1"/>
  <c r="T141" i="1"/>
  <c r="S141" i="1"/>
  <c r="R141" i="1"/>
  <c r="Q141" i="1"/>
  <c r="P141" i="1"/>
  <c r="O141" i="1"/>
  <c r="N141" i="1"/>
  <c r="M141" i="1"/>
  <c r="L141" i="1"/>
  <c r="K141" i="1"/>
  <c r="J141" i="1"/>
  <c r="I141" i="1"/>
  <c r="H141" i="1"/>
  <c r="G141" i="1"/>
  <c r="G407" i="1" s="1"/>
  <c r="F141" i="1"/>
  <c r="F407" i="1" s="1"/>
  <c r="E141" i="1"/>
  <c r="E407" i="1" s="1"/>
  <c r="D141" i="1"/>
  <c r="D407" i="1" s="1"/>
  <c r="U137" i="1"/>
  <c r="U406" i="1" s="1"/>
  <c r="T137" i="1"/>
  <c r="T406" i="1" s="1"/>
  <c r="S137" i="1"/>
  <c r="S406" i="1" s="1"/>
  <c r="R137" i="1"/>
  <c r="R406" i="1" s="1"/>
  <c r="Q137" i="1"/>
  <c r="Q406" i="1" s="1"/>
  <c r="N137" i="1"/>
  <c r="N406" i="1" s="1"/>
  <c r="M137" i="1"/>
  <c r="M406" i="1" s="1"/>
  <c r="L137" i="1"/>
  <c r="L406" i="1" s="1"/>
  <c r="K137" i="1"/>
  <c r="J137" i="1"/>
  <c r="J406" i="1" s="1"/>
  <c r="I137" i="1"/>
  <c r="I406" i="1" s="1"/>
  <c r="H137" i="1"/>
  <c r="H406" i="1" s="1"/>
  <c r="G137" i="1"/>
  <c r="G406" i="1" s="1"/>
  <c r="F137" i="1"/>
  <c r="F406" i="1" s="1"/>
  <c r="D137" i="1"/>
  <c r="U93" i="1"/>
  <c r="T93" i="1"/>
  <c r="S93" i="1"/>
  <c r="R93" i="1"/>
  <c r="Q93" i="1"/>
  <c r="P93" i="1"/>
  <c r="O93" i="1"/>
  <c r="N93" i="1"/>
  <c r="M93" i="1"/>
  <c r="L93" i="1"/>
  <c r="K93" i="1"/>
  <c r="J93" i="1"/>
  <c r="I93" i="1"/>
  <c r="H93" i="1"/>
  <c r="G93" i="1"/>
  <c r="F93" i="1"/>
  <c r="E93" i="1"/>
  <c r="D93" i="1"/>
  <c r="U80" i="1"/>
  <c r="T80" i="1"/>
  <c r="S80" i="1"/>
  <c r="R80" i="1"/>
  <c r="Q80" i="1"/>
  <c r="P80" i="1"/>
  <c r="O80" i="1"/>
  <c r="N80" i="1"/>
  <c r="M80" i="1"/>
  <c r="L80" i="1"/>
  <c r="K80" i="1"/>
  <c r="J80" i="1"/>
  <c r="I80" i="1"/>
  <c r="H80" i="1"/>
  <c r="G80" i="1"/>
  <c r="F80" i="1"/>
  <c r="E80" i="1"/>
  <c r="U74" i="1"/>
  <c r="T74" i="1"/>
  <c r="S74" i="1"/>
  <c r="S73" i="1" s="1"/>
  <c r="R74" i="1"/>
  <c r="R73" i="1" s="1"/>
  <c r="Q74" i="1"/>
  <c r="Q73" i="1" s="1"/>
  <c r="P74" i="1"/>
  <c r="O74" i="1"/>
  <c r="N74" i="1"/>
  <c r="M74" i="1"/>
  <c r="L74" i="1"/>
  <c r="I74" i="1"/>
  <c r="H74" i="1"/>
  <c r="F74" i="1"/>
  <c r="J74" i="1" l="1"/>
  <c r="K74" i="1"/>
  <c r="K73" i="1" s="1"/>
  <c r="D74" i="1"/>
  <c r="D406" i="1"/>
  <c r="E74" i="1"/>
  <c r="E73" i="1" s="1"/>
  <c r="G74" i="1"/>
  <c r="G73" i="1" s="1"/>
  <c r="R405" i="1"/>
  <c r="Q405" i="1"/>
  <c r="S405" i="1"/>
  <c r="L73" i="1"/>
  <c r="T73" i="1"/>
  <c r="I73" i="1"/>
  <c r="J73" i="1"/>
  <c r="M73" i="1"/>
  <c r="U73" i="1"/>
  <c r="H73" i="1"/>
  <c r="P73" i="1"/>
  <c r="O73" i="1"/>
  <c r="F73" i="1"/>
  <c r="N73" i="1"/>
  <c r="P149" i="1"/>
  <c r="K405" i="1" l="1"/>
  <c r="K406" i="1"/>
  <c r="P148" i="1"/>
  <c r="U405" i="1"/>
  <c r="M405" i="1"/>
  <c r="G405" i="1"/>
  <c r="N405" i="1"/>
  <c r="F405" i="1"/>
  <c r="E405" i="1"/>
  <c r="O405" i="1"/>
  <c r="I405" i="1"/>
  <c r="J405" i="1"/>
  <c r="P405" i="1"/>
  <c r="T405" i="1"/>
  <c r="H405" i="1"/>
  <c r="L405" i="1"/>
  <c r="U149" i="1"/>
  <c r="T149" i="1"/>
  <c r="S149" i="1"/>
  <c r="R149" i="1"/>
  <c r="Q149" i="1"/>
  <c r="O149" i="1"/>
  <c r="N149" i="1"/>
  <c r="M149" i="1"/>
  <c r="L149" i="1"/>
  <c r="K149" i="1"/>
  <c r="J149" i="1"/>
  <c r="I149" i="1"/>
  <c r="H149" i="1"/>
  <c r="G149" i="1"/>
  <c r="F149" i="1"/>
  <c r="E149" i="1"/>
  <c r="P147" i="1" l="1"/>
  <c r="P408" i="1"/>
  <c r="M148" i="1"/>
  <c r="E148" i="1"/>
  <c r="F148" i="1"/>
  <c r="N148" i="1"/>
  <c r="G148" i="1"/>
  <c r="O148" i="1"/>
  <c r="Q148" i="1"/>
  <c r="I148" i="1"/>
  <c r="R148" i="1"/>
  <c r="J148" i="1"/>
  <c r="S148" i="1"/>
  <c r="T148" i="1"/>
  <c r="H148" i="1"/>
  <c r="K148" i="1"/>
  <c r="L148" i="1"/>
  <c r="U148" i="1"/>
  <c r="U408" i="1" s="1"/>
  <c r="U135" i="1"/>
  <c r="S135" i="1"/>
  <c r="N135" i="1"/>
  <c r="M135" i="1"/>
  <c r="L135" i="1"/>
  <c r="I135" i="1"/>
  <c r="H135" i="1"/>
  <c r="T135" i="1"/>
  <c r="O135" i="1"/>
  <c r="K135" i="1"/>
  <c r="G135" i="1"/>
  <c r="E135" i="1"/>
  <c r="U36" i="1"/>
  <c r="T36" i="1"/>
  <c r="S36" i="1"/>
  <c r="R36" i="1"/>
  <c r="Q36" i="1"/>
  <c r="P36" i="1"/>
  <c r="O36" i="1"/>
  <c r="N36" i="1"/>
  <c r="M36" i="1"/>
  <c r="L36" i="1"/>
  <c r="K36" i="1"/>
  <c r="J36" i="1"/>
  <c r="I36" i="1"/>
  <c r="H36" i="1"/>
  <c r="G36" i="1"/>
  <c r="F36" i="1"/>
  <c r="E36" i="1"/>
  <c r="D36" i="1"/>
  <c r="U35" i="1"/>
  <c r="T35" i="1"/>
  <c r="S35" i="1"/>
  <c r="R35" i="1"/>
  <c r="Q35" i="1"/>
  <c r="P35" i="1"/>
  <c r="O35" i="1"/>
  <c r="N35" i="1"/>
  <c r="M35" i="1"/>
  <c r="L35" i="1"/>
  <c r="K35" i="1"/>
  <c r="J35" i="1"/>
  <c r="I35" i="1"/>
  <c r="H35" i="1"/>
  <c r="G35" i="1"/>
  <c r="F35" i="1"/>
  <c r="E35" i="1"/>
  <c r="D35" i="1"/>
  <c r="U34" i="1"/>
  <c r="T34" i="1"/>
  <c r="S34" i="1"/>
  <c r="R34" i="1"/>
  <c r="Q34" i="1"/>
  <c r="P34" i="1"/>
  <c r="O34" i="1"/>
  <c r="N34" i="1"/>
  <c r="M34" i="1"/>
  <c r="L34" i="1"/>
  <c r="K34" i="1"/>
  <c r="J34" i="1"/>
  <c r="I34" i="1"/>
  <c r="H34" i="1"/>
  <c r="G34" i="1"/>
  <c r="F34" i="1"/>
  <c r="E34" i="1"/>
  <c r="D34" i="1"/>
  <c r="U33" i="1"/>
  <c r="T33" i="1"/>
  <c r="S33" i="1"/>
  <c r="R33" i="1"/>
  <c r="Q33" i="1"/>
  <c r="P33" i="1"/>
  <c r="O33" i="1"/>
  <c r="N33" i="1"/>
  <c r="M33" i="1"/>
  <c r="L33" i="1"/>
  <c r="K33" i="1"/>
  <c r="J33" i="1"/>
  <c r="I33" i="1"/>
  <c r="H33" i="1"/>
  <c r="G33" i="1"/>
  <c r="F33" i="1"/>
  <c r="E33" i="1"/>
  <c r="D33" i="1"/>
  <c r="U32" i="1"/>
  <c r="T32" i="1"/>
  <c r="S32" i="1"/>
  <c r="R32" i="1"/>
  <c r="Q32" i="1"/>
  <c r="P32" i="1"/>
  <c r="O32" i="1"/>
  <c r="N32" i="1"/>
  <c r="M32" i="1"/>
  <c r="L32" i="1"/>
  <c r="K32" i="1"/>
  <c r="J32" i="1"/>
  <c r="I32" i="1"/>
  <c r="H32" i="1"/>
  <c r="G32" i="1"/>
  <c r="F32" i="1"/>
  <c r="E32" i="1"/>
  <c r="D32" i="1"/>
  <c r="U25" i="1"/>
  <c r="T25" i="1"/>
  <c r="S25" i="1"/>
  <c r="R25" i="1"/>
  <c r="Q25" i="1"/>
  <c r="P25" i="1"/>
  <c r="O25" i="1"/>
  <c r="N25" i="1"/>
  <c r="M25" i="1"/>
  <c r="L25" i="1"/>
  <c r="K25" i="1"/>
  <c r="J25" i="1"/>
  <c r="I25" i="1"/>
  <c r="H25" i="1"/>
  <c r="G25" i="1"/>
  <c r="F25" i="1"/>
  <c r="E25" i="1"/>
  <c r="D25" i="1"/>
  <c r="U24" i="1"/>
  <c r="T24" i="1"/>
  <c r="S24" i="1"/>
  <c r="R24" i="1"/>
  <c r="Q24" i="1"/>
  <c r="P24" i="1"/>
  <c r="O24" i="1"/>
  <c r="N24" i="1"/>
  <c r="M24" i="1"/>
  <c r="L24" i="1"/>
  <c r="K24" i="1"/>
  <c r="J24" i="1"/>
  <c r="I24" i="1"/>
  <c r="H24" i="1"/>
  <c r="G24" i="1"/>
  <c r="F24" i="1"/>
  <c r="E24" i="1"/>
  <c r="D24" i="1"/>
  <c r="U23" i="1"/>
  <c r="T23" i="1"/>
  <c r="S23" i="1"/>
  <c r="R23" i="1"/>
  <c r="Q23" i="1"/>
  <c r="P23" i="1"/>
  <c r="O23" i="1"/>
  <c r="N23" i="1"/>
  <c r="M23" i="1"/>
  <c r="L23" i="1"/>
  <c r="K23" i="1"/>
  <c r="J23" i="1"/>
  <c r="I23" i="1"/>
  <c r="H23" i="1"/>
  <c r="G23" i="1"/>
  <c r="F23" i="1"/>
  <c r="E23" i="1"/>
  <c r="D23" i="1"/>
  <c r="U22" i="1"/>
  <c r="T22" i="1"/>
  <c r="S22" i="1"/>
  <c r="R22" i="1"/>
  <c r="Q22" i="1"/>
  <c r="P22" i="1"/>
  <c r="O22" i="1"/>
  <c r="N22" i="1"/>
  <c r="M22" i="1"/>
  <c r="L22" i="1"/>
  <c r="K22" i="1"/>
  <c r="J22" i="1"/>
  <c r="I22" i="1"/>
  <c r="H22" i="1"/>
  <c r="G22" i="1"/>
  <c r="F22" i="1"/>
  <c r="E22" i="1"/>
  <c r="D22" i="1"/>
  <c r="U21" i="1"/>
  <c r="T21" i="1"/>
  <c r="S21" i="1"/>
  <c r="R21" i="1"/>
  <c r="Q21" i="1"/>
  <c r="P21" i="1"/>
  <c r="O21" i="1"/>
  <c r="N21" i="1"/>
  <c r="M21" i="1"/>
  <c r="L21" i="1"/>
  <c r="K21" i="1"/>
  <c r="J21" i="1"/>
  <c r="I21" i="1"/>
  <c r="H21" i="1"/>
  <c r="G21" i="1"/>
  <c r="F21" i="1"/>
  <c r="E21" i="1"/>
  <c r="U20" i="1"/>
  <c r="T20" i="1"/>
  <c r="S20" i="1"/>
  <c r="R20" i="1"/>
  <c r="Q20" i="1"/>
  <c r="P20" i="1"/>
  <c r="O20" i="1"/>
  <c r="N20" i="1"/>
  <c r="M20" i="1"/>
  <c r="L20" i="1"/>
  <c r="K20" i="1"/>
  <c r="J20" i="1"/>
  <c r="I20" i="1"/>
  <c r="H20" i="1"/>
  <c r="G20" i="1"/>
  <c r="F20" i="1"/>
  <c r="E20" i="1"/>
  <c r="U19" i="1"/>
  <c r="T19" i="1"/>
  <c r="S19" i="1"/>
  <c r="R19" i="1"/>
  <c r="Q19" i="1"/>
  <c r="P19" i="1"/>
  <c r="O19" i="1"/>
  <c r="N19" i="1"/>
  <c r="M19" i="1"/>
  <c r="L19" i="1"/>
  <c r="K19" i="1"/>
  <c r="J19" i="1"/>
  <c r="I19" i="1"/>
  <c r="H19" i="1"/>
  <c r="G19" i="1"/>
  <c r="F19" i="1"/>
  <c r="E19" i="1"/>
  <c r="D19" i="1"/>
  <c r="U18" i="1"/>
  <c r="T18" i="1"/>
  <c r="S18" i="1"/>
  <c r="R18" i="1"/>
  <c r="Q18" i="1"/>
  <c r="P18" i="1"/>
  <c r="O18" i="1"/>
  <c r="N18" i="1"/>
  <c r="M18" i="1"/>
  <c r="L18" i="1"/>
  <c r="K18" i="1"/>
  <c r="J18" i="1"/>
  <c r="I18" i="1"/>
  <c r="H18" i="1"/>
  <c r="G18" i="1"/>
  <c r="F18" i="1"/>
  <c r="E18" i="1"/>
  <c r="D18" i="1"/>
  <c r="U17" i="1"/>
  <c r="T17" i="1"/>
  <c r="S17" i="1"/>
  <c r="R17" i="1"/>
  <c r="Q17" i="1"/>
  <c r="P17" i="1"/>
  <c r="O17" i="1"/>
  <c r="N17" i="1"/>
  <c r="M17" i="1"/>
  <c r="L17" i="1"/>
  <c r="K17" i="1"/>
  <c r="J17" i="1"/>
  <c r="I17" i="1"/>
  <c r="H17" i="1"/>
  <c r="G17" i="1"/>
  <c r="F17" i="1"/>
  <c r="E17" i="1"/>
  <c r="D17" i="1"/>
  <c r="U16" i="1"/>
  <c r="T16" i="1"/>
  <c r="S16" i="1"/>
  <c r="R16" i="1"/>
  <c r="Q16" i="1"/>
  <c r="P16" i="1"/>
  <c r="O16" i="1"/>
  <c r="N16" i="1"/>
  <c r="M16" i="1"/>
  <c r="L16" i="1"/>
  <c r="K16" i="1"/>
  <c r="J16" i="1"/>
  <c r="I16" i="1"/>
  <c r="H16" i="1"/>
  <c r="G16" i="1"/>
  <c r="F16" i="1"/>
  <c r="E16" i="1"/>
  <c r="D16" i="1"/>
  <c r="U15" i="1"/>
  <c r="T15" i="1"/>
  <c r="S15" i="1"/>
  <c r="R15" i="1"/>
  <c r="Q15" i="1"/>
  <c r="P15" i="1"/>
  <c r="O15" i="1"/>
  <c r="N15" i="1"/>
  <c r="M15" i="1"/>
  <c r="L15" i="1"/>
  <c r="K15" i="1"/>
  <c r="J15" i="1"/>
  <c r="I15" i="1"/>
  <c r="H15" i="1"/>
  <c r="G15" i="1"/>
  <c r="F15" i="1"/>
  <c r="E15" i="1"/>
  <c r="U14" i="1"/>
  <c r="T14" i="1"/>
  <c r="S14" i="1"/>
  <c r="R14" i="1"/>
  <c r="Q14" i="1"/>
  <c r="P14" i="1"/>
  <c r="O14" i="1"/>
  <c r="N14" i="1"/>
  <c r="M14" i="1"/>
  <c r="L14" i="1"/>
  <c r="K14" i="1"/>
  <c r="J14" i="1"/>
  <c r="I14" i="1"/>
  <c r="H14" i="1"/>
  <c r="G14" i="1"/>
  <c r="F14" i="1"/>
  <c r="E14" i="1"/>
  <c r="U13" i="1"/>
  <c r="T13" i="1"/>
  <c r="S13" i="1"/>
  <c r="R13" i="1"/>
  <c r="Q13" i="1"/>
  <c r="P13" i="1"/>
  <c r="O13" i="1"/>
  <c r="N13" i="1"/>
  <c r="M13" i="1"/>
  <c r="L13" i="1"/>
  <c r="K13" i="1"/>
  <c r="J13" i="1"/>
  <c r="I13" i="1"/>
  <c r="H13" i="1"/>
  <c r="G13" i="1"/>
  <c r="F13" i="1"/>
  <c r="E13" i="1"/>
  <c r="U12" i="1"/>
  <c r="T12" i="1"/>
  <c r="S12" i="1"/>
  <c r="R12" i="1"/>
  <c r="Q12" i="1"/>
  <c r="P12" i="1"/>
  <c r="O12" i="1"/>
  <c r="N12" i="1"/>
  <c r="M12" i="1"/>
  <c r="L12" i="1"/>
  <c r="K12" i="1"/>
  <c r="J12" i="1"/>
  <c r="I12" i="1"/>
  <c r="H12" i="1"/>
  <c r="G12" i="1"/>
  <c r="F12" i="1"/>
  <c r="E12" i="1"/>
  <c r="U11" i="1"/>
  <c r="T11" i="1"/>
  <c r="S11" i="1"/>
  <c r="R11" i="1"/>
  <c r="Q11" i="1"/>
  <c r="P11" i="1"/>
  <c r="O11" i="1"/>
  <c r="N11" i="1"/>
  <c r="M11" i="1"/>
  <c r="L11" i="1"/>
  <c r="K11" i="1"/>
  <c r="J11" i="1"/>
  <c r="I11" i="1"/>
  <c r="H11" i="1"/>
  <c r="G11" i="1"/>
  <c r="F11" i="1"/>
  <c r="E11" i="1"/>
  <c r="U10" i="1"/>
  <c r="T10" i="1"/>
  <c r="S10" i="1"/>
  <c r="R10" i="1"/>
  <c r="Q10" i="1"/>
  <c r="P10" i="1"/>
  <c r="O10" i="1"/>
  <c r="N10" i="1"/>
  <c r="M10" i="1"/>
  <c r="L10" i="1"/>
  <c r="K10" i="1"/>
  <c r="J10" i="1"/>
  <c r="I10" i="1"/>
  <c r="H10" i="1"/>
  <c r="G10" i="1"/>
  <c r="F10" i="1"/>
  <c r="E10" i="1"/>
  <c r="U6" i="1"/>
  <c r="T6" i="1"/>
  <c r="S6" i="1"/>
  <c r="R6" i="1"/>
  <c r="Q6" i="1"/>
  <c r="P6" i="1"/>
  <c r="O6" i="1"/>
  <c r="N6" i="1"/>
  <c r="M6" i="1"/>
  <c r="L6" i="1"/>
  <c r="K6" i="1"/>
  <c r="J6" i="1"/>
  <c r="I6" i="1"/>
  <c r="H6" i="1"/>
  <c r="G6" i="1"/>
  <c r="F6" i="1"/>
  <c r="E6" i="1"/>
  <c r="D6" i="1"/>
  <c r="M147" i="1" l="1"/>
  <c r="M408" i="1"/>
  <c r="H147" i="1"/>
  <c r="H408" i="1"/>
  <c r="G147" i="1"/>
  <c r="G134" i="1" s="1"/>
  <c r="G408" i="1"/>
  <c r="R147" i="1"/>
  <c r="R408" i="1"/>
  <c r="I147" i="1"/>
  <c r="I134" i="1" s="1"/>
  <c r="I408" i="1"/>
  <c r="Q147" i="1"/>
  <c r="Q408" i="1"/>
  <c r="K147" i="1"/>
  <c r="K134" i="1" s="1"/>
  <c r="K408" i="1"/>
  <c r="O147" i="1"/>
  <c r="O134" i="1" s="1"/>
  <c r="O408" i="1"/>
  <c r="T147" i="1"/>
  <c r="T134" i="1" s="1"/>
  <c r="T408" i="1"/>
  <c r="N147" i="1"/>
  <c r="N134" i="1" s="1"/>
  <c r="N408" i="1"/>
  <c r="L147" i="1"/>
  <c r="L134" i="1" s="1"/>
  <c r="L404" i="1" s="1"/>
  <c r="L408" i="1"/>
  <c r="M134" i="1"/>
  <c r="M31" i="1" s="1"/>
  <c r="H134" i="1"/>
  <c r="H401" i="1" s="1"/>
  <c r="U147" i="1"/>
  <c r="S147" i="1"/>
  <c r="S134" i="1" s="1"/>
  <c r="S408" i="1"/>
  <c r="F147" i="1"/>
  <c r="F134" i="1" s="1"/>
  <c r="F404" i="1" s="1"/>
  <c r="F408" i="1"/>
  <c r="J147" i="1"/>
  <c r="J134" i="1" s="1"/>
  <c r="J408" i="1"/>
  <c r="E147" i="1"/>
  <c r="E134" i="1" s="1"/>
  <c r="E408" i="1"/>
  <c r="U134" i="1"/>
  <c r="R135" i="1"/>
  <c r="Q135" i="1"/>
  <c r="Q134" i="1" s="1"/>
  <c r="P137" i="1"/>
  <c r="H7" i="1" l="1"/>
  <c r="P135" i="1"/>
  <c r="P134" i="1" s="1"/>
  <c r="P406" i="1"/>
  <c r="H5" i="1"/>
  <c r="F401" i="1"/>
  <c r="R134" i="1"/>
  <c r="R30" i="1" s="1"/>
  <c r="H8" i="1"/>
  <c r="H28" i="1"/>
  <c r="H404" i="1"/>
  <c r="H31" i="1"/>
  <c r="H27" i="1"/>
  <c r="H30" i="1"/>
  <c r="H9" i="1"/>
  <c r="H26" i="1"/>
  <c r="H29" i="1"/>
  <c r="E7" i="1"/>
  <c r="E27" i="1"/>
  <c r="E28" i="1"/>
  <c r="E401" i="1"/>
  <c r="E29" i="1"/>
  <c r="E26" i="1"/>
  <c r="E8" i="1"/>
  <c r="E30" i="1"/>
  <c r="E9" i="1"/>
  <c r="S404" i="1"/>
  <c r="S27" i="1"/>
  <c r="S31" i="1"/>
  <c r="L30" i="1"/>
  <c r="M9" i="1"/>
  <c r="K5" i="1"/>
  <c r="K28" i="1"/>
  <c r="K31" i="1"/>
  <c r="K9" i="1"/>
  <c r="K404" i="1"/>
  <c r="K30" i="1"/>
  <c r="K8" i="1"/>
  <c r="K401" i="1"/>
  <c r="K29" i="1"/>
  <c r="K7" i="1"/>
  <c r="K26" i="1"/>
  <c r="K27" i="1"/>
  <c r="G27" i="1"/>
  <c r="G28" i="1"/>
  <c r="G31" i="1"/>
  <c r="G26" i="1"/>
  <c r="G30" i="1"/>
  <c r="G5" i="1"/>
  <c r="G29" i="1"/>
  <c r="G404" i="1"/>
  <c r="G9" i="1"/>
  <c r="G401" i="1"/>
  <c r="G8" i="1"/>
  <c r="G7" i="1"/>
  <c r="N7" i="1"/>
  <c r="N31" i="1"/>
  <c r="N27" i="1"/>
  <c r="N30" i="1"/>
  <c r="N29" i="1"/>
  <c r="N28" i="1"/>
  <c r="N404" i="1"/>
  <c r="N26" i="1"/>
  <c r="N401" i="1"/>
  <c r="N9" i="1"/>
  <c r="N5" i="1"/>
  <c r="N8" i="1"/>
  <c r="T29" i="1"/>
  <c r="T404" i="1"/>
  <c r="T9" i="1"/>
  <c r="T28" i="1"/>
  <c r="T8" i="1"/>
  <c r="T27" i="1"/>
  <c r="T7" i="1"/>
  <c r="T401" i="1"/>
  <c r="T5" i="1"/>
  <c r="T31" i="1"/>
  <c r="T30" i="1"/>
  <c r="T26" i="1"/>
  <c r="I30" i="1"/>
  <c r="I26" i="1"/>
  <c r="I404" i="1"/>
  <c r="I29" i="1"/>
  <c r="I401" i="1"/>
  <c r="I28" i="1"/>
  <c r="I27" i="1"/>
  <c r="I8" i="1"/>
  <c r="I5" i="1"/>
  <c r="I9" i="1"/>
  <c r="I7" i="1"/>
  <c r="I31" i="1"/>
  <c r="O401" i="1"/>
  <c r="O29" i="1"/>
  <c r="O8" i="1"/>
  <c r="O28" i="1"/>
  <c r="O7" i="1"/>
  <c r="O9" i="1"/>
  <c r="O26" i="1"/>
  <c r="O27" i="1"/>
  <c r="O404" i="1"/>
  <c r="O31" i="1"/>
  <c r="O5" i="1"/>
  <c r="O30" i="1"/>
  <c r="L9" i="1"/>
  <c r="L26" i="1"/>
  <c r="S28" i="1"/>
  <c r="L28" i="1"/>
  <c r="M28" i="1"/>
  <c r="S9" i="1"/>
  <c r="S29" i="1"/>
  <c r="L29" i="1"/>
  <c r="E5" i="1"/>
  <c r="M26" i="1"/>
  <c r="S30" i="1"/>
  <c r="M30" i="1"/>
  <c r="L31" i="1"/>
  <c r="S26" i="1"/>
  <c r="S5" i="1"/>
  <c r="L7" i="1"/>
  <c r="M8" i="1"/>
  <c r="E404" i="1"/>
  <c r="J404" i="1"/>
  <c r="J401" i="1"/>
  <c r="J31" i="1"/>
  <c r="J8" i="1"/>
  <c r="J7" i="1"/>
  <c r="J30" i="1"/>
  <c r="J9" i="1"/>
  <c r="J5" i="1"/>
  <c r="J29" i="1"/>
  <c r="J26" i="1"/>
  <c r="J28" i="1"/>
  <c r="S7" i="1"/>
  <c r="L5" i="1"/>
  <c r="M5" i="1"/>
  <c r="S401" i="1"/>
  <c r="M401" i="1"/>
  <c r="F28" i="1"/>
  <c r="F7" i="1"/>
  <c r="F27" i="1"/>
  <c r="F8" i="1"/>
  <c r="F31" i="1"/>
  <c r="F26" i="1"/>
  <c r="F30" i="1"/>
  <c r="F5" i="1"/>
  <c r="F29" i="1"/>
  <c r="F9" i="1"/>
  <c r="M27" i="1"/>
  <c r="L27" i="1"/>
  <c r="E31" i="1"/>
  <c r="S8" i="1"/>
  <c r="L8" i="1"/>
  <c r="M29" i="1"/>
  <c r="M404" i="1"/>
  <c r="J27" i="1"/>
  <c r="M7" i="1"/>
  <c r="U404" i="1"/>
  <c r="U401" i="1"/>
  <c r="L401" i="1"/>
  <c r="Q26" i="1"/>
  <c r="Q404" i="1"/>
  <c r="Q401" i="1"/>
  <c r="R404" i="1"/>
  <c r="R401" i="1"/>
  <c r="P404" i="1"/>
  <c r="P401" i="1"/>
  <c r="U7" i="1"/>
  <c r="U26" i="1"/>
  <c r="U27" i="1"/>
  <c r="U30" i="1"/>
  <c r="U28" i="1"/>
  <c r="U29" i="1"/>
  <c r="U9" i="1"/>
  <c r="U8" i="1"/>
  <c r="U5" i="1"/>
  <c r="U31" i="1"/>
  <c r="R29" i="1"/>
  <c r="R28" i="1"/>
  <c r="Q31" i="1"/>
  <c r="Q30" i="1"/>
  <c r="Q29" i="1"/>
  <c r="Q28" i="1"/>
  <c r="Q9" i="1"/>
  <c r="Q8" i="1"/>
  <c r="Q5" i="1"/>
  <c r="Q7" i="1"/>
  <c r="Q27" i="1"/>
  <c r="R27" i="1"/>
  <c r="P9" i="1"/>
  <c r="P31" i="1"/>
  <c r="P7" i="1"/>
  <c r="P8" i="1"/>
  <c r="P30" i="1"/>
  <c r="P29" i="1"/>
  <c r="P28" i="1"/>
  <c r="P5" i="1"/>
  <c r="P27" i="1"/>
  <c r="P26" i="1"/>
  <c r="R7" i="1" l="1"/>
  <c r="R8" i="1"/>
  <c r="R26" i="1"/>
  <c r="R31" i="1"/>
  <c r="R9" i="1"/>
  <c r="R5" i="1"/>
  <c r="D73" i="1" l="1"/>
  <c r="D20" i="1"/>
  <c r="D149" i="1"/>
  <c r="D148" i="1" s="1"/>
  <c r="D21" i="1"/>
  <c r="D10" i="1" l="1"/>
  <c r="D13" i="1"/>
  <c r="D12" i="1"/>
  <c r="D147" i="1"/>
  <c r="D134" i="1" s="1"/>
  <c r="D401" i="1" s="1"/>
  <c r="D408" i="1"/>
  <c r="D11" i="1"/>
  <c r="D15" i="1"/>
  <c r="D405" i="1"/>
  <c r="D14" i="1"/>
  <c r="D26" i="1" l="1"/>
  <c r="D29" i="1"/>
  <c r="D7" i="1"/>
  <c r="D28" i="1"/>
  <c r="D5" i="1"/>
  <c r="D404" i="1"/>
  <c r="D9" i="1"/>
  <c r="D8" i="1"/>
  <c r="D27" i="1"/>
  <c r="D30" i="1"/>
  <c r="D31" i="1"/>
</calcChain>
</file>

<file path=xl/sharedStrings.xml><?xml version="1.0" encoding="utf-8"?>
<sst xmlns="http://schemas.openxmlformats.org/spreadsheetml/2006/main" count="1793" uniqueCount="863">
  <si>
    <t>Georgia - Health Expenditure Estimates SHA 2011 Framework (GEL, millions)</t>
  </si>
  <si>
    <t>Table A - Selected Indicators Derived from Values in Table B and C.</t>
  </si>
  <si>
    <t>Name - SHA 2011</t>
  </si>
  <si>
    <t>Code</t>
  </si>
  <si>
    <t>Current Health Expenditure (CHE) as % Gross Domestic Product (GDP)</t>
  </si>
  <si>
    <t>CHE%GDP_SHA2011</t>
  </si>
  <si>
    <t>Health Capital Expenditure (HK) % Gross Domestic Product (GDP)</t>
  </si>
  <si>
    <t>HK%GDP_SHA2011</t>
  </si>
  <si>
    <t>Current Health Expenditure (CHE) per Capita in US$</t>
  </si>
  <si>
    <t>CHE_pc_US$_SHA2011</t>
  </si>
  <si>
    <t>Current Health Expenditure (CHE) per Capita in PPP Int$</t>
  </si>
  <si>
    <t>CHE_pc_PPP_SHA2011</t>
  </si>
  <si>
    <t>Domestic Health Expenditure (DOM) as % of Current Health Expenditure (CHE)</t>
  </si>
  <si>
    <t>DOM%CHE_SHA2011</t>
  </si>
  <si>
    <t>Domestic General Government Health Expenditure (GGHE-D) as % Current Health Expenditure (CHE)</t>
  </si>
  <si>
    <t>GGHE-D%CHE_SHA2011</t>
  </si>
  <si>
    <t>Domestic Private Health Expenditure (PVT-D) as % Current Health Expenditure (CHE)</t>
  </si>
  <si>
    <t>PVT-D%CHE_SHA2011</t>
  </si>
  <si>
    <t>Voluntary Health Insurance as % of Current Health Expenditure (CHE)</t>
  </si>
  <si>
    <t>VHI%CHE_SHA2011</t>
  </si>
  <si>
    <t>Out-of-Pocket Expenditure (OOP) as % of Current Health Expenditure (CHE)</t>
  </si>
  <si>
    <t>OOPS%CHE_SHA2011</t>
  </si>
  <si>
    <t>Other Private Health Expenditure (OTHER) as % Current Health Expenditure (CHE)</t>
  </si>
  <si>
    <t>OTHER%CHE_SHA2011</t>
  </si>
  <si>
    <t>External Health Expenditure (EXT) as % of Current Health Expenditure (CHE)</t>
  </si>
  <si>
    <t>EXT%CHE_SHA2011</t>
  </si>
  <si>
    <t>Domestic General Government Health Expenditure (GGHE-D) as % General Government Expenditure (GGE)</t>
  </si>
  <si>
    <t>GGHE-D%GGE_SHA2011</t>
  </si>
  <si>
    <t>Domestic General Government Health Expenditure (GGHE-D) as % Gross Domestic Product (GDP)</t>
  </si>
  <si>
    <t>GGHE-D%GDP_SHA2011</t>
  </si>
  <si>
    <t>Domestic General Government Health Expenditure (GGHE-D) per Capita in US$</t>
  </si>
  <si>
    <t>GGHE-D_pc_US$_SHA2011</t>
  </si>
  <si>
    <t>Domestic General Government Health Expenditure (GGHE-D) per Capita in PPP Int$</t>
  </si>
  <si>
    <t>GGHE-D_pc_PPP_SHA2011</t>
  </si>
  <si>
    <t>Domestic Private Health Expenditure (PVT-D) per Capita in US$</t>
  </si>
  <si>
    <t>PVT-D_pc_US$_SHA2011</t>
  </si>
  <si>
    <t>Domestic Private Health Expenditure (PVT-D) per Capita in PPP Int$</t>
  </si>
  <si>
    <t>PVT-D_pc_PPP_SHA2011</t>
  </si>
  <si>
    <t>External Health Expenditure (EXT) per Capita in US$</t>
  </si>
  <si>
    <t>EXT_pc_US$_SHA2011</t>
  </si>
  <si>
    <t>External Health Expenditure (EXT) per Capita in PPP Int$</t>
  </si>
  <si>
    <t>EXT_pc_PPP_SHA2011</t>
  </si>
  <si>
    <t>Out-of-Pocket Expenditure (OOP) per Capita in US$</t>
  </si>
  <si>
    <t>OOP_pc_US$_SHA2011</t>
  </si>
  <si>
    <t>Out-of-Pocket Expenditure (OOP) per Capita in PPP Int$</t>
  </si>
  <si>
    <t>OOP_pc_PPP_SHA2011</t>
  </si>
  <si>
    <t>Compulsory Financing Arrangements (CFA) as % of Current Health Expenditure (CHE)</t>
  </si>
  <si>
    <t>CFA%CHE_SHA2011</t>
  </si>
  <si>
    <t>Government Financing Arrangements (GFA) as % of Currrent Health Expenditure (CHE)</t>
  </si>
  <si>
    <t>GFA%CHE_SHA2011</t>
  </si>
  <si>
    <t>Compulsory Health Insurance (CHI) as % of Current Health Expenditure (CHE)</t>
  </si>
  <si>
    <t>CHI%CHE_SHA2011</t>
  </si>
  <si>
    <t>Social Health Insurance (SHI) as % of Current Health Expenditure (CHE)</t>
  </si>
  <si>
    <t>SHI%CHE_SHA2011</t>
  </si>
  <si>
    <t>Voluntary Financing Arrangements (VFA) as % of Current Health Expenditure (CHE)</t>
  </si>
  <si>
    <t>VFA%CHE_SHA2011</t>
  </si>
  <si>
    <t>Rest of the World (RoW) as % of Current Health Expenditure (CHE)</t>
  </si>
  <si>
    <t>ROW%CHE_SHA2011</t>
  </si>
  <si>
    <t>Government Budget Transfers to Social Health Insurance (SHI-G) as % of Social Health Insurance (SHI)</t>
  </si>
  <si>
    <t>SHI-G%SHI_SHA2011</t>
  </si>
  <si>
    <t>Self-Employed Contributions to Social Health Insurance (SHI-SE) as % of Social Health Insurance (SHI)</t>
  </si>
  <si>
    <t>SHI-SE%SHI_SHA2011</t>
  </si>
  <si>
    <t>General Government Expenditure (GGE) as % Gross Domestic Product (GDP)</t>
  </si>
  <si>
    <t>GGE%GDP_SHA2011</t>
  </si>
  <si>
    <t>Gross Domestic Product (GDP) per Capita in US$</t>
  </si>
  <si>
    <t>GDP_pc_US$_SHA2011</t>
  </si>
  <si>
    <t>Gross Domestic Product (GDP) per Capita in PPP Int$</t>
  </si>
  <si>
    <t>GDP_pc_PPP_SHA2011</t>
  </si>
  <si>
    <t>Table B - Underlying Health Expenditure Values.</t>
  </si>
  <si>
    <t>Current health expenditure by institutional units providing revenues to financing schemes</t>
  </si>
  <si>
    <t>sha11.FS.RI</t>
  </si>
  <si>
    <t>Government</t>
  </si>
  <si>
    <t>sha11.FS.RI.1.1</t>
  </si>
  <si>
    <t>Corporations</t>
  </si>
  <si>
    <t>sha11.FS.RI.1.2</t>
  </si>
  <si>
    <t>Households</t>
  </si>
  <si>
    <t>sha11.FS.RI.1.3</t>
  </si>
  <si>
    <t>NPISH</t>
  </si>
  <si>
    <t>sha11.FS.RI.1.4</t>
  </si>
  <si>
    <t>Rest of the world</t>
  </si>
  <si>
    <t>sha11.FS.RI.1.5</t>
  </si>
  <si>
    <t>Bilateral donors</t>
  </si>
  <si>
    <t>sha11.FS.RI.1.5.1</t>
  </si>
  <si>
    <t>Multilateral donors</t>
  </si>
  <si>
    <t>sha11.FS.RI.1.5.2</t>
  </si>
  <si>
    <t>AfDB</t>
  </si>
  <si>
    <t>sha11.FS.RI.1.5.2.1</t>
  </si>
  <si>
    <t>AfDF</t>
  </si>
  <si>
    <t>sha11.FS.RI.1.5.2.2</t>
  </si>
  <si>
    <t>Arab Fund (AFESD)</t>
  </si>
  <si>
    <t>sha11.FS.RI.1.5.2.3</t>
  </si>
  <si>
    <t xml:space="preserve">AsDB </t>
  </si>
  <si>
    <t>sha11.FS.RI.1.5.2.4</t>
  </si>
  <si>
    <t>BADEA</t>
  </si>
  <si>
    <t>sha11.FS.RI.1.5.2.5</t>
  </si>
  <si>
    <t>EU Institutions</t>
  </si>
  <si>
    <t>sha11.FS.RI.1.5.2.6</t>
  </si>
  <si>
    <t>GAVI</t>
  </si>
  <si>
    <t>sha11.FS.RI.1.5.2.7</t>
  </si>
  <si>
    <t>Global Fund</t>
  </si>
  <si>
    <t>sha11.FS.RI.1.5.2.8</t>
  </si>
  <si>
    <t>IDA + IBRD (World Bank)</t>
  </si>
  <si>
    <t>sha11.FS.RI.1.5.2.9</t>
  </si>
  <si>
    <t xml:space="preserve">IDB </t>
  </si>
  <si>
    <t>sha11.FS.RI.1.5.2.10</t>
  </si>
  <si>
    <t>OFID</t>
  </si>
  <si>
    <t>sha11.FS.RI.1.5.2.11</t>
  </si>
  <si>
    <t>UNAIDS</t>
  </si>
  <si>
    <t>sha11.FS.RI.1.5.2.12</t>
  </si>
  <si>
    <t>UNDP</t>
  </si>
  <si>
    <t>sha11.FS.RI.1.5.2.13</t>
  </si>
  <si>
    <t>UNECE</t>
  </si>
  <si>
    <t>sha11.FS.RI.1.5.2.14</t>
  </si>
  <si>
    <t>UNRWA</t>
  </si>
  <si>
    <t>sha11.FS.RI.1.5.2.15</t>
  </si>
  <si>
    <t>UNFPA</t>
  </si>
  <si>
    <t>sha11.FS.RI.1.5.2.16</t>
  </si>
  <si>
    <t>UNICEF</t>
  </si>
  <si>
    <t>sha11.FS.RI.1.5.2.17</t>
  </si>
  <si>
    <t>UNPBF</t>
  </si>
  <si>
    <t>sha11.FS.RI.1.5.2.18</t>
  </si>
  <si>
    <t>WFP</t>
  </si>
  <si>
    <t>sha11.FS.RI.1.5.2.19</t>
  </si>
  <si>
    <t>WHO</t>
  </si>
  <si>
    <t>sha11.FS.RI.1.5.2.20</t>
  </si>
  <si>
    <t>Other and Unspecified multilaterial donors (n.e.c.)</t>
  </si>
  <si>
    <t>sha11.FS.RI.1.5.2.nec</t>
  </si>
  <si>
    <t>Private donors</t>
  </si>
  <si>
    <t>sha11.FS.RI.1.5.3</t>
  </si>
  <si>
    <t>Unspecified rest of the world (n.e.c.)</t>
  </si>
  <si>
    <t>sha11.FS.RI.1.5.nec</t>
  </si>
  <si>
    <t>Unspecified institutional units providing revenues to financing schemes (n.e.c.)</t>
  </si>
  <si>
    <t>sha11.FS.RI.1.nec</t>
  </si>
  <si>
    <t>Current health expenditure by revenues of health care financing schemes</t>
  </si>
  <si>
    <t>sha11.FS</t>
  </si>
  <si>
    <t>Transfers from government domestic revenue (allocated to health purposes)</t>
  </si>
  <si>
    <t>sha11.FS.1</t>
  </si>
  <si>
    <t>Internal transfers and grants</t>
  </si>
  <si>
    <t>sha11.FS.1.1</t>
  </si>
  <si>
    <t>Transfers by government on behalf of specific groups</t>
  </si>
  <si>
    <t>sha11.FS.1.2</t>
  </si>
  <si>
    <t>Subsidies</t>
  </si>
  <si>
    <t>sha11.FS.1.3</t>
  </si>
  <si>
    <t>Other transfers from government domestic revenue</t>
  </si>
  <si>
    <t>sha11.FS.1.4</t>
  </si>
  <si>
    <t>Transfers distributed by government from foreign origin</t>
  </si>
  <si>
    <t>sha11.FS.2</t>
  </si>
  <si>
    <t>Social insurance contributions</t>
  </si>
  <si>
    <t>sha11.FS.3</t>
  </si>
  <si>
    <t>Social insurance contributions from employees</t>
  </si>
  <si>
    <t>sha11.FS.3.1</t>
  </si>
  <si>
    <t>Social insurance contributions from employers</t>
  </si>
  <si>
    <t>sha11.FS.3.2</t>
  </si>
  <si>
    <t>Social insurance contributions from self-employed</t>
  </si>
  <si>
    <t>sha11.FS.3.3</t>
  </si>
  <si>
    <t>Other social insurance contributions</t>
  </si>
  <si>
    <t>sha11.FS.3.4</t>
  </si>
  <si>
    <t>Compulsory prepayment (Other, and unspecified, than FS.3)</t>
  </si>
  <si>
    <t>sha11.FS.4</t>
  </si>
  <si>
    <t>Compulsory prepayment from individuals/households</t>
  </si>
  <si>
    <t>sha11.FS.4.1</t>
  </si>
  <si>
    <t>Compulsory prepayment from employers</t>
  </si>
  <si>
    <t>sha11.FS.4.2</t>
  </si>
  <si>
    <t>Other compulsory prepaid revenues</t>
  </si>
  <si>
    <t>sha11.FS.4.3</t>
  </si>
  <si>
    <t>Voluntary prepayment</t>
  </si>
  <si>
    <t>sha11.FS.5</t>
  </si>
  <si>
    <t>Voluntary prepayment from individuals/households</t>
  </si>
  <si>
    <t>sha11.FS.5.1</t>
  </si>
  <si>
    <t>Voluntary prepayment from employers</t>
  </si>
  <si>
    <t>sha11.FS.5.2</t>
  </si>
  <si>
    <t>Other voluntary prepaid revenues</t>
  </si>
  <si>
    <t>sha11.FS.5.3</t>
  </si>
  <si>
    <t>Other domestic revenues n.e.c.</t>
  </si>
  <si>
    <t>sha11.FS.6</t>
  </si>
  <si>
    <t>Other revenues from households n.e.c.</t>
  </si>
  <si>
    <t>sha11.FS.6.1</t>
  </si>
  <si>
    <t>Other revenues from corporations n.e.c.</t>
  </si>
  <si>
    <t>sha11.FS.6.2</t>
  </si>
  <si>
    <t>Other revenues from NPISH n.e.c.</t>
  </si>
  <si>
    <t>sha11.FS.6.3</t>
  </si>
  <si>
    <t>Unspecified other domestic revenues (n.e.c.)</t>
  </si>
  <si>
    <t>sha11.FS.6.nec</t>
  </si>
  <si>
    <t>Direct foreign transfers</t>
  </si>
  <si>
    <t>sha11.FS.7</t>
  </si>
  <si>
    <t>Direct foreign financial transfers</t>
  </si>
  <si>
    <t>sha11.FS.7.1</t>
  </si>
  <si>
    <t>Direct foreign aid in kind</t>
  </si>
  <si>
    <t>sha11.FS.7.2</t>
  </si>
  <si>
    <t>Direct foreign aid in goods</t>
  </si>
  <si>
    <t>sha11.FS.7.2.1</t>
  </si>
  <si>
    <t>Direct foreign aid in kind: services (including TA)</t>
  </si>
  <si>
    <t>sha11.FS.7.2.2</t>
  </si>
  <si>
    <t>Unspecified direct foreign aid in kind (n.e.c.)</t>
  </si>
  <si>
    <t>sha11.FS.7.2.nec</t>
  </si>
  <si>
    <t>Other direct foreign transfers (n.e.c.)</t>
  </si>
  <si>
    <t>sha11.FS.7.3</t>
  </si>
  <si>
    <t>Unspecified revenues of health care financing schemes (n.e.c.)</t>
  </si>
  <si>
    <t>sha11.FS.nec</t>
  </si>
  <si>
    <t>Current health expenditure by financing agents</t>
  </si>
  <si>
    <t>sha11.FA</t>
  </si>
  <si>
    <t>General government</t>
  </si>
  <si>
    <t>sha11.FA.1</t>
  </si>
  <si>
    <t>Central government</t>
  </si>
  <si>
    <t>sha11.FA.1.1</t>
  </si>
  <si>
    <t>Ministry of Health</t>
  </si>
  <si>
    <t>sha11.FA.1.1.1</t>
  </si>
  <si>
    <t>Other ministries and public units (belonging to central government)</t>
  </si>
  <si>
    <t>sha11.FA.1.1.2</t>
  </si>
  <si>
    <t>National Health Service Agency (NCDC)</t>
  </si>
  <si>
    <t>sha11.FA.1.1.3</t>
  </si>
  <si>
    <t xml:space="preserve">National Health Insurance Agency </t>
  </si>
  <si>
    <t>sha11.FA.1.1.4</t>
  </si>
  <si>
    <t>Unspecified central government agents (n.e.c.)</t>
  </si>
  <si>
    <t>sha11.FA.1.1.nec</t>
  </si>
  <si>
    <t>State/Regional/Local government</t>
  </si>
  <si>
    <t>sha11.FA.1.2</t>
  </si>
  <si>
    <t xml:space="preserve">Social security agency </t>
  </si>
  <si>
    <t>sha11.FA.1.3</t>
  </si>
  <si>
    <t>Social Health Insurance Agency</t>
  </si>
  <si>
    <t>sha11.FA.1.3.1</t>
  </si>
  <si>
    <t>Other social security agency (ssa)</t>
  </si>
  <si>
    <t>sha11.FA.1.3.2</t>
  </si>
  <si>
    <t>All other general government units</t>
  </si>
  <si>
    <t>sha11.FA.1.9</t>
  </si>
  <si>
    <t>Insurance corporations</t>
  </si>
  <si>
    <t>sha11.FA.2</t>
  </si>
  <si>
    <t>Commercial insurance companies</t>
  </si>
  <si>
    <t>sha11.FA.2.1</t>
  </si>
  <si>
    <t>Mutual and other profit insurance organisations</t>
  </si>
  <si>
    <t>sha11.FA.2.2</t>
  </si>
  <si>
    <t>Unspecified insurance corporations (n.e.c.)</t>
  </si>
  <si>
    <t>sha11.FA.2.nec</t>
  </si>
  <si>
    <t>Corporations (Other than insurance corporations) (part of HF.RI.1.2)</t>
  </si>
  <si>
    <t>sha11.FA.3</t>
  </si>
  <si>
    <t>Health management and provider corporations</t>
  </si>
  <si>
    <t>sha11.FA.3.1</t>
  </si>
  <si>
    <t>Corporations (Other than providers of health services)</t>
  </si>
  <si>
    <t>sha11.FA.3.2</t>
  </si>
  <si>
    <t>Unspecified corporations (n.e.c.)</t>
  </si>
  <si>
    <t>sha11.FA.3.nec</t>
  </si>
  <si>
    <t>Non-profit institutions serving households (NPISH)</t>
  </si>
  <si>
    <t>sha11.FA.4</t>
  </si>
  <si>
    <t>sha11.FA.5</t>
  </si>
  <si>
    <t>sha11.FA.6</t>
  </si>
  <si>
    <t>International organisations</t>
  </si>
  <si>
    <t>sha11.FA.6.1</t>
  </si>
  <si>
    <t>Foreign governments</t>
  </si>
  <si>
    <t>sha11.FA.6.2</t>
  </si>
  <si>
    <t>Other foreign entities</t>
  </si>
  <si>
    <t>sha11.FA.6.3</t>
  </si>
  <si>
    <t>Unspecified financing agents (n.e.c.)</t>
  </si>
  <si>
    <t>sha11.FA.nec</t>
  </si>
  <si>
    <t>Current health expenditure by financing schemes</t>
  </si>
  <si>
    <t>sha11.HF</t>
  </si>
  <si>
    <t>Government schemes and compulsory contributory health care financing schemes</t>
  </si>
  <si>
    <t>sha11.HF.1</t>
  </si>
  <si>
    <t>Government schemes and compulsory contributory health care financing schemes managed by general government agents</t>
  </si>
  <si>
    <t>sha11.HF.1xFA.1</t>
  </si>
  <si>
    <t>Government schemes</t>
  </si>
  <si>
    <t>sha11.HF.1.1</t>
  </si>
  <si>
    <t>Central government schemes</t>
  </si>
  <si>
    <t>sha11.HF.1.1.1</t>
  </si>
  <si>
    <t>State/regional/local government schemes</t>
  </si>
  <si>
    <t>sha11.HF.1.1.2</t>
  </si>
  <si>
    <t>Unspecified government schemes (n.e.c.)</t>
  </si>
  <si>
    <t>sha11.HF.1.1.nec</t>
  </si>
  <si>
    <t>Compulsory contributory health insurance schemes</t>
  </si>
  <si>
    <t>sha11.HF.1.2</t>
  </si>
  <si>
    <t>Social health insurance schemes</t>
  </si>
  <si>
    <t>sha11.HF.1.2.1</t>
  </si>
  <si>
    <t>Compulsory private insurance schemes</t>
  </si>
  <si>
    <t>sha11.HF.1.2.2</t>
  </si>
  <si>
    <t>Unspecified compulsory contributory health insurance schemes (n.e.c.)</t>
  </si>
  <si>
    <t>sha11.HF.1.2.nec</t>
  </si>
  <si>
    <t>Compulsory Medical Saving Accounts (CMSA)</t>
  </si>
  <si>
    <t>sha11.HF.1.3</t>
  </si>
  <si>
    <t>Unspecified government schemes and compulsory contributory schemes (n.e.c.)</t>
  </si>
  <si>
    <t>sha11.HF.1.nec</t>
  </si>
  <si>
    <t>Voluntary health care payment schemes</t>
  </si>
  <si>
    <t>sha11.HF.2</t>
  </si>
  <si>
    <t>Voluntary health insurance schemes</t>
  </si>
  <si>
    <t>sha11.HF.2.1</t>
  </si>
  <si>
    <t>Primary/substitutory health insurance schemes</t>
  </si>
  <si>
    <t>sha11.HF.2.1.1</t>
  </si>
  <si>
    <t>Employer-based insurance (Other than enterprises schemes)</t>
  </si>
  <si>
    <t>sha11.HF.2.1.1.1</t>
  </si>
  <si>
    <t>Government-based voluntary insurance</t>
  </si>
  <si>
    <t>sha11.HF.2.1.1.2</t>
  </si>
  <si>
    <t>Other primary coverage schemes</t>
  </si>
  <si>
    <t>sha11.HF.2.1.1.3</t>
  </si>
  <si>
    <t>Complementary/supplementary insurance schemes</t>
  </si>
  <si>
    <t>sha11.HF.2.1.2</t>
  </si>
  <si>
    <t>Community-based insurance</t>
  </si>
  <si>
    <t>sha11.HF.2.1.2.1</t>
  </si>
  <si>
    <t>Other complementary/supplementary insurance</t>
  </si>
  <si>
    <t>sha11.HF.2.1.2.2</t>
  </si>
  <si>
    <t>Unspecified voluntary health insurance schemes (n.e.c.)</t>
  </si>
  <si>
    <t>sha11.HF.2.1.nec</t>
  </si>
  <si>
    <t>NPISH financing schemes (including development agencies)</t>
  </si>
  <si>
    <t>sha11.HF.2.2</t>
  </si>
  <si>
    <t>NPISH financing schemes (excluding HF.2.2.2)</t>
  </si>
  <si>
    <t>sha11.HF.2.2.1</t>
  </si>
  <si>
    <t>Resident foreign agencies schemes</t>
  </si>
  <si>
    <t>sha11.HF.2.2.2</t>
  </si>
  <si>
    <t>Unspecified NPISH financing schemes (n.e.c.)</t>
  </si>
  <si>
    <t>sha11.HF.2.2.nec</t>
  </si>
  <si>
    <t>Enterprise financing schemes</t>
  </si>
  <si>
    <t>sha11.HF.2.3</t>
  </si>
  <si>
    <t>Enterprises (except health care providers) financing schemes</t>
  </si>
  <si>
    <t>sha11.HF.2.3.1</t>
  </si>
  <si>
    <t>Health care providers financing schemes</t>
  </si>
  <si>
    <t>sha11.HF.2.3.2</t>
  </si>
  <si>
    <t>Unspecified enterprise financing schemes (n.e.c.)</t>
  </si>
  <si>
    <t>sha11.HF.2.3.nec</t>
  </si>
  <si>
    <t>Unspecified voluntary health care payment schemes (n.e.c.)</t>
  </si>
  <si>
    <t>sha11.HF.2.nec</t>
  </si>
  <si>
    <t>Household out-of-pocket payment</t>
  </si>
  <si>
    <t>sha11.HF.3</t>
  </si>
  <si>
    <t>Out-of-pocket excluding cost-sharing</t>
  </si>
  <si>
    <t>sha11.HF.3.1</t>
  </si>
  <si>
    <t>Cost sharing with third-party payers</t>
  </si>
  <si>
    <t>sha11.HF.3.2</t>
  </si>
  <si>
    <t>Cost sharing with government schemes and compulsory contributory health insurance schemes</t>
  </si>
  <si>
    <t>sha11.HF.3.2.1</t>
  </si>
  <si>
    <t>Cost sharing with voluntary insurance schemes</t>
  </si>
  <si>
    <t>sha11.HF.3.2.2</t>
  </si>
  <si>
    <t>Unspecified cost sharing with third-party payers (n.e.c.)</t>
  </si>
  <si>
    <t>sha11.HF.3.2.nec</t>
  </si>
  <si>
    <t>Unspecified household out-of-pocket payment (n.e.c.)</t>
  </si>
  <si>
    <t>sha11.HF.3.nec</t>
  </si>
  <si>
    <t>Rest of the world financing schemes (non-resident)</t>
  </si>
  <si>
    <t>sha11.HF.4</t>
  </si>
  <si>
    <t>Compulsory schemes (resident)</t>
  </si>
  <si>
    <t>sha11.HF.4.1</t>
  </si>
  <si>
    <t>Compulsory health insurance schemes (resident)</t>
  </si>
  <si>
    <t>sha11.HF.4.1.1</t>
  </si>
  <si>
    <t>Other compulsory schemes (resident)</t>
  </si>
  <si>
    <t>sha11.HF.4.1.2</t>
  </si>
  <si>
    <t>Voluntary schemes (resident)</t>
  </si>
  <si>
    <t>sha11.HF.4.2</t>
  </si>
  <si>
    <t>Voluntary health insurance schemes (resident)</t>
  </si>
  <si>
    <t>sha11.HF.4.2.1</t>
  </si>
  <si>
    <t>Other schemes (resident)</t>
  </si>
  <si>
    <t>sha11.HF.4.2.2</t>
  </si>
  <si>
    <t>Philanthropy/international NGOs schemes</t>
  </si>
  <si>
    <t>sha11.HF.4.2.2.1</t>
  </si>
  <si>
    <t>Foreign development agencies schemes</t>
  </si>
  <si>
    <t>sha11.HF.4.2.2.2</t>
  </si>
  <si>
    <t>Schemes of enclaves (e.g. international organisations or embassies)</t>
  </si>
  <si>
    <t>sha11.HF.4.2.2.3</t>
  </si>
  <si>
    <t>Unspecified other resident voluntary schemes (n.e.c.)</t>
  </si>
  <si>
    <t>sha11.HF.4.2.2.nec</t>
  </si>
  <si>
    <t>Unspecified rest of the world financing schemes (n.e.c.)</t>
  </si>
  <si>
    <t>sha11.HF.4.nec</t>
  </si>
  <si>
    <t>Unspecified financing schemes (n.e.c.)</t>
  </si>
  <si>
    <t>sha11.HF.nec</t>
  </si>
  <si>
    <t>Current health expenditure by health care providers</t>
  </si>
  <si>
    <t>sha11.HP</t>
  </si>
  <si>
    <t>Hospitals</t>
  </si>
  <si>
    <t>sha11.HP.1</t>
  </si>
  <si>
    <t>General hospitals</t>
  </si>
  <si>
    <t>sha11.HP.1.1</t>
  </si>
  <si>
    <t>Mental health hospitals</t>
  </si>
  <si>
    <t>sha11.HP.1.2</t>
  </si>
  <si>
    <t>Specialised hospitals (Other than mental health hospitals)</t>
  </si>
  <si>
    <t>sha11.HP.1.3</t>
  </si>
  <si>
    <t>Unspecified hospitals (n.e.c.)</t>
  </si>
  <si>
    <t>sha11.HP.1.nec</t>
  </si>
  <si>
    <t>Residential long-term care facilities</t>
  </si>
  <si>
    <t>sha11.HP.2</t>
  </si>
  <si>
    <t>Long-term nursing care facilities</t>
  </si>
  <si>
    <t>sha11.HP.2.1</t>
  </si>
  <si>
    <t>Mental health and substance abuse facilities</t>
  </si>
  <si>
    <t>sha11.HP.2.2</t>
  </si>
  <si>
    <t>Other residential long-term care facilities</t>
  </si>
  <si>
    <t>sha11.HP.2.9</t>
  </si>
  <si>
    <t>Providers of ambulatory health care</t>
  </si>
  <si>
    <t>sha11.HP.3</t>
  </si>
  <si>
    <t>Medical practices</t>
  </si>
  <si>
    <t>sha11.HP.3.1</t>
  </si>
  <si>
    <t>Offices of general medical practitioners</t>
  </si>
  <si>
    <t>sha11.HP.3.1.1</t>
  </si>
  <si>
    <t>Offices of mental medical specialists</t>
  </si>
  <si>
    <t>sha11.HP.3.1.2</t>
  </si>
  <si>
    <t>Offices of medical specialists (Other than mental medical specialists)</t>
  </si>
  <si>
    <t>sha11.HP.3.1.3</t>
  </si>
  <si>
    <t>Unspecified medical practices (n.e.c.)</t>
  </si>
  <si>
    <t>sha11.HP.3.1.nec</t>
  </si>
  <si>
    <t>Dental practice</t>
  </si>
  <si>
    <t>sha11.HP.3.2</t>
  </si>
  <si>
    <t>Other health care practitioners</t>
  </si>
  <si>
    <t>sha11.HP.3.3</t>
  </si>
  <si>
    <t>Ambulatory health care centres</t>
  </si>
  <si>
    <t>sha11.HP.3.4</t>
  </si>
  <si>
    <t>Family planning centres</t>
  </si>
  <si>
    <t>sha11.HP.3.4.1</t>
  </si>
  <si>
    <t>Ambulatory mental health and substance abuse centres</t>
  </si>
  <si>
    <t>sha11.HP.3.4.2</t>
  </si>
  <si>
    <t>Free-standing ambulatory surgery centres</t>
  </si>
  <si>
    <t>sha11.HP.3.4.3</t>
  </si>
  <si>
    <t>Dialysis care centres</t>
  </si>
  <si>
    <t>sha11.HP.3.4.4</t>
  </si>
  <si>
    <t>specialised ambulatory health care centres</t>
  </si>
  <si>
    <t>sha11.HP.3.4.5</t>
  </si>
  <si>
    <t>All Other ambulatory centres</t>
  </si>
  <si>
    <t>sha11.HP.3.4.9</t>
  </si>
  <si>
    <t>Providers of home health care services</t>
  </si>
  <si>
    <t>sha11.HP.3.5</t>
  </si>
  <si>
    <t>Unspecified providers of ambulatory health care (n.e.c.)</t>
  </si>
  <si>
    <t>sha11.HP.3.nec</t>
  </si>
  <si>
    <t>Providers of ancillary services</t>
  </si>
  <si>
    <t>sha11.HP.4</t>
  </si>
  <si>
    <t>Providers of patient transportation and emergency rescue</t>
  </si>
  <si>
    <t>sha11.HP.4.1</t>
  </si>
  <si>
    <t>Medical and diagnostic laboratories</t>
  </si>
  <si>
    <t>sha11.HP.4.2</t>
  </si>
  <si>
    <t>Other providers of ancillary services</t>
  </si>
  <si>
    <t>sha11.HP.4.9</t>
  </si>
  <si>
    <t>Retailers and Other providers of medical goods</t>
  </si>
  <si>
    <t>sha11.HP.5</t>
  </si>
  <si>
    <t>Pharmacies</t>
  </si>
  <si>
    <t>sha11.HP.5.1</t>
  </si>
  <si>
    <t>Retail sellers and Other suppliers of durable medical goods and medical appliances</t>
  </si>
  <si>
    <t>sha11.HP.5.2</t>
  </si>
  <si>
    <t>All Other miscellaneous sellers and Other suppliers of pharmaceuticals and medical goods</t>
  </si>
  <si>
    <t>sha11.HP.5.9</t>
  </si>
  <si>
    <t>Providers of preventive care</t>
  </si>
  <si>
    <t>sha11.HP.6</t>
  </si>
  <si>
    <t>Providers of health care system administration and financing</t>
  </si>
  <si>
    <t>sha11.HP.7</t>
  </si>
  <si>
    <t>Government health administration agencies</t>
  </si>
  <si>
    <t>sha11.HP.7.1</t>
  </si>
  <si>
    <t>Social health insurance agencies</t>
  </si>
  <si>
    <t>sha11.HP.7.2</t>
  </si>
  <si>
    <t>Private health insurance administration agencies</t>
  </si>
  <si>
    <t>sha11.HP.7.3</t>
  </si>
  <si>
    <t>Other administration agencies</t>
  </si>
  <si>
    <t>sha11.HP.7.9</t>
  </si>
  <si>
    <t>Rest of economy</t>
  </si>
  <si>
    <t>sha11.HP.8</t>
  </si>
  <si>
    <t>Households as providers of home health care</t>
  </si>
  <si>
    <t>sha11.HP.8.1</t>
  </si>
  <si>
    <t>All Other industries as secondary providers of health care</t>
  </si>
  <si>
    <t>sha11.HP.8.2</t>
  </si>
  <si>
    <t>Community health workers (or village health worker, community health aide, etc.)</t>
  </si>
  <si>
    <t>sha11.HP.8.3</t>
  </si>
  <si>
    <t>Other industries n.e.c.</t>
  </si>
  <si>
    <t>sha11.HP.8.9</t>
  </si>
  <si>
    <t>sha11.HP.9</t>
  </si>
  <si>
    <t>Unspecified health care providers (n.e.c.)</t>
  </si>
  <si>
    <t>sha11.HP.nec</t>
  </si>
  <si>
    <t>Current health expenditure by health care functions</t>
  </si>
  <si>
    <t>sha11.HC</t>
  </si>
  <si>
    <t>Curative care</t>
  </si>
  <si>
    <t>sha11.HC.1</t>
  </si>
  <si>
    <t>Inpatient curative care</t>
  </si>
  <si>
    <t>sha11.HC.1.1</t>
  </si>
  <si>
    <t>Day curative care</t>
  </si>
  <si>
    <t>sha11.HC.1.2</t>
  </si>
  <si>
    <t>Outpatient curative care</t>
  </si>
  <si>
    <t>sha11.HC.1.3</t>
  </si>
  <si>
    <t>Home-based curative care</t>
  </si>
  <si>
    <t>sha11.HC.1.4</t>
  </si>
  <si>
    <t>Unspecified curative care (n.e.c.)</t>
  </si>
  <si>
    <t>sha11.HC.1.nec</t>
  </si>
  <si>
    <t>Rehabilitative care</t>
  </si>
  <si>
    <t>sha11.HC.2</t>
  </si>
  <si>
    <t>Long-term care (health)</t>
  </si>
  <si>
    <t>sha11.HC.3</t>
  </si>
  <si>
    <t>Ancillary services (specified by function)</t>
  </si>
  <si>
    <t>sha11.HC.4</t>
  </si>
  <si>
    <t>Medical goods (specified by function)</t>
  </si>
  <si>
    <t>sha11.HC.5</t>
  </si>
  <si>
    <t>Pharmaceuticals and Other medical durable goods</t>
  </si>
  <si>
    <t>sha11.HC.5.1</t>
  </si>
  <si>
    <t>Prescribed medicines</t>
  </si>
  <si>
    <t>sha11.HC.5.1.1</t>
  </si>
  <si>
    <t>Over-the-counter medicines</t>
  </si>
  <si>
    <t>sha11.HC.5.1.2</t>
  </si>
  <si>
    <t>Other medical durable goods</t>
  </si>
  <si>
    <t>sha11.HC.5.1.3</t>
  </si>
  <si>
    <t>Therapeutic appliances and Other medical goods</t>
  </si>
  <si>
    <t>sha11.HC.5.2</t>
  </si>
  <si>
    <t>Unspecified medical goods (n.e.c.)</t>
  </si>
  <si>
    <t>sha11.HC.5.nec</t>
  </si>
  <si>
    <t>Preventive care</t>
  </si>
  <si>
    <t>sha11.HC.6</t>
  </si>
  <si>
    <t>Information, education and counseling (IEC) programmes</t>
  </si>
  <si>
    <t>sha11.HC.6.1</t>
  </si>
  <si>
    <t>Addictive substances IEC programmes</t>
  </si>
  <si>
    <t>sha11.HC.6.1.1</t>
  </si>
  <si>
    <t>Tobacco IEC programmes</t>
  </si>
  <si>
    <t>sha11.HC.6.1.1.1</t>
  </si>
  <si>
    <t>Alcohol IEC programmes</t>
  </si>
  <si>
    <t>sha11.HC.6.1.1.2</t>
  </si>
  <si>
    <t>Drugs IEC programmes</t>
  </si>
  <si>
    <t>sha11.HC.6.1.1.3</t>
  </si>
  <si>
    <t>Other and unspecified addictive substances IEC programmes (n.e.c.)</t>
  </si>
  <si>
    <t>sha11.HC.6.1.1.nec</t>
  </si>
  <si>
    <t>Nutrition IEC programmes</t>
  </si>
  <si>
    <t>sha11.HC.6.1.2</t>
  </si>
  <si>
    <t>Safe sex IEC programmes</t>
  </si>
  <si>
    <t>sha11.HC.6.1.3</t>
  </si>
  <si>
    <t>Phycical inactivity IEC programmes</t>
  </si>
  <si>
    <t>sha11.HC.6.1.4</t>
  </si>
  <si>
    <t>Other and unspecified IEC programmes (n.e.c.)</t>
  </si>
  <si>
    <t>sha11.HC.6.1.nec</t>
  </si>
  <si>
    <t>Immunisation programmes</t>
  </si>
  <si>
    <t>sha11.HC.6.2</t>
  </si>
  <si>
    <t>Early disease detection programmes</t>
  </si>
  <si>
    <t>sha11.HC.6.3</t>
  </si>
  <si>
    <t>Healthy condition monitoring programmes</t>
  </si>
  <si>
    <t>sha11.HC.6.4</t>
  </si>
  <si>
    <t>Epidemiological surveillance and risk and disease control programmes</t>
  </si>
  <si>
    <t>sha11.HC.6.5</t>
  </si>
  <si>
    <t>Planning &amp; Management</t>
  </si>
  <si>
    <t>sha11.HC.6.5.1</t>
  </si>
  <si>
    <t>Monitoring &amp; Evaluation (M&amp;E)</t>
  </si>
  <si>
    <t>sha11.HC.6.5.2</t>
  </si>
  <si>
    <t>Procurement &amp; supply management</t>
  </si>
  <si>
    <t>sha11.HC.6.5.3</t>
  </si>
  <si>
    <t>Interventions</t>
  </si>
  <si>
    <t>sha11.HC.6.5.4</t>
  </si>
  <si>
    <t>Male circumcision</t>
  </si>
  <si>
    <t>sha11.HC.6.5.4.1</t>
  </si>
  <si>
    <t>Condom promotion and distribution</t>
  </si>
  <si>
    <t>sha11.HC.6.5.4.2</t>
  </si>
  <si>
    <t>Syringe-exchange programme</t>
  </si>
  <si>
    <t>sha11.HC.6.5.4.3</t>
  </si>
  <si>
    <t>Drug substitution programme</t>
  </si>
  <si>
    <t>sha11.HC.6.5.4.4</t>
  </si>
  <si>
    <t>Other and unspecified interventions (n.e.c.)</t>
  </si>
  <si>
    <t>sha11.HC.6.5.4.nec</t>
  </si>
  <si>
    <t>Unspecified epidemiological surveillance and risk and disease control programmes (n.e.c.)</t>
  </si>
  <si>
    <t>sha11.HC.6.5.nec</t>
  </si>
  <si>
    <t>Preparing for disaster and emergency response programmes</t>
  </si>
  <si>
    <t>sha11.HC.6.6</t>
  </si>
  <si>
    <t>Unspecified preventive care (n.e.c.)</t>
  </si>
  <si>
    <t>sha11.HC.6.nec</t>
  </si>
  <si>
    <t>Governance, and health system and financing administration</t>
  </si>
  <si>
    <t>sha11.HC.7</t>
  </si>
  <si>
    <t>Other health care services not elsewhere classified (n.e.c.)</t>
  </si>
  <si>
    <t>sha11.HC.9</t>
  </si>
  <si>
    <t>Current health expenditure by factors of health care provision</t>
  </si>
  <si>
    <t>sha11.FP</t>
  </si>
  <si>
    <t>Compensation of employees</t>
  </si>
  <si>
    <t>sha11.FP.1</t>
  </si>
  <si>
    <t>Wages and salaries</t>
  </si>
  <si>
    <t>sha11.FP.1.1</t>
  </si>
  <si>
    <t>Social contributions</t>
  </si>
  <si>
    <t>sha11.FP.1.2</t>
  </si>
  <si>
    <t>All Other costs related to employees</t>
  </si>
  <si>
    <t>sha11.FP.1.3</t>
  </si>
  <si>
    <t>Self-employed professional remuneration</t>
  </si>
  <si>
    <t>sha11.FP.2</t>
  </si>
  <si>
    <t>Materials and services used</t>
  </si>
  <si>
    <t>sha11.FP.3</t>
  </si>
  <si>
    <t>Health care services</t>
  </si>
  <si>
    <t>sha11.FP.3.1</t>
  </si>
  <si>
    <t>Laboratory &amp; Imaging services</t>
  </si>
  <si>
    <t>sha11.FP.3.1.1</t>
  </si>
  <si>
    <t>Other health care services (n.e.c.)</t>
  </si>
  <si>
    <t>sha11.FP.3.1.nec</t>
  </si>
  <si>
    <t>Health care goods</t>
  </si>
  <si>
    <t>sha11.FP.3.2</t>
  </si>
  <si>
    <t>Pharmaceuticals</t>
  </si>
  <si>
    <t>sha11.FP.3.2.1</t>
  </si>
  <si>
    <t>ARV</t>
  </si>
  <si>
    <t>sha11.FP.3.2.1.1</t>
  </si>
  <si>
    <t>TB drugs</t>
  </si>
  <si>
    <t>sha11.FP.3.2.1.2</t>
  </si>
  <si>
    <t>Antimalarial medicines</t>
  </si>
  <si>
    <t>sha11.FP.3.2.1.3</t>
  </si>
  <si>
    <t>ACT</t>
  </si>
  <si>
    <t>sha11.FP.3.2.1.3.1</t>
  </si>
  <si>
    <t>Other antimalarial medicines</t>
  </si>
  <si>
    <t>sha11.FP.3.2.1.3.2</t>
  </si>
  <si>
    <t>Vaccines</t>
  </si>
  <si>
    <t>sha11.FP.3.2.1.4</t>
  </si>
  <si>
    <t>Contraceptives</t>
  </si>
  <si>
    <t>sha11.FP.3.2.1.5</t>
  </si>
  <si>
    <t>Other pharmaceuticals (n.e.c.)</t>
  </si>
  <si>
    <t>sha11.FP.3.2.1.nec</t>
  </si>
  <si>
    <t>Other health care goods</t>
  </si>
  <si>
    <t>sha11.FP.3.2.2</t>
  </si>
  <si>
    <t>ITNs</t>
  </si>
  <si>
    <t>sha11.FP.3.2.2.1</t>
  </si>
  <si>
    <t>Insecticides &amp; spraying materials</t>
  </si>
  <si>
    <t>sha11.FP.3.2.2.2</t>
  </si>
  <si>
    <t>Injection supplies</t>
  </si>
  <si>
    <t>sha11.FP.3.2.2.3</t>
  </si>
  <si>
    <t>Diagnostic equipment</t>
  </si>
  <si>
    <t>sha11.FP.3.2.2.4</t>
  </si>
  <si>
    <t>Other and unspecified health care goods (n.e.c.)</t>
  </si>
  <si>
    <t>sha11.FP.3.2.2.nec</t>
  </si>
  <si>
    <t>health care services</t>
  </si>
  <si>
    <t>sha11.FP.3.3</t>
  </si>
  <si>
    <t>Training</t>
  </si>
  <si>
    <t>sha11.FP.3.3.1</t>
  </si>
  <si>
    <t>Technical Assistance</t>
  </si>
  <si>
    <t>sha11.FP.3.3.2</t>
  </si>
  <si>
    <t>Operational research</t>
  </si>
  <si>
    <t>sha11.FP.3.3.3</t>
  </si>
  <si>
    <t>sha11.FP.3.3.nec</t>
  </si>
  <si>
    <t>health care goods</t>
  </si>
  <si>
    <t>sha11.FP.3.4</t>
  </si>
  <si>
    <t>Other materials and services used (n.e.c.)</t>
  </si>
  <si>
    <t>sha11.FP.3.nec</t>
  </si>
  <si>
    <t>Consumption of fixed capital</t>
  </si>
  <si>
    <t>sha11.FP.4</t>
  </si>
  <si>
    <t>Other items of spending on inputs</t>
  </si>
  <si>
    <t>sha11.FP.5</t>
  </si>
  <si>
    <t>Taxes</t>
  </si>
  <si>
    <t>sha11.FP.5.1</t>
  </si>
  <si>
    <t>Other items of spending</t>
  </si>
  <si>
    <t>sha11.FP.5.2</t>
  </si>
  <si>
    <t>Unspecified factors of health care provision (n.e.c.)</t>
  </si>
  <si>
    <t>sha11.FP.nec</t>
  </si>
  <si>
    <t>Current health expenditure by diseases / conditions</t>
  </si>
  <si>
    <t>sha11.DIS.OLD</t>
  </si>
  <si>
    <t>Infectious and parasitic diseases</t>
  </si>
  <si>
    <t>sha11.DIS.1</t>
  </si>
  <si>
    <t>HIV/AIDS and Other Sexually Transmitted Diseases (STDs)</t>
  </si>
  <si>
    <t>sha11.DIS.1.1</t>
  </si>
  <si>
    <t>HIV/AIDS and Opportunistic Infections (OIs)</t>
  </si>
  <si>
    <t>sha11.DIS.1.1.1</t>
  </si>
  <si>
    <t>STDs Other than HIV/AIDS</t>
  </si>
  <si>
    <t>sha11.DIS.1.1.2</t>
  </si>
  <si>
    <t>Unspecified HIV/AIDS and Other STDs (n.e.c.)</t>
  </si>
  <si>
    <t>sha11.DIS.1.1.nec</t>
  </si>
  <si>
    <t>Tuberculosis (TB)</t>
  </si>
  <si>
    <t>sha11.DIS.1.2</t>
  </si>
  <si>
    <t>Malaria</t>
  </si>
  <si>
    <t>sha11.DIS.1.3</t>
  </si>
  <si>
    <t>Neglected tropical diseases</t>
  </si>
  <si>
    <t>sha11.DIS.1.6</t>
  </si>
  <si>
    <t>Vaccine preventable diseases</t>
  </si>
  <si>
    <t>sha11.DIS.1.7</t>
  </si>
  <si>
    <t>Hepatitis</t>
  </si>
  <si>
    <t>sha11.DIS.1.8</t>
  </si>
  <si>
    <t>Other and unspecified infectious and parasitic diseases (n.e.c.)</t>
  </si>
  <si>
    <t>sha11.DIS.1.nec</t>
  </si>
  <si>
    <t>Reproductive health</t>
  </si>
  <si>
    <t>sha11.DIS.2</t>
  </si>
  <si>
    <t>Maternal conditions</t>
  </si>
  <si>
    <t>sha11.DIS.2.1</t>
  </si>
  <si>
    <t>Contraceptive management (family planning)</t>
  </si>
  <si>
    <t>sha11.DIS.2.3</t>
  </si>
  <si>
    <t>Unspecified reproductive health conditions (n.e.c.)</t>
  </si>
  <si>
    <t>sha11.DIS.2.nec</t>
  </si>
  <si>
    <t>Nutritional deficiencies</t>
  </si>
  <si>
    <t>sha11.DIS.3</t>
  </si>
  <si>
    <t>Noncommunicable diseases</t>
  </si>
  <si>
    <t>sha11.DIS.4</t>
  </si>
  <si>
    <t>Neoplasms</t>
  </si>
  <si>
    <t>sha11.DIS.4.1</t>
  </si>
  <si>
    <t>Endocrine and metabolic disorders</t>
  </si>
  <si>
    <t>sha11.DIS.4.2</t>
  </si>
  <si>
    <t>Diabetes</t>
  </si>
  <si>
    <t>sha11.DIS.4.2.1</t>
  </si>
  <si>
    <t>Other and unspecified endocrine and metabolic disorders (n.e.c.)</t>
  </si>
  <si>
    <t>sha11.DIS.4.2.nec</t>
  </si>
  <si>
    <t>Cardiovascular diseases</t>
  </si>
  <si>
    <t>sha11.DIS.4.3</t>
  </si>
  <si>
    <t>Hypertensive diseases</t>
  </si>
  <si>
    <t>sha11.DIS.4.3.1</t>
  </si>
  <si>
    <t>Other and unspecified cardiovascular diseases (n.e.c.)</t>
  </si>
  <si>
    <t>sha11.DIS.4.3.nec</t>
  </si>
  <si>
    <t>Mental &amp; behavioural disorders, and Neurological conditions</t>
  </si>
  <si>
    <t>sha11.DIS.4.4</t>
  </si>
  <si>
    <t>Mental (psychiatric) disorders</t>
  </si>
  <si>
    <t>sha11.DIS.4.4.1</t>
  </si>
  <si>
    <t>Neurological conditions</t>
  </si>
  <si>
    <t>sha11.DIS.4.4.3</t>
  </si>
  <si>
    <t>Unspecified mental &amp; behavioural disorders and neurological conditions (n.e.c.)</t>
  </si>
  <si>
    <t>sha11.DIS.4.4.nec</t>
  </si>
  <si>
    <t>Other and unspecified noncommunicable diseases (n.e.c.)</t>
  </si>
  <si>
    <t>sha11.DIS.4.nec</t>
  </si>
  <si>
    <t>Injuries</t>
  </si>
  <si>
    <t>sha11.DIS.5</t>
  </si>
  <si>
    <t>Road traffic accidents</t>
  </si>
  <si>
    <t>sha11.DIS.5.1</t>
  </si>
  <si>
    <t>Other and unspecified injuries (n.e.c.)</t>
  </si>
  <si>
    <t>sha11.DIS.5.nec</t>
  </si>
  <si>
    <t>disease specific</t>
  </si>
  <si>
    <t>sha11.DIS.6</t>
  </si>
  <si>
    <t>Other and unspecified diseases/conditions (n.e.c.)</t>
  </si>
  <si>
    <t>sha11.DIS.nec</t>
  </si>
  <si>
    <t>Current health expenditure by age</t>
  </si>
  <si>
    <t>sha11.AGE</t>
  </si>
  <si>
    <t>&lt; 5 years old</t>
  </si>
  <si>
    <t>sha11.AGE.1</t>
  </si>
  <si>
    <t>≥ 5 years old</t>
  </si>
  <si>
    <t>sha11.AGE.2</t>
  </si>
  <si>
    <t>Other and unspecified age (n.e.c.)</t>
  </si>
  <si>
    <t>sha11.AGE.nec</t>
  </si>
  <si>
    <t>Capital health expenditure</t>
  </si>
  <si>
    <t>sha11.HK</t>
  </si>
  <si>
    <t>Gross capital formation</t>
  </si>
  <si>
    <t>sha11.HK.1</t>
  </si>
  <si>
    <t>Gross fixed capital formation</t>
  </si>
  <si>
    <t>sha11.HK.1.1</t>
  </si>
  <si>
    <t>Infrastructure</t>
  </si>
  <si>
    <t>sha11.HK.1.1.1</t>
  </si>
  <si>
    <t>Residential and residential buildings</t>
  </si>
  <si>
    <t>sha11.HK.1.1.1.1</t>
  </si>
  <si>
    <t>Other structures</t>
  </si>
  <si>
    <t>sha11.HK.1.1.1.2</t>
  </si>
  <si>
    <t>Machinery and equipment</t>
  </si>
  <si>
    <t>sha11.HK.1.1.2</t>
  </si>
  <si>
    <t>Medical equipment</t>
  </si>
  <si>
    <t>sha11.HK.1.1.2.1</t>
  </si>
  <si>
    <t>Transport equipment</t>
  </si>
  <si>
    <t>sha11.HK.1.1.2.2</t>
  </si>
  <si>
    <t>ICT equipment</t>
  </si>
  <si>
    <t>sha11.HK.1.1.2.3</t>
  </si>
  <si>
    <t>Machinery and equipment n.e.c.</t>
  </si>
  <si>
    <t>sha11.HK.1.1.2.4</t>
  </si>
  <si>
    <t>Intellectual property products</t>
  </si>
  <si>
    <t>sha11.HK.1.1.3</t>
  </si>
  <si>
    <t>Computer software and databases</t>
  </si>
  <si>
    <t>sha11.HK.1.1.3.1</t>
  </si>
  <si>
    <t>Intellectual property products n.e.c.</t>
  </si>
  <si>
    <t>sha11.HK.1.1.3.2</t>
  </si>
  <si>
    <t>Changes in inventories</t>
  </si>
  <si>
    <t>sha11.HK.1.2</t>
  </si>
  <si>
    <t>Acquisitions less disposals of valuables</t>
  </si>
  <si>
    <t>sha11.HK.1.3</t>
  </si>
  <si>
    <t>Unspecified gross capital formation (n.e.c.)</t>
  </si>
  <si>
    <t>sha11.HK.1.nec</t>
  </si>
  <si>
    <t>produced financial assets</t>
  </si>
  <si>
    <t>sha11.HK.2</t>
  </si>
  <si>
    <t>Land</t>
  </si>
  <si>
    <t>sha11.HK.2.1</t>
  </si>
  <si>
    <t>Other produced financial assets</t>
  </si>
  <si>
    <t>sha11.HK.2.2</t>
  </si>
  <si>
    <t>Unspecified gross fixed capital formation (n.e.c.)</t>
  </si>
  <si>
    <t>sha11.HK.nec</t>
  </si>
  <si>
    <t>Capital Account Related items</t>
  </si>
  <si>
    <t>sha11.HKR</t>
  </si>
  <si>
    <t>Research and development in health</t>
  </si>
  <si>
    <t>sha11.HKR.4</t>
  </si>
  <si>
    <t>Education and training of health personnel</t>
  </si>
  <si>
    <t>sha11.HKR.5</t>
  </si>
  <si>
    <t>Domestic general government funds for capital health expenditure</t>
  </si>
  <si>
    <t>sha11.Domestic-Govt(HK)</t>
  </si>
  <si>
    <t>Table C - Macro Values</t>
  </si>
  <si>
    <t>CONSUMPTION</t>
  </si>
  <si>
    <t xml:space="preserve">Gross Domestic Product </t>
  </si>
  <si>
    <t>B.1g-GDP-WHS</t>
  </si>
  <si>
    <t>Final consumption expenditure of Households and profit institutions serving households</t>
  </si>
  <si>
    <t>PFC-WHS</t>
  </si>
  <si>
    <t>Households final consumption</t>
  </si>
  <si>
    <t>HHFC-WHS</t>
  </si>
  <si>
    <t>profit institutions expenditure (NPI)</t>
  </si>
  <si>
    <t>NPIFC-WHS</t>
  </si>
  <si>
    <t xml:space="preserve">General government expenditure </t>
  </si>
  <si>
    <t>GGE-WHS</t>
  </si>
  <si>
    <t>Exchange Rate  (NCU per US$)</t>
  </si>
  <si>
    <t>X-R-WHS</t>
  </si>
  <si>
    <t>Purchasing Power Parity (NCU per Int$)</t>
  </si>
  <si>
    <t>Int$-WHS</t>
  </si>
  <si>
    <t>PRICE INDEX</t>
  </si>
  <si>
    <t>Gross domestic product - Price index (2010 = 100)</t>
  </si>
  <si>
    <t>GDPP-WHS</t>
  </si>
  <si>
    <t>POPULATION</t>
  </si>
  <si>
    <t>POPULATION (in thousands)</t>
  </si>
  <si>
    <t>Pop-WHS</t>
  </si>
  <si>
    <t>Georgia - Health Expenditure Estimates SHA 2011 Framework (, millions)</t>
  </si>
  <si>
    <t>Footnotes</t>
  </si>
  <si>
    <t>As a result of recent health-care reforms in Georgia, public compulsory insurance has since 2008 been implemented by private insurance companies. The voucher cost of this insurance is treated as general government health expenditure.</t>
  </si>
  <si>
    <t>Health expenditure series. Geneva: World Health Organization (latest updates and more information on countries are available at: http://apps.who.int/nha/database/DataExplorerRegime.aspx). All the indicators refer to expenditures by financing agent except external resources which is a financing source. WHO regional, income-group and global aggregates are calculated using absolute amounts in national currency units converted to Purchasing Power Parity (PPP) equivalents unless otherwise noted. For health expenditure ratios, values smaller than 0.05% may appear as zero. For per capita indicators, when the value is less than 0.5 it is represented as &lt; 1. In countries where the fiscal year begins in July, expenditure data have been allocated to the later calendar year (for example, 2011 data will cover the fiscal year 2010–11), unless otherwise stated for the country. Absolute values of expenditures are expressed in nominal terms (current prices).
In some cases, the sum of general government and private expenditures on health may not add up to 100% because of rounding.
Care needs to be taken in interpreting external resource figures. Most are taken from the OECD DAC/CRS database except where a reliable full NHA study has been done. These are disbursements to recipient countries as reported by donors, lagged one year to account for the delay between disbursement and expenditure. Disbursement data are not available prior to 2002 and commitments are used instead.
National currency unit per US$ are calculated using the average exchange rates for the year. WHO regional, income-group and global aggregates are calculated using constant US$.
Purchasing power parity (PPP) international dollar (Int $) values have been revised based on the World Bank's 2011 International Comparison Program (ICP). In countries where these values are not available, PPPs are estimated by WHO.</t>
  </si>
  <si>
    <t>Table D - Metadata</t>
  </si>
  <si>
    <t>Data Sources</t>
  </si>
  <si>
    <t>Estimation Methods</t>
  </si>
  <si>
    <t>Comments</t>
  </si>
  <si>
    <t/>
  </si>
  <si>
    <t>2000 : Sum of components from Health Accounts and estimation using HF.1.1 data adjusted with FS.2 data.
2001-2017: MoH. Health Accounts.</t>
  </si>
  <si>
    <t>2000 - 2015: Derived as the difference between the aggregate and the available components</t>
  </si>
  <si>
    <t>2000 Sum of components from Health Accounts and estimation using HF.1.1 data adjusted with FS.2 data.
2001-2017: MoH. Health Accounts.</t>
  </si>
  <si>
    <t>2001: NHA report 2001
2002: NHA report 2002</t>
  </si>
  <si>
    <t>2003 - 2015: MoH
2016: MoH. Health Accounts.</t>
  </si>
  <si>
    <t>2000: Ministry of Labour, Health and Social Affairs of Georgia consultation. 31/10/2017
2001 - 2003: MoH. Health Accounts.</t>
  </si>
  <si>
    <t>2000: Converted from SHA 1.0. estimation
2001 - 2016: MoH. Health Accounts.</t>
  </si>
  <si>
    <t>2000: Household Income and Expenditure surveys
2001 - 2004: Ministry of Labour, Health and Social Affairs of Georgia Official Consultation. 21/01/2009
2005: NHA report 2005
2006: NHA report 2006.
2007: NHA report 2007
2008: NHA report 2008.
2009: NHA report 2009.
2010: MOH official consultation, 2013, HA data 2010
2011 - 2016: MoH. Health Accounts.</t>
  </si>
  <si>
    <t>2000: MoF
2001 - 2016: MoH. Health Accounts.</t>
  </si>
  <si>
    <t>National Health Service Agency</t>
  </si>
  <si>
    <t>National Health Insurance Agency</t>
  </si>
  <si>
    <t>Social security agency</t>
  </si>
  <si>
    <t>Other social security agency</t>
  </si>
  <si>
    <t>2000 - 2016: Sum of all schemes</t>
  </si>
  <si>
    <t>2000: Ministry of Labour, Health and Social Affairs of Georgia consultation. 31/10/2017
2001 - 2016: MoH. Health Accounts.</t>
  </si>
  <si>
    <t xml:space="preserve">2000: Ministry of Labour, Health and Social Affairs of Georgia consultation. 31/10/2017
2001-2017: NHA report
</t>
  </si>
  <si>
    <t>2000 - 2016: This scheme does not exist in the country</t>
  </si>
  <si>
    <t>2001 - 2016: MoH. Health Accounts.</t>
  </si>
  <si>
    <t>2000: Converted from SHA 1.0. Insurance companies
2001 - 2016: MoH. Health Accounts.</t>
  </si>
  <si>
    <t>2000 - 2015: SSA, Other ministries, Tbilisi Municipality, State Insurance supervision service,  Insurance companies</t>
  </si>
  <si>
    <t>2000: Household Income and Expenditure surveys
2001 - 2016: MoH. Health Accounts.</t>
  </si>
  <si>
    <t>2016: MoH. Health Accounts.</t>
  </si>
  <si>
    <t>2001: NHA report 2001
2002: NHA report 2002
2003: NHA report 2003
2004: NHA report 2004
2005: NHA report 2005
2006: NHA report 2006
2007: NHA report 2007
2008: NHA report 2008
2009: NHA report 2009
2010: NHA report 2010
2011: NHA report 2011
2012: NHA report 2012
2013: NHA report 2013
2014 - 2016: Ministry of Labour, Health and Social Affairs of Georgia consultation. 01/11/2017</t>
  </si>
  <si>
    <t>2013: HA data</t>
  </si>
  <si>
    <t>2000 - 2016: International Monetary Fund (IMF), World Economic Outlook</t>
  </si>
  <si>
    <t>2000 - 2016: Data downloaded 07/09/2018</t>
  </si>
  <si>
    <t>2000 - 2016: International Monetary Fund (IMF), International Financial Statistics (IFS)</t>
  </si>
  <si>
    <t>2000 - 2016: United Nations Economic Commission for Europe</t>
  </si>
  <si>
    <t>2000 - 2016: Data downloaded 06/14/2018</t>
  </si>
  <si>
    <t>2000 - 2016: World Bank World Development Indicators</t>
  </si>
  <si>
    <t>2000 - 2007: United Nations, Population Division. World Population Prospects-2010 revision. New York, 2011
2008 - 2016: World Population Prospects 2017 Revision, Medium Variant</t>
  </si>
  <si>
    <t>2008 - 2016: Last Updated 06 October 2017</t>
  </si>
  <si>
    <t>2001 - 2017: GEOSTAT, National accounts department. Total household health expenditure: Geostat;  disagregation: HUES 2007, 2010, 2014, 2017</t>
  </si>
  <si>
    <t>2000: International donor's reports to MoF; 2001-2015 The data was collected by letters sent by the Ministry, 2016-2017 information received from Government Administration</t>
  </si>
  <si>
    <t>2000 - 2017: GEOSTAT, National accounts department. Total household health expenditure: Geostat;  disagregation: HUES 2007, 2010, 2014; 2017</t>
  </si>
  <si>
    <t>2000-2003: state Health insurance (so called 3%+1%)</t>
  </si>
  <si>
    <t>2003 - 2017: Global funds and GTZ (2003-2010) transfers go through State budget.</t>
  </si>
  <si>
    <t>2000 - 2017: Sum of all revenues</t>
  </si>
  <si>
    <t>2000-2017: MoH. Health Accounts.</t>
  </si>
  <si>
    <t>2014 - 2017: Data provided to WHO by HA focal point Ketevan Goginashvili [kgoginashvili@moh.gov.ge], 01/11/2017</t>
  </si>
  <si>
    <t>2000: International donor's reports to MoF; 2001-2015 The data was collected by letters sent by the Ministry, 2016-2017 information received from the Government Administration</t>
  </si>
  <si>
    <t>2000-2003 Compulsory contributory health insurance schemes (3%+1%) introduced in 1995 when State Medical Insurance Company established by the law.</t>
  </si>
  <si>
    <t>WHO would appreciate the nomination or confirmation of two individuals to serve as the official contacts</t>
  </si>
  <si>
    <t>for health accounts. Please confirm these names and contact details in the yellow section below</t>
  </si>
  <si>
    <t>and email to nha@who.int</t>
  </si>
  <si>
    <t>Confirmed Official Contact #1</t>
  </si>
  <si>
    <t>First name</t>
  </si>
  <si>
    <t>Last name</t>
  </si>
  <si>
    <t>Mr/Ms</t>
  </si>
  <si>
    <t>Title</t>
  </si>
  <si>
    <t>Position</t>
  </si>
  <si>
    <t>Institution</t>
  </si>
  <si>
    <t>Address</t>
  </si>
  <si>
    <t>Phone 1</t>
  </si>
  <si>
    <t>Phone 2</t>
  </si>
  <si>
    <t>Email 1</t>
  </si>
  <si>
    <t>Email 2</t>
  </si>
  <si>
    <t>Skype</t>
  </si>
  <si>
    <t>Other</t>
  </si>
  <si>
    <t>Confirmed Official Contact #2</t>
  </si>
  <si>
    <t>Ketevan</t>
  </si>
  <si>
    <t>Goginashvili</t>
  </si>
  <si>
    <t>kgoginashvili@moh.gov.ge</t>
  </si>
  <si>
    <t>Head of Health Policy Division</t>
  </si>
  <si>
    <t xml:space="preserve">Ministry of Internally displaced Persons from  Occupied Territories, Labor, Health and Social Affairs </t>
  </si>
  <si>
    <t>995 32 251 00 38 ext 1108</t>
  </si>
  <si>
    <t>2000-2017 - only voluntary prepayment schemes;
Figures for 2003-2004, 2006-2007, 2010-2012 and 2015 has bee modified twice: first by excluding insurance of the employees of low enforcement agencies (and their family members) and moving to FS.1.1, and then restoring and redistributing expenditures on voluntary insurance between HF.2.1.1.1 and HF.2.1.1.2 as descrbied in respetive sections below.</t>
  </si>
  <si>
    <t>2010 subsidies for voluntary health insurance (so called 5 lari insurance) piloted by the government</t>
  </si>
  <si>
    <t>In 2011 public expenditures decreased (the Law of Georgia on State Budget, 2011)</t>
  </si>
  <si>
    <t>QUALITY CHECKS NEW DATA</t>
  </si>
  <si>
    <t>HF = FS</t>
  </si>
  <si>
    <t>HF=HP</t>
  </si>
  <si>
    <t>HF=HC</t>
  </si>
  <si>
    <t>HF = Sum of components</t>
  </si>
  <si>
    <t>FS = Sum of components</t>
  </si>
  <si>
    <t>HF.1.1 = FS.1.1 + FS.2</t>
  </si>
  <si>
    <t>HF.1.2= FS.3 + FS.1.2 + FS.6.2</t>
  </si>
  <si>
    <t>HF.2.1 = FS.5 + FS.1.3</t>
  </si>
  <si>
    <t>HF.3 = FS.6.1</t>
  </si>
  <si>
    <t>HF.2.2= FS.6.3 + F.7 + FS.1.4</t>
  </si>
  <si>
    <t>Included two types of expenditures (financed from FS.1.2): 
1) The central government (based on several decrees) purchased voluntary insurance for specific population groups in 2007-2014 such as people under the poverty line (based on means-testing), pensioners, students, and children under the age of five.
2) Local governments (municipalities) purchased additional volunetary insurance for vulnerable groups</t>
  </si>
  <si>
    <t>2000-2003: "3%+1%" of social insurance contibution paid by employer and employee respectively. Replaced in 2004 by Social Tax and later (from 2007) abolished completely (after merging with income tax)</t>
  </si>
  <si>
    <t>2000 - 2017: included Internal transfers and grants (central government transfers for health care programs (2000-2017);
2007-2012 and 2015-2017:  finances  HF.2.1 - volunatry health insurance of the employees (and family members) of the  law enforcement agencies (that explains HF.1.1 &lt; (FS.1.1 + FS.2) in given years</t>
  </si>
  <si>
    <t>2007-2014: The Government purchased health insurance (HF.2.1) for specific groups such as families under the poverty line, pensioners, students, and children under 5. This explains the difference between HF.1.2 (=FS.3 + FS.1.2 + FS.6.2) and HF.2.1 (=FS.5 + FS.1.3) because FS.1.2 contributed to scheme HF.2.1 not HF.1.2</t>
  </si>
  <si>
    <t>Includes the following types of expenditures:
a) the voluntary insurance purchasing by the employers for the employees of the law enforcement agencies (such as the Ministry of Interior, Ministry of Defence) and their family members Military insurance (financed from FS.1.1)
b) the voluntary insurance purchased by private entities/companies and individuals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</si>
</sst>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
    <numFmt numFmtId="165" formatCode="#,##0.0"/>
  </numFmts>
  <fonts count="27" x14ac:knownFonts="1">
    <font>
      <b/>
      <sz val="10"/>
      <name val="Calibri"/>
      <family val="2"/>
    </font>
    <font>
      <sz val="11"/>
      <color theme="1"/>
      <name val="Arial"/>
      <family val="2"/>
      <scheme val="minor"/>
    </font>
    <font>
      <sz val="7"/>
      <name val="Tahoma"/>
      <family val="2"/>
      <charset val="204"/>
    </font>
    <font>
      <sz val="8"/>
      <name val="Arial"/>
      <family val="2"/>
      <charset val="204"/>
    </font>
    <font>
      <b/>
      <sz val="9"/>
      <name val="Tahoma"/>
      <family val="2"/>
      <charset val="204"/>
    </font>
    <font>
      <b/>
      <sz val="8"/>
      <name val="Tahoma"/>
      <family val="2"/>
      <charset val="204"/>
    </font>
    <font>
      <b/>
      <sz val="10"/>
      <color rgb="FFFF0000"/>
      <name val="Arial"/>
      <family val="2"/>
      <charset val="204"/>
    </font>
    <font>
      <sz val="7"/>
      <color rgb="FFFF0000"/>
      <name val="Tahoma"/>
      <family val="2"/>
      <charset val="204"/>
    </font>
    <font>
      <b/>
      <sz val="7"/>
      <name val="Tahoma"/>
      <family val="2"/>
      <charset val="204"/>
    </font>
    <font>
      <sz val="8"/>
      <name val="Arial"/>
      <family val="2"/>
    </font>
    <font>
      <sz val="7"/>
      <name val="Tahoma"/>
      <family val="2"/>
    </font>
    <font>
      <b/>
      <sz val="7"/>
      <name val="Tahoma"/>
      <family val="2"/>
    </font>
    <font>
      <sz val="7"/>
      <name val="Tahoma"/>
      <family val="2"/>
    </font>
    <font>
      <b/>
      <sz val="7"/>
      <color rgb="FFFF0000"/>
      <name val="Tahoma"/>
      <family val="2"/>
    </font>
    <font>
      <b/>
      <sz val="8"/>
      <name val="Tahoma"/>
      <family val="2"/>
    </font>
    <font>
      <b/>
      <sz val="9"/>
      <name val="Tahoma"/>
      <family val="2"/>
    </font>
    <font>
      <b/>
      <sz val="7"/>
      <name val="Tahoma"/>
      <family val="2"/>
    </font>
    <font>
      <sz val="7"/>
      <color rgb="FF002060"/>
      <name val="Tahoma"/>
      <family val="2"/>
      <charset val="204"/>
    </font>
    <font>
      <sz val="7"/>
      <name val="Tahoma"/>
      <family val="2"/>
    </font>
    <font>
      <sz val="10"/>
      <name val="Arial"/>
      <family val="2"/>
    </font>
    <font>
      <b/>
      <u/>
      <sz val="10"/>
      <color theme="10"/>
      <name val="Calibri"/>
      <family val="2"/>
    </font>
    <font>
      <sz val="7"/>
      <color theme="3"/>
      <name val="Tahoma"/>
      <family val="2"/>
      <charset val="204"/>
    </font>
    <font>
      <sz val="7"/>
      <color theme="3"/>
      <name val="Tahoma"/>
      <family val="2"/>
    </font>
    <font>
      <b/>
      <sz val="10"/>
      <name val="Calibri"/>
      <family val="2"/>
    </font>
    <font>
      <sz val="10"/>
      <color theme="1"/>
      <name val="Calibri"/>
      <family val="2"/>
    </font>
    <font>
      <b/>
      <sz val="9"/>
      <color theme="0"/>
      <name val="Arial"/>
      <family val="2"/>
      <scheme val="minor"/>
    </font>
    <font>
      <sz val="10"/>
      <name val="Calibri"/>
      <family val="2"/>
    </font>
  </fonts>
  <fills count="11">
    <fill>
      <patternFill patternType="none"/>
    </fill>
    <fill>
      <patternFill patternType="gray125"/>
    </fill>
    <fill>
      <patternFill patternType="solid">
        <fgColor rgb="FFEBD2D0"/>
        <bgColor indexed="64"/>
      </patternFill>
    </fill>
    <fill>
      <patternFill patternType="solid">
        <fgColor rgb="FFCFDCEC"/>
        <bgColor indexed="64"/>
      </patternFill>
    </fill>
    <fill>
      <patternFill patternType="solid">
        <fgColor rgb="FFD3D3D3"/>
        <bgColor indexed="64"/>
      </patternFill>
    </fill>
    <fill>
      <patternFill patternType="solid">
        <fgColor theme="5" tint="0.79995117038483843"/>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3"/>
        <bgColor indexed="64"/>
      </patternFill>
    </fill>
    <fill>
      <patternFill patternType="solid">
        <fgColor theme="0" tint="-4.9989318521683403E-2"/>
        <bgColor indexed="64"/>
      </patternFill>
    </fill>
  </fills>
  <borders count="16">
    <border>
      <left/>
      <right/>
      <top/>
      <bottom/>
      <diagonal/>
    </border>
    <border>
      <left style="thin">
        <color rgb="FF000000"/>
      </left>
      <right style="thin">
        <color rgb="FF000000"/>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style="thin">
        <color rgb="FF000000"/>
      </right>
      <top style="hair">
        <color theme="3" tint="0.39994506668294322"/>
      </top>
      <bottom/>
      <diagonal/>
    </border>
    <border>
      <left style="thin">
        <color rgb="FF000000"/>
      </left>
      <right style="thin">
        <color rgb="FF000000"/>
      </right>
      <top style="hair">
        <color theme="3" tint="0.39994506668294322"/>
      </top>
      <bottom style="hair">
        <color theme="3" tint="0.39994506668294322"/>
      </bottom>
      <diagonal/>
    </border>
    <border>
      <left style="thin">
        <color rgb="FF000000"/>
      </left>
      <right/>
      <top/>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1" fontId="0" fillId="0" borderId="0">
      <alignment vertical="top"/>
    </xf>
    <xf numFmtId="0" fontId="19" fillId="0" borderId="0"/>
    <xf numFmtId="1" fontId="20" fillId="0" borderId="0" applyNumberFormat="0" applyFill="0" applyBorder="0" applyAlignment="0" applyProtection="0">
      <alignment vertical="top"/>
    </xf>
    <xf numFmtId="43" fontId="23" fillId="0" borderId="0" applyFont="0" applyFill="0" applyBorder="0" applyAlignment="0" applyProtection="0"/>
    <xf numFmtId="0" fontId="1" fillId="0" borderId="0"/>
  </cellStyleXfs>
  <cellXfs count="171">
    <xf numFmtId="1" fontId="0" fillId="0" borderId="0" xfId="0" applyProtection="1">
      <alignment vertical="top"/>
      <protection locked="0"/>
    </xf>
    <xf numFmtId="3" fontId="0" fillId="0" borderId="0" xfId="0" applyNumberFormat="1" applyProtection="1">
      <alignment vertical="top"/>
      <protection locked="0"/>
    </xf>
    <xf numFmtId="1" fontId="2" fillId="0" borderId="1" xfId="0" applyFont="1" applyBorder="1" applyAlignment="1">
      <alignment vertical="top" wrapText="1"/>
    </xf>
    <xf numFmtId="3" fontId="2" fillId="0" borderId="1" xfId="0" applyNumberFormat="1" applyFont="1" applyBorder="1" applyAlignment="1">
      <alignment horizontal="right" vertical="top"/>
    </xf>
    <xf numFmtId="1" fontId="2" fillId="2" borderId="1" xfId="0" applyFont="1" applyFill="1" applyBorder="1" applyAlignment="1">
      <alignment vertical="top" wrapText="1"/>
    </xf>
    <xf numFmtId="3" fontId="2" fillId="3" borderId="1" xfId="0" applyNumberFormat="1" applyFont="1" applyFill="1" applyBorder="1" applyAlignment="1">
      <alignment horizontal="right" vertical="top"/>
    </xf>
    <xf numFmtId="1" fontId="2" fillId="2" borderId="1" xfId="0" applyFont="1" applyFill="1" applyBorder="1" applyAlignment="1">
      <alignment vertical="top" wrapText="1" indent="1"/>
    </xf>
    <xf numFmtId="1" fontId="2" fillId="0" borderId="1" xfId="0" applyFont="1" applyBorder="1" applyAlignment="1">
      <alignment vertical="top" wrapText="1" indent="1"/>
    </xf>
    <xf numFmtId="1" fontId="2" fillId="2" borderId="1" xfId="0" applyFont="1" applyFill="1" applyBorder="1" applyAlignment="1">
      <alignment vertical="top" wrapText="1" indent="2"/>
    </xf>
    <xf numFmtId="1" fontId="2" fillId="0" borderId="1" xfId="0" applyFont="1" applyBorder="1" applyAlignment="1">
      <alignment vertical="top" wrapText="1" indent="2"/>
    </xf>
    <xf numFmtId="1" fontId="2" fillId="0" borderId="1" xfId="0" applyFont="1" applyBorder="1" applyAlignment="1">
      <alignment vertical="top" wrapText="1" indent="3"/>
    </xf>
    <xf numFmtId="1" fontId="2" fillId="2" borderId="1" xfId="0" applyFont="1" applyFill="1" applyBorder="1" applyAlignment="1">
      <alignment vertical="top" wrapText="1" indent="3"/>
    </xf>
    <xf numFmtId="1" fontId="3" fillId="0" borderId="0" xfId="0" applyFont="1" applyAlignment="1">
      <alignment vertical="top"/>
    </xf>
    <xf numFmtId="1" fontId="3" fillId="0" borderId="0" xfId="0" applyFont="1" applyAlignment="1" applyProtection="1">
      <alignment vertical="top"/>
      <protection locked="0"/>
    </xf>
    <xf numFmtId="1" fontId="3" fillId="0" borderId="3" xfId="0" applyFont="1" applyBorder="1" applyAlignment="1" applyProtection="1">
      <alignment vertical="top"/>
      <protection locked="0"/>
    </xf>
    <xf numFmtId="1" fontId="2" fillId="4" borderId="4" xfId="0" applyFont="1" applyFill="1" applyBorder="1" applyAlignment="1">
      <alignment vertical="top"/>
    </xf>
    <xf numFmtId="1" fontId="3" fillId="0" borderId="3" xfId="0" applyFont="1" applyBorder="1" applyAlignment="1">
      <alignment vertical="top"/>
    </xf>
    <xf numFmtId="1" fontId="2" fillId="4" borderId="4" xfId="0" applyFont="1" applyFill="1" applyBorder="1" applyAlignment="1">
      <alignment horizontal="center" vertical="top"/>
    </xf>
    <xf numFmtId="1" fontId="2" fillId="2" borderId="5" xfId="0" applyFont="1" applyFill="1" applyBorder="1" applyAlignment="1" applyProtection="1">
      <alignment vertical="top" wrapText="1"/>
      <protection locked="0"/>
    </xf>
    <xf numFmtId="165" fontId="2" fillId="3" borderId="5" xfId="0" applyNumberFormat="1" applyFont="1" applyFill="1" applyBorder="1" applyAlignment="1">
      <alignment horizontal="right" vertical="top"/>
    </xf>
    <xf numFmtId="1" fontId="2" fillId="0" borderId="1" xfId="0" applyFont="1" applyBorder="1" applyAlignment="1" applyProtection="1">
      <alignment vertical="top" wrapText="1"/>
      <protection locked="0"/>
    </xf>
    <xf numFmtId="165" fontId="2" fillId="0" borderId="1" xfId="0" applyNumberFormat="1" applyFont="1" applyBorder="1" applyAlignment="1">
      <alignment horizontal="right" vertical="top"/>
    </xf>
    <xf numFmtId="1" fontId="2" fillId="2" borderId="1" xfId="0" applyFont="1" applyFill="1" applyBorder="1" applyAlignment="1" applyProtection="1">
      <alignment vertical="top" wrapText="1"/>
      <protection locked="0"/>
    </xf>
    <xf numFmtId="165" fontId="2" fillId="3" borderId="1" xfId="0" applyNumberFormat="1" applyFont="1" applyFill="1" applyBorder="1" applyAlignment="1">
      <alignment horizontal="right" vertical="top"/>
    </xf>
    <xf numFmtId="1" fontId="2" fillId="0" borderId="6" xfId="0" applyFont="1" applyBorder="1" applyAlignment="1" applyProtection="1">
      <alignment vertical="top" wrapText="1"/>
      <protection locked="0"/>
    </xf>
    <xf numFmtId="3" fontId="2" fillId="0" borderId="6" xfId="0" applyNumberFormat="1" applyFont="1" applyBorder="1" applyAlignment="1">
      <alignment horizontal="right" vertical="top"/>
    </xf>
    <xf numFmtId="1" fontId="3" fillId="0" borderId="7" xfId="0" applyFont="1" applyBorder="1" applyAlignment="1" applyProtection="1">
      <alignment vertical="top"/>
      <protection locked="0"/>
    </xf>
    <xf numFmtId="1" fontId="2" fillId="2" borderId="5" xfId="0" applyFont="1" applyFill="1" applyBorder="1" applyAlignment="1">
      <alignment vertical="top" wrapText="1"/>
    </xf>
    <xf numFmtId="1" fontId="3" fillId="0" borderId="2" xfId="0" applyFont="1" applyBorder="1" applyAlignment="1">
      <alignment vertical="top"/>
    </xf>
    <xf numFmtId="1" fontId="6" fillId="0" borderId="0" xfId="0" applyFont="1" applyProtection="1">
      <alignment vertical="top"/>
      <protection locked="0"/>
    </xf>
    <xf numFmtId="1" fontId="3" fillId="0" borderId="2" xfId="0" applyFont="1" applyBorder="1" applyAlignment="1" applyProtection="1">
      <alignment vertical="top"/>
      <protection locked="0"/>
    </xf>
    <xf numFmtId="1" fontId="2" fillId="0" borderId="1" xfId="0" applyFont="1" applyFill="1" applyBorder="1" applyAlignment="1">
      <alignment vertical="top" wrapText="1"/>
    </xf>
    <xf numFmtId="165" fontId="0" fillId="0" borderId="0" xfId="0" applyNumberFormat="1" applyProtection="1">
      <alignment vertical="top"/>
      <protection locked="0"/>
    </xf>
    <xf numFmtId="1" fontId="2" fillId="2" borderId="6" xfId="0" applyFont="1" applyFill="1" applyBorder="1" applyAlignment="1">
      <alignment vertical="top" wrapText="1"/>
    </xf>
    <xf numFmtId="3" fontId="2" fillId="3" borderId="6" xfId="0" applyNumberFormat="1" applyFont="1" applyFill="1" applyBorder="1" applyAlignment="1">
      <alignment horizontal="right" vertical="top"/>
    </xf>
    <xf numFmtId="164" fontId="2" fillId="3" borderId="5" xfId="0" applyNumberFormat="1" applyFont="1" applyFill="1" applyBorder="1" applyAlignment="1">
      <alignment horizontal="right" vertical="top"/>
    </xf>
    <xf numFmtId="4" fontId="2" fillId="3" borderId="1" xfId="0" applyNumberFormat="1" applyFont="1" applyFill="1" applyBorder="1" applyAlignment="1">
      <alignment horizontal="right" vertical="top"/>
    </xf>
    <xf numFmtId="4" fontId="2" fillId="0" borderId="1" xfId="0" applyNumberFormat="1" applyFont="1" applyBorder="1" applyAlignment="1">
      <alignment horizontal="right" vertical="top"/>
    </xf>
    <xf numFmtId="164" fontId="2" fillId="3" borderId="1" xfId="0" applyNumberFormat="1" applyFont="1" applyFill="1" applyBorder="1" applyAlignment="1">
      <alignment horizontal="right" vertical="top"/>
    </xf>
    <xf numFmtId="1" fontId="2" fillId="0" borderId="6" xfId="0" applyFont="1" applyBorder="1" applyAlignment="1">
      <alignment vertical="top" wrapText="1"/>
    </xf>
    <xf numFmtId="1" fontId="9" fillId="3" borderId="6" xfId="0" applyFont="1" applyFill="1" applyBorder="1" applyAlignment="1">
      <alignment vertical="top"/>
    </xf>
    <xf numFmtId="1" fontId="10" fillId="2" borderId="6" xfId="0" applyFont="1" applyFill="1" applyBorder="1" applyAlignment="1">
      <alignment horizontal="left" vertical="top" wrapText="1"/>
    </xf>
    <xf numFmtId="1" fontId="9" fillId="0" borderId="3" xfId="0" applyFont="1" applyBorder="1" applyAlignment="1" applyProtection="1">
      <alignment vertical="top"/>
      <protection locked="0"/>
    </xf>
    <xf numFmtId="1" fontId="9" fillId="0" borderId="1" xfId="0" applyFont="1" applyBorder="1" applyAlignment="1">
      <alignment vertical="top"/>
    </xf>
    <xf numFmtId="1" fontId="10" fillId="0" borderId="1" xfId="0" applyFont="1" applyBorder="1" applyAlignment="1">
      <alignment horizontal="left" vertical="top" wrapText="1"/>
    </xf>
    <xf numFmtId="1" fontId="9" fillId="3" borderId="1" xfId="0" applyFont="1" applyFill="1" applyBorder="1" applyAlignment="1">
      <alignment vertical="top"/>
    </xf>
    <xf numFmtId="1" fontId="10" fillId="2" borderId="1" xfId="0" applyFont="1" applyFill="1" applyBorder="1" applyAlignment="1">
      <alignment horizontal="left" vertical="top" wrapText="1"/>
    </xf>
    <xf numFmtId="1" fontId="10" fillId="3" borderId="1" xfId="0" applyFont="1" applyFill="1" applyBorder="1" applyAlignment="1">
      <alignment vertical="top" wrapText="1"/>
    </xf>
    <xf numFmtId="1" fontId="10" fillId="2" borderId="1" xfId="0" applyFont="1" applyFill="1" applyBorder="1" applyAlignment="1">
      <alignment vertical="top" wrapText="1"/>
    </xf>
    <xf numFmtId="1" fontId="10" fillId="0" borderId="1" xfId="0" applyFont="1" applyBorder="1" applyAlignment="1">
      <alignment vertical="top" wrapText="1"/>
    </xf>
    <xf numFmtId="1" fontId="11" fillId="2" borderId="1" xfId="0" applyFont="1" applyFill="1" applyBorder="1" applyAlignment="1">
      <alignment vertical="top" wrapText="1"/>
    </xf>
    <xf numFmtId="1" fontId="10" fillId="0" borderId="1" xfId="0" applyFont="1" applyBorder="1" applyAlignment="1">
      <alignment vertical="top" wrapText="1" indent="1"/>
    </xf>
    <xf numFmtId="1" fontId="10" fillId="2" borderId="1" xfId="0" applyFont="1" applyFill="1" applyBorder="1" applyAlignment="1">
      <alignment vertical="top" wrapText="1" indent="1"/>
    </xf>
    <xf numFmtId="1" fontId="10" fillId="0" borderId="1" xfId="0" applyFont="1" applyBorder="1" applyAlignment="1">
      <alignment vertical="top" wrapText="1" indent="3"/>
    </xf>
    <xf numFmtId="1" fontId="10" fillId="2" borderId="1" xfId="0" applyFont="1" applyFill="1" applyBorder="1" applyAlignment="1">
      <alignment vertical="top" wrapText="1" indent="3"/>
    </xf>
    <xf numFmtId="1" fontId="10" fillId="0" borderId="1" xfId="0" applyFont="1" applyBorder="1" applyAlignment="1">
      <alignment vertical="top" wrapText="1" indent="2"/>
    </xf>
    <xf numFmtId="1" fontId="10" fillId="2" borderId="1" xfId="0" applyFont="1" applyFill="1" applyBorder="1" applyAlignment="1">
      <alignment vertical="top" wrapText="1" indent="2"/>
    </xf>
    <xf numFmtId="1" fontId="10" fillId="0" borderId="1" xfId="0" applyFont="1" applyBorder="1" applyAlignment="1">
      <alignment vertical="top" wrapText="1" indent="4"/>
    </xf>
    <xf numFmtId="1" fontId="10" fillId="2" borderId="1" xfId="0" applyFont="1" applyFill="1" applyBorder="1" applyAlignment="1">
      <alignment vertical="top" wrapText="1" indent="4"/>
    </xf>
    <xf numFmtId="1" fontId="12" fillId="3" borderId="1" xfId="0" applyFont="1" applyFill="1" applyBorder="1" applyAlignment="1">
      <alignment vertical="top" wrapText="1"/>
    </xf>
    <xf numFmtId="1" fontId="13" fillId="0" borderId="1" xfId="0" applyFont="1" applyBorder="1" applyAlignment="1">
      <alignment vertical="top" wrapText="1"/>
    </xf>
    <xf numFmtId="1" fontId="10" fillId="3" borderId="5" xfId="0" applyFont="1" applyFill="1" applyBorder="1" applyAlignment="1">
      <alignment vertical="top" wrapText="1"/>
    </xf>
    <xf numFmtId="1" fontId="10" fillId="2" borderId="5" xfId="0" applyFont="1" applyFill="1" applyBorder="1" applyAlignment="1">
      <alignment horizontal="left" vertical="top" wrapText="1"/>
    </xf>
    <xf numFmtId="1" fontId="10" fillId="4" borderId="4" xfId="0" applyFont="1" applyFill="1" applyBorder="1" applyAlignment="1">
      <alignment vertical="top"/>
    </xf>
    <xf numFmtId="1" fontId="9" fillId="0" borderId="0" xfId="0" applyFont="1" applyAlignment="1" applyProtection="1">
      <alignment vertical="top"/>
      <protection locked="0"/>
    </xf>
    <xf numFmtId="1" fontId="9" fillId="0" borderId="0" xfId="0" applyFont="1" applyAlignment="1">
      <alignment vertical="top"/>
    </xf>
    <xf numFmtId="1" fontId="16" fillId="2" borderId="1" xfId="0" applyFont="1" applyFill="1" applyBorder="1" applyAlignment="1">
      <alignment horizontal="left" vertical="top" wrapText="1"/>
    </xf>
    <xf numFmtId="1" fontId="10" fillId="0" borderId="1" xfId="0" applyFont="1" applyFill="1" applyBorder="1" applyAlignment="1">
      <alignment vertical="top" wrapText="1" indent="1"/>
    </xf>
    <xf numFmtId="1" fontId="10" fillId="0" borderId="1" xfId="0" applyFont="1" applyFill="1" applyBorder="1" applyAlignment="1">
      <alignment vertical="top" wrapText="1"/>
    </xf>
    <xf numFmtId="1" fontId="10" fillId="0" borderId="1" xfId="0" applyFont="1" applyFill="1" applyBorder="1" applyAlignment="1">
      <alignment vertical="top" wrapText="1" indent="2"/>
    </xf>
    <xf numFmtId="1" fontId="5" fillId="0" borderId="2" xfId="0" applyFont="1" applyBorder="1" applyAlignment="1">
      <alignment vertical="top" wrapText="1"/>
    </xf>
    <xf numFmtId="1" fontId="17" fillId="0" borderId="1" xfId="0" applyFont="1" applyBorder="1" applyAlignment="1">
      <alignment vertical="top" wrapText="1"/>
    </xf>
    <xf numFmtId="1" fontId="17" fillId="3" borderId="1" xfId="0" applyFont="1" applyFill="1" applyBorder="1" applyAlignment="1">
      <alignment vertical="top" wrapText="1"/>
    </xf>
    <xf numFmtId="1" fontId="10" fillId="0" borderId="9" xfId="0" applyFont="1" applyBorder="1" applyAlignment="1">
      <alignment vertical="top" wrapText="1"/>
    </xf>
    <xf numFmtId="1" fontId="10" fillId="0" borderId="9" xfId="0" applyFont="1" applyFill="1" applyBorder="1" applyAlignment="1">
      <alignment vertical="top" wrapText="1"/>
    </xf>
    <xf numFmtId="1" fontId="10" fillId="0" borderId="8" xfId="0" applyFont="1" applyBorder="1" applyAlignment="1">
      <alignment vertical="top" wrapText="1"/>
    </xf>
    <xf numFmtId="1" fontId="12" fillId="0" borderId="9" xfId="0" applyFont="1" applyFill="1" applyBorder="1" applyAlignment="1">
      <alignment vertical="top" wrapText="1"/>
    </xf>
    <xf numFmtId="1" fontId="7" fillId="0" borderId="9" xfId="0" applyFont="1" applyFill="1" applyBorder="1" applyAlignment="1">
      <alignment vertical="top" wrapText="1"/>
    </xf>
    <xf numFmtId="1" fontId="2" fillId="0" borderId="9" xfId="0" applyFont="1" applyFill="1" applyBorder="1" applyAlignment="1">
      <alignment vertical="top" wrapText="1"/>
    </xf>
    <xf numFmtId="1" fontId="18" fillId="3" borderId="1" xfId="0" applyFont="1" applyFill="1" applyBorder="1" applyAlignment="1">
      <alignment vertical="top" wrapText="1"/>
    </xf>
    <xf numFmtId="165" fontId="3" fillId="0" borderId="0" xfId="0" applyNumberFormat="1" applyFont="1" applyAlignment="1" applyProtection="1">
      <alignment vertical="top"/>
      <protection locked="0"/>
    </xf>
    <xf numFmtId="165" fontId="5" fillId="0" borderId="2" xfId="0" applyNumberFormat="1" applyFont="1" applyBorder="1" applyAlignment="1">
      <alignment vertical="top" wrapText="1"/>
    </xf>
    <xf numFmtId="165" fontId="2" fillId="4" borderId="4" xfId="0" applyNumberFormat="1" applyFont="1" applyFill="1" applyBorder="1" applyAlignment="1">
      <alignment horizontal="center" vertical="top"/>
    </xf>
    <xf numFmtId="165" fontId="2" fillId="0" borderId="1" xfId="0" applyNumberFormat="1" applyFont="1" applyFill="1" applyBorder="1" applyAlignment="1">
      <alignment horizontal="right" vertical="top"/>
    </xf>
    <xf numFmtId="1" fontId="2" fillId="6" borderId="4" xfId="0" applyFont="1" applyFill="1" applyBorder="1" applyAlignment="1">
      <alignment horizontal="center" vertical="top"/>
    </xf>
    <xf numFmtId="1" fontId="17" fillId="0" borderId="9" xfId="0" applyFont="1" applyFill="1" applyBorder="1" applyAlignment="1">
      <alignment vertical="top" wrapText="1"/>
    </xf>
    <xf numFmtId="1" fontId="17" fillId="0" borderId="1" xfId="0" applyFont="1" applyFill="1" applyBorder="1" applyAlignment="1">
      <alignment vertical="top" wrapText="1"/>
    </xf>
    <xf numFmtId="0" fontId="3" fillId="0" borderId="0" xfId="1" applyFont="1" applyAlignment="1">
      <alignment vertical="top"/>
    </xf>
    <xf numFmtId="0" fontId="19" fillId="0" borderId="0" xfId="1" applyProtection="1">
      <protection locked="0"/>
    </xf>
    <xf numFmtId="0" fontId="3" fillId="0" borderId="2" xfId="1" applyFont="1" applyBorder="1" applyAlignment="1">
      <alignment vertical="top"/>
    </xf>
    <xf numFmtId="0" fontId="3" fillId="0" borderId="3" xfId="1" applyFont="1" applyBorder="1" applyAlignment="1" applyProtection="1">
      <alignment vertical="top"/>
      <protection locked="0"/>
    </xf>
    <xf numFmtId="0" fontId="3" fillId="0" borderId="10" xfId="1" applyFont="1" applyBorder="1" applyAlignment="1" applyProtection="1">
      <alignment vertical="top"/>
      <protection locked="0"/>
    </xf>
    <xf numFmtId="0" fontId="3" fillId="0" borderId="0" xfId="1" applyFont="1" applyAlignment="1" applyProtection="1">
      <alignment vertical="top"/>
      <protection locked="0"/>
    </xf>
    <xf numFmtId="0" fontId="2" fillId="0" borderId="4" xfId="1" applyFont="1" applyBorder="1" applyAlignment="1" applyProtection="1">
      <alignment vertical="top" wrapText="1"/>
      <protection locked="0"/>
    </xf>
    <xf numFmtId="4" fontId="3" fillId="0" borderId="10" xfId="1" applyNumberFormat="1" applyFont="1" applyBorder="1" applyAlignment="1" applyProtection="1">
      <alignment vertical="top"/>
      <protection locked="0"/>
    </xf>
    <xf numFmtId="0" fontId="3" fillId="0" borderId="11" xfId="1" applyFont="1" applyBorder="1" applyAlignment="1" applyProtection="1">
      <alignment vertical="top"/>
      <protection locked="0"/>
    </xf>
    <xf numFmtId="0" fontId="20" fillId="0" borderId="4" xfId="2" applyNumberFormat="1" applyBorder="1" applyAlignment="1" applyProtection="1">
      <alignment vertical="top" wrapText="1"/>
      <protection locked="0"/>
    </xf>
    <xf numFmtId="0" fontId="11" fillId="0" borderId="4" xfId="1" applyFont="1" applyBorder="1" applyAlignment="1" applyProtection="1">
      <alignment vertical="top" wrapText="1"/>
      <protection locked="0"/>
    </xf>
    <xf numFmtId="1" fontId="21" fillId="0" borderId="9" xfId="0" applyFont="1" applyFill="1" applyBorder="1" applyAlignment="1">
      <alignment vertical="top" wrapText="1"/>
    </xf>
    <xf numFmtId="1" fontId="22" fillId="0" borderId="9" xfId="0" applyFont="1" applyFill="1" applyBorder="1" applyAlignment="1">
      <alignment vertical="top" wrapText="1"/>
    </xf>
    <xf numFmtId="1" fontId="21" fillId="0" borderId="1" xfId="0" applyFont="1" applyFill="1" applyBorder="1" applyAlignment="1">
      <alignment vertical="top" wrapText="1"/>
    </xf>
    <xf numFmtId="1" fontId="5" fillId="0" borderId="2" xfId="0" applyFont="1" applyBorder="1" applyAlignment="1" applyProtection="1">
      <alignment vertical="top" wrapText="1"/>
      <protection locked="0"/>
    </xf>
    <xf numFmtId="3" fontId="2" fillId="0" borderId="1" xfId="0" applyNumberFormat="1" applyFont="1" applyFill="1" applyBorder="1" applyAlignment="1">
      <alignment horizontal="right" vertical="top"/>
    </xf>
    <xf numFmtId="4" fontId="2" fillId="0" borderId="1" xfId="0" applyNumberFormat="1" applyFont="1" applyFill="1" applyBorder="1" applyAlignment="1">
      <alignment horizontal="right" vertical="top"/>
    </xf>
    <xf numFmtId="1" fontId="3" fillId="7" borderId="0" xfId="0" applyFont="1" applyFill="1" applyAlignment="1">
      <alignment vertical="top"/>
    </xf>
    <xf numFmtId="1" fontId="3" fillId="0" borderId="0" xfId="0" applyFont="1" applyFill="1" applyAlignment="1">
      <alignment vertical="top"/>
    </xf>
    <xf numFmtId="1" fontId="2" fillId="0" borderId="4" xfId="0" applyFont="1" applyFill="1" applyBorder="1" applyAlignment="1">
      <alignment horizontal="center" vertical="top"/>
    </xf>
    <xf numFmtId="165" fontId="2" fillId="0" borderId="5" xfId="0" applyNumberFormat="1" applyFont="1" applyFill="1" applyBorder="1" applyAlignment="1">
      <alignment horizontal="right" vertical="top"/>
    </xf>
    <xf numFmtId="3" fontId="2" fillId="0" borderId="6" xfId="0" applyNumberFormat="1" applyFont="1" applyFill="1" applyBorder="1" applyAlignment="1">
      <alignment horizontal="right" vertical="top"/>
    </xf>
    <xf numFmtId="1" fontId="3" fillId="0" borderId="7" xfId="0" applyFont="1" applyFill="1" applyBorder="1" applyAlignment="1" applyProtection="1">
      <alignment vertical="top"/>
      <protection locked="0"/>
    </xf>
    <xf numFmtId="165" fontId="3" fillId="0" borderId="0" xfId="0" applyNumberFormat="1" applyFont="1" applyFill="1" applyAlignment="1" applyProtection="1">
      <alignment vertical="top"/>
      <protection locked="0"/>
    </xf>
    <xf numFmtId="165" fontId="2" fillId="0" borderId="4" xfId="0" applyNumberFormat="1" applyFont="1" applyFill="1" applyBorder="1" applyAlignment="1">
      <alignment horizontal="center" vertical="top"/>
    </xf>
    <xf numFmtId="1" fontId="3" fillId="0" borderId="0" xfId="0" applyFont="1" applyBorder="1" applyAlignment="1" applyProtection="1">
      <alignment vertical="top"/>
      <protection locked="0"/>
    </xf>
    <xf numFmtId="165" fontId="2" fillId="0" borderId="0" xfId="0" applyNumberFormat="1" applyFont="1" applyFill="1" applyBorder="1" applyAlignment="1">
      <alignment horizontal="right" vertical="top"/>
    </xf>
    <xf numFmtId="1" fontId="0" fillId="0" borderId="0" xfId="0" applyBorder="1" applyProtection="1">
      <alignment vertical="top"/>
      <protection locked="0"/>
    </xf>
    <xf numFmtId="1" fontId="0" fillId="0" borderId="0" xfId="0" applyFont="1" applyProtection="1">
      <alignment vertical="top"/>
      <protection locked="0"/>
    </xf>
    <xf numFmtId="1" fontId="0" fillId="0" borderId="0" xfId="0" applyFont="1" applyFill="1" applyProtection="1">
      <alignment vertical="top"/>
      <protection locked="0"/>
    </xf>
    <xf numFmtId="3" fontId="2" fillId="8" borderId="1" xfId="0" applyNumberFormat="1" applyFont="1" applyFill="1" applyBorder="1" applyAlignment="1">
      <alignment horizontal="right" vertical="top"/>
    </xf>
    <xf numFmtId="165" fontId="2" fillId="8" borderId="1" xfId="0" applyNumberFormat="1" applyFont="1" applyFill="1" applyBorder="1" applyAlignment="1">
      <alignment horizontal="right" vertical="top"/>
    </xf>
    <xf numFmtId="164" fontId="2" fillId="8" borderId="5" xfId="0" applyNumberFormat="1" applyFont="1" applyFill="1" applyBorder="1" applyAlignment="1">
      <alignment horizontal="right" vertical="top"/>
    </xf>
    <xf numFmtId="4" fontId="2" fillId="8" borderId="1" xfId="0" applyNumberFormat="1" applyFont="1" applyFill="1" applyBorder="1" applyAlignment="1">
      <alignment horizontal="right" vertical="top"/>
    </xf>
    <xf numFmtId="164" fontId="2" fillId="8" borderId="1" xfId="0" applyNumberFormat="1" applyFont="1" applyFill="1" applyBorder="1" applyAlignment="1">
      <alignment horizontal="right" vertical="top"/>
    </xf>
    <xf numFmtId="165" fontId="2" fillId="8" borderId="5" xfId="0" applyNumberFormat="1" applyFont="1" applyFill="1" applyBorder="1" applyAlignment="1">
      <alignment horizontal="right" vertical="top"/>
    </xf>
    <xf numFmtId="0" fontId="25" fillId="9" borderId="12" xfId="4" applyFont="1" applyFill="1" applyBorder="1" applyAlignment="1">
      <alignment horizontal="left" vertical="center"/>
    </xf>
    <xf numFmtId="0" fontId="25" fillId="9" borderId="12" xfId="4" applyFont="1" applyFill="1" applyBorder="1" applyAlignment="1">
      <alignment horizontal="center" vertical="center"/>
    </xf>
    <xf numFmtId="0" fontId="25" fillId="9" borderId="13" xfId="4" applyFont="1" applyFill="1" applyBorder="1" applyAlignment="1">
      <alignment horizontal="center" vertical="center"/>
    </xf>
    <xf numFmtId="0" fontId="24" fillId="10" borderId="14" xfId="4" applyFont="1" applyFill="1" applyBorder="1" applyAlignment="1">
      <alignment horizontal="left" vertical="center"/>
    </xf>
    <xf numFmtId="0" fontId="24" fillId="10" borderId="15" xfId="4" applyFont="1" applyFill="1" applyBorder="1" applyAlignment="1">
      <alignment horizontal="left" vertical="center"/>
    </xf>
    <xf numFmtId="4" fontId="24" fillId="10" borderId="14" xfId="3" applyNumberFormat="1" applyFont="1" applyFill="1" applyBorder="1" applyAlignment="1">
      <alignment horizontal="right" vertical="center"/>
    </xf>
    <xf numFmtId="4" fontId="24" fillId="10" borderId="14" xfId="4" applyNumberFormat="1" applyFont="1" applyFill="1" applyBorder="1" applyAlignment="1">
      <alignment horizontal="right" vertical="center"/>
    </xf>
    <xf numFmtId="1" fontId="26" fillId="2" borderId="1" xfId="0" applyFont="1" applyFill="1" applyBorder="1" applyAlignment="1">
      <alignment vertical="top" wrapText="1"/>
    </xf>
    <xf numFmtId="165" fontId="26" fillId="8" borderId="1" xfId="0" applyNumberFormat="1" applyFont="1" applyFill="1" applyBorder="1" applyAlignment="1">
      <alignment horizontal="right" vertical="top"/>
    </xf>
    <xf numFmtId="1" fontId="26" fillId="0" borderId="1" xfId="0" applyFont="1" applyFill="1" applyBorder="1" applyAlignment="1">
      <alignment vertical="top" wrapText="1"/>
    </xf>
    <xf numFmtId="165" fontId="26" fillId="0" borderId="1" xfId="0" applyNumberFormat="1" applyFont="1" applyFill="1" applyBorder="1" applyAlignment="1">
      <alignment horizontal="right" vertical="top"/>
    </xf>
    <xf numFmtId="1" fontId="26" fillId="0" borderId="1" xfId="0" applyFont="1" applyFill="1" applyBorder="1" applyAlignment="1">
      <alignment vertical="top" wrapText="1" indent="1"/>
    </xf>
    <xf numFmtId="1" fontId="26" fillId="2" borderId="1" xfId="0" applyFont="1" applyFill="1" applyBorder="1" applyAlignment="1">
      <alignment vertical="top" wrapText="1" indent="1"/>
    </xf>
    <xf numFmtId="1" fontId="26" fillId="0" borderId="1" xfId="0" applyFont="1" applyBorder="1" applyAlignment="1">
      <alignment vertical="top" wrapText="1" indent="1"/>
    </xf>
    <xf numFmtId="3" fontId="26" fillId="8" borderId="1" xfId="0" applyNumberFormat="1" applyFont="1" applyFill="1" applyBorder="1" applyAlignment="1">
      <alignment horizontal="right" vertical="top"/>
    </xf>
    <xf numFmtId="3" fontId="26" fillId="0" borderId="1" xfId="0" applyNumberFormat="1" applyFont="1" applyFill="1" applyBorder="1" applyAlignment="1">
      <alignment horizontal="right" vertical="top"/>
    </xf>
    <xf numFmtId="1" fontId="26" fillId="2" borderId="1" xfId="0" applyFont="1" applyFill="1" applyBorder="1" applyAlignment="1">
      <alignment vertical="top" wrapText="1" indent="2"/>
    </xf>
    <xf numFmtId="1" fontId="26" fillId="0" borderId="1" xfId="0" applyFont="1" applyBorder="1" applyAlignment="1">
      <alignment vertical="top" wrapText="1" indent="2"/>
    </xf>
    <xf numFmtId="1" fontId="26" fillId="0" borderId="1" xfId="0" applyFont="1" applyBorder="1" applyAlignment="1">
      <alignment vertical="top" wrapText="1"/>
    </xf>
    <xf numFmtId="1" fontId="26" fillId="5" borderId="1" xfId="0" applyFont="1" applyFill="1" applyBorder="1" applyAlignment="1">
      <alignment vertical="top" wrapText="1"/>
    </xf>
    <xf numFmtId="1" fontId="26" fillId="5" borderId="1" xfId="0" applyFont="1" applyFill="1" applyBorder="1" applyAlignment="1">
      <alignment vertical="top" wrapText="1" indent="1"/>
    </xf>
    <xf numFmtId="1" fontId="26" fillId="0" borderId="1" xfId="0" applyFont="1" applyFill="1" applyBorder="1" applyAlignment="1">
      <alignment vertical="top" wrapText="1" indent="2"/>
    </xf>
    <xf numFmtId="1" fontId="26" fillId="5" borderId="1" xfId="0" applyFont="1" applyFill="1" applyBorder="1" applyAlignment="1">
      <alignment vertical="top" wrapText="1" indent="2"/>
    </xf>
    <xf numFmtId="1" fontId="26" fillId="0" borderId="1" xfId="0" applyFont="1" applyBorder="1" applyAlignment="1">
      <alignment vertical="top" wrapText="1" indent="3"/>
    </xf>
    <xf numFmtId="1" fontId="26" fillId="2" borderId="1" xfId="0" applyFont="1" applyFill="1" applyBorder="1" applyAlignment="1">
      <alignment vertical="top" wrapText="1" indent="3"/>
    </xf>
    <xf numFmtId="3" fontId="26" fillId="0" borderId="1" xfId="0" applyNumberFormat="1" applyFont="1" applyBorder="1" applyAlignment="1">
      <alignment horizontal="right" vertical="top"/>
    </xf>
    <xf numFmtId="3" fontId="26" fillId="3" borderId="1" xfId="0" applyNumberFormat="1" applyFont="1" applyFill="1" applyBorder="1" applyAlignment="1">
      <alignment horizontal="right" vertical="top"/>
    </xf>
    <xf numFmtId="1" fontId="26" fillId="2" borderId="1" xfId="0" applyFont="1" applyFill="1" applyBorder="1" applyAlignment="1">
      <alignment vertical="top" wrapText="1" indent="4"/>
    </xf>
    <xf numFmtId="1" fontId="26" fillId="0" borderId="1" xfId="0" applyFont="1" applyBorder="1" applyAlignment="1">
      <alignment vertical="top" wrapText="1" indent="4"/>
    </xf>
    <xf numFmtId="1" fontId="0" fillId="0" borderId="1" xfId="0" applyFont="1" applyBorder="1" applyAlignment="1">
      <alignment vertical="top" wrapText="1"/>
    </xf>
    <xf numFmtId="165" fontId="0" fillId="0" borderId="1" xfId="0" applyNumberFormat="1" applyFont="1" applyFill="1" applyBorder="1" applyAlignment="1">
      <alignment horizontal="right" vertical="top"/>
    </xf>
    <xf numFmtId="1" fontId="0" fillId="2" borderId="1" xfId="0" applyFont="1" applyFill="1" applyBorder="1" applyAlignment="1">
      <alignment vertical="top" wrapText="1"/>
    </xf>
    <xf numFmtId="165" fontId="0" fillId="3" borderId="1" xfId="0" applyNumberFormat="1" applyFont="1" applyFill="1" applyBorder="1" applyAlignment="1">
      <alignment horizontal="right" vertical="top"/>
    </xf>
    <xf numFmtId="165" fontId="0" fillId="8" borderId="1" xfId="0" applyNumberFormat="1" applyFont="1" applyFill="1" applyBorder="1" applyAlignment="1">
      <alignment horizontal="right" vertical="top"/>
    </xf>
    <xf numFmtId="1" fontId="0" fillId="0" borderId="1" xfId="0" applyFont="1" applyFill="1" applyBorder="1" applyAlignment="1">
      <alignment vertical="top" wrapText="1" indent="1"/>
    </xf>
    <xf numFmtId="1" fontId="0" fillId="5" borderId="1" xfId="0" applyFont="1" applyFill="1" applyBorder="1" applyAlignment="1">
      <alignment vertical="top" wrapText="1" indent="1"/>
    </xf>
    <xf numFmtId="1" fontId="26" fillId="0" borderId="1" xfId="0" applyFont="1" applyBorder="1" applyAlignment="1">
      <alignment vertical="top"/>
    </xf>
    <xf numFmtId="165" fontId="26" fillId="0" borderId="0" xfId="0" applyNumberFormat="1" applyFont="1" applyProtection="1">
      <alignment vertical="top"/>
      <protection locked="0"/>
    </xf>
    <xf numFmtId="0" fontId="2" fillId="0" borderId="0" xfId="1" applyFont="1" applyAlignment="1">
      <alignment vertical="top" wrapText="1"/>
    </xf>
    <xf numFmtId="0" fontId="8" fillId="0" borderId="4" xfId="1" applyFont="1" applyBorder="1" applyAlignment="1" applyProtection="1">
      <alignment vertical="top" wrapText="1"/>
      <protection locked="0"/>
    </xf>
    <xf numFmtId="1" fontId="4" fillId="0" borderId="0" xfId="0" applyFont="1" applyAlignment="1">
      <alignment vertical="top" wrapText="1"/>
    </xf>
    <xf numFmtId="1" fontId="5" fillId="0" borderId="2" xfId="0" applyFont="1" applyBorder="1" applyAlignment="1">
      <alignment vertical="top" wrapText="1"/>
    </xf>
    <xf numFmtId="1" fontId="15" fillId="0" borderId="0" xfId="0" applyFont="1" applyAlignment="1">
      <alignment vertical="top" wrapText="1"/>
    </xf>
    <xf numFmtId="1" fontId="14" fillId="0" borderId="0" xfId="0" applyFont="1" applyAlignment="1">
      <alignment vertical="top" wrapText="1"/>
    </xf>
    <xf numFmtId="1" fontId="10" fillId="0" borderId="0" xfId="0" applyFont="1" applyAlignment="1">
      <alignment vertical="top" wrapText="1"/>
    </xf>
    <xf numFmtId="1" fontId="14" fillId="0" borderId="2" xfId="0" applyFont="1" applyBorder="1" applyAlignment="1" applyProtection="1">
      <alignment vertical="top" wrapText="1"/>
      <protection locked="0"/>
    </xf>
    <xf numFmtId="1" fontId="26" fillId="2" borderId="1" xfId="0" applyFont="1" applyFill="1" applyBorder="1" applyAlignment="1">
      <alignment vertical="top"/>
    </xf>
    <xf numFmtId="1" fontId="26" fillId="0" borderId="1" xfId="0" applyFont="1" applyFill="1" applyBorder="1" applyAlignment="1">
      <alignment vertical="top"/>
    </xf>
  </cellXfs>
  <cellStyles count="5">
    <cellStyle name="Comma" xfId="3" builtinId="3"/>
    <cellStyle name="Hyperlink" xfId="2" builtinId="8"/>
    <cellStyle name="Normal" xfId="0" builtinId="0" customBuiltin="1"/>
    <cellStyle name="Normal 2" xfId="1" xr:uid="{00000000-0005-0000-0000-000002000000}"/>
    <cellStyle name="Normal 2 2" xfId="4" xr:uid="{3213164D-E357-4717-9FBE-97BECEB6F6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EFE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rial"/>
        <a:ea typeface=""/>
        <a:cs typeface=""/>
      </a:majorFont>
      <a:minorFont>
        <a:latin typeface="Arial"/>
        <a:ea typeface=""/>
        <a:cs typeface=""/>
      </a:minorFont>
    </a:fontScheme>
    <a:fmtScheme name="Office">
      <a:fillStyleLst>
        <a:solidFill>
          <a:schemeClr val="phClr"/>
        </a:solidFill>
        <a:solidFill>
          <a:schemeClr val="phClr"/>
        </a:solidFill>
        <a:solidFill>
          <a:schemeClr val="phClr"/>
        </a:solidFill>
      </a:fillStyleLst>
      <a:lnStyleLst>
        <a:ln w="9525" cap="flat" cmpd="sng" algn="ctr">
          <a:solidFill>
            <a:schemeClr val="phClr"/>
          </a:solidFill>
        </a:ln>
        <a:ln w="25400" cap="flat" cmpd="sng" algn="ctr">
          <a:solidFill>
            <a:schemeClr val="phClr"/>
          </a:solidFill>
        </a:ln>
        <a:ln w="38100" cap="flat" cmpd="sng" algn="ctr">
          <a:solidFill>
            <a:schemeClr val="phClr"/>
          </a:solidFill>
        </a:ln>
      </a:lnStyleLst>
      <a:effectStyleLst>
        <a:effectStyle>
          <a:effectLst>
            <a:fillOverlay blend="over">
              <a:noFill/>
            </a:fillOverlay>
          </a:effectLst>
        </a:effectStyle>
        <a:effectStyle>
          <a:effectLst>
            <a:fillOverlay blend="over">
              <a:noFill/>
            </a:fillOverlay>
          </a:effectLst>
        </a:effectStyle>
        <a:effectStyle>
          <a:effectLst>
            <a:fillOverlay blend="over">
              <a:noFill/>
            </a:fillOverlay>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kgoginashvili@moh.gov.g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4"/>
  <sheetViews>
    <sheetView showGridLines="0" showRowColHeaders="0" workbookViewId="0">
      <selection activeCell="L17" sqref="L17"/>
    </sheetView>
    <sheetView workbookViewId="1"/>
  </sheetViews>
  <sheetFormatPr defaultColWidth="10.33203125" defaultRowHeight="14.7" customHeight="1" x14ac:dyDescent="0.25"/>
  <cols>
    <col min="1" max="1" width="2.6640625" style="88" customWidth="1"/>
    <col min="2" max="2" width="21.44140625" style="88" customWidth="1"/>
    <col min="3" max="3" width="42.6640625" style="88" customWidth="1"/>
    <col min="4" max="5" width="10.33203125" style="88" customWidth="1"/>
    <col min="6" max="16384" width="10.33203125" style="88"/>
  </cols>
  <sheetData>
    <row r="1" spans="1:5" ht="13.2" x14ac:dyDescent="0.25">
      <c r="A1" s="87"/>
      <c r="B1" s="87"/>
      <c r="C1" s="87"/>
      <c r="D1" s="87"/>
      <c r="E1" s="87"/>
    </row>
    <row r="2" spans="1:5" ht="13.5" customHeight="1" x14ac:dyDescent="0.25">
      <c r="A2" s="87"/>
      <c r="B2" s="161" t="s">
        <v>820</v>
      </c>
      <c r="C2" s="161"/>
      <c r="D2" s="161"/>
      <c r="E2" s="161"/>
    </row>
    <row r="3" spans="1:5" ht="13.5" customHeight="1" x14ac:dyDescent="0.25">
      <c r="A3" s="87"/>
      <c r="B3" s="161" t="s">
        <v>821</v>
      </c>
      <c r="C3" s="161"/>
      <c r="D3" s="161"/>
      <c r="E3" s="161"/>
    </row>
    <row r="4" spans="1:5" ht="13.5" customHeight="1" x14ac:dyDescent="0.25">
      <c r="A4" s="87"/>
      <c r="B4" s="161" t="s">
        <v>822</v>
      </c>
      <c r="C4" s="161"/>
      <c r="D4" s="161"/>
      <c r="E4" s="161"/>
    </row>
    <row r="5" spans="1:5" ht="13.2" x14ac:dyDescent="0.25">
      <c r="A5" s="87"/>
      <c r="B5" s="89"/>
      <c r="C5" s="89"/>
      <c r="D5" s="87"/>
      <c r="E5" s="87"/>
    </row>
    <row r="6" spans="1:5" ht="13.5" customHeight="1" x14ac:dyDescent="0.25">
      <c r="A6" s="90"/>
      <c r="B6" s="162" t="s">
        <v>823</v>
      </c>
      <c r="C6" s="162"/>
      <c r="D6" s="91"/>
      <c r="E6" s="92"/>
    </row>
    <row r="7" spans="1:5" ht="13.2" x14ac:dyDescent="0.25">
      <c r="A7" s="90"/>
      <c r="B7" s="93" t="s">
        <v>824</v>
      </c>
      <c r="C7" s="93" t="s">
        <v>838</v>
      </c>
      <c r="D7" s="94"/>
      <c r="E7" s="92"/>
    </row>
    <row r="8" spans="1:5" ht="13.2" x14ac:dyDescent="0.25">
      <c r="A8" s="90"/>
      <c r="B8" s="93" t="s">
        <v>825</v>
      </c>
      <c r="C8" s="93" t="s">
        <v>839</v>
      </c>
      <c r="D8" s="91"/>
      <c r="E8" s="92"/>
    </row>
    <row r="9" spans="1:5" ht="13.2" x14ac:dyDescent="0.25">
      <c r="A9" s="90"/>
      <c r="B9" s="93" t="s">
        <v>826</v>
      </c>
      <c r="C9" s="93" t="s">
        <v>777</v>
      </c>
      <c r="D9" s="91"/>
      <c r="E9" s="92"/>
    </row>
    <row r="10" spans="1:5" ht="13.2" x14ac:dyDescent="0.25">
      <c r="A10" s="90"/>
      <c r="B10" s="93" t="s">
        <v>827</v>
      </c>
      <c r="C10" s="93" t="s">
        <v>777</v>
      </c>
      <c r="D10" s="91"/>
      <c r="E10" s="92"/>
    </row>
    <row r="11" spans="1:5" ht="13.2" x14ac:dyDescent="0.25">
      <c r="A11" s="90"/>
      <c r="B11" s="93" t="s">
        <v>828</v>
      </c>
      <c r="C11" s="97" t="s">
        <v>841</v>
      </c>
      <c r="D11" s="91"/>
      <c r="E11" s="92"/>
    </row>
    <row r="12" spans="1:5" ht="18" x14ac:dyDescent="0.25">
      <c r="A12" s="90"/>
      <c r="B12" s="93" t="s">
        <v>829</v>
      </c>
      <c r="C12" s="93" t="s">
        <v>842</v>
      </c>
      <c r="D12" s="91"/>
      <c r="E12" s="92"/>
    </row>
    <row r="13" spans="1:5" ht="13.2" x14ac:dyDescent="0.25">
      <c r="A13" s="90"/>
      <c r="B13" s="93" t="s">
        <v>830</v>
      </c>
      <c r="C13" s="93" t="s">
        <v>777</v>
      </c>
      <c r="D13" s="91"/>
      <c r="E13" s="92"/>
    </row>
    <row r="14" spans="1:5" ht="13.2" x14ac:dyDescent="0.25">
      <c r="A14" s="90"/>
      <c r="B14" s="93" t="s">
        <v>831</v>
      </c>
      <c r="C14" s="93" t="s">
        <v>843</v>
      </c>
      <c r="D14" s="91"/>
      <c r="E14" s="92"/>
    </row>
    <row r="15" spans="1:5" ht="13.2" x14ac:dyDescent="0.25">
      <c r="A15" s="90"/>
      <c r="B15" s="93" t="s">
        <v>832</v>
      </c>
      <c r="C15" s="93" t="s">
        <v>777</v>
      </c>
      <c r="D15" s="91"/>
      <c r="E15" s="92"/>
    </row>
    <row r="16" spans="1:5" ht="13.8" x14ac:dyDescent="0.25">
      <c r="A16" s="90"/>
      <c r="B16" s="93" t="s">
        <v>833</v>
      </c>
      <c r="C16" s="96" t="s">
        <v>840</v>
      </c>
      <c r="D16" s="91"/>
      <c r="E16" s="92"/>
    </row>
    <row r="17" spans="1:5" ht="13.2" x14ac:dyDescent="0.25">
      <c r="A17" s="90"/>
      <c r="B17" s="93" t="s">
        <v>834</v>
      </c>
      <c r="C17" s="93" t="s">
        <v>777</v>
      </c>
      <c r="D17" s="91"/>
      <c r="E17" s="92"/>
    </row>
    <row r="18" spans="1:5" ht="13.2" x14ac:dyDescent="0.25">
      <c r="A18" s="90"/>
      <c r="B18" s="93" t="s">
        <v>835</v>
      </c>
      <c r="C18" s="93" t="s">
        <v>777</v>
      </c>
      <c r="D18" s="91"/>
      <c r="E18" s="92"/>
    </row>
    <row r="19" spans="1:5" ht="13.2" x14ac:dyDescent="0.25">
      <c r="A19" s="90"/>
      <c r="B19" s="93" t="s">
        <v>836</v>
      </c>
      <c r="C19" s="93" t="s">
        <v>777</v>
      </c>
      <c r="D19" s="91"/>
      <c r="E19" s="92"/>
    </row>
    <row r="20" spans="1:5" ht="13.2" x14ac:dyDescent="0.25">
      <c r="A20" s="92"/>
      <c r="B20" s="95"/>
      <c r="C20" s="95"/>
      <c r="D20" s="92"/>
      <c r="E20" s="92"/>
    </row>
    <row r="21" spans="1:5" ht="13.5" customHeight="1" x14ac:dyDescent="0.25">
      <c r="A21" s="90"/>
      <c r="B21" s="162" t="s">
        <v>837</v>
      </c>
      <c r="C21" s="162"/>
      <c r="D21" s="91"/>
      <c r="E21" s="92"/>
    </row>
    <row r="22" spans="1:5" ht="13.2" x14ac:dyDescent="0.25">
      <c r="A22" s="90"/>
      <c r="B22" s="93" t="s">
        <v>824</v>
      </c>
      <c r="C22" s="93" t="s">
        <v>777</v>
      </c>
      <c r="D22" s="91"/>
      <c r="E22" s="92"/>
    </row>
    <row r="23" spans="1:5" ht="13.2" x14ac:dyDescent="0.25">
      <c r="A23" s="90"/>
      <c r="B23" s="93" t="s">
        <v>825</v>
      </c>
      <c r="C23" s="93" t="s">
        <v>777</v>
      </c>
      <c r="D23" s="91"/>
      <c r="E23" s="92"/>
    </row>
    <row r="24" spans="1:5" ht="13.2" x14ac:dyDescent="0.25">
      <c r="A24" s="90"/>
      <c r="B24" s="93" t="s">
        <v>826</v>
      </c>
      <c r="C24" s="93" t="s">
        <v>777</v>
      </c>
      <c r="D24" s="91"/>
      <c r="E24" s="92"/>
    </row>
    <row r="25" spans="1:5" ht="13.2" x14ac:dyDescent="0.25">
      <c r="A25" s="90"/>
      <c r="B25" s="93" t="s">
        <v>827</v>
      </c>
      <c r="C25" s="93" t="s">
        <v>777</v>
      </c>
      <c r="D25" s="91"/>
      <c r="E25" s="92"/>
    </row>
    <row r="26" spans="1:5" ht="13.2" x14ac:dyDescent="0.25">
      <c r="A26" s="90"/>
      <c r="B26" s="93" t="s">
        <v>828</v>
      </c>
      <c r="C26" s="93" t="s">
        <v>777</v>
      </c>
      <c r="D26" s="91"/>
      <c r="E26" s="92"/>
    </row>
    <row r="27" spans="1:5" ht="13.2" x14ac:dyDescent="0.25">
      <c r="A27" s="90"/>
      <c r="B27" s="93" t="s">
        <v>829</v>
      </c>
      <c r="C27" s="93" t="s">
        <v>777</v>
      </c>
      <c r="D27" s="91"/>
      <c r="E27" s="92"/>
    </row>
    <row r="28" spans="1:5" ht="13.2" x14ac:dyDescent="0.25">
      <c r="A28" s="90"/>
      <c r="B28" s="93" t="s">
        <v>830</v>
      </c>
      <c r="C28" s="93" t="s">
        <v>777</v>
      </c>
      <c r="D28" s="91"/>
      <c r="E28" s="92"/>
    </row>
    <row r="29" spans="1:5" ht="13.2" x14ac:dyDescent="0.25">
      <c r="A29" s="90"/>
      <c r="B29" s="93" t="s">
        <v>831</v>
      </c>
      <c r="C29" s="93" t="s">
        <v>777</v>
      </c>
      <c r="D29" s="91"/>
      <c r="E29" s="92"/>
    </row>
    <row r="30" spans="1:5" ht="13.2" x14ac:dyDescent="0.25">
      <c r="A30" s="90"/>
      <c r="B30" s="93" t="s">
        <v>832</v>
      </c>
      <c r="C30" s="93" t="s">
        <v>777</v>
      </c>
      <c r="D30" s="91"/>
      <c r="E30" s="92"/>
    </row>
    <row r="31" spans="1:5" ht="13.2" x14ac:dyDescent="0.25">
      <c r="A31" s="90"/>
      <c r="B31" s="93" t="s">
        <v>833</v>
      </c>
      <c r="C31" s="93" t="s">
        <v>777</v>
      </c>
      <c r="D31" s="91"/>
      <c r="E31" s="92"/>
    </row>
    <row r="32" spans="1:5" ht="13.2" x14ac:dyDescent="0.25">
      <c r="A32" s="90"/>
      <c r="B32" s="93" t="s">
        <v>834</v>
      </c>
      <c r="C32" s="93" t="s">
        <v>777</v>
      </c>
      <c r="D32" s="91"/>
      <c r="E32" s="92"/>
    </row>
    <row r="33" spans="1:5" ht="13.2" x14ac:dyDescent="0.25">
      <c r="A33" s="90"/>
      <c r="B33" s="93" t="s">
        <v>835</v>
      </c>
      <c r="C33" s="93" t="s">
        <v>777</v>
      </c>
      <c r="D33" s="91"/>
      <c r="E33" s="92"/>
    </row>
    <row r="34" spans="1:5" ht="13.2" x14ac:dyDescent="0.25">
      <c r="A34" s="90"/>
      <c r="B34" s="93" t="s">
        <v>836</v>
      </c>
      <c r="C34" s="93" t="s">
        <v>777</v>
      </c>
      <c r="D34" s="91"/>
      <c r="E34" s="92"/>
    </row>
  </sheetData>
  <mergeCells count="5">
    <mergeCell ref="B2:E2"/>
    <mergeCell ref="B3:E3"/>
    <mergeCell ref="B4:E4"/>
    <mergeCell ref="B6:C6"/>
    <mergeCell ref="B21:C21"/>
  </mergeCells>
  <hyperlinks>
    <hyperlink ref="C16" r:id="rId1" xr:uid="{00000000-0004-0000-0000-000000000000}"/>
  </hyperlinks>
  <pageMargins left="0.39" right="0.39" top="0.39" bottom="0.54" header="0.39" footer="0.39"/>
  <pageSetup paperSize="9" fitToHeight="0" pageOrder="overThenDown" orientation="landscape"/>
  <headerFooter>
    <oddFooter>&amp;L&amp;"Tahoma"&amp;8 &amp;D&amp;C&amp;"Tahoma"&amp;8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W1000"/>
  <sheetViews>
    <sheetView tabSelected="1" zoomScale="110" zoomScaleNormal="110" workbookViewId="0">
      <pane xSplit="3" ySplit="4" topLeftCell="D26" activePane="bottomRight" state="frozen"/>
      <selection pane="topRight" activeCell="D1" sqref="D1"/>
      <selection pane="bottomLeft" activeCell="A5" sqref="A5"/>
      <selection pane="bottomRight" activeCell="U75" sqref="U75"/>
    </sheetView>
    <sheetView tabSelected="1" workbookViewId="1">
      <pane xSplit="3" ySplit="4" topLeftCell="D137" activePane="bottomRight" state="frozen"/>
      <selection pane="topRight" activeCell="D1" sqref="D1"/>
      <selection pane="bottomLeft" activeCell="A5" sqref="A5"/>
      <selection pane="bottomRight" activeCell="J157" sqref="J157"/>
    </sheetView>
  </sheetViews>
  <sheetFormatPr defaultColWidth="10.109375" defaultRowHeight="13.8" zeroHeight="1" x14ac:dyDescent="0.3"/>
  <cols>
    <col min="1" max="1" width="2.88671875" customWidth="1"/>
    <col min="2" max="2" width="33.44140625" bestFit="1" customWidth="1"/>
    <col min="3" max="3" width="21.88671875" bestFit="1" customWidth="1"/>
    <col min="4" max="11" width="7" style="115" customWidth="1"/>
    <col min="12" max="12" width="7" style="116" customWidth="1"/>
    <col min="13" max="13" width="7" style="115" customWidth="1"/>
    <col min="14" max="18" width="7" style="116" customWidth="1"/>
    <col min="19" max="21" width="7" style="115" customWidth="1"/>
  </cols>
  <sheetData>
    <row r="1" spans="1:22" x14ac:dyDescent="0.3">
      <c r="A1" s="12"/>
      <c r="B1" s="163" t="s">
        <v>0</v>
      </c>
      <c r="C1" s="163"/>
      <c r="D1" s="163"/>
      <c r="E1" s="163"/>
      <c r="F1" s="163"/>
      <c r="G1" s="163"/>
      <c r="H1" s="163"/>
      <c r="I1" s="163"/>
      <c r="J1" s="163"/>
      <c r="K1" s="163"/>
      <c r="L1" s="163"/>
      <c r="M1" s="163"/>
      <c r="N1" s="163"/>
      <c r="O1" s="163"/>
      <c r="P1" s="163"/>
      <c r="Q1" s="163"/>
      <c r="R1" s="163"/>
      <c r="S1" s="163"/>
      <c r="T1" s="12"/>
    </row>
    <row r="2" spans="1:22" x14ac:dyDescent="0.3">
      <c r="A2" s="12"/>
      <c r="B2" s="12"/>
      <c r="C2" s="12"/>
      <c r="D2" s="12"/>
      <c r="E2" s="12"/>
      <c r="F2" s="12"/>
      <c r="G2" s="12"/>
      <c r="H2" s="12"/>
      <c r="I2" s="12"/>
      <c r="J2" s="12"/>
      <c r="K2" s="12"/>
      <c r="L2" s="105"/>
      <c r="M2" s="104"/>
      <c r="N2" s="105"/>
      <c r="O2" s="105"/>
      <c r="P2" s="105"/>
      <c r="Q2" s="105"/>
      <c r="R2" s="105"/>
      <c r="S2" s="12"/>
      <c r="T2" s="12"/>
    </row>
    <row r="3" spans="1:22" x14ac:dyDescent="0.3">
      <c r="A3" s="12"/>
      <c r="B3" s="164" t="s">
        <v>1</v>
      </c>
      <c r="C3" s="164"/>
      <c r="D3" s="164"/>
      <c r="E3" s="164"/>
      <c r="F3" s="164"/>
      <c r="G3" s="164"/>
      <c r="H3" s="164"/>
      <c r="I3" s="164"/>
      <c r="J3" s="164"/>
      <c r="K3" s="164"/>
      <c r="L3" s="164"/>
      <c r="M3" s="164"/>
      <c r="N3" s="164"/>
      <c r="O3" s="164"/>
      <c r="P3" s="164"/>
      <c r="Q3" s="164"/>
      <c r="R3" s="164"/>
      <c r="S3" s="164"/>
      <c r="T3" s="28"/>
    </row>
    <row r="4" spans="1:22" x14ac:dyDescent="0.3">
      <c r="A4" s="16"/>
      <c r="B4" s="15" t="s">
        <v>2</v>
      </c>
      <c r="C4" s="15" t="s">
        <v>3</v>
      </c>
      <c r="D4" s="84">
        <v>2000</v>
      </c>
      <c r="E4" s="84">
        <v>2001</v>
      </c>
      <c r="F4" s="84">
        <v>2002</v>
      </c>
      <c r="G4" s="84">
        <v>2003</v>
      </c>
      <c r="H4" s="84">
        <v>2004</v>
      </c>
      <c r="I4" s="84">
        <v>2005</v>
      </c>
      <c r="J4" s="84">
        <v>2006</v>
      </c>
      <c r="K4" s="84">
        <v>2007</v>
      </c>
      <c r="L4" s="84">
        <v>2008</v>
      </c>
      <c r="M4" s="84">
        <v>2009</v>
      </c>
      <c r="N4" s="84">
        <v>2010</v>
      </c>
      <c r="O4" s="84">
        <v>2011</v>
      </c>
      <c r="P4" s="84">
        <v>2012</v>
      </c>
      <c r="Q4" s="84">
        <v>2013</v>
      </c>
      <c r="R4" s="84">
        <v>2014</v>
      </c>
      <c r="S4" s="84">
        <v>2015</v>
      </c>
      <c r="T4" s="84">
        <v>2016</v>
      </c>
      <c r="U4" s="84">
        <v>2017</v>
      </c>
      <c r="V4" s="29"/>
    </row>
    <row r="5" spans="1:22" ht="18" x14ac:dyDescent="0.3">
      <c r="A5" s="16"/>
      <c r="B5" s="18" t="s">
        <v>4</v>
      </c>
      <c r="C5" s="18" t="s">
        <v>5</v>
      </c>
      <c r="D5" s="19">
        <f t="shared" ref="D5:T5" si="0">IF(OR((D387=""),(D387=0),(D134=""))=TRUE,"",IF(D134=0,0,D134*100/D387))</f>
        <v>7.363892106569585</v>
      </c>
      <c r="E5" s="19">
        <f t="shared" si="0"/>
        <v>7.3718909199880134</v>
      </c>
      <c r="F5" s="19">
        <f t="shared" si="0"/>
        <v>8.0337982832618025</v>
      </c>
      <c r="G5" s="19">
        <f t="shared" si="0"/>
        <v>8.255488089677721</v>
      </c>
      <c r="H5" s="19">
        <f t="shared" si="0"/>
        <v>8.3163680781758966</v>
      </c>
      <c r="I5" s="19">
        <f t="shared" si="0"/>
        <v>8.3039325359263394</v>
      </c>
      <c r="J5" s="19">
        <f t="shared" si="0"/>
        <v>7.8172588832487309</v>
      </c>
      <c r="K5" s="122">
        <f t="shared" si="0"/>
        <v>7.6438743085794982</v>
      </c>
      <c r="L5" s="122">
        <f t="shared" si="0"/>
        <v>8.6836173001310613</v>
      </c>
      <c r="M5" s="122">
        <f t="shared" si="0"/>
        <v>9.8337595907928392</v>
      </c>
      <c r="N5" s="122">
        <f t="shared" si="0"/>
        <v>9.5236947403943493</v>
      </c>
      <c r="O5" s="122">
        <f t="shared" si="0"/>
        <v>8.3930331909300033</v>
      </c>
      <c r="P5" s="122">
        <f t="shared" si="0"/>
        <v>8.3884281728895171</v>
      </c>
      <c r="Q5" s="122">
        <f t="shared" si="0"/>
        <v>8.4031735389428981</v>
      </c>
      <c r="R5" s="122">
        <f t="shared" si="0"/>
        <v>8.4391080617495717</v>
      </c>
      <c r="S5" s="19">
        <f t="shared" si="0"/>
        <v>7.9323592391988917</v>
      </c>
      <c r="T5" s="19">
        <f t="shared" si="0"/>
        <v>8.4487942927893407</v>
      </c>
      <c r="U5" s="19" t="str">
        <f t="shared" ref="U5" si="1">IF(OR((U387=""),(U387=0),(U134=""))=TRUE,"",IF(U134=0,0,U134*100/U387))</f>
        <v/>
      </c>
    </row>
    <row r="6" spans="1:22" ht="18" x14ac:dyDescent="0.3">
      <c r="A6" s="16"/>
      <c r="B6" s="20" t="s">
        <v>6</v>
      </c>
      <c r="C6" s="20" t="s">
        <v>7</v>
      </c>
      <c r="D6" s="21" t="str">
        <f t="shared" ref="D6:T6" si="2">IF(OR((D387=""),(D387=0),AND((D136=""),(D357="")))=TRUE,"",IF(D357=0,0,D357*100/D387))</f>
        <v/>
      </c>
      <c r="E6" s="21">
        <f t="shared" si="2"/>
        <v>0.43452202577165117</v>
      </c>
      <c r="F6" s="21">
        <f t="shared" si="2"/>
        <v>0.69742489270386265</v>
      </c>
      <c r="G6" s="21">
        <f t="shared" si="2"/>
        <v>0.23353573096683794</v>
      </c>
      <c r="H6" s="21">
        <f t="shared" si="2"/>
        <v>0.20358306188925082</v>
      </c>
      <c r="I6" s="21">
        <f t="shared" si="2"/>
        <v>0.31838912313914464</v>
      </c>
      <c r="J6" s="21">
        <f t="shared" si="2"/>
        <v>0.55837563451776651</v>
      </c>
      <c r="K6" s="21">
        <f t="shared" si="2"/>
        <v>0.52959868188772508</v>
      </c>
      <c r="L6" s="83">
        <f t="shared" si="2"/>
        <v>0.2306684141546527</v>
      </c>
      <c r="M6" s="21">
        <f t="shared" si="2"/>
        <v>0.34471255420882907</v>
      </c>
      <c r="N6" s="83">
        <f t="shared" si="2"/>
        <v>0.45316492310659018</v>
      </c>
      <c r="O6" s="83">
        <f t="shared" si="2"/>
        <v>1.2816299704239238</v>
      </c>
      <c r="P6" s="83">
        <f t="shared" si="2"/>
        <v>0.42037681048649062</v>
      </c>
      <c r="Q6" s="83">
        <f t="shared" si="2"/>
        <v>0.29053525533579172</v>
      </c>
      <c r="R6" s="83">
        <f t="shared" si="2"/>
        <v>0.3275074442538593</v>
      </c>
      <c r="S6" s="21">
        <f t="shared" si="2"/>
        <v>0.53756223705756401</v>
      </c>
      <c r="T6" s="21">
        <f t="shared" si="2"/>
        <v>0.35670066623430224</v>
      </c>
      <c r="U6" s="21" t="str">
        <f t="shared" ref="U6" si="3">IF(OR((U387=""),(U387=0),AND((U136=""),(U357="")))=TRUE,"",IF(U357=0,0,U357*100/U387))</f>
        <v/>
      </c>
    </row>
    <row r="7" spans="1:22" x14ac:dyDescent="0.3">
      <c r="A7" s="16"/>
      <c r="B7" s="22" t="s">
        <v>8</v>
      </c>
      <c r="C7" s="22" t="s">
        <v>9</v>
      </c>
      <c r="D7" s="23">
        <f t="shared" ref="D7:T7" si="4">IF(OR((D392=""),(D392=0),(D397=""),(D397=0),(D134=""))=TRUE,"",IF(D134=0,0,D134*1000/(D392*D397)))</f>
        <v>47.686748024218467</v>
      </c>
      <c r="E7" s="23">
        <f t="shared" si="4"/>
        <v>50.798151364330764</v>
      </c>
      <c r="F7" s="23">
        <f t="shared" si="4"/>
        <v>58.986598329154319</v>
      </c>
      <c r="G7" s="23">
        <f t="shared" si="4"/>
        <v>71.960178598768081</v>
      </c>
      <c r="H7" s="23">
        <f t="shared" si="4"/>
        <v>94.03149353289092</v>
      </c>
      <c r="I7" s="23">
        <f t="shared" si="4"/>
        <v>118.65585058558146</v>
      </c>
      <c r="J7" s="23">
        <f t="shared" si="4"/>
        <v>136.40371709014798</v>
      </c>
      <c r="K7" s="23">
        <f t="shared" si="4"/>
        <v>177.11087454371756</v>
      </c>
      <c r="L7" s="23">
        <f t="shared" si="4"/>
        <v>255.97919938320837</v>
      </c>
      <c r="M7" s="23">
        <f t="shared" si="4"/>
        <v>246.93560247078278</v>
      </c>
      <c r="N7" s="23">
        <f t="shared" si="4"/>
        <v>261.93006939448645</v>
      </c>
      <c r="O7" s="23">
        <f t="shared" si="4"/>
        <v>290.44084394624196</v>
      </c>
      <c r="P7" s="23">
        <f t="shared" si="4"/>
        <v>323.59948134316636</v>
      </c>
      <c r="Q7" s="23">
        <f t="shared" si="4"/>
        <v>335.21711214578562</v>
      </c>
      <c r="R7" s="23">
        <f t="shared" si="4"/>
        <v>348.97154591872118</v>
      </c>
      <c r="S7" s="23">
        <f t="shared" si="4"/>
        <v>280.91286581283623</v>
      </c>
      <c r="T7" s="23">
        <f t="shared" si="4"/>
        <v>308.49526599001297</v>
      </c>
      <c r="U7" s="23" t="str">
        <f t="shared" ref="U7" si="5">IF(OR((U392=""),(U392=0),(U397=""),(U397=0),(U134=""))=TRUE,"",IF(U134=0,0,U134*1000/(U392*U397)))</f>
        <v/>
      </c>
    </row>
    <row r="8" spans="1:22" ht="18" x14ac:dyDescent="0.3">
      <c r="A8" s="16"/>
      <c r="B8" s="20" t="s">
        <v>10</v>
      </c>
      <c r="C8" s="20" t="s">
        <v>11</v>
      </c>
      <c r="D8" s="3">
        <f t="shared" ref="D8:T8" si="6">IF(OR((D393=""),(D393=0),(D397=""),(D397=0),(D134=""))=TRUE,"",IF(D134=0,0,D134*1000/(D393*D397)))</f>
        <v>178.24945908280839</v>
      </c>
      <c r="E8" s="3">
        <f t="shared" si="6"/>
        <v>193.32470449500036</v>
      </c>
      <c r="F8" s="3">
        <f t="shared" si="6"/>
        <v>227.93248359909319</v>
      </c>
      <c r="G8" s="3">
        <f t="shared" si="6"/>
        <v>267.9612655701236</v>
      </c>
      <c r="H8" s="3">
        <f t="shared" si="6"/>
        <v>296.56327449946514</v>
      </c>
      <c r="I8" s="3">
        <f t="shared" si="6"/>
        <v>338.49355003379543</v>
      </c>
      <c r="J8" s="3">
        <f t="shared" si="6"/>
        <v>363.12135164977019</v>
      </c>
      <c r="K8" s="3">
        <f t="shared" si="6"/>
        <v>414.02667697873949</v>
      </c>
      <c r="L8" s="102">
        <f t="shared" si="6"/>
        <v>496.31958439534361</v>
      </c>
      <c r="M8" s="3">
        <f t="shared" si="6"/>
        <v>552.37271664442164</v>
      </c>
      <c r="N8" s="102">
        <f t="shared" si="6"/>
        <v>582.93640483927891</v>
      </c>
      <c r="O8" s="102">
        <f t="shared" si="6"/>
        <v>570.35304840208335</v>
      </c>
      <c r="P8" s="102">
        <f t="shared" si="6"/>
        <v>626.95041944302841</v>
      </c>
      <c r="Q8" s="102">
        <f t="shared" si="6"/>
        <v>669.88983912328149</v>
      </c>
      <c r="R8" s="102">
        <f t="shared" si="6"/>
        <v>726.10063030161439</v>
      </c>
      <c r="S8" s="3">
        <f t="shared" si="6"/>
        <v>717.12690154225004</v>
      </c>
      <c r="T8" s="3">
        <f t="shared" si="6"/>
        <v>798.375772837613</v>
      </c>
      <c r="U8" s="3" t="str">
        <f t="shared" ref="U8" si="7">IF(OR((U393=""),(U393=0),(U397=""),(U397=0),(U134=""))=TRUE,"",IF(U134=0,0,U134*1000/(U393*U397)))</f>
        <v/>
      </c>
    </row>
    <row r="9" spans="1:22" ht="18" x14ac:dyDescent="0.3">
      <c r="A9" s="16"/>
      <c r="B9" s="22" t="s">
        <v>12</v>
      </c>
      <c r="C9" s="22" t="s">
        <v>13</v>
      </c>
      <c r="D9" s="5">
        <f t="shared" ref="D9:T9" si="8">IF(OR((D134=""),(D134=0),AND((D74=""),(D80=""),(D85=""),(D89=""),(D93="")))=TRUE,"",IF((D74+D80+D85+D89+D93)=0,0,(D74+D80+D85+D89+D93)*100/D134))</f>
        <v>92.80898876404494</v>
      </c>
      <c r="E9" s="5">
        <f t="shared" si="8"/>
        <v>93.089430894308947</v>
      </c>
      <c r="F9" s="5">
        <f t="shared" si="8"/>
        <v>92.153589315525878</v>
      </c>
      <c r="G9" s="5">
        <f t="shared" si="8"/>
        <v>94.200848656294198</v>
      </c>
      <c r="H9" s="5">
        <f t="shared" si="8"/>
        <v>95.104039167686665</v>
      </c>
      <c r="I9" s="5">
        <f t="shared" si="8"/>
        <v>95.751295336787564</v>
      </c>
      <c r="J9" s="5">
        <f t="shared" si="8"/>
        <v>94.248608534322827</v>
      </c>
      <c r="K9" s="5">
        <f t="shared" si="8"/>
        <v>93.302540415704385</v>
      </c>
      <c r="L9" s="5">
        <f t="shared" si="8"/>
        <v>89.917894228447224</v>
      </c>
      <c r="M9" s="5">
        <f t="shared" si="8"/>
        <v>94.572284728896932</v>
      </c>
      <c r="N9" s="5">
        <f t="shared" si="8"/>
        <v>96.355353075170839</v>
      </c>
      <c r="O9" s="5">
        <f t="shared" si="8"/>
        <v>96.622944400939701</v>
      </c>
      <c r="P9" s="5">
        <f t="shared" si="8"/>
        <v>96.583143507972665</v>
      </c>
      <c r="Q9" s="5">
        <f t="shared" si="8"/>
        <v>96.98581560283688</v>
      </c>
      <c r="R9" s="5">
        <f t="shared" si="8"/>
        <v>97.520325203252028</v>
      </c>
      <c r="S9" s="5">
        <f t="shared" si="8"/>
        <v>97.459309249702258</v>
      </c>
      <c r="T9" s="5">
        <f t="shared" si="8"/>
        <v>97.732030704815074</v>
      </c>
      <c r="U9" s="5">
        <f t="shared" ref="U9" si="9">IF(OR((U134=""),(U134=0),AND((U74=""),(U80=""),(U85=""),(U89=""),(U93="")))=TRUE,"",IF((U74+U80+U85+U89+U93)=0,0,(U74+U80+U85+U89+U93)*100/U134))</f>
        <v>97.623019182652214</v>
      </c>
    </row>
    <row r="10" spans="1:22" ht="18" x14ac:dyDescent="0.3">
      <c r="A10" s="16"/>
      <c r="B10" s="20" t="s">
        <v>14</v>
      </c>
      <c r="C10" s="20" t="s">
        <v>15</v>
      </c>
      <c r="D10" s="21">
        <f t="shared" ref="D10:T10" si="10">IF(OR((D73=""),(D73=0),AND((D74=""),(D80=""),(D85="")))=TRUE,"",IF((D74+D80+D85)=0,0,(D74+D80+D85)*100/D73))</f>
        <v>11.011235955056179</v>
      </c>
      <c r="E10" s="21">
        <f t="shared" si="10"/>
        <v>15.853658536585366</v>
      </c>
      <c r="F10" s="21">
        <f t="shared" si="10"/>
        <v>14.357262103505843</v>
      </c>
      <c r="G10" s="21">
        <f t="shared" si="10"/>
        <v>14.285714285714286</v>
      </c>
      <c r="H10" s="21">
        <f t="shared" si="10"/>
        <v>14.56548347613219</v>
      </c>
      <c r="I10" s="21">
        <f t="shared" si="10"/>
        <v>14.922279792746114</v>
      </c>
      <c r="J10" s="21">
        <f t="shared" si="10"/>
        <v>15.213358070500927</v>
      </c>
      <c r="K10" s="21">
        <f t="shared" si="10"/>
        <v>14.703618167821402</v>
      </c>
      <c r="L10" s="83">
        <f t="shared" si="10"/>
        <v>18.196087901473071</v>
      </c>
      <c r="M10" s="21">
        <f t="shared" si="10"/>
        <v>21.411205970486797</v>
      </c>
      <c r="N10" s="83">
        <f t="shared" si="10"/>
        <v>21.133890154391292</v>
      </c>
      <c r="O10" s="83">
        <f t="shared" si="10"/>
        <v>17.531323414252153</v>
      </c>
      <c r="P10" s="83">
        <f t="shared" si="10"/>
        <v>19.589977220956719</v>
      </c>
      <c r="Q10" s="83">
        <f t="shared" si="10"/>
        <v>23.625886524822697</v>
      </c>
      <c r="R10" s="83">
        <f t="shared" si="10"/>
        <v>27.601626016260163</v>
      </c>
      <c r="S10" s="21">
        <f t="shared" si="10"/>
        <v>35.569670504168322</v>
      </c>
      <c r="T10" s="21">
        <f t="shared" si="10"/>
        <v>36.636427076064201</v>
      </c>
      <c r="U10" s="21">
        <f t="shared" ref="U10" si="11">IF(OR((U73=""),(U73=0),AND((U74=""),(U80=""),(U85="")))=TRUE,"",IF((U74+U80+U85)=0,0,(U74+U80+U85)*100/U73))</f>
        <v>37.228940783986651</v>
      </c>
    </row>
    <row r="11" spans="1:22" ht="18" x14ac:dyDescent="0.3">
      <c r="A11" s="16"/>
      <c r="B11" s="22" t="s">
        <v>16</v>
      </c>
      <c r="C11" s="22" t="s">
        <v>17</v>
      </c>
      <c r="D11" s="23">
        <f t="shared" ref="D11:T11" si="12">IF(OR((D73=""),(D73=0),AND((D89=""),(D93="")))=TRUE,"",IF((D89+D93)=0,0,(D89+D93)*100/D73))</f>
        <v>81.797752808988761</v>
      </c>
      <c r="E11" s="23">
        <f t="shared" si="12"/>
        <v>77.235772357723576</v>
      </c>
      <c r="F11" s="23">
        <f t="shared" si="12"/>
        <v>77.796327212020032</v>
      </c>
      <c r="G11" s="23">
        <f t="shared" si="12"/>
        <v>79.915134370579921</v>
      </c>
      <c r="H11" s="23">
        <f t="shared" si="12"/>
        <v>80.538555691554464</v>
      </c>
      <c r="I11" s="23">
        <f t="shared" si="12"/>
        <v>80.829015544041454</v>
      </c>
      <c r="J11" s="23">
        <f t="shared" si="12"/>
        <v>79.035250463821896</v>
      </c>
      <c r="K11" s="23">
        <f t="shared" si="12"/>
        <v>78.598922247882982</v>
      </c>
      <c r="L11" s="23">
        <f t="shared" si="12"/>
        <v>71.721806326974161</v>
      </c>
      <c r="M11" s="23">
        <f t="shared" si="12"/>
        <v>73.161078758410127</v>
      </c>
      <c r="N11" s="23">
        <f t="shared" si="12"/>
        <v>75.221462920779544</v>
      </c>
      <c r="O11" s="23">
        <f t="shared" si="12"/>
        <v>79.091620986687545</v>
      </c>
      <c r="P11" s="23">
        <f t="shared" si="12"/>
        <v>76.993166287015939</v>
      </c>
      <c r="Q11" s="23">
        <f t="shared" si="12"/>
        <v>73.35992907801419</v>
      </c>
      <c r="R11" s="23">
        <f t="shared" si="12"/>
        <v>69.918699186991873</v>
      </c>
      <c r="S11" s="23">
        <f t="shared" si="12"/>
        <v>61.889638745533944</v>
      </c>
      <c r="T11" s="23">
        <f t="shared" si="12"/>
        <v>61.095603628750872</v>
      </c>
      <c r="U11" s="23">
        <f t="shared" ref="U11" si="13">IF(OR((U73=""),(U73=0),AND((U89=""),(U93="")))=TRUE,"",IF((U89+U93)=0,0,(U89+U93)*100/U73))</f>
        <v>60.394078398665549</v>
      </c>
    </row>
    <row r="12" spans="1:22" ht="18" x14ac:dyDescent="0.3">
      <c r="A12" s="16"/>
      <c r="B12" s="20" t="s">
        <v>18</v>
      </c>
      <c r="C12" s="20" t="s">
        <v>19</v>
      </c>
      <c r="D12" s="21">
        <f t="shared" ref="D12:T12" si="14">IF(OR((D73=""),(D73=0),(D89=""))=TRUE,"",IF(D89=0,0,D89*100/D73))</f>
        <v>0.449438202247191</v>
      </c>
      <c r="E12" s="21">
        <f t="shared" si="14"/>
        <v>0.81300813008130079</v>
      </c>
      <c r="F12" s="21">
        <f t="shared" si="14"/>
        <v>0.667779632721202</v>
      </c>
      <c r="G12" s="21">
        <f t="shared" si="14"/>
        <v>0.70721357850070721</v>
      </c>
      <c r="H12" s="21">
        <f t="shared" si="14"/>
        <v>1.1015911872705018</v>
      </c>
      <c r="I12" s="21">
        <f t="shared" si="14"/>
        <v>1.2435233160621761</v>
      </c>
      <c r="J12" s="21">
        <f t="shared" si="14"/>
        <v>1.484230055658627</v>
      </c>
      <c r="K12" s="21">
        <f t="shared" si="14"/>
        <v>2.9253271747498077</v>
      </c>
      <c r="L12" s="83">
        <f t="shared" si="14"/>
        <v>5.1919826128954352</v>
      </c>
      <c r="M12" s="21">
        <f t="shared" si="14"/>
        <v>4.2404025555492737</v>
      </c>
      <c r="N12" s="83">
        <f t="shared" si="14"/>
        <v>2.3285244241964058</v>
      </c>
      <c r="O12" s="83">
        <f t="shared" si="14"/>
        <v>3.5238841033672679</v>
      </c>
      <c r="P12" s="83">
        <f t="shared" si="14"/>
        <v>3.6902050113895215</v>
      </c>
      <c r="Q12" s="83">
        <f t="shared" si="14"/>
        <v>4.3439716312056742</v>
      </c>
      <c r="R12" s="83">
        <f t="shared" si="14"/>
        <v>3.9430894308943087</v>
      </c>
      <c r="S12" s="21">
        <f t="shared" si="14"/>
        <v>4.5653036919412466</v>
      </c>
      <c r="T12" s="21">
        <f t="shared" si="14"/>
        <v>5.5826936496859734</v>
      </c>
      <c r="U12" s="21">
        <f t="shared" ref="U12" si="15">IF(OR((U73=""),(U73=0),(U89=""))=TRUE,"",IF(U89=0,0,U89*100/U73))</f>
        <v>5.6435918821239914</v>
      </c>
    </row>
    <row r="13" spans="1:22" ht="18" x14ac:dyDescent="0.3">
      <c r="A13" s="16"/>
      <c r="B13" s="22" t="s">
        <v>20</v>
      </c>
      <c r="C13" s="22" t="s">
        <v>21</v>
      </c>
      <c r="D13" s="23">
        <f t="shared" ref="D13:T13" si="16">IF(OR((D73=""),(D73=0),(D94=""))=TRUE,"",IF(D94=0,0,D94*100/D73))</f>
        <v>81.348314606741567</v>
      </c>
      <c r="E13" s="23">
        <f t="shared" si="16"/>
        <v>76.422764227642276</v>
      </c>
      <c r="F13" s="23">
        <f t="shared" si="16"/>
        <v>77.128547579298825</v>
      </c>
      <c r="G13" s="23">
        <f t="shared" si="16"/>
        <v>79.207920792079207</v>
      </c>
      <c r="H13" s="23">
        <f t="shared" si="16"/>
        <v>79.436964504283964</v>
      </c>
      <c r="I13" s="23">
        <f t="shared" si="16"/>
        <v>79.585492227979273</v>
      </c>
      <c r="J13" s="23">
        <f t="shared" si="16"/>
        <v>77.551020408163268</v>
      </c>
      <c r="K13" s="23">
        <f t="shared" si="16"/>
        <v>75.673595073133185</v>
      </c>
      <c r="L13" s="23">
        <f t="shared" si="16"/>
        <v>66.529823714078717</v>
      </c>
      <c r="M13" s="23">
        <f t="shared" si="16"/>
        <v>68.920676202860861</v>
      </c>
      <c r="N13" s="23">
        <f t="shared" si="16"/>
        <v>72.892938496583142</v>
      </c>
      <c r="O13" s="23">
        <f t="shared" si="16"/>
        <v>75.567736883320279</v>
      </c>
      <c r="P13" s="23">
        <f t="shared" si="16"/>
        <v>73.30296127562643</v>
      </c>
      <c r="Q13" s="23">
        <f t="shared" si="16"/>
        <v>69.015957446808514</v>
      </c>
      <c r="R13" s="23">
        <f t="shared" si="16"/>
        <v>65.975609756097555</v>
      </c>
      <c r="S13" s="23">
        <f t="shared" si="16"/>
        <v>57.324335053592698</v>
      </c>
      <c r="T13" s="23">
        <f t="shared" si="16"/>
        <v>55.512909979064901</v>
      </c>
      <c r="U13" s="23">
        <f t="shared" ref="U13" si="17">IF(OR((U73=""),(U73=0),(U94=""))=TRUE,"",IF(U94=0,0,U94*100/U73))</f>
        <v>54.750486516541557</v>
      </c>
    </row>
    <row r="14" spans="1:22" ht="18" x14ac:dyDescent="0.3">
      <c r="A14" s="16"/>
      <c r="B14" s="20" t="s">
        <v>22</v>
      </c>
      <c r="C14" s="20" t="s">
        <v>23</v>
      </c>
      <c r="D14" s="21" t="str">
        <f t="shared" ref="D14:T14" si="18">IF(OR((D73=""),(D73=0),AND((D95=""),(D96=""),(D97=""),(D105="")))=TRUE,"",IF((D95+D96+D97+D105)=0,0,(D95+D96+D97+D105)*100/D73))</f>
        <v/>
      </c>
      <c r="E14" s="21" t="str">
        <f t="shared" si="18"/>
        <v/>
      </c>
      <c r="F14" s="21" t="str">
        <f t="shared" si="18"/>
        <v/>
      </c>
      <c r="G14" s="21" t="str">
        <f t="shared" si="18"/>
        <v/>
      </c>
      <c r="H14" s="21" t="str">
        <f t="shared" si="18"/>
        <v/>
      </c>
      <c r="I14" s="21" t="str">
        <f t="shared" si="18"/>
        <v/>
      </c>
      <c r="J14" s="21" t="str">
        <f t="shared" si="18"/>
        <v/>
      </c>
      <c r="K14" s="21" t="str">
        <f t="shared" si="18"/>
        <v/>
      </c>
      <c r="L14" s="83" t="str">
        <f t="shared" si="18"/>
        <v/>
      </c>
      <c r="M14" s="21" t="str">
        <f t="shared" si="18"/>
        <v/>
      </c>
      <c r="N14" s="83" t="str">
        <f t="shared" si="18"/>
        <v/>
      </c>
      <c r="O14" s="83" t="str">
        <f t="shared" si="18"/>
        <v/>
      </c>
      <c r="P14" s="83" t="str">
        <f t="shared" si="18"/>
        <v/>
      </c>
      <c r="Q14" s="83" t="str">
        <f t="shared" si="18"/>
        <v/>
      </c>
      <c r="R14" s="83" t="str">
        <f t="shared" si="18"/>
        <v/>
      </c>
      <c r="S14" s="21" t="str">
        <f t="shared" si="18"/>
        <v/>
      </c>
      <c r="T14" s="21" t="str">
        <f t="shared" si="18"/>
        <v/>
      </c>
      <c r="U14" s="21" t="str">
        <f t="shared" ref="U14" si="19">IF(OR((U73=""),(U73=0),AND((U95=""),(U96=""),(U97=""),(U105="")))=TRUE,"",IF((U95+U96+U97+U105)=0,0,(U95+U96+U97+U105)*100/U73))</f>
        <v/>
      </c>
    </row>
    <row r="15" spans="1:22" ht="18" x14ac:dyDescent="0.3">
      <c r="A15" s="14"/>
      <c r="B15" s="22" t="s">
        <v>24</v>
      </c>
      <c r="C15" s="22" t="s">
        <v>25</v>
      </c>
      <c r="D15" s="23">
        <f t="shared" ref="D15:T15" si="20">IF(OR((D73=""),(D73=0),AND((D79=""),(D98="")))=TRUE,"",IF((D79+D98)=0,0,(D79+D98)*100/D73))</f>
        <v>7.191011235955056</v>
      </c>
      <c r="E15" s="23">
        <f t="shared" si="20"/>
        <v>6.9105691056910565</v>
      </c>
      <c r="F15" s="23">
        <f t="shared" si="20"/>
        <v>7.8464106844741233</v>
      </c>
      <c r="G15" s="23">
        <f t="shared" si="20"/>
        <v>5.7991513437057991</v>
      </c>
      <c r="H15" s="23">
        <f t="shared" si="20"/>
        <v>4.8959608323133414</v>
      </c>
      <c r="I15" s="23">
        <f t="shared" si="20"/>
        <v>4.2487046632124352</v>
      </c>
      <c r="J15" s="23">
        <f t="shared" si="20"/>
        <v>5.7513914656771803</v>
      </c>
      <c r="K15" s="23">
        <f t="shared" si="20"/>
        <v>6.6974595842956122</v>
      </c>
      <c r="L15" s="23">
        <f t="shared" si="20"/>
        <v>10.082105771552765</v>
      </c>
      <c r="M15" s="23">
        <f t="shared" si="20"/>
        <v>5.4277152711030698</v>
      </c>
      <c r="N15" s="23">
        <f t="shared" si="20"/>
        <v>3.6446469248291571</v>
      </c>
      <c r="O15" s="23">
        <f t="shared" si="20"/>
        <v>3.3770555990602973</v>
      </c>
      <c r="P15" s="23">
        <f t="shared" si="20"/>
        <v>3.416856492027335</v>
      </c>
      <c r="Q15" s="23">
        <f t="shared" si="20"/>
        <v>3.0141843971631204</v>
      </c>
      <c r="R15" s="23">
        <f t="shared" si="20"/>
        <v>2.4796747967479673</v>
      </c>
      <c r="S15" s="23">
        <f t="shared" si="20"/>
        <v>2.5406907502977374</v>
      </c>
      <c r="T15" s="23">
        <f t="shared" si="20"/>
        <v>2.2679692951849266</v>
      </c>
      <c r="U15" s="23">
        <f t="shared" ref="U15" si="21">IF(OR((U73=""),(U73=0),AND((U79=""),(U98="")))=TRUE,"",IF((U79+U98)=0,0,(U79+U98)*100/U73))</f>
        <v>2.37698081734779</v>
      </c>
    </row>
    <row r="16" spans="1:22" ht="27" x14ac:dyDescent="0.3">
      <c r="A16" s="14"/>
      <c r="B16" s="20" t="s">
        <v>26</v>
      </c>
      <c r="C16" s="20" t="s">
        <v>27</v>
      </c>
      <c r="D16" s="21">
        <f t="shared" ref="D16:T16" si="22">IF(OR((D391=""),(D391=0),AND((D74=""),(D80=""),(D85="")))=TRUE,"",IF((D74+D80+D85)=0,0,(D74+D80+D85)*100/D391))</f>
        <v>4.6622264509990483</v>
      </c>
      <c r="E16" s="21">
        <f t="shared" si="22"/>
        <v>6.7590987868284227</v>
      </c>
      <c r="F16" s="21">
        <f t="shared" si="22"/>
        <v>7.0204081632653059</v>
      </c>
      <c r="G16" s="21">
        <f t="shared" si="22"/>
        <v>7.1327683615819213</v>
      </c>
      <c r="H16" s="21">
        <f t="shared" si="22"/>
        <v>6.25</v>
      </c>
      <c r="I16" s="21">
        <f t="shared" si="22"/>
        <v>5.5770720371804803</v>
      </c>
      <c r="J16" s="21">
        <f t="shared" si="22"/>
        <v>5.1058530510585305</v>
      </c>
      <c r="K16" s="21">
        <f t="shared" si="22"/>
        <v>3.9536327882425999</v>
      </c>
      <c r="L16" s="83">
        <f t="shared" si="22"/>
        <v>4.8371047985877063</v>
      </c>
      <c r="M16" s="21">
        <f t="shared" si="22"/>
        <v>5.8795218133830147</v>
      </c>
      <c r="N16" s="83">
        <f t="shared" si="22"/>
        <v>6.0877806940799069</v>
      </c>
      <c r="O16" s="83">
        <f t="shared" si="22"/>
        <v>5.0586075413077252</v>
      </c>
      <c r="P16" s="83">
        <f t="shared" si="22"/>
        <v>5.5577097066046273</v>
      </c>
      <c r="Q16" s="83">
        <f t="shared" si="22"/>
        <v>6.8774193548387093</v>
      </c>
      <c r="R16" s="83">
        <f t="shared" si="22"/>
        <v>7.7795600366636117</v>
      </c>
      <c r="S16" s="21">
        <f t="shared" si="22"/>
        <v>9.6085790884718492</v>
      </c>
      <c r="T16" s="21">
        <f t="shared" si="22"/>
        <v>10.326514555468135</v>
      </c>
      <c r="U16" s="21" t="str">
        <f t="shared" ref="U16" si="23">IF(OR((U391=""),(U391=0),AND((U74=""),(U80=""),(U85="")))=TRUE,"",IF((U74+U80+U85)=0,0,(U74+U80+U85)*100/U391))</f>
        <v/>
      </c>
    </row>
    <row r="17" spans="1:21" ht="18" x14ac:dyDescent="0.3">
      <c r="A17" s="14"/>
      <c r="B17" s="22" t="s">
        <v>28</v>
      </c>
      <c r="C17" s="22" t="s">
        <v>29</v>
      </c>
      <c r="D17" s="23">
        <f t="shared" ref="D17:T17" si="24">IF(OR((D387=""),(D387=0),AND((D74=""),(D80=""),(D85="")))=TRUE,"",IF((D74+D80+D85)=0,0,(D74+D80+D85)*100/D387))</f>
        <v>0.81085553533013399</v>
      </c>
      <c r="E17" s="23">
        <f t="shared" si="24"/>
        <v>1.1687144141444412</v>
      </c>
      <c r="F17" s="23">
        <f t="shared" si="24"/>
        <v>1.1534334763948497</v>
      </c>
      <c r="G17" s="23">
        <f t="shared" si="24"/>
        <v>1.1793554413825316</v>
      </c>
      <c r="H17" s="23">
        <f t="shared" si="24"/>
        <v>1.2113192182410424</v>
      </c>
      <c r="I17" s="23">
        <f t="shared" si="24"/>
        <v>1.2391360468118062</v>
      </c>
      <c r="J17" s="23">
        <f t="shared" si="24"/>
        <v>1.1892675852066714</v>
      </c>
      <c r="K17" s="23">
        <f t="shared" si="24"/>
        <v>1.1239260915617277</v>
      </c>
      <c r="L17" s="23">
        <f t="shared" si="24"/>
        <v>1.5800786369593707</v>
      </c>
      <c r="M17" s="23">
        <f t="shared" si="24"/>
        <v>2.1055265206271545</v>
      </c>
      <c r="N17" s="23">
        <f t="shared" si="24"/>
        <v>2.0127271850744828</v>
      </c>
      <c r="O17" s="23">
        <f t="shared" si="24"/>
        <v>1.4714097929674663</v>
      </c>
      <c r="P17" s="23">
        <f t="shared" si="24"/>
        <v>1.6432911682653724</v>
      </c>
      <c r="Q17" s="23">
        <f t="shared" si="24"/>
        <v>1.9853242447945767</v>
      </c>
      <c r="R17" s="23">
        <f t="shared" si="24"/>
        <v>2.3293310463121784</v>
      </c>
      <c r="S17" s="23">
        <f t="shared" si="24"/>
        <v>2.8215140445899989</v>
      </c>
      <c r="T17" s="23">
        <f t="shared" si="24"/>
        <v>3.0953363598844406</v>
      </c>
      <c r="U17" s="23" t="str">
        <f t="shared" ref="U17" si="25">IF(OR((U387=""),(U387=0),AND((U74=""),(U80=""),(U85="")))=TRUE,"",IF((U74+U80+U85)=0,0,(U74+U80+U85)*100/U387))</f>
        <v/>
      </c>
    </row>
    <row r="18" spans="1:21" ht="18" x14ac:dyDescent="0.3">
      <c r="A18" s="14"/>
      <c r="B18" s="20" t="s">
        <v>30</v>
      </c>
      <c r="C18" s="20" t="s">
        <v>31</v>
      </c>
      <c r="D18" s="3">
        <f t="shared" ref="D18:T18" si="26">IF(OR((D397=""),(D397=0),(D392=""),(D392=0),AND((D74=""),(D80=""),(D85="")))=TRUE,"",IF((D74+D80+D85)=0,0,(D74+D80+D85)*1000/(D397*D392)))</f>
        <v>5.2509003442397866</v>
      </c>
      <c r="E18" s="3">
        <f t="shared" si="26"/>
        <v>8.0533654601987799</v>
      </c>
      <c r="F18" s="3">
        <f t="shared" si="26"/>
        <v>8.4688605280588849</v>
      </c>
      <c r="G18" s="3">
        <f t="shared" si="26"/>
        <v>10.280025514109726</v>
      </c>
      <c r="H18" s="3">
        <f t="shared" si="26"/>
        <v>13.696141652893536</v>
      </c>
      <c r="I18" s="3">
        <f t="shared" si="26"/>
        <v>17.706158014843243</v>
      </c>
      <c r="J18" s="3">
        <f t="shared" si="26"/>
        <v>20.751585902397281</v>
      </c>
      <c r="K18" s="3">
        <f t="shared" si="26"/>
        <v>26.041706726597422</v>
      </c>
      <c r="L18" s="102">
        <f t="shared" si="26"/>
        <v>46.57820012925562</v>
      </c>
      <c r="M18" s="3">
        <f t="shared" si="26"/>
        <v>52.871890459481783</v>
      </c>
      <c r="N18" s="102">
        <f t="shared" si="26"/>
        <v>55.356013147151657</v>
      </c>
      <c r="O18" s="102">
        <f t="shared" si="26"/>
        <v>50.918123679299079</v>
      </c>
      <c r="P18" s="102">
        <f t="shared" si="26"/>
        <v>63.39306468226038</v>
      </c>
      <c r="Q18" s="102">
        <f t="shared" si="26"/>
        <v>79.198014527350949</v>
      </c>
      <c r="R18" s="102">
        <f t="shared" si="26"/>
        <v>96.321821007647017</v>
      </c>
      <c r="S18" s="3">
        <f t="shared" si="26"/>
        <v>99.919780773442341</v>
      </c>
      <c r="T18" s="3">
        <f t="shared" si="26"/>
        <v>113.02164315754138</v>
      </c>
      <c r="U18" s="3" t="str">
        <f t="shared" ref="U18" si="27">IF(OR((U397=""),(U397=0),(U392=""),(U392=0),AND((U74=""),(U80=""),(U85="")))=TRUE,"",IF((U74+U80+U85)=0,0,(U74+U80+U85)*1000/(U397*U392)))</f>
        <v/>
      </c>
    </row>
    <row r="19" spans="1:21" ht="18" x14ac:dyDescent="0.3">
      <c r="A19" s="14"/>
      <c r="B19" s="22" t="s">
        <v>32</v>
      </c>
      <c r="C19" s="22" t="s">
        <v>33</v>
      </c>
      <c r="D19" s="5">
        <f t="shared" ref="D19:T19" si="28">IF(OR((D397=""),(D397=0),(D393=""),(D393=0),AND((D74=""),(D80=""),(D85="")))=TRUE,"",IF((D74+D80+D85)=0,0,(D74+D80+D85)*1000/(D397*D393)))</f>
        <v>19.62746852821935</v>
      </c>
      <c r="E19" s="5">
        <f t="shared" si="28"/>
        <v>30.64903851750006</v>
      </c>
      <c r="F19" s="5">
        <f t="shared" si="28"/>
        <v>32.724864089352273</v>
      </c>
      <c r="G19" s="5">
        <f t="shared" si="28"/>
        <v>38.280180795731944</v>
      </c>
      <c r="H19" s="5">
        <f t="shared" si="28"/>
        <v>43.195874743496148</v>
      </c>
      <c r="I19" s="5">
        <f t="shared" si="28"/>
        <v>50.510954616442014</v>
      </c>
      <c r="J19" s="5">
        <f t="shared" si="28"/>
        <v>55.24295145692237</v>
      </c>
      <c r="K19" s="117">
        <f t="shared" si="28"/>
        <v>60.876901695873165</v>
      </c>
      <c r="L19" s="117">
        <f t="shared" si="28"/>
        <v>90.310747848802563</v>
      </c>
      <c r="M19" s="117">
        <f t="shared" si="28"/>
        <v>118.26966008551052</v>
      </c>
      <c r="N19" s="117">
        <f t="shared" si="28"/>
        <v>123.19713946869093</v>
      </c>
      <c r="O19" s="117">
        <f t="shared" si="28"/>
        <v>99.990437518415348</v>
      </c>
      <c r="P19" s="117">
        <f t="shared" si="28"/>
        <v>122.81944435558187</v>
      </c>
      <c r="Q19" s="117">
        <f t="shared" si="28"/>
        <v>158.26741323258381</v>
      </c>
      <c r="R19" s="117">
        <f t="shared" si="28"/>
        <v>200.41558047755942</v>
      </c>
      <c r="S19" s="5">
        <f t="shared" si="28"/>
        <v>255.07967597532991</v>
      </c>
      <c r="T19" s="5">
        <f t="shared" si="28"/>
        <v>292.49635780861604</v>
      </c>
      <c r="U19" s="5" t="str">
        <f t="shared" ref="U19" si="29">IF(OR((U397=""),(U397=0),(U393=""),(U393=0),AND((U74=""),(U80=""),(U85="")))=TRUE,"",IF((U74+U80+U85)=0,0,(U74+U80+U85)*1000/(U397*U393)))</f>
        <v/>
      </c>
    </row>
    <row r="20" spans="1:21" ht="18" x14ac:dyDescent="0.3">
      <c r="A20" s="14"/>
      <c r="B20" s="20" t="s">
        <v>34</v>
      </c>
      <c r="C20" s="20" t="s">
        <v>35</v>
      </c>
      <c r="D20" s="21">
        <f t="shared" ref="D20:T20" si="30">IF(OR((D397=""),(D397=0),(D392=""),(D392=0),AND((D89=""),(D93="")))=TRUE,"",IF((D89+D93)=0,0,(D89+D93)*1000/(D397*D392)))</f>
        <v>39.006688271495555</v>
      </c>
      <c r="E20" s="21">
        <f t="shared" si="30"/>
        <v>39.234344549686362</v>
      </c>
      <c r="F20" s="21">
        <f t="shared" si="30"/>
        <v>45.889407047388836</v>
      </c>
      <c r="G20" s="21">
        <f t="shared" si="30"/>
        <v>57.507073420514807</v>
      </c>
      <c r="H20" s="21">
        <f t="shared" si="30"/>
        <v>75.73160678658779</v>
      </c>
      <c r="I20" s="21">
        <f t="shared" si="30"/>
        <v>95.908355913734241</v>
      </c>
      <c r="J20" s="21">
        <f t="shared" si="30"/>
        <v>107.8070194441615</v>
      </c>
      <c r="K20" s="21">
        <f t="shared" si="30"/>
        <v>139.20723857516214</v>
      </c>
      <c r="L20" s="83">
        <f t="shared" si="30"/>
        <v>183.59290561896375</v>
      </c>
      <c r="M20" s="21">
        <f t="shared" si="30"/>
        <v>180.66075060620395</v>
      </c>
      <c r="N20" s="83">
        <f t="shared" si="30"/>
        <v>197.0276300279458</v>
      </c>
      <c r="O20" s="83">
        <f t="shared" si="30"/>
        <v>229.71437148449834</v>
      </c>
      <c r="P20" s="83">
        <f t="shared" si="30"/>
        <v>249.14948677446523</v>
      </c>
      <c r="Q20" s="83">
        <f t="shared" si="30"/>
        <v>245.9150357275156</v>
      </c>
      <c r="R20" s="83">
        <f t="shared" si="30"/>
        <v>243.99636543910586</v>
      </c>
      <c r="S20" s="21">
        <f t="shared" si="30"/>
        <v>173.85595784129086</v>
      </c>
      <c r="T20" s="21">
        <f t="shared" si="30"/>
        <v>188.47704492271902</v>
      </c>
      <c r="U20" s="21" t="str">
        <f t="shared" ref="U20" si="31">IF(OR((U397=""),(U397=0),(U392=""),(U392=0),AND((U89=""),(U93="")))=TRUE,"",IF((U89+U93)=0,0,(U89+U93)*1000/(U397*U392)))</f>
        <v/>
      </c>
    </row>
    <row r="21" spans="1:21" ht="18" x14ac:dyDescent="0.3">
      <c r="A21" s="14"/>
      <c r="B21" s="22" t="s">
        <v>36</v>
      </c>
      <c r="C21" s="22" t="s">
        <v>37</v>
      </c>
      <c r="D21" s="23">
        <f t="shared" ref="D21:T21" si="32">IF(OR((D397=""),(D397=0),(D393=""),(D393=0),AND((D89=""),(D93="")))=TRUE,"",IF((D89+D93)=0,0,(D89+D93)*1000/(D397*D393)))</f>
        <v>145.80405192391515</v>
      </c>
      <c r="E21" s="23">
        <f t="shared" si="32"/>
        <v>149.31582867500029</v>
      </c>
      <c r="F21" s="23">
        <f t="shared" si="32"/>
        <v>177.32310076323444</v>
      </c>
      <c r="G21" s="23">
        <f t="shared" si="32"/>
        <v>214.14160544147077</v>
      </c>
      <c r="H21" s="23">
        <f t="shared" si="32"/>
        <v>238.84777799344928</v>
      </c>
      <c r="I21" s="23">
        <f t="shared" si="32"/>
        <v>273.60100417239425</v>
      </c>
      <c r="J21" s="23">
        <f t="shared" si="32"/>
        <v>286.99386976401132</v>
      </c>
      <c r="K21" s="118">
        <f t="shared" si="32"/>
        <v>325.42050592401313</v>
      </c>
      <c r="L21" s="118">
        <f t="shared" si="32"/>
        <v>355.96937108287142</v>
      </c>
      <c r="M21" s="118">
        <f t="shared" si="32"/>
        <v>404.12183826419493</v>
      </c>
      <c r="N21" s="118">
        <f t="shared" si="32"/>
        <v>438.49329161790354</v>
      </c>
      <c r="O21" s="118">
        <f t="shared" si="32"/>
        <v>451.10147132819435</v>
      </c>
      <c r="P21" s="118">
        <f t="shared" si="32"/>
        <v>482.70897897891479</v>
      </c>
      <c r="Q21" s="118">
        <f t="shared" si="32"/>
        <v>491.43071088166261</v>
      </c>
      <c r="R21" s="118">
        <f t="shared" si="32"/>
        <v>507.68011549543769</v>
      </c>
      <c r="S21" s="23">
        <f t="shared" si="32"/>
        <v>443.82724871153943</v>
      </c>
      <c r="T21" s="23">
        <f t="shared" si="32"/>
        <v>487.77249764084451</v>
      </c>
      <c r="U21" s="23" t="str">
        <f t="shared" ref="U21" si="33">IF(OR((U397=""),(U397=0),(U393=""),(U393=0),AND((U89=""),(U93="")))=TRUE,"",IF((U89+U93)=0,0,(U89+U93)*1000/(U397*U393)))</f>
        <v/>
      </c>
    </row>
    <row r="22" spans="1:21" x14ac:dyDescent="0.3">
      <c r="A22" s="14"/>
      <c r="B22" s="20" t="s">
        <v>38</v>
      </c>
      <c r="C22" s="20" t="s">
        <v>39</v>
      </c>
      <c r="D22" s="21">
        <f t="shared" ref="D22:T22" si="34">IF(OR((D397=""),(D397=0),(D392=""),(D392=0),AND((D79=""),(D98="")))=TRUE,"",IF((D79+D98)=0,0,(D79+D98)*1000/(D397*D392)))</f>
        <v>3.4291594084831258</v>
      </c>
      <c r="E22" s="21">
        <f t="shared" si="34"/>
        <v>3.5104413544456219</v>
      </c>
      <c r="F22" s="21">
        <f t="shared" si="34"/>
        <v>4.6283307537065994</v>
      </c>
      <c r="G22" s="21">
        <f t="shared" si="34"/>
        <v>4.1730796641435521</v>
      </c>
      <c r="H22" s="21">
        <f t="shared" si="34"/>
        <v>4.603745093409592</v>
      </c>
      <c r="I22" s="21">
        <f t="shared" si="34"/>
        <v>5.0413366570039795</v>
      </c>
      <c r="J22" s="21">
        <f t="shared" si="34"/>
        <v>7.8451117435892161</v>
      </c>
      <c r="K22" s="21">
        <f t="shared" si="34"/>
        <v>11.86192924195799</v>
      </c>
      <c r="L22" s="83">
        <f t="shared" si="34"/>
        <v>25.80809363498901</v>
      </c>
      <c r="M22" s="21">
        <f t="shared" si="34"/>
        <v>13.402961405097047</v>
      </c>
      <c r="N22" s="83">
        <f t="shared" si="34"/>
        <v>9.5464262193890281</v>
      </c>
      <c r="O22" s="83">
        <f t="shared" si="34"/>
        <v>9.8083487824445452</v>
      </c>
      <c r="P22" s="83">
        <f t="shared" si="34"/>
        <v>11.056929886440765</v>
      </c>
      <c r="Q22" s="83">
        <f t="shared" si="34"/>
        <v>10.10406189091907</v>
      </c>
      <c r="R22" s="83">
        <f t="shared" si="34"/>
        <v>8.6533594719682903</v>
      </c>
      <c r="S22" s="21">
        <f t="shared" si="34"/>
        <v>7.1371271981030242</v>
      </c>
      <c r="T22" s="21">
        <f t="shared" si="34"/>
        <v>6.9965779097525616</v>
      </c>
      <c r="U22" s="21" t="str">
        <f t="shared" ref="U22" si="35">IF(OR((U397=""),(U397=0),(U392=""),(U392=0),AND((U79=""),(U98="")))=TRUE,"",IF((U79+U98)=0,0,(U79+U98)*1000/(U397*U392)))</f>
        <v/>
      </c>
    </row>
    <row r="23" spans="1:21" ht="18" x14ac:dyDescent="0.3">
      <c r="A23" s="14"/>
      <c r="B23" s="22" t="s">
        <v>40</v>
      </c>
      <c r="C23" s="22" t="s">
        <v>41</v>
      </c>
      <c r="D23" s="23">
        <f t="shared" ref="D23:T23" si="36">IF(OR((D397=""),(D397=0),(D393=""),(D393=0),AND((D79=""),(D98="")))=TRUE,"",IF((D79+D98)=0,0,(D79+D98)*1000/(D397*D393)))</f>
        <v>12.817938630673861</v>
      </c>
      <c r="E23" s="23">
        <f t="shared" si="36"/>
        <v>13.359837302500026</v>
      </c>
      <c r="F23" s="23">
        <f t="shared" si="36"/>
        <v>17.884518746506476</v>
      </c>
      <c r="G23" s="23">
        <f t="shared" si="36"/>
        <v>15.539479332920889</v>
      </c>
      <c r="H23" s="23">
        <f t="shared" si="36"/>
        <v>14.519621762519714</v>
      </c>
      <c r="I23" s="23">
        <f t="shared" si="36"/>
        <v>14.381591244959186</v>
      </c>
      <c r="J23" s="23">
        <f t="shared" si="36"/>
        <v>20.884530428836506</v>
      </c>
      <c r="K23" s="118">
        <f t="shared" si="36"/>
        <v>27.729269358853223</v>
      </c>
      <c r="L23" s="118">
        <f t="shared" si="36"/>
        <v>50.039465463669636</v>
      </c>
      <c r="M23" s="118">
        <f t="shared" si="36"/>
        <v>29.981218294716161</v>
      </c>
      <c r="N23" s="118">
        <f t="shared" si="36"/>
        <v>21.245973752684424</v>
      </c>
      <c r="O23" s="118">
        <f t="shared" si="36"/>
        <v>19.261139555473644</v>
      </c>
      <c r="P23" s="118">
        <f t="shared" si="36"/>
        <v>21.421996108531722</v>
      </c>
      <c r="Q23" s="118">
        <f t="shared" si="36"/>
        <v>20.191715009035079</v>
      </c>
      <c r="R23" s="118">
        <f t="shared" si="36"/>
        <v>18.004934328617267</v>
      </c>
      <c r="S23" s="23">
        <f t="shared" si="36"/>
        <v>18.219976855380708</v>
      </c>
      <c r="T23" s="23">
        <f t="shared" si="36"/>
        <v>18.106917388152421</v>
      </c>
      <c r="U23" s="23" t="str">
        <f t="shared" ref="U23" si="37">IF(OR((U397=""),(U397=0),(U393=""),(U393=0),AND((U79=""),(U98="")))=TRUE,"",IF((U79+U98)=0,0,(U79+U98)*1000/(U397*U393)))</f>
        <v/>
      </c>
    </row>
    <row r="24" spans="1:21" x14ac:dyDescent="0.3">
      <c r="A24" s="14"/>
      <c r="B24" s="20" t="s">
        <v>42</v>
      </c>
      <c r="C24" s="20" t="s">
        <v>43</v>
      </c>
      <c r="D24" s="21">
        <f t="shared" ref="D24:T24" si="38">IF(OR((D397=""),(D397=0),(D392=""),(D392=0),(D94=""))=TRUE,"",IF(D94=0,0,D94*1000/(D397*D392)))</f>
        <v>38.792365808465362</v>
      </c>
      <c r="E24" s="21">
        <f t="shared" si="38"/>
        <v>38.821351449163352</v>
      </c>
      <c r="F24" s="21">
        <f t="shared" si="38"/>
        <v>45.495506557711678</v>
      </c>
      <c r="G24" s="21">
        <f t="shared" si="38"/>
        <v>56.998161266350955</v>
      </c>
      <c r="H24" s="21">
        <f t="shared" si="38"/>
        <v>74.695764140570631</v>
      </c>
      <c r="I24" s="21">
        <f t="shared" si="38"/>
        <v>94.432842745830641</v>
      </c>
      <c r="J24" s="21">
        <f t="shared" si="38"/>
        <v>105.78247447807395</v>
      </c>
      <c r="K24" s="21">
        <f t="shared" si="38"/>
        <v>134.02616603269774</v>
      </c>
      <c r="L24" s="83">
        <f t="shared" si="38"/>
        <v>170.30251009435864</v>
      </c>
      <c r="M24" s="21">
        <f t="shared" si="38"/>
        <v>170.18968700847188</v>
      </c>
      <c r="N24" s="83">
        <f t="shared" si="38"/>
        <v>190.92852438778058</v>
      </c>
      <c r="O24" s="83">
        <f t="shared" si="38"/>
        <v>219.47957275499098</v>
      </c>
      <c r="P24" s="83">
        <f t="shared" si="38"/>
        <v>237.20800249710919</v>
      </c>
      <c r="Q24" s="83">
        <f t="shared" si="38"/>
        <v>231.35329947295577</v>
      </c>
      <c r="R24" s="83">
        <f t="shared" si="38"/>
        <v>230.23610529515628</v>
      </c>
      <c r="S24" s="21">
        <f t="shared" si="38"/>
        <v>161.03143240719947</v>
      </c>
      <c r="T24" s="21">
        <f t="shared" si="38"/>
        <v>171.25469929871269</v>
      </c>
      <c r="U24" s="21" t="str">
        <f t="shared" ref="U24" si="39">IF(OR((U397=""),(U397=0),(U392=""),(U392=0),(U94=""))=TRUE,"",IF(U94=0,0,U94*1000/(U397*U392)))</f>
        <v/>
      </c>
    </row>
    <row r="25" spans="1:21" ht="18" x14ac:dyDescent="0.3">
      <c r="A25" s="14"/>
      <c r="B25" s="22" t="s">
        <v>44</v>
      </c>
      <c r="C25" s="22" t="s">
        <v>45</v>
      </c>
      <c r="D25" s="23">
        <f t="shared" ref="D25:T25" si="40">IF(OR((D397=""),(D397=0),(D393=""),(D393=0),(D94=""))=TRUE,"",IF(D94=0,0,D94*1000/(D397*D393)))</f>
        <v>145.00293075949804</v>
      </c>
      <c r="E25" s="23">
        <f t="shared" si="40"/>
        <v>147.74408311000028</v>
      </c>
      <c r="F25" s="23">
        <f t="shared" si="40"/>
        <v>175.80101406140409</v>
      </c>
      <c r="G25" s="23">
        <f t="shared" si="40"/>
        <v>212.24654698623652</v>
      </c>
      <c r="H25" s="23">
        <f t="shared" si="40"/>
        <v>235.58086309688235</v>
      </c>
      <c r="I25" s="23">
        <f t="shared" si="40"/>
        <v>269.39175795435744</v>
      </c>
      <c r="J25" s="23">
        <f t="shared" si="40"/>
        <v>281.60431352431158</v>
      </c>
      <c r="K25" s="118">
        <f t="shared" si="40"/>
        <v>313.30887103164042</v>
      </c>
      <c r="L25" s="118">
        <f t="shared" si="40"/>
        <v>330.20054455667031</v>
      </c>
      <c r="M25" s="118">
        <f t="shared" si="40"/>
        <v>380.69901147144793</v>
      </c>
      <c r="N25" s="118">
        <f t="shared" si="40"/>
        <v>424.91947505368853</v>
      </c>
      <c r="O25" s="118">
        <f t="shared" si="40"/>
        <v>431.00289092248272</v>
      </c>
      <c r="P25" s="118">
        <f t="shared" si="40"/>
        <v>459.57322318170054</v>
      </c>
      <c r="Q25" s="118">
        <f t="shared" si="40"/>
        <v>462.33088630981797</v>
      </c>
      <c r="R25" s="118">
        <f t="shared" si="40"/>
        <v>479.04931828435775</v>
      </c>
      <c r="S25" s="118">
        <f t="shared" si="40"/>
        <v>411.0882277995272</v>
      </c>
      <c r="T25" s="23">
        <f t="shared" si="40"/>
        <v>443.20162407000777</v>
      </c>
      <c r="U25" s="23" t="str">
        <f t="shared" ref="U25" si="41">IF(OR((U397=""),(U397=0),(U393=""),(U393=0),(U94=""))=TRUE,"",IF(U94=0,0,U94*1000/(U397*U393)))</f>
        <v/>
      </c>
    </row>
    <row r="26" spans="1:21" ht="18" x14ac:dyDescent="0.3">
      <c r="A26" s="14"/>
      <c r="B26" s="20" t="s">
        <v>46</v>
      </c>
      <c r="C26" s="20" t="s">
        <v>47</v>
      </c>
      <c r="D26" s="21">
        <f t="shared" ref="D26:T26" si="42">IF(OR((D134=""),(D134=0),AND((D137=""),(D141=""),(D145=""),(D174="")))=TRUE,"",IF((D137+D141+D145+D174)=0,0,(D137+D141+D145+D174)*100/D134))</f>
        <v>11.011235955056179</v>
      </c>
      <c r="E26" s="21">
        <f t="shared" si="42"/>
        <v>15.853658536585366</v>
      </c>
      <c r="F26" s="21">
        <f t="shared" si="42"/>
        <v>14.357262103505843</v>
      </c>
      <c r="G26" s="21">
        <f t="shared" si="42"/>
        <v>14.285714285714286</v>
      </c>
      <c r="H26" s="21">
        <f t="shared" si="42"/>
        <v>14.810281517747859</v>
      </c>
      <c r="I26" s="21">
        <f t="shared" si="42"/>
        <v>16.269430051813472</v>
      </c>
      <c r="J26" s="21">
        <f t="shared" si="42"/>
        <v>15.862708719851577</v>
      </c>
      <c r="K26" s="21">
        <f t="shared" si="42"/>
        <v>15.088529638183218</v>
      </c>
      <c r="L26" s="83">
        <f t="shared" si="42"/>
        <v>14.247766240038636</v>
      </c>
      <c r="M26" s="21">
        <f t="shared" si="42"/>
        <v>12.834285068129134</v>
      </c>
      <c r="N26" s="83">
        <f t="shared" si="42"/>
        <v>12.75626423690205</v>
      </c>
      <c r="O26" s="83">
        <f t="shared" si="42"/>
        <v>11.844166014095537</v>
      </c>
      <c r="P26" s="83">
        <f t="shared" si="42"/>
        <v>12.391799544419134</v>
      </c>
      <c r="Q26" s="83">
        <f t="shared" si="42"/>
        <v>12.76595744680851</v>
      </c>
      <c r="R26" s="83">
        <f t="shared" si="42"/>
        <v>24.390243902439025</v>
      </c>
      <c r="S26" s="21">
        <f t="shared" si="42"/>
        <v>34.93449781659389</v>
      </c>
      <c r="T26" s="21">
        <f t="shared" si="42"/>
        <v>36.950453593859038</v>
      </c>
      <c r="U26" s="21">
        <f t="shared" ref="U26" si="43">IF(OR((U134=""),(U134=0),AND((U137=""),(U141=""),(U145=""),(U174="")))=TRUE,"",IF((U137+U141+U145+U174)=0,0,(U137+U141+U145+U174)*100/U134))</f>
        <v>37.367945510147344</v>
      </c>
    </row>
    <row r="27" spans="1:21" ht="18" x14ac:dyDescent="0.3">
      <c r="A27" s="14"/>
      <c r="B27" s="22" t="s">
        <v>48</v>
      </c>
      <c r="C27" s="22" t="s">
        <v>49</v>
      </c>
      <c r="D27" s="23">
        <f t="shared" ref="D27:T27" si="44">IF(OR((D134=""),(D134=0),(D137=""))=TRUE,"",IF(D137=0,0,D137*100/D134))</f>
        <v>7.415730337078652</v>
      </c>
      <c r="E27" s="23">
        <f t="shared" si="44"/>
        <v>11.585365853658537</v>
      </c>
      <c r="F27" s="23">
        <f t="shared" si="44"/>
        <v>11.352253756260435</v>
      </c>
      <c r="G27" s="23">
        <f t="shared" si="44"/>
        <v>9.1937765205091946</v>
      </c>
      <c r="H27" s="23">
        <f t="shared" si="44"/>
        <v>14.810281517747859</v>
      </c>
      <c r="I27" s="23">
        <f t="shared" si="44"/>
        <v>16.269430051813472</v>
      </c>
      <c r="J27" s="23">
        <f t="shared" si="44"/>
        <v>15.862708719851577</v>
      </c>
      <c r="K27" s="118">
        <f t="shared" si="44"/>
        <v>15.088529638183218</v>
      </c>
      <c r="L27" s="118">
        <f t="shared" si="44"/>
        <v>14.247766240038636</v>
      </c>
      <c r="M27" s="118">
        <f t="shared" si="44"/>
        <v>12.834285068129134</v>
      </c>
      <c r="N27" s="118">
        <f t="shared" si="44"/>
        <v>12.75626423690205</v>
      </c>
      <c r="O27" s="118">
        <f t="shared" si="44"/>
        <v>11.844166014095537</v>
      </c>
      <c r="P27" s="118">
        <f t="shared" si="44"/>
        <v>12.391799544419134</v>
      </c>
      <c r="Q27" s="118">
        <f t="shared" si="44"/>
        <v>12.76595744680851</v>
      </c>
      <c r="R27" s="118">
        <f t="shared" si="44"/>
        <v>24.390243902439025</v>
      </c>
      <c r="S27" s="23">
        <f t="shared" si="44"/>
        <v>34.93449781659389</v>
      </c>
      <c r="T27" s="23">
        <f t="shared" si="44"/>
        <v>36.950453593859038</v>
      </c>
      <c r="U27" s="23">
        <f t="shared" ref="U27" si="45">IF(OR((U134=""),(U134=0),(U137=""))=TRUE,"",IF(U137=0,0,U137*100/U134))</f>
        <v>37.367945510147344</v>
      </c>
    </row>
    <row r="28" spans="1:21" ht="18" x14ac:dyDescent="0.3">
      <c r="A28" s="14"/>
      <c r="B28" s="20" t="s">
        <v>50</v>
      </c>
      <c r="C28" s="20" t="s">
        <v>51</v>
      </c>
      <c r="D28" s="21">
        <f t="shared" ref="D28:T28" si="46">IF(OR((D134=""),(D134=0),AND((D141=""),(D145=""),(D174="")))=TRUE,"",IF((D141+D145+D174)=0,0,(D141+D145+D174)*100/D134))</f>
        <v>3.595505617977528</v>
      </c>
      <c r="E28" s="21">
        <f t="shared" si="46"/>
        <v>4.2682926829268295</v>
      </c>
      <c r="F28" s="21">
        <f t="shared" si="46"/>
        <v>3.005008347245409</v>
      </c>
      <c r="G28" s="21">
        <f t="shared" si="46"/>
        <v>5.0919377652050919</v>
      </c>
      <c r="H28" s="21">
        <f t="shared" si="46"/>
        <v>0</v>
      </c>
      <c r="I28" s="21">
        <f t="shared" si="46"/>
        <v>0</v>
      </c>
      <c r="J28" s="21">
        <f t="shared" si="46"/>
        <v>0</v>
      </c>
      <c r="K28" s="21">
        <f t="shared" si="46"/>
        <v>0</v>
      </c>
      <c r="L28" s="83">
        <f t="shared" si="46"/>
        <v>0</v>
      </c>
      <c r="M28" s="21">
        <f t="shared" si="46"/>
        <v>0</v>
      </c>
      <c r="N28" s="83">
        <f t="shared" si="46"/>
        <v>0</v>
      </c>
      <c r="O28" s="83">
        <f t="shared" si="46"/>
        <v>0</v>
      </c>
      <c r="P28" s="83">
        <f t="shared" si="46"/>
        <v>0</v>
      </c>
      <c r="Q28" s="83">
        <f t="shared" si="46"/>
        <v>0</v>
      </c>
      <c r="R28" s="83">
        <f t="shared" si="46"/>
        <v>0</v>
      </c>
      <c r="S28" s="21">
        <f t="shared" si="46"/>
        <v>0</v>
      </c>
      <c r="T28" s="21">
        <f t="shared" si="46"/>
        <v>0</v>
      </c>
      <c r="U28" s="21">
        <f t="shared" ref="U28" si="47">IF(OR((U134=""),(U134=0),AND((U141=""),(U145=""),(U174="")))=TRUE,"",IF((U141+U145+U174)=0,0,(U141+U145+U174)*100/U134))</f>
        <v>0</v>
      </c>
    </row>
    <row r="29" spans="1:21" ht="18" x14ac:dyDescent="0.3">
      <c r="A29" s="14"/>
      <c r="B29" s="22" t="s">
        <v>52</v>
      </c>
      <c r="C29" s="22" t="s">
        <v>53</v>
      </c>
      <c r="D29" s="23">
        <f t="shared" ref="D29:T29" si="48">IF(OR((D134=""),(D134=0),(D142=""))=TRUE,"",IF(D142=0,0,D142*100/D134))</f>
        <v>3.595505617977528</v>
      </c>
      <c r="E29" s="23">
        <f t="shared" si="48"/>
        <v>4.2682926829268295</v>
      </c>
      <c r="F29" s="23">
        <f t="shared" si="48"/>
        <v>3.005008347245409</v>
      </c>
      <c r="G29" s="23">
        <f t="shared" si="48"/>
        <v>5.0919377652050919</v>
      </c>
      <c r="H29" s="23" t="str">
        <f t="shared" si="48"/>
        <v/>
      </c>
      <c r="I29" s="23" t="str">
        <f t="shared" si="48"/>
        <v/>
      </c>
      <c r="J29" s="23" t="str">
        <f t="shared" si="48"/>
        <v/>
      </c>
      <c r="K29" s="118" t="str">
        <f t="shared" si="48"/>
        <v/>
      </c>
      <c r="L29" s="118" t="str">
        <f t="shared" si="48"/>
        <v/>
      </c>
      <c r="M29" s="118" t="str">
        <f t="shared" si="48"/>
        <v/>
      </c>
      <c r="N29" s="118" t="str">
        <f t="shared" si="48"/>
        <v/>
      </c>
      <c r="O29" s="118" t="str">
        <f t="shared" si="48"/>
        <v/>
      </c>
      <c r="P29" s="118" t="str">
        <f t="shared" si="48"/>
        <v/>
      </c>
      <c r="Q29" s="118" t="str">
        <f t="shared" si="48"/>
        <v/>
      </c>
      <c r="R29" s="118" t="str">
        <f t="shared" si="48"/>
        <v/>
      </c>
      <c r="S29" s="118" t="str">
        <f t="shared" si="48"/>
        <v/>
      </c>
      <c r="T29" s="23" t="str">
        <f t="shared" si="48"/>
        <v/>
      </c>
      <c r="U29" s="23" t="str">
        <f t="shared" ref="U29" si="49">IF(OR((U134=""),(U134=0),(U142=""))=TRUE,"",IF(U142=0,0,U142*100/U134))</f>
        <v/>
      </c>
    </row>
    <row r="30" spans="1:21" ht="18" x14ac:dyDescent="0.3">
      <c r="A30" s="14"/>
      <c r="B30" s="20" t="s">
        <v>54</v>
      </c>
      <c r="C30" s="20" t="s">
        <v>55</v>
      </c>
      <c r="D30" s="21">
        <f t="shared" ref="D30:T30" si="50">IF(OR((D134=""),(D134=0),AND((D147=""),(D166=""),(D177="")))=TRUE,"",IF((D147+D166+D177)=0,0,(D147+D166+D177)*100/D134))</f>
        <v>88.988764044943821</v>
      </c>
      <c r="E30" s="21">
        <f t="shared" si="50"/>
        <v>84.146341463414629</v>
      </c>
      <c r="F30" s="21">
        <f t="shared" si="50"/>
        <v>85.642737896494154</v>
      </c>
      <c r="G30" s="21">
        <f t="shared" si="50"/>
        <v>85.714285714285708</v>
      </c>
      <c r="H30" s="21">
        <f t="shared" si="50"/>
        <v>85.189718482252147</v>
      </c>
      <c r="I30" s="21">
        <f t="shared" si="50"/>
        <v>83.730569948186528</v>
      </c>
      <c r="J30" s="21">
        <f t="shared" si="50"/>
        <v>84.137291280148418</v>
      </c>
      <c r="K30" s="21">
        <f t="shared" si="50"/>
        <v>84.911470361816782</v>
      </c>
      <c r="L30" s="83">
        <f t="shared" si="50"/>
        <v>85.752233759961356</v>
      </c>
      <c r="M30" s="21">
        <f t="shared" si="50"/>
        <v>87.165714931870866</v>
      </c>
      <c r="N30" s="83">
        <f t="shared" si="50"/>
        <v>87.243735763097945</v>
      </c>
      <c r="O30" s="83">
        <f t="shared" si="50"/>
        <v>88.155833985904465</v>
      </c>
      <c r="P30" s="83">
        <f t="shared" si="50"/>
        <v>87.608200455580871</v>
      </c>
      <c r="Q30" s="83">
        <f t="shared" si="50"/>
        <v>87.234042553191486</v>
      </c>
      <c r="R30" s="83">
        <f t="shared" si="50"/>
        <v>75.609756097560975</v>
      </c>
      <c r="S30" s="21">
        <f t="shared" si="50"/>
        <v>65.06550218340611</v>
      </c>
      <c r="T30" s="21">
        <f t="shared" si="50"/>
        <v>63.049546406140962</v>
      </c>
      <c r="U30" s="21">
        <f t="shared" ref="U30" si="51">IF(OR((U134=""),(U134=0),AND((U147=""),(U166=""),(U177="")))=TRUE,"",IF((U147+U166+U177)=0,0,(U147+U166+U177)*100/U134))</f>
        <v>62.632054489852656</v>
      </c>
    </row>
    <row r="31" spans="1:21" ht="18" x14ac:dyDescent="0.3">
      <c r="A31" s="14"/>
      <c r="B31" s="22" t="s">
        <v>56</v>
      </c>
      <c r="C31" s="22" t="s">
        <v>57</v>
      </c>
      <c r="D31" s="23" t="str">
        <f t="shared" ref="D31:T31" si="52">IF(OR((D134=""),(D134=0),(D173=""))=TRUE,"",IF(D173=0,0,D173/D134))</f>
        <v/>
      </c>
      <c r="E31" s="23" t="str">
        <f t="shared" si="52"/>
        <v/>
      </c>
      <c r="F31" s="23" t="str">
        <f t="shared" si="52"/>
        <v/>
      </c>
      <c r="G31" s="23" t="str">
        <f t="shared" si="52"/>
        <v/>
      </c>
      <c r="H31" s="23" t="str">
        <f t="shared" si="52"/>
        <v/>
      </c>
      <c r="I31" s="23" t="str">
        <f t="shared" si="52"/>
        <v/>
      </c>
      <c r="J31" s="23" t="str">
        <f t="shared" si="52"/>
        <v/>
      </c>
      <c r="K31" s="118" t="str">
        <f t="shared" si="52"/>
        <v/>
      </c>
      <c r="L31" s="118" t="str">
        <f t="shared" si="52"/>
        <v/>
      </c>
      <c r="M31" s="118" t="str">
        <f t="shared" si="52"/>
        <v/>
      </c>
      <c r="N31" s="118" t="str">
        <f t="shared" si="52"/>
        <v/>
      </c>
      <c r="O31" s="118" t="str">
        <f t="shared" si="52"/>
        <v/>
      </c>
      <c r="P31" s="118" t="str">
        <f t="shared" si="52"/>
        <v/>
      </c>
      <c r="Q31" s="118" t="str">
        <f t="shared" si="52"/>
        <v/>
      </c>
      <c r="R31" s="118" t="str">
        <f t="shared" si="52"/>
        <v/>
      </c>
      <c r="S31" s="23" t="str">
        <f t="shared" si="52"/>
        <v/>
      </c>
      <c r="T31" s="23" t="str">
        <f t="shared" si="52"/>
        <v/>
      </c>
      <c r="U31" s="23" t="str">
        <f t="shared" ref="U31" si="53">IF(OR((U134=""),(U134=0),(U173=""))=TRUE,"",IF(U173=0,0,U173/U134))</f>
        <v/>
      </c>
    </row>
    <row r="32" spans="1:21" ht="27" x14ac:dyDescent="0.3">
      <c r="A32" s="14"/>
      <c r="B32" s="20" t="s">
        <v>58</v>
      </c>
      <c r="C32" s="20" t="s">
        <v>59</v>
      </c>
      <c r="D32" s="21" t="str">
        <f t="shared" ref="D32:T32" si="54">IF(OR((D142=""),(D142=0),(D76=""))=TRUE,"",IF(D76=0,0,D76*100/D142))</f>
        <v/>
      </c>
      <c r="E32" s="21" t="str">
        <f t="shared" si="54"/>
        <v/>
      </c>
      <c r="F32" s="21" t="str">
        <f t="shared" si="54"/>
        <v/>
      </c>
      <c r="G32" s="21" t="str">
        <f t="shared" si="54"/>
        <v/>
      </c>
      <c r="H32" s="21" t="str">
        <f t="shared" si="54"/>
        <v/>
      </c>
      <c r="I32" s="21" t="str">
        <f t="shared" si="54"/>
        <v/>
      </c>
      <c r="J32" s="21" t="str">
        <f t="shared" si="54"/>
        <v/>
      </c>
      <c r="K32" s="21" t="str">
        <f t="shared" si="54"/>
        <v/>
      </c>
      <c r="L32" s="83" t="str">
        <f t="shared" si="54"/>
        <v/>
      </c>
      <c r="M32" s="21" t="str">
        <f t="shared" si="54"/>
        <v/>
      </c>
      <c r="N32" s="83" t="str">
        <f t="shared" si="54"/>
        <v/>
      </c>
      <c r="O32" s="83" t="str">
        <f t="shared" si="54"/>
        <v/>
      </c>
      <c r="P32" s="83" t="str">
        <f t="shared" si="54"/>
        <v/>
      </c>
      <c r="Q32" s="83" t="str">
        <f t="shared" si="54"/>
        <v/>
      </c>
      <c r="R32" s="83" t="str">
        <f t="shared" si="54"/>
        <v/>
      </c>
      <c r="S32" s="21" t="str">
        <f t="shared" si="54"/>
        <v/>
      </c>
      <c r="T32" s="21" t="str">
        <f t="shared" si="54"/>
        <v/>
      </c>
      <c r="U32" s="21" t="str">
        <f t="shared" ref="U32" si="55">IF(OR((U142=""),(U142=0),(U76=""))=TRUE,"",IF(U76=0,0,U76*100/U142))</f>
        <v/>
      </c>
    </row>
    <row r="33" spans="1:22" ht="27" x14ac:dyDescent="0.3">
      <c r="A33" s="14"/>
      <c r="B33" s="22" t="s">
        <v>60</v>
      </c>
      <c r="C33" s="22" t="s">
        <v>61</v>
      </c>
      <c r="D33" s="23" t="str">
        <f t="shared" ref="D33:T33" si="56">IF(OR((D142=""),(D142=0),(D83=""))=TRUE,"",IF(D83=0,0,D83*100/D142))</f>
        <v/>
      </c>
      <c r="E33" s="23" t="str">
        <f t="shared" si="56"/>
        <v/>
      </c>
      <c r="F33" s="23" t="str">
        <f t="shared" si="56"/>
        <v/>
      </c>
      <c r="G33" s="23" t="str">
        <f t="shared" si="56"/>
        <v/>
      </c>
      <c r="H33" s="23" t="str">
        <f t="shared" si="56"/>
        <v/>
      </c>
      <c r="I33" s="23" t="str">
        <f t="shared" si="56"/>
        <v/>
      </c>
      <c r="J33" s="23" t="str">
        <f t="shared" si="56"/>
        <v/>
      </c>
      <c r="K33" s="118" t="str">
        <f t="shared" si="56"/>
        <v/>
      </c>
      <c r="L33" s="118" t="str">
        <f t="shared" si="56"/>
        <v/>
      </c>
      <c r="M33" s="118" t="str">
        <f t="shared" si="56"/>
        <v/>
      </c>
      <c r="N33" s="118" t="str">
        <f t="shared" si="56"/>
        <v/>
      </c>
      <c r="O33" s="118" t="str">
        <f t="shared" si="56"/>
        <v/>
      </c>
      <c r="P33" s="118" t="str">
        <f t="shared" si="56"/>
        <v/>
      </c>
      <c r="Q33" s="118" t="str">
        <f t="shared" si="56"/>
        <v/>
      </c>
      <c r="R33" s="118" t="str">
        <f t="shared" si="56"/>
        <v/>
      </c>
      <c r="S33" s="118" t="str">
        <f t="shared" si="56"/>
        <v/>
      </c>
      <c r="T33" s="23" t="str">
        <f t="shared" si="56"/>
        <v/>
      </c>
      <c r="U33" s="23" t="str">
        <f t="shared" ref="U33" si="57">IF(OR((U142=""),(U142=0),(U83=""))=TRUE,"",IF(U83=0,0,U83*100/U142))</f>
        <v/>
      </c>
    </row>
    <row r="34" spans="1:22" ht="18" x14ac:dyDescent="0.3">
      <c r="A34" s="14"/>
      <c r="B34" s="20" t="s">
        <v>62</v>
      </c>
      <c r="C34" s="20" t="s">
        <v>63</v>
      </c>
      <c r="D34" s="21">
        <f t="shared" ref="D34:T34" si="58">IF(OR((D387=""),(D387=0),(D391=""))=TRUE,"",IF(D391=0,0,D391*100/D387))</f>
        <v>17.392023829223895</v>
      </c>
      <c r="E34" s="21">
        <f t="shared" si="58"/>
        <v>17.290979922085707</v>
      </c>
      <c r="F34" s="21">
        <f t="shared" si="58"/>
        <v>16.42972103004292</v>
      </c>
      <c r="G34" s="21">
        <f t="shared" si="58"/>
        <v>16.534329752452127</v>
      </c>
      <c r="H34" s="21">
        <f t="shared" si="58"/>
        <v>19.381107491856678</v>
      </c>
      <c r="I34" s="21">
        <f t="shared" si="58"/>
        <v>22.218397728250579</v>
      </c>
      <c r="J34" s="21">
        <f t="shared" si="58"/>
        <v>23.29224075416969</v>
      </c>
      <c r="K34" s="21">
        <f t="shared" si="58"/>
        <v>28.427680357773333</v>
      </c>
      <c r="L34" s="83">
        <f t="shared" si="58"/>
        <v>32.66579292267366</v>
      </c>
      <c r="M34" s="21">
        <f t="shared" si="58"/>
        <v>35.811186478372065</v>
      </c>
      <c r="N34" s="83">
        <f t="shared" si="58"/>
        <v>33.061755773031869</v>
      </c>
      <c r="O34" s="83">
        <f t="shared" si="58"/>
        <v>29.087249424909629</v>
      </c>
      <c r="P34" s="83">
        <f t="shared" si="58"/>
        <v>29.567776206672526</v>
      </c>
      <c r="Q34" s="83">
        <f t="shared" si="58"/>
        <v>28.867284985286997</v>
      </c>
      <c r="R34" s="83">
        <f t="shared" si="58"/>
        <v>29.941680960548887</v>
      </c>
      <c r="S34" s="21">
        <f t="shared" si="58"/>
        <v>29.364529537725154</v>
      </c>
      <c r="T34" s="21">
        <f t="shared" si="58"/>
        <v>29.974647721242849</v>
      </c>
      <c r="U34" s="21" t="str">
        <f t="shared" ref="U34" si="59">IF(OR((U387=""),(U387=0),(U391=""))=TRUE,"",IF(U391=0,0,U391*100/U387))</f>
        <v/>
      </c>
    </row>
    <row r="35" spans="1:22" x14ac:dyDescent="0.3">
      <c r="A35" s="14"/>
      <c r="B35" s="22" t="s">
        <v>64</v>
      </c>
      <c r="C35" s="22" t="s">
        <v>65</v>
      </c>
      <c r="D35" s="5">
        <f t="shared" ref="D35:T35" si="60">IF(OR((D397=""),(D397=0),(D392=""),(D392=0),(D387=""))=TRUE,"",IF(D387=0,0,D387*1000/(D397*D392)))</f>
        <v>647.57532204573533</v>
      </c>
      <c r="E35" s="5">
        <f t="shared" si="60"/>
        <v>689.07898822264951</v>
      </c>
      <c r="F35" s="5">
        <f t="shared" si="60"/>
        <v>734.23051275822138</v>
      </c>
      <c r="G35" s="5">
        <f t="shared" si="60"/>
        <v>871.66473765183855</v>
      </c>
      <c r="H35" s="5">
        <f t="shared" si="60"/>
        <v>1130.6797949413958</v>
      </c>
      <c r="I35" s="5">
        <f t="shared" si="60"/>
        <v>1428.9115436839816</v>
      </c>
      <c r="J35" s="5">
        <f t="shared" si="60"/>
        <v>1744.9046926466983</v>
      </c>
      <c r="K35" s="117">
        <f t="shared" si="60"/>
        <v>2317.0301785957936</v>
      </c>
      <c r="L35" s="117">
        <f t="shared" si="60"/>
        <v>2947.8406352539841</v>
      </c>
      <c r="M35" s="117">
        <f t="shared" si="60"/>
        <v>2511.1006649174528</v>
      </c>
      <c r="N35" s="117">
        <f t="shared" si="60"/>
        <v>2750.29887595537</v>
      </c>
      <c r="O35" s="117">
        <f t="shared" si="60"/>
        <v>3460.4991704323193</v>
      </c>
      <c r="P35" s="117">
        <f t="shared" si="60"/>
        <v>3857.6891245132729</v>
      </c>
      <c r="Q35" s="117">
        <f t="shared" si="60"/>
        <v>3989.1727880221215</v>
      </c>
      <c r="R35" s="117">
        <f t="shared" si="60"/>
        <v>4135.1709607848461</v>
      </c>
      <c r="S35" s="117">
        <f t="shared" si="60"/>
        <v>3541.3533016087445</v>
      </c>
      <c r="T35" s="5">
        <f t="shared" si="60"/>
        <v>3651.352551609637</v>
      </c>
      <c r="U35" s="5" t="str">
        <f t="shared" ref="U35" si="61">IF(OR((U397=""),(U397=0),(U392=""),(U392=0),(U387=""))=TRUE,"",IF(U387=0,0,U387*1000/(U397*U392)))</f>
        <v/>
      </c>
    </row>
    <row r="36" spans="1:22" ht="18" x14ac:dyDescent="0.3">
      <c r="A36" s="14"/>
      <c r="B36" s="24" t="s">
        <v>66</v>
      </c>
      <c r="C36" s="24" t="s">
        <v>67</v>
      </c>
      <c r="D36" s="25">
        <f t="shared" ref="D36:T36" si="62">IF(OR((D397=""),(D397=0),(D393=""),(D393=0),(D387=""))=TRUE,"",IF(D387=0,0,D387*1000/(D397*D393)))</f>
        <v>2420.5875982863167</v>
      </c>
      <c r="E36" s="25">
        <f t="shared" si="62"/>
        <v>2622.4574752025051</v>
      </c>
      <c r="F36" s="25">
        <f t="shared" si="62"/>
        <v>2837.169612211751</v>
      </c>
      <c r="G36" s="25">
        <f t="shared" si="62"/>
        <v>3245.8561221252316</v>
      </c>
      <c r="H36" s="25">
        <f t="shared" si="62"/>
        <v>3566.0191048748416</v>
      </c>
      <c r="I36" s="25">
        <f t="shared" si="62"/>
        <v>4076.3041916505044</v>
      </c>
      <c r="J36" s="25">
        <f t="shared" si="62"/>
        <v>4645.1237840912163</v>
      </c>
      <c r="K36" s="25">
        <f t="shared" si="62"/>
        <v>5416.4506147626626</v>
      </c>
      <c r="L36" s="108">
        <f t="shared" si="62"/>
        <v>5715.5856510149597</v>
      </c>
      <c r="M36" s="25">
        <f t="shared" si="62"/>
        <v>5617.1061692579678</v>
      </c>
      <c r="N36" s="108">
        <f t="shared" si="62"/>
        <v>6120.906021554626</v>
      </c>
      <c r="O36" s="108">
        <f t="shared" si="62"/>
        <v>6795.5533527311654</v>
      </c>
      <c r="P36" s="108">
        <f t="shared" si="62"/>
        <v>7473.9916289593275</v>
      </c>
      <c r="Q36" s="108">
        <f t="shared" si="62"/>
        <v>7971.8672477583059</v>
      </c>
      <c r="R36" s="108">
        <f t="shared" si="62"/>
        <v>8603.9973062162844</v>
      </c>
      <c r="S36" s="25">
        <f t="shared" si="62"/>
        <v>9040.5247659292145</v>
      </c>
      <c r="T36" s="25">
        <f t="shared" si="62"/>
        <v>9449.5823329370232</v>
      </c>
      <c r="U36" s="25" t="str">
        <f t="shared" ref="U36" si="63">IF(OR((U397=""),(U397=0),(U393=""),(U393=0),(U387=""))=TRUE,"",IF(U387=0,0,U387*1000/(U397*U393)))</f>
        <v/>
      </c>
    </row>
    <row r="37" spans="1:22" x14ac:dyDescent="0.3">
      <c r="A37" s="13"/>
      <c r="B37" s="26"/>
      <c r="C37" s="26"/>
      <c r="D37" s="26"/>
      <c r="E37" s="26"/>
      <c r="F37" s="26"/>
      <c r="G37" s="26"/>
      <c r="H37" s="26"/>
      <c r="I37" s="26"/>
      <c r="J37" s="26"/>
      <c r="K37" s="26"/>
      <c r="L37" s="109"/>
      <c r="M37" s="26"/>
      <c r="N37" s="109"/>
      <c r="O37" s="109"/>
      <c r="P37" s="109"/>
      <c r="Q37" s="109"/>
      <c r="R37" s="109"/>
      <c r="S37" s="26"/>
      <c r="T37" s="26"/>
      <c r="U37" s="26"/>
    </row>
    <row r="38" spans="1:22" x14ac:dyDescent="0.3">
      <c r="A38" s="13"/>
      <c r="B38" s="13"/>
      <c r="C38" s="13"/>
      <c r="D38" s="80"/>
      <c r="E38" s="80"/>
      <c r="F38" s="80"/>
      <c r="G38" s="80"/>
      <c r="H38" s="80"/>
      <c r="I38" s="80"/>
      <c r="J38" s="80"/>
      <c r="K38" s="80"/>
      <c r="L38" s="110"/>
      <c r="M38" s="80"/>
      <c r="N38" s="110"/>
      <c r="O38" s="110"/>
      <c r="P38" s="110"/>
      <c r="Q38" s="110"/>
      <c r="R38" s="110"/>
      <c r="S38" s="80"/>
      <c r="T38" s="80"/>
      <c r="U38" s="80"/>
      <c r="V38" s="32"/>
    </row>
    <row r="39" spans="1:22" ht="13.95" customHeight="1" x14ac:dyDescent="0.3">
      <c r="A39" s="13"/>
      <c r="B39" s="70" t="s">
        <v>68</v>
      </c>
      <c r="C39" s="70"/>
      <c r="D39" s="81"/>
      <c r="E39" s="81"/>
      <c r="F39" s="81"/>
      <c r="G39" s="81"/>
      <c r="H39" s="81"/>
      <c r="I39" s="81"/>
      <c r="J39" s="81"/>
      <c r="K39" s="81"/>
      <c r="L39" s="81"/>
      <c r="M39" s="81"/>
      <c r="N39" s="81"/>
      <c r="O39" s="81"/>
      <c r="P39" s="81"/>
      <c r="Q39" s="81"/>
      <c r="R39" s="81"/>
      <c r="S39" s="81"/>
      <c r="T39" s="81"/>
      <c r="U39" s="81"/>
    </row>
    <row r="40" spans="1:22" hidden="1" x14ac:dyDescent="0.3">
      <c r="A40" s="14"/>
      <c r="B40" s="15" t="s">
        <v>2</v>
      </c>
      <c r="C40" s="15" t="s">
        <v>3</v>
      </c>
      <c r="D40" s="82">
        <v>2000</v>
      </c>
      <c r="E40" s="82">
        <v>2001</v>
      </c>
      <c r="F40" s="82">
        <v>2002</v>
      </c>
      <c r="G40" s="82">
        <v>2003</v>
      </c>
      <c r="H40" s="82">
        <v>2004</v>
      </c>
      <c r="I40" s="82">
        <v>2005</v>
      </c>
      <c r="J40" s="82">
        <v>2006</v>
      </c>
      <c r="K40" s="82">
        <v>2007</v>
      </c>
      <c r="L40" s="111">
        <v>2008</v>
      </c>
      <c r="M40" s="82">
        <v>2009</v>
      </c>
      <c r="N40" s="111">
        <v>2010</v>
      </c>
      <c r="O40" s="111">
        <v>2011</v>
      </c>
      <c r="P40" s="111">
        <v>2012</v>
      </c>
      <c r="Q40" s="111">
        <v>2013</v>
      </c>
      <c r="R40" s="111">
        <v>2014</v>
      </c>
      <c r="S40" s="82">
        <v>2015</v>
      </c>
      <c r="T40" s="82">
        <v>2016</v>
      </c>
      <c r="U40" s="82">
        <v>2017</v>
      </c>
    </row>
    <row r="41" spans="1:22" ht="18" hidden="1" x14ac:dyDescent="0.3">
      <c r="A41" s="14"/>
      <c r="B41" s="27" t="s">
        <v>69</v>
      </c>
      <c r="C41" s="27" t="s">
        <v>70</v>
      </c>
      <c r="D41" s="19"/>
      <c r="E41" s="19"/>
      <c r="F41" s="19"/>
      <c r="G41" s="19"/>
      <c r="H41" s="19"/>
      <c r="I41" s="19"/>
      <c r="J41" s="19"/>
      <c r="K41" s="19"/>
      <c r="L41" s="107"/>
      <c r="M41" s="19"/>
      <c r="N41" s="107"/>
      <c r="O41" s="107"/>
      <c r="P41" s="107"/>
      <c r="Q41" s="107"/>
      <c r="R41" s="107"/>
      <c r="S41" s="19"/>
      <c r="T41" s="19"/>
      <c r="U41" s="19"/>
    </row>
    <row r="42" spans="1:22" hidden="1" x14ac:dyDescent="0.3">
      <c r="A42" s="14"/>
      <c r="B42" s="2" t="s">
        <v>71</v>
      </c>
      <c r="C42" s="2" t="s">
        <v>72</v>
      </c>
      <c r="D42" s="21"/>
      <c r="E42" s="21"/>
      <c r="F42" s="21"/>
      <c r="G42" s="21"/>
      <c r="H42" s="21"/>
      <c r="I42" s="21"/>
      <c r="J42" s="21"/>
      <c r="K42" s="21"/>
      <c r="L42" s="83"/>
      <c r="M42" s="21"/>
      <c r="N42" s="83"/>
      <c r="O42" s="83"/>
      <c r="P42" s="83"/>
      <c r="Q42" s="83"/>
      <c r="R42" s="83"/>
      <c r="S42" s="21"/>
      <c r="T42" s="21"/>
      <c r="U42" s="21"/>
    </row>
    <row r="43" spans="1:22" hidden="1" x14ac:dyDescent="0.3">
      <c r="A43" s="14"/>
      <c r="B43" s="4" t="s">
        <v>73</v>
      </c>
      <c r="C43" s="4" t="s">
        <v>74</v>
      </c>
      <c r="D43" s="23"/>
      <c r="E43" s="23"/>
      <c r="F43" s="23"/>
      <c r="G43" s="23"/>
      <c r="H43" s="23"/>
      <c r="I43" s="23"/>
      <c r="J43" s="23"/>
      <c r="K43" s="23"/>
      <c r="L43" s="83"/>
      <c r="M43" s="23"/>
      <c r="N43" s="83"/>
      <c r="O43" s="83"/>
      <c r="P43" s="83"/>
      <c r="Q43" s="83"/>
      <c r="R43" s="83"/>
      <c r="S43" s="23"/>
      <c r="T43" s="23"/>
      <c r="U43" s="23"/>
    </row>
    <row r="44" spans="1:22" hidden="1" x14ac:dyDescent="0.3">
      <c r="A44" s="14"/>
      <c r="B44" s="2" t="s">
        <v>75</v>
      </c>
      <c r="C44" s="2" t="s">
        <v>76</v>
      </c>
      <c r="D44" s="21"/>
      <c r="E44" s="21"/>
      <c r="F44" s="21"/>
      <c r="G44" s="21"/>
      <c r="H44" s="21"/>
      <c r="I44" s="21"/>
      <c r="J44" s="21"/>
      <c r="K44" s="21"/>
      <c r="L44" s="83"/>
      <c r="M44" s="21"/>
      <c r="N44" s="83"/>
      <c r="O44" s="83"/>
      <c r="P44" s="83"/>
      <c r="Q44" s="83"/>
      <c r="R44" s="83"/>
      <c r="S44" s="21"/>
      <c r="T44" s="21"/>
      <c r="U44" s="21"/>
    </row>
    <row r="45" spans="1:22" hidden="1" x14ac:dyDescent="0.3">
      <c r="A45" s="14"/>
      <c r="B45" s="4" t="s">
        <v>77</v>
      </c>
      <c r="C45" s="4" t="s">
        <v>78</v>
      </c>
      <c r="D45" s="23"/>
      <c r="E45" s="23"/>
      <c r="F45" s="23"/>
      <c r="G45" s="23"/>
      <c r="H45" s="23"/>
      <c r="I45" s="23"/>
      <c r="J45" s="23"/>
      <c r="K45" s="23"/>
      <c r="L45" s="83"/>
      <c r="M45" s="23"/>
      <c r="N45" s="83"/>
      <c r="O45" s="83"/>
      <c r="P45" s="83"/>
      <c r="Q45" s="83"/>
      <c r="R45" s="83"/>
      <c r="S45" s="23"/>
      <c r="T45" s="23"/>
      <c r="U45" s="23"/>
    </row>
    <row r="46" spans="1:22" hidden="1" x14ac:dyDescent="0.3">
      <c r="A46" s="14"/>
      <c r="B46" s="2" t="s">
        <v>79</v>
      </c>
      <c r="C46" s="2" t="s">
        <v>80</v>
      </c>
      <c r="D46" s="21"/>
      <c r="E46" s="21"/>
      <c r="F46" s="21"/>
      <c r="G46" s="21"/>
      <c r="H46" s="21"/>
      <c r="I46" s="21"/>
      <c r="J46" s="21"/>
      <c r="K46" s="21"/>
      <c r="L46" s="83"/>
      <c r="M46" s="21"/>
      <c r="N46" s="83"/>
      <c r="O46" s="83"/>
      <c r="P46" s="83"/>
      <c r="Q46" s="83"/>
      <c r="R46" s="83"/>
      <c r="S46" s="21"/>
      <c r="T46" s="21"/>
      <c r="U46" s="21"/>
    </row>
    <row r="47" spans="1:22" hidden="1" x14ac:dyDescent="0.3">
      <c r="A47" s="14"/>
      <c r="B47" s="6" t="s">
        <v>81</v>
      </c>
      <c r="C47" s="6" t="s">
        <v>82</v>
      </c>
      <c r="D47" s="23"/>
      <c r="E47" s="23"/>
      <c r="F47" s="23"/>
      <c r="G47" s="23"/>
      <c r="H47" s="23"/>
      <c r="I47" s="23"/>
      <c r="J47" s="23"/>
      <c r="K47" s="23"/>
      <c r="L47" s="83"/>
      <c r="M47" s="23"/>
      <c r="N47" s="83"/>
      <c r="O47" s="83"/>
      <c r="P47" s="83"/>
      <c r="Q47" s="83"/>
      <c r="R47" s="83"/>
      <c r="S47" s="23"/>
      <c r="T47" s="23"/>
      <c r="U47" s="23"/>
    </row>
    <row r="48" spans="1:22" hidden="1" x14ac:dyDescent="0.3">
      <c r="A48" s="14"/>
      <c r="B48" s="7" t="s">
        <v>83</v>
      </c>
      <c r="C48" s="7" t="s">
        <v>84</v>
      </c>
      <c r="D48" s="21"/>
      <c r="E48" s="21"/>
      <c r="F48" s="21"/>
      <c r="G48" s="21"/>
      <c r="H48" s="21"/>
      <c r="I48" s="21"/>
      <c r="J48" s="21"/>
      <c r="K48" s="21"/>
      <c r="L48" s="83"/>
      <c r="M48" s="21"/>
      <c r="N48" s="83"/>
      <c r="O48" s="83"/>
      <c r="P48" s="83"/>
      <c r="Q48" s="83"/>
      <c r="R48" s="83"/>
      <c r="S48" s="21"/>
      <c r="T48" s="21"/>
      <c r="U48" s="21"/>
    </row>
    <row r="49" spans="1:21" hidden="1" x14ac:dyDescent="0.3">
      <c r="A49" s="14"/>
      <c r="B49" s="8" t="s">
        <v>85</v>
      </c>
      <c r="C49" s="8" t="s">
        <v>86</v>
      </c>
      <c r="D49" s="23"/>
      <c r="E49" s="23"/>
      <c r="F49" s="23"/>
      <c r="G49" s="23"/>
      <c r="H49" s="23"/>
      <c r="I49" s="23"/>
      <c r="J49" s="23"/>
      <c r="K49" s="23"/>
      <c r="L49" s="83"/>
      <c r="M49" s="23"/>
      <c r="N49" s="83"/>
      <c r="O49" s="83"/>
      <c r="P49" s="83"/>
      <c r="Q49" s="83"/>
      <c r="R49" s="83"/>
      <c r="S49" s="23"/>
      <c r="T49" s="23"/>
      <c r="U49" s="23"/>
    </row>
    <row r="50" spans="1:21" hidden="1" x14ac:dyDescent="0.3">
      <c r="A50" s="14"/>
      <c r="B50" s="9" t="s">
        <v>87</v>
      </c>
      <c r="C50" s="9" t="s">
        <v>88</v>
      </c>
      <c r="D50" s="21"/>
      <c r="E50" s="21"/>
      <c r="F50" s="21"/>
      <c r="G50" s="21"/>
      <c r="H50" s="21"/>
      <c r="I50" s="21"/>
      <c r="J50" s="21"/>
      <c r="K50" s="21"/>
      <c r="L50" s="83"/>
      <c r="M50" s="21"/>
      <c r="N50" s="83"/>
      <c r="O50" s="83"/>
      <c r="P50" s="83"/>
      <c r="Q50" s="83"/>
      <c r="R50" s="83"/>
      <c r="S50" s="21"/>
      <c r="T50" s="21"/>
      <c r="U50" s="21"/>
    </row>
    <row r="51" spans="1:21" hidden="1" x14ac:dyDescent="0.3">
      <c r="A51" s="14"/>
      <c r="B51" s="8" t="s">
        <v>89</v>
      </c>
      <c r="C51" s="8" t="s">
        <v>90</v>
      </c>
      <c r="D51" s="23"/>
      <c r="E51" s="23"/>
      <c r="F51" s="23"/>
      <c r="G51" s="23"/>
      <c r="H51" s="23"/>
      <c r="I51" s="23"/>
      <c r="J51" s="23"/>
      <c r="K51" s="23"/>
      <c r="L51" s="83"/>
      <c r="M51" s="23"/>
      <c r="N51" s="83"/>
      <c r="O51" s="83"/>
      <c r="P51" s="83"/>
      <c r="Q51" s="83"/>
      <c r="R51" s="83"/>
      <c r="S51" s="23"/>
      <c r="T51" s="23"/>
      <c r="U51" s="23"/>
    </row>
    <row r="52" spans="1:21" hidden="1" x14ac:dyDescent="0.3">
      <c r="A52" s="14"/>
      <c r="B52" s="9" t="s">
        <v>91</v>
      </c>
      <c r="C52" s="9" t="s">
        <v>92</v>
      </c>
      <c r="D52" s="21"/>
      <c r="E52" s="21"/>
      <c r="F52" s="21"/>
      <c r="G52" s="21"/>
      <c r="H52" s="21"/>
      <c r="I52" s="21"/>
      <c r="J52" s="21"/>
      <c r="K52" s="21"/>
      <c r="L52" s="83"/>
      <c r="M52" s="21"/>
      <c r="N52" s="83"/>
      <c r="O52" s="83"/>
      <c r="P52" s="83"/>
      <c r="Q52" s="83"/>
      <c r="R52" s="83"/>
      <c r="S52" s="21"/>
      <c r="T52" s="21"/>
      <c r="U52" s="21"/>
    </row>
    <row r="53" spans="1:21" hidden="1" x14ac:dyDescent="0.3">
      <c r="A53" s="14"/>
      <c r="B53" s="8" t="s">
        <v>93</v>
      </c>
      <c r="C53" s="8" t="s">
        <v>94</v>
      </c>
      <c r="D53" s="23"/>
      <c r="E53" s="23"/>
      <c r="F53" s="23"/>
      <c r="G53" s="23"/>
      <c r="H53" s="23"/>
      <c r="I53" s="23"/>
      <c r="J53" s="23"/>
      <c r="K53" s="23"/>
      <c r="L53" s="83"/>
      <c r="M53" s="23"/>
      <c r="N53" s="83"/>
      <c r="O53" s="83"/>
      <c r="P53" s="83"/>
      <c r="Q53" s="83"/>
      <c r="R53" s="83"/>
      <c r="S53" s="23"/>
      <c r="T53" s="23"/>
      <c r="U53" s="23"/>
    </row>
    <row r="54" spans="1:21" hidden="1" x14ac:dyDescent="0.3">
      <c r="A54" s="14"/>
      <c r="B54" s="9" t="s">
        <v>95</v>
      </c>
      <c r="C54" s="9" t="s">
        <v>96</v>
      </c>
      <c r="D54" s="21"/>
      <c r="E54" s="21"/>
      <c r="F54" s="21"/>
      <c r="G54" s="21"/>
      <c r="H54" s="21"/>
      <c r="I54" s="21"/>
      <c r="J54" s="21"/>
      <c r="K54" s="21"/>
      <c r="L54" s="83"/>
      <c r="M54" s="21"/>
      <c r="N54" s="83"/>
      <c r="O54" s="83"/>
      <c r="P54" s="83"/>
      <c r="Q54" s="83"/>
      <c r="R54" s="83"/>
      <c r="S54" s="21"/>
      <c r="T54" s="21"/>
      <c r="U54" s="21"/>
    </row>
    <row r="55" spans="1:21" hidden="1" x14ac:dyDescent="0.3">
      <c r="A55" s="14"/>
      <c r="B55" s="8" t="s">
        <v>97</v>
      </c>
      <c r="C55" s="8" t="s">
        <v>98</v>
      </c>
      <c r="D55" s="23"/>
      <c r="E55" s="23"/>
      <c r="F55" s="23"/>
      <c r="G55" s="23"/>
      <c r="H55" s="23"/>
      <c r="I55" s="23"/>
      <c r="J55" s="23"/>
      <c r="K55" s="23"/>
      <c r="L55" s="83"/>
      <c r="M55" s="23"/>
      <c r="N55" s="83"/>
      <c r="O55" s="83"/>
      <c r="P55" s="83"/>
      <c r="Q55" s="83"/>
      <c r="R55" s="83"/>
      <c r="S55" s="23"/>
      <c r="T55" s="23"/>
      <c r="U55" s="23"/>
    </row>
    <row r="56" spans="1:21" hidden="1" x14ac:dyDescent="0.3">
      <c r="A56" s="14"/>
      <c r="B56" s="9" t="s">
        <v>99</v>
      </c>
      <c r="C56" s="9" t="s">
        <v>100</v>
      </c>
      <c r="D56" s="21"/>
      <c r="E56" s="21"/>
      <c r="F56" s="21"/>
      <c r="G56" s="21"/>
      <c r="H56" s="21"/>
      <c r="I56" s="21"/>
      <c r="J56" s="21"/>
      <c r="K56" s="21"/>
      <c r="L56" s="83"/>
      <c r="M56" s="21"/>
      <c r="N56" s="83"/>
      <c r="O56" s="83"/>
      <c r="P56" s="83"/>
      <c r="Q56" s="83"/>
      <c r="R56" s="83"/>
      <c r="S56" s="21"/>
      <c r="T56" s="21"/>
      <c r="U56" s="21"/>
    </row>
    <row r="57" spans="1:21" hidden="1" x14ac:dyDescent="0.3">
      <c r="A57" s="14"/>
      <c r="B57" s="8" t="s">
        <v>101</v>
      </c>
      <c r="C57" s="8" t="s">
        <v>102</v>
      </c>
      <c r="D57" s="23"/>
      <c r="E57" s="23"/>
      <c r="F57" s="23"/>
      <c r="G57" s="23"/>
      <c r="H57" s="23"/>
      <c r="I57" s="23"/>
      <c r="J57" s="23"/>
      <c r="K57" s="23"/>
      <c r="L57" s="83"/>
      <c r="M57" s="23"/>
      <c r="N57" s="83"/>
      <c r="O57" s="83"/>
      <c r="P57" s="83"/>
      <c r="Q57" s="83"/>
      <c r="R57" s="83"/>
      <c r="S57" s="23"/>
      <c r="T57" s="23"/>
      <c r="U57" s="23"/>
    </row>
    <row r="58" spans="1:21" hidden="1" x14ac:dyDescent="0.3">
      <c r="A58" s="14"/>
      <c r="B58" s="9" t="s">
        <v>103</v>
      </c>
      <c r="C58" s="9" t="s">
        <v>104</v>
      </c>
      <c r="D58" s="21"/>
      <c r="E58" s="21"/>
      <c r="F58" s="21"/>
      <c r="G58" s="21"/>
      <c r="H58" s="21"/>
      <c r="I58" s="21"/>
      <c r="J58" s="21"/>
      <c r="K58" s="21"/>
      <c r="L58" s="83"/>
      <c r="M58" s="21"/>
      <c r="N58" s="83"/>
      <c r="O58" s="83"/>
      <c r="P58" s="83"/>
      <c r="Q58" s="83"/>
      <c r="R58" s="83"/>
      <c r="S58" s="21"/>
      <c r="T58" s="21"/>
      <c r="U58" s="21"/>
    </row>
    <row r="59" spans="1:21" hidden="1" x14ac:dyDescent="0.3">
      <c r="A59" s="14"/>
      <c r="B59" s="8" t="s">
        <v>105</v>
      </c>
      <c r="C59" s="8" t="s">
        <v>106</v>
      </c>
      <c r="D59" s="23"/>
      <c r="E59" s="23"/>
      <c r="F59" s="23"/>
      <c r="G59" s="23"/>
      <c r="H59" s="23"/>
      <c r="I59" s="23"/>
      <c r="J59" s="23"/>
      <c r="K59" s="23"/>
      <c r="L59" s="83"/>
      <c r="M59" s="23"/>
      <c r="N59" s="83"/>
      <c r="O59" s="83"/>
      <c r="P59" s="83"/>
      <c r="Q59" s="83"/>
      <c r="R59" s="83"/>
      <c r="S59" s="23"/>
      <c r="T59" s="23"/>
      <c r="U59" s="23"/>
    </row>
    <row r="60" spans="1:21" hidden="1" x14ac:dyDescent="0.3">
      <c r="A60" s="14"/>
      <c r="B60" s="9" t="s">
        <v>107</v>
      </c>
      <c r="C60" s="9" t="s">
        <v>108</v>
      </c>
      <c r="D60" s="21"/>
      <c r="E60" s="21"/>
      <c r="F60" s="21"/>
      <c r="G60" s="21"/>
      <c r="H60" s="21"/>
      <c r="I60" s="21"/>
      <c r="J60" s="21"/>
      <c r="K60" s="21"/>
      <c r="L60" s="83"/>
      <c r="M60" s="21"/>
      <c r="N60" s="83"/>
      <c r="O60" s="83"/>
      <c r="P60" s="83"/>
      <c r="Q60" s="83"/>
      <c r="R60" s="83"/>
      <c r="S60" s="21"/>
      <c r="T60" s="21"/>
      <c r="U60" s="21"/>
    </row>
    <row r="61" spans="1:21" hidden="1" x14ac:dyDescent="0.3">
      <c r="A61" s="14"/>
      <c r="B61" s="8" t="s">
        <v>109</v>
      </c>
      <c r="C61" s="8" t="s">
        <v>110</v>
      </c>
      <c r="D61" s="23"/>
      <c r="E61" s="23"/>
      <c r="F61" s="23"/>
      <c r="G61" s="23"/>
      <c r="H61" s="23"/>
      <c r="I61" s="23"/>
      <c r="J61" s="23"/>
      <c r="K61" s="23"/>
      <c r="L61" s="83"/>
      <c r="M61" s="23"/>
      <c r="N61" s="83"/>
      <c r="O61" s="83"/>
      <c r="P61" s="83"/>
      <c r="Q61" s="83"/>
      <c r="R61" s="83"/>
      <c r="S61" s="23"/>
      <c r="T61" s="23"/>
      <c r="U61" s="23"/>
    </row>
    <row r="62" spans="1:21" hidden="1" x14ac:dyDescent="0.3">
      <c r="A62" s="14"/>
      <c r="B62" s="9" t="s">
        <v>111</v>
      </c>
      <c r="C62" s="9" t="s">
        <v>112</v>
      </c>
      <c r="D62" s="21"/>
      <c r="E62" s="21"/>
      <c r="F62" s="21"/>
      <c r="G62" s="21"/>
      <c r="H62" s="21"/>
      <c r="I62" s="21"/>
      <c r="J62" s="21"/>
      <c r="K62" s="21"/>
      <c r="L62" s="83"/>
      <c r="M62" s="21"/>
      <c r="N62" s="83"/>
      <c r="O62" s="83"/>
      <c r="P62" s="83"/>
      <c r="Q62" s="83"/>
      <c r="R62" s="83"/>
      <c r="S62" s="21"/>
      <c r="T62" s="21"/>
      <c r="U62" s="21"/>
    </row>
    <row r="63" spans="1:21" hidden="1" x14ac:dyDescent="0.3">
      <c r="A63" s="14"/>
      <c r="B63" s="8" t="s">
        <v>113</v>
      </c>
      <c r="C63" s="8" t="s">
        <v>114</v>
      </c>
      <c r="D63" s="23"/>
      <c r="E63" s="23"/>
      <c r="F63" s="23"/>
      <c r="G63" s="23"/>
      <c r="H63" s="23"/>
      <c r="I63" s="23"/>
      <c r="J63" s="23"/>
      <c r="K63" s="23"/>
      <c r="L63" s="83"/>
      <c r="M63" s="23"/>
      <c r="N63" s="83"/>
      <c r="O63" s="83"/>
      <c r="P63" s="83"/>
      <c r="Q63" s="83"/>
      <c r="R63" s="83"/>
      <c r="S63" s="23"/>
      <c r="T63" s="23"/>
      <c r="U63" s="23"/>
    </row>
    <row r="64" spans="1:21" hidden="1" x14ac:dyDescent="0.3">
      <c r="A64" s="14"/>
      <c r="B64" s="9" t="s">
        <v>115</v>
      </c>
      <c r="C64" s="9" t="s">
        <v>116</v>
      </c>
      <c r="D64" s="21"/>
      <c r="E64" s="21"/>
      <c r="F64" s="21"/>
      <c r="G64" s="21"/>
      <c r="H64" s="21"/>
      <c r="I64" s="21"/>
      <c r="J64" s="21"/>
      <c r="K64" s="21"/>
      <c r="L64" s="83"/>
      <c r="M64" s="21"/>
      <c r="N64" s="83"/>
      <c r="O64" s="83"/>
      <c r="P64" s="83"/>
      <c r="Q64" s="83"/>
      <c r="R64" s="83"/>
      <c r="S64" s="21"/>
      <c r="T64" s="21"/>
      <c r="U64" s="21"/>
    </row>
    <row r="65" spans="1:23" hidden="1" x14ac:dyDescent="0.3">
      <c r="A65" s="14"/>
      <c r="B65" s="8" t="s">
        <v>117</v>
      </c>
      <c r="C65" s="8" t="s">
        <v>118</v>
      </c>
      <c r="D65" s="23"/>
      <c r="E65" s="23"/>
      <c r="F65" s="23"/>
      <c r="G65" s="23"/>
      <c r="H65" s="23"/>
      <c r="I65" s="23"/>
      <c r="J65" s="23"/>
      <c r="K65" s="23"/>
      <c r="L65" s="83"/>
      <c r="M65" s="23"/>
      <c r="N65" s="83"/>
      <c r="O65" s="83"/>
      <c r="P65" s="83"/>
      <c r="Q65" s="83"/>
      <c r="R65" s="83"/>
      <c r="S65" s="23"/>
      <c r="T65" s="23"/>
      <c r="U65" s="23"/>
    </row>
    <row r="66" spans="1:23" hidden="1" x14ac:dyDescent="0.3">
      <c r="A66" s="14"/>
      <c r="B66" s="9" t="s">
        <v>119</v>
      </c>
      <c r="C66" s="9" t="s">
        <v>120</v>
      </c>
      <c r="D66" s="21"/>
      <c r="E66" s="21"/>
      <c r="F66" s="21"/>
      <c r="G66" s="21"/>
      <c r="H66" s="21"/>
      <c r="I66" s="21"/>
      <c r="J66" s="21"/>
      <c r="K66" s="21"/>
      <c r="L66" s="83"/>
      <c r="M66" s="21"/>
      <c r="N66" s="83"/>
      <c r="O66" s="83"/>
      <c r="P66" s="83"/>
      <c r="Q66" s="83"/>
      <c r="R66" s="83"/>
      <c r="S66" s="21"/>
      <c r="T66" s="21"/>
      <c r="U66" s="21"/>
    </row>
    <row r="67" spans="1:23" hidden="1" x14ac:dyDescent="0.3">
      <c r="A67" s="14"/>
      <c r="B67" s="8" t="s">
        <v>121</v>
      </c>
      <c r="C67" s="8" t="s">
        <v>122</v>
      </c>
      <c r="D67" s="23"/>
      <c r="E67" s="23"/>
      <c r="F67" s="23"/>
      <c r="G67" s="23"/>
      <c r="H67" s="23"/>
      <c r="I67" s="23"/>
      <c r="J67" s="23"/>
      <c r="K67" s="23"/>
      <c r="L67" s="83"/>
      <c r="M67" s="23"/>
      <c r="N67" s="83"/>
      <c r="O67" s="83"/>
      <c r="P67" s="83"/>
      <c r="Q67" s="83"/>
      <c r="R67" s="83"/>
      <c r="S67" s="23"/>
      <c r="T67" s="23"/>
      <c r="U67" s="23"/>
    </row>
    <row r="68" spans="1:23" hidden="1" x14ac:dyDescent="0.3">
      <c r="A68" s="14"/>
      <c r="B68" s="9" t="s">
        <v>123</v>
      </c>
      <c r="C68" s="9" t="s">
        <v>124</v>
      </c>
      <c r="D68" s="21"/>
      <c r="E68" s="21"/>
      <c r="F68" s="21"/>
      <c r="G68" s="21"/>
      <c r="H68" s="21"/>
      <c r="I68" s="21"/>
      <c r="J68" s="21"/>
      <c r="K68" s="21"/>
      <c r="L68" s="83"/>
      <c r="M68" s="21"/>
      <c r="N68" s="83"/>
      <c r="O68" s="83"/>
      <c r="P68" s="83"/>
      <c r="Q68" s="83"/>
      <c r="R68" s="83"/>
      <c r="S68" s="21"/>
      <c r="T68" s="21"/>
      <c r="U68" s="21"/>
    </row>
    <row r="69" spans="1:23" ht="18" hidden="1" x14ac:dyDescent="0.3">
      <c r="A69" s="14"/>
      <c r="B69" s="8" t="s">
        <v>125</v>
      </c>
      <c r="C69" s="8" t="s">
        <v>126</v>
      </c>
      <c r="D69" s="23"/>
      <c r="E69" s="23"/>
      <c r="F69" s="23"/>
      <c r="G69" s="23"/>
      <c r="H69" s="23"/>
      <c r="I69" s="23"/>
      <c r="J69" s="23"/>
      <c r="K69" s="23"/>
      <c r="L69" s="83"/>
      <c r="M69" s="23"/>
      <c r="N69" s="83"/>
      <c r="O69" s="83"/>
      <c r="P69" s="83"/>
      <c r="Q69" s="83"/>
      <c r="R69" s="83"/>
      <c r="S69" s="23"/>
      <c r="T69" s="23"/>
      <c r="U69" s="23"/>
    </row>
    <row r="70" spans="1:23" hidden="1" x14ac:dyDescent="0.3">
      <c r="A70" s="14"/>
      <c r="B70" s="7" t="s">
        <v>127</v>
      </c>
      <c r="C70" s="7" t="s">
        <v>128</v>
      </c>
      <c r="D70" s="21"/>
      <c r="E70" s="21"/>
      <c r="F70" s="21"/>
      <c r="G70" s="21"/>
      <c r="H70" s="21"/>
      <c r="I70" s="21"/>
      <c r="J70" s="21"/>
      <c r="K70" s="21"/>
      <c r="L70" s="83"/>
      <c r="M70" s="21"/>
      <c r="N70" s="83"/>
      <c r="O70" s="83"/>
      <c r="P70" s="83"/>
      <c r="Q70" s="83"/>
      <c r="R70" s="83"/>
      <c r="S70" s="21"/>
      <c r="T70" s="21"/>
      <c r="U70" s="21"/>
    </row>
    <row r="71" spans="1:23" hidden="1" x14ac:dyDescent="0.3">
      <c r="A71" s="14"/>
      <c r="B71" s="6" t="s">
        <v>129</v>
      </c>
      <c r="C71" s="6" t="s">
        <v>130</v>
      </c>
      <c r="D71" s="23"/>
      <c r="E71" s="23"/>
      <c r="F71" s="23"/>
      <c r="G71" s="23"/>
      <c r="H71" s="23"/>
      <c r="I71" s="23"/>
      <c r="J71" s="23"/>
      <c r="K71" s="23"/>
      <c r="L71" s="83"/>
      <c r="M71" s="23"/>
      <c r="N71" s="83"/>
      <c r="O71" s="83"/>
      <c r="P71" s="83"/>
      <c r="Q71" s="83"/>
      <c r="R71" s="83"/>
      <c r="S71" s="23"/>
      <c r="T71" s="23"/>
      <c r="U71" s="23"/>
    </row>
    <row r="72" spans="1:23" ht="18" hidden="1" x14ac:dyDescent="0.3">
      <c r="A72" s="14"/>
      <c r="B72" s="2" t="s">
        <v>131</v>
      </c>
      <c r="C72" s="2" t="s">
        <v>132</v>
      </c>
      <c r="D72" s="21"/>
      <c r="E72" s="21"/>
      <c r="F72" s="21"/>
      <c r="G72" s="21"/>
      <c r="H72" s="21"/>
      <c r="I72" s="21"/>
      <c r="J72" s="21"/>
      <c r="K72" s="21"/>
      <c r="L72" s="83"/>
      <c r="M72" s="21"/>
      <c r="N72" s="83"/>
      <c r="O72" s="83"/>
      <c r="P72" s="83"/>
      <c r="Q72" s="83"/>
      <c r="R72" s="83"/>
      <c r="S72" s="21"/>
      <c r="T72" s="21"/>
      <c r="U72" s="21"/>
    </row>
    <row r="73" spans="1:23" ht="27.6" x14ac:dyDescent="0.3">
      <c r="A73" s="14"/>
      <c r="B73" s="154" t="s">
        <v>133</v>
      </c>
      <c r="C73" s="154" t="s">
        <v>134</v>
      </c>
      <c r="D73" s="155">
        <f>SUM(D74,D79:D80,D85,D89,D93,D98,D105)</f>
        <v>445</v>
      </c>
      <c r="E73" s="155">
        <f t="shared" ref="E73:U73" si="64">SUM(E74,E79:E80,E85,E89,E93,E98,E105)</f>
        <v>492</v>
      </c>
      <c r="F73" s="155">
        <f t="shared" si="64"/>
        <v>599</v>
      </c>
      <c r="G73" s="155">
        <f t="shared" si="64"/>
        <v>707</v>
      </c>
      <c r="H73" s="155">
        <f t="shared" si="64"/>
        <v>817</v>
      </c>
      <c r="I73" s="155">
        <f t="shared" si="64"/>
        <v>965</v>
      </c>
      <c r="J73" s="155">
        <f t="shared" si="64"/>
        <v>1078</v>
      </c>
      <c r="K73" s="155">
        <f t="shared" si="64"/>
        <v>1299</v>
      </c>
      <c r="L73" s="156">
        <f t="shared" si="64"/>
        <v>1656.4</v>
      </c>
      <c r="M73" s="156">
        <f t="shared" si="64"/>
        <v>1768.7</v>
      </c>
      <c r="N73" s="156">
        <f t="shared" si="64"/>
        <v>1975.5</v>
      </c>
      <c r="O73" s="156">
        <f t="shared" si="64"/>
        <v>2043.2</v>
      </c>
      <c r="P73" s="156">
        <f t="shared" si="64"/>
        <v>2195</v>
      </c>
      <c r="Q73" s="156">
        <f t="shared" si="64"/>
        <v>2256</v>
      </c>
      <c r="R73" s="156">
        <f t="shared" si="64"/>
        <v>2460</v>
      </c>
      <c r="S73" s="156">
        <f t="shared" si="64"/>
        <v>2519</v>
      </c>
      <c r="T73" s="155">
        <f t="shared" si="64"/>
        <v>2866</v>
      </c>
      <c r="U73" s="155">
        <f t="shared" si="64"/>
        <v>2877.6000000000004</v>
      </c>
      <c r="V73" s="1"/>
      <c r="W73" s="1"/>
    </row>
    <row r="74" spans="1:23" ht="27.6" x14ac:dyDescent="0.3">
      <c r="A74" s="14"/>
      <c r="B74" s="132" t="s">
        <v>135</v>
      </c>
      <c r="C74" s="132" t="s">
        <v>136</v>
      </c>
      <c r="D74" s="133">
        <f>SUM(D75:D78)</f>
        <v>33</v>
      </c>
      <c r="E74" s="133">
        <f t="shared" ref="E74:U74" si="65">SUM(E75:E78)</f>
        <v>57</v>
      </c>
      <c r="F74" s="133">
        <f t="shared" si="65"/>
        <v>68</v>
      </c>
      <c r="G74" s="133">
        <f t="shared" si="65"/>
        <v>65</v>
      </c>
      <c r="H74" s="133">
        <f t="shared" si="65"/>
        <v>119</v>
      </c>
      <c r="I74" s="133">
        <f t="shared" si="65"/>
        <v>144</v>
      </c>
      <c r="J74" s="133">
        <f t="shared" si="65"/>
        <v>164</v>
      </c>
      <c r="K74" s="133">
        <f t="shared" si="65"/>
        <v>191</v>
      </c>
      <c r="L74" s="133">
        <f t="shared" si="65"/>
        <v>301.39999999999998</v>
      </c>
      <c r="M74" s="133">
        <f t="shared" si="65"/>
        <v>378.7</v>
      </c>
      <c r="N74" s="133">
        <f t="shared" si="65"/>
        <v>417.5</v>
      </c>
      <c r="O74" s="133">
        <f t="shared" si="65"/>
        <v>358.2</v>
      </c>
      <c r="P74" s="133">
        <f t="shared" si="65"/>
        <v>430</v>
      </c>
      <c r="Q74" s="133">
        <f t="shared" si="65"/>
        <v>533</v>
      </c>
      <c r="R74" s="133">
        <f t="shared" si="65"/>
        <v>679</v>
      </c>
      <c r="S74" s="133">
        <f t="shared" si="65"/>
        <v>896</v>
      </c>
      <c r="T74" s="133">
        <f t="shared" si="65"/>
        <v>1050</v>
      </c>
      <c r="U74" s="133">
        <f t="shared" si="65"/>
        <v>1071.3</v>
      </c>
      <c r="V74" s="1"/>
      <c r="W74" s="1"/>
    </row>
    <row r="75" spans="1:23" x14ac:dyDescent="0.3">
      <c r="A75" s="14"/>
      <c r="B75" s="134" t="s">
        <v>137</v>
      </c>
      <c r="C75" s="134" t="s">
        <v>138</v>
      </c>
      <c r="D75" s="131">
        <f>(D137)+0</f>
        <v>33</v>
      </c>
      <c r="E75" s="131">
        <f>(SUM(E138:E139:E140))+0</f>
        <v>57</v>
      </c>
      <c r="F75" s="131">
        <v>68</v>
      </c>
      <c r="G75" s="131">
        <f>(SUM(G138:G139))+0</f>
        <v>65</v>
      </c>
      <c r="H75" s="131">
        <v>119</v>
      </c>
      <c r="I75" s="131">
        <v>144</v>
      </c>
      <c r="J75" s="131">
        <f>(J137-J79)+0</f>
        <v>164</v>
      </c>
      <c r="K75" s="131">
        <f>(K137-K79)+2</f>
        <v>186</v>
      </c>
      <c r="L75" s="131">
        <f>(L137-L79)+9.40000000000001</f>
        <v>235.4</v>
      </c>
      <c r="M75" s="131">
        <f>(M137-M79)+13</f>
        <v>220</v>
      </c>
      <c r="N75" s="131">
        <f>(N137-N79)+19.3</f>
        <v>252.3</v>
      </c>
      <c r="O75" s="131">
        <f>(O137-O79)+13</f>
        <v>237</v>
      </c>
      <c r="P75" s="131">
        <f>(P137-P79)+7</f>
        <v>255</v>
      </c>
      <c r="Q75" s="131">
        <f>(Q137-Q79)+0</f>
        <v>271</v>
      </c>
      <c r="R75" s="131">
        <f>(R137-R79)+0</f>
        <v>586</v>
      </c>
      <c r="S75" s="131">
        <f>(S137-S79)+34</f>
        <v>896</v>
      </c>
      <c r="T75" s="131">
        <f>(T137-T79)+9</f>
        <v>1050</v>
      </c>
      <c r="U75" s="131">
        <f>(U137-U79)+16.9</f>
        <v>1071.3</v>
      </c>
      <c r="V75" s="1"/>
      <c r="W75" s="1"/>
    </row>
    <row r="76" spans="1:23" x14ac:dyDescent="0.3">
      <c r="A76" s="14"/>
      <c r="B76" s="170" t="s">
        <v>139</v>
      </c>
      <c r="C76" s="134" t="s">
        <v>140</v>
      </c>
      <c r="D76" s="133"/>
      <c r="E76" s="133"/>
      <c r="F76" s="133"/>
      <c r="G76" s="133"/>
      <c r="H76" s="133"/>
      <c r="I76" s="133"/>
      <c r="J76" s="133"/>
      <c r="K76" s="133">
        <v>5</v>
      </c>
      <c r="L76" s="133">
        <v>66</v>
      </c>
      <c r="M76" s="133">
        <v>158.69999999999999</v>
      </c>
      <c r="N76" s="133">
        <v>159.5</v>
      </c>
      <c r="O76" s="133">
        <v>121.2</v>
      </c>
      <c r="P76" s="133">
        <v>175</v>
      </c>
      <c r="Q76" s="133">
        <v>262</v>
      </c>
      <c r="R76" s="133">
        <v>93</v>
      </c>
      <c r="S76" s="133"/>
      <c r="T76" s="133"/>
      <c r="U76" s="133"/>
      <c r="V76" s="1"/>
      <c r="W76" s="1"/>
    </row>
    <row r="77" spans="1:23" x14ac:dyDescent="0.3">
      <c r="A77" s="14"/>
      <c r="B77" s="134" t="s">
        <v>141</v>
      </c>
      <c r="C77" s="134" t="s">
        <v>142</v>
      </c>
      <c r="D77" s="131"/>
      <c r="E77" s="131"/>
      <c r="F77" s="131"/>
      <c r="G77" s="131"/>
      <c r="H77" s="131"/>
      <c r="I77" s="131"/>
      <c r="J77" s="131"/>
      <c r="K77" s="131"/>
      <c r="L77" s="131"/>
      <c r="M77" s="131"/>
      <c r="N77" s="131">
        <v>5.7</v>
      </c>
      <c r="O77" s="131"/>
      <c r="P77" s="131"/>
      <c r="Q77" s="131"/>
      <c r="R77" s="131"/>
      <c r="S77" s="131"/>
      <c r="T77" s="131"/>
      <c r="U77" s="131"/>
      <c r="V77" s="1"/>
      <c r="W77" s="1"/>
    </row>
    <row r="78" spans="1:23" ht="27.6" hidden="1" x14ac:dyDescent="0.3">
      <c r="A78" s="14"/>
      <c r="B78" s="134" t="s">
        <v>143</v>
      </c>
      <c r="C78" s="134" t="s">
        <v>144</v>
      </c>
      <c r="D78" s="133"/>
      <c r="E78" s="133"/>
      <c r="F78" s="133"/>
      <c r="G78" s="133"/>
      <c r="H78" s="133"/>
      <c r="I78" s="133"/>
      <c r="J78" s="133"/>
      <c r="K78" s="133"/>
      <c r="L78" s="133"/>
      <c r="M78" s="133"/>
      <c r="N78" s="133"/>
      <c r="O78" s="133"/>
      <c r="P78" s="133"/>
      <c r="Q78" s="133"/>
      <c r="R78" s="133"/>
      <c r="S78" s="133"/>
      <c r="T78" s="133"/>
      <c r="U78" s="133"/>
      <c r="V78" s="1"/>
      <c r="W78" s="1"/>
    </row>
    <row r="79" spans="1:23" x14ac:dyDescent="0.3">
      <c r="A79" s="14"/>
      <c r="B79" s="170" t="s">
        <v>145</v>
      </c>
      <c r="C79" s="132" t="s">
        <v>146</v>
      </c>
      <c r="D79" s="133"/>
      <c r="E79" s="133"/>
      <c r="F79" s="133"/>
      <c r="G79" s="133">
        <v>0</v>
      </c>
      <c r="H79" s="133">
        <v>2</v>
      </c>
      <c r="I79" s="133">
        <v>13</v>
      </c>
      <c r="J79" s="133">
        <v>7</v>
      </c>
      <c r="K79" s="133">
        <v>12</v>
      </c>
      <c r="L79" s="133">
        <v>10</v>
      </c>
      <c r="M79" s="133">
        <v>20</v>
      </c>
      <c r="N79" s="133">
        <v>19</v>
      </c>
      <c r="O79" s="133">
        <v>18</v>
      </c>
      <c r="P79" s="133">
        <v>24</v>
      </c>
      <c r="Q79" s="133">
        <v>17</v>
      </c>
      <c r="R79" s="133">
        <v>14</v>
      </c>
      <c r="S79" s="133">
        <v>18</v>
      </c>
      <c r="T79" s="133">
        <v>18</v>
      </c>
      <c r="U79" s="133">
        <v>20.9</v>
      </c>
      <c r="V79" s="1"/>
      <c r="W79" s="1"/>
    </row>
    <row r="80" spans="1:23" x14ac:dyDescent="0.3">
      <c r="A80" s="14"/>
      <c r="B80" s="132" t="s">
        <v>147</v>
      </c>
      <c r="C80" s="132" t="s">
        <v>148</v>
      </c>
      <c r="D80" s="131">
        <v>16</v>
      </c>
      <c r="E80" s="131">
        <f t="shared" ref="E80:U80" si="66">SUM(E81:E84)</f>
        <v>21</v>
      </c>
      <c r="F80" s="131">
        <f t="shared" si="66"/>
        <v>18</v>
      </c>
      <c r="G80" s="131">
        <f t="shared" si="66"/>
        <v>36</v>
      </c>
      <c r="H80" s="131">
        <f t="shared" si="66"/>
        <v>0</v>
      </c>
      <c r="I80" s="131">
        <f t="shared" si="66"/>
        <v>0</v>
      </c>
      <c r="J80" s="131">
        <f t="shared" si="66"/>
        <v>0</v>
      </c>
      <c r="K80" s="131">
        <f t="shared" si="66"/>
        <v>0</v>
      </c>
      <c r="L80" s="131">
        <f t="shared" si="66"/>
        <v>0</v>
      </c>
      <c r="M80" s="131">
        <f t="shared" si="66"/>
        <v>0</v>
      </c>
      <c r="N80" s="131">
        <f t="shared" si="66"/>
        <v>0</v>
      </c>
      <c r="O80" s="131">
        <f t="shared" si="66"/>
        <v>0</v>
      </c>
      <c r="P80" s="131">
        <f t="shared" si="66"/>
        <v>0</v>
      </c>
      <c r="Q80" s="131">
        <f t="shared" si="66"/>
        <v>0</v>
      </c>
      <c r="R80" s="131">
        <f t="shared" si="66"/>
        <v>0</v>
      </c>
      <c r="S80" s="131">
        <f t="shared" si="66"/>
        <v>0</v>
      </c>
      <c r="T80" s="131">
        <f t="shared" si="66"/>
        <v>0</v>
      </c>
      <c r="U80" s="131">
        <f t="shared" si="66"/>
        <v>0</v>
      </c>
      <c r="V80" s="1"/>
      <c r="W80" s="1"/>
    </row>
    <row r="81" spans="1:23" x14ac:dyDescent="0.3">
      <c r="A81" s="14"/>
      <c r="B81" s="169" t="s">
        <v>149</v>
      </c>
      <c r="C81" s="135" t="s">
        <v>150</v>
      </c>
      <c r="D81" s="133"/>
      <c r="E81" s="133">
        <v>5</v>
      </c>
      <c r="F81" s="133">
        <v>4</v>
      </c>
      <c r="G81" s="133"/>
      <c r="H81" s="133"/>
      <c r="I81" s="133"/>
      <c r="J81" s="133"/>
      <c r="K81" s="133"/>
      <c r="L81" s="133"/>
      <c r="M81" s="133"/>
      <c r="N81" s="133"/>
      <c r="O81" s="133"/>
      <c r="P81" s="133"/>
      <c r="Q81" s="133"/>
      <c r="R81" s="133"/>
      <c r="S81" s="133"/>
      <c r="T81" s="133"/>
      <c r="U81" s="133"/>
      <c r="V81" s="1"/>
      <c r="W81" s="1"/>
    </row>
    <row r="82" spans="1:23" x14ac:dyDescent="0.3">
      <c r="A82" s="14"/>
      <c r="B82" s="159" t="s">
        <v>151</v>
      </c>
      <c r="C82" s="136" t="s">
        <v>152</v>
      </c>
      <c r="D82" s="131"/>
      <c r="E82" s="131">
        <v>16</v>
      </c>
      <c r="F82" s="131">
        <v>14</v>
      </c>
      <c r="G82" s="131">
        <v>36</v>
      </c>
      <c r="H82" s="131"/>
      <c r="I82" s="131"/>
      <c r="J82" s="131"/>
      <c r="K82" s="131"/>
      <c r="L82" s="131"/>
      <c r="M82" s="131"/>
      <c r="N82" s="131"/>
      <c r="O82" s="131"/>
      <c r="P82" s="131"/>
      <c r="Q82" s="131"/>
      <c r="R82" s="131"/>
      <c r="S82" s="131"/>
      <c r="T82" s="131"/>
      <c r="U82" s="131"/>
      <c r="V82" s="1"/>
      <c r="W82" s="1"/>
    </row>
    <row r="83" spans="1:23" ht="27.6" hidden="1" x14ac:dyDescent="0.3">
      <c r="A83" s="14"/>
      <c r="B83" s="135" t="s">
        <v>153</v>
      </c>
      <c r="C83" s="135" t="s">
        <v>154</v>
      </c>
      <c r="D83" s="133"/>
      <c r="E83" s="133"/>
      <c r="F83" s="133"/>
      <c r="G83" s="133"/>
      <c r="H83" s="133"/>
      <c r="I83" s="133"/>
      <c r="J83" s="133"/>
      <c r="K83" s="133"/>
      <c r="L83" s="133"/>
      <c r="M83" s="133"/>
      <c r="N83" s="133"/>
      <c r="O83" s="133"/>
      <c r="P83" s="133"/>
      <c r="Q83" s="133"/>
      <c r="R83" s="133"/>
      <c r="S83" s="133"/>
      <c r="T83" s="133"/>
      <c r="U83" s="133"/>
      <c r="V83" s="1"/>
      <c r="W83" s="1"/>
    </row>
    <row r="84" spans="1:23" hidden="1" x14ac:dyDescent="0.3">
      <c r="A84" s="14"/>
      <c r="B84" s="136" t="s">
        <v>155</v>
      </c>
      <c r="C84" s="136" t="s">
        <v>156</v>
      </c>
      <c r="D84" s="131"/>
      <c r="E84" s="131"/>
      <c r="F84" s="131"/>
      <c r="G84" s="131"/>
      <c r="H84" s="131"/>
      <c r="I84" s="131"/>
      <c r="J84" s="131"/>
      <c r="K84" s="131"/>
      <c r="L84" s="131"/>
      <c r="M84" s="131"/>
      <c r="N84" s="131"/>
      <c r="O84" s="131"/>
      <c r="P84" s="131"/>
      <c r="Q84" s="131"/>
      <c r="R84" s="131"/>
      <c r="S84" s="131"/>
      <c r="T84" s="131"/>
      <c r="U84" s="131"/>
      <c r="V84" s="1"/>
      <c r="W84" s="1"/>
    </row>
    <row r="85" spans="1:23" ht="27.6" hidden="1" x14ac:dyDescent="0.3">
      <c r="A85" s="14"/>
      <c r="B85" s="132" t="s">
        <v>157</v>
      </c>
      <c r="C85" s="132" t="s">
        <v>158</v>
      </c>
      <c r="D85" s="133"/>
      <c r="E85" s="133"/>
      <c r="F85" s="133"/>
      <c r="G85" s="133"/>
      <c r="H85" s="133"/>
      <c r="I85" s="133"/>
      <c r="J85" s="133"/>
      <c r="K85" s="133"/>
      <c r="L85" s="133"/>
      <c r="M85" s="133"/>
      <c r="N85" s="133"/>
      <c r="O85" s="133"/>
      <c r="P85" s="133"/>
      <c r="Q85" s="133"/>
      <c r="R85" s="133"/>
      <c r="S85" s="133"/>
      <c r="T85" s="133"/>
      <c r="U85" s="133"/>
      <c r="V85" s="1"/>
      <c r="W85" s="1"/>
    </row>
    <row r="86" spans="1:23" ht="27.6" hidden="1" x14ac:dyDescent="0.3">
      <c r="A86" s="14"/>
      <c r="B86" s="136" t="s">
        <v>159</v>
      </c>
      <c r="C86" s="136" t="s">
        <v>160</v>
      </c>
      <c r="D86" s="133"/>
      <c r="E86" s="133"/>
      <c r="F86" s="133"/>
      <c r="G86" s="133"/>
      <c r="H86" s="133"/>
      <c r="I86" s="133"/>
      <c r="J86" s="133"/>
      <c r="K86" s="133"/>
      <c r="L86" s="133"/>
      <c r="M86" s="133"/>
      <c r="N86" s="133"/>
      <c r="O86" s="133"/>
      <c r="P86" s="133"/>
      <c r="Q86" s="133"/>
      <c r="R86" s="133"/>
      <c r="S86" s="133"/>
      <c r="T86" s="133"/>
      <c r="U86" s="133"/>
      <c r="V86" s="1"/>
      <c r="W86" s="1"/>
    </row>
    <row r="87" spans="1:23" ht="27.6" hidden="1" x14ac:dyDescent="0.3">
      <c r="A87" s="14"/>
      <c r="B87" s="135" t="s">
        <v>161</v>
      </c>
      <c r="C87" s="135" t="s">
        <v>162</v>
      </c>
      <c r="D87" s="133"/>
      <c r="E87" s="133"/>
      <c r="F87" s="133"/>
      <c r="G87" s="133"/>
      <c r="H87" s="133"/>
      <c r="I87" s="133"/>
      <c r="J87" s="133"/>
      <c r="K87" s="133"/>
      <c r="L87" s="133"/>
      <c r="M87" s="133"/>
      <c r="N87" s="133"/>
      <c r="O87" s="133"/>
      <c r="P87" s="133"/>
      <c r="Q87" s="133"/>
      <c r="R87" s="133"/>
      <c r="S87" s="133"/>
      <c r="T87" s="133"/>
      <c r="U87" s="133"/>
      <c r="V87" s="1"/>
      <c r="W87" s="1"/>
    </row>
    <row r="88" spans="1:23" hidden="1" x14ac:dyDescent="0.3">
      <c r="A88" s="14"/>
      <c r="B88" s="136" t="s">
        <v>163</v>
      </c>
      <c r="C88" s="136" t="s">
        <v>164</v>
      </c>
      <c r="D88" s="133"/>
      <c r="E88" s="133"/>
      <c r="F88" s="133"/>
      <c r="G88" s="133"/>
      <c r="H88" s="133"/>
      <c r="I88" s="133"/>
      <c r="J88" s="133"/>
      <c r="K88" s="133"/>
      <c r="L88" s="133"/>
      <c r="M88" s="133"/>
      <c r="N88" s="133"/>
      <c r="O88" s="133"/>
      <c r="P88" s="133"/>
      <c r="Q88" s="133"/>
      <c r="R88" s="133"/>
      <c r="S88" s="133"/>
      <c r="T88" s="133"/>
      <c r="U88" s="133"/>
      <c r="V88" s="1"/>
      <c r="W88" s="1"/>
    </row>
    <row r="89" spans="1:23" x14ac:dyDescent="0.3">
      <c r="A89" s="14"/>
      <c r="B89" s="132" t="s">
        <v>165</v>
      </c>
      <c r="C89" s="132" t="s">
        <v>166</v>
      </c>
      <c r="D89" s="133">
        <f>(D150-D77)-0</f>
        <v>2</v>
      </c>
      <c r="E89" s="133">
        <f>(E150-E77)-0</f>
        <v>4</v>
      </c>
      <c r="F89" s="133">
        <f>(F150-F77)-0</f>
        <v>4</v>
      </c>
      <c r="G89" s="133">
        <f>(G150-G77)-0</f>
        <v>5</v>
      </c>
      <c r="H89" s="133">
        <f>(H150-H77)-0</f>
        <v>9</v>
      </c>
      <c r="I89" s="133">
        <f>(I150-I77)-0</f>
        <v>12</v>
      </c>
      <c r="J89" s="133">
        <f>(J150-J77)-0</f>
        <v>16</v>
      </c>
      <c r="K89" s="133">
        <f>(K150-K77)-2</f>
        <v>38</v>
      </c>
      <c r="L89" s="133">
        <f>(L150-L77)-9.40000000000001</f>
        <v>86</v>
      </c>
      <c r="M89" s="133">
        <f>(M150-M77)-13</f>
        <v>75</v>
      </c>
      <c r="N89" s="133">
        <f>(N150-N77)-19.3</f>
        <v>46</v>
      </c>
      <c r="O89" s="133">
        <f>(O150-O77)-13</f>
        <v>72.000000000000014</v>
      </c>
      <c r="P89" s="133">
        <f>(P150-P77)-7</f>
        <v>81</v>
      </c>
      <c r="Q89" s="133">
        <f>(Q150-Q77)-0</f>
        <v>98</v>
      </c>
      <c r="R89" s="133">
        <f>(R150-R77)-0</f>
        <v>97</v>
      </c>
      <c r="S89" s="133">
        <f>(S150-S77)-34</f>
        <v>115</v>
      </c>
      <c r="T89" s="133">
        <f>(T150-T77)-9</f>
        <v>160</v>
      </c>
      <c r="U89" s="133">
        <f>(U150-U77)-16.9</f>
        <v>162.4</v>
      </c>
      <c r="W89" s="1"/>
    </row>
    <row r="90" spans="1:23" ht="27.6" hidden="1" x14ac:dyDescent="0.3">
      <c r="A90" s="14"/>
      <c r="B90" s="136" t="s">
        <v>167</v>
      </c>
      <c r="C90" s="136" t="s">
        <v>168</v>
      </c>
      <c r="D90" s="131"/>
      <c r="E90" s="131"/>
      <c r="F90" s="131"/>
      <c r="G90" s="131"/>
      <c r="H90" s="131"/>
      <c r="I90" s="131"/>
      <c r="J90" s="131"/>
      <c r="K90" s="131"/>
      <c r="L90" s="131"/>
      <c r="M90" s="131"/>
      <c r="N90" s="131"/>
      <c r="O90" s="131"/>
      <c r="P90" s="131"/>
      <c r="Q90" s="131"/>
      <c r="R90" s="131"/>
      <c r="S90" s="131"/>
      <c r="T90" s="131"/>
      <c r="U90" s="137"/>
      <c r="V90" s="1"/>
      <c r="W90" s="1"/>
    </row>
    <row r="91" spans="1:23" hidden="1" x14ac:dyDescent="0.3">
      <c r="A91" s="14"/>
      <c r="B91" s="135" t="s">
        <v>169</v>
      </c>
      <c r="C91" s="135" t="s">
        <v>170</v>
      </c>
      <c r="D91" s="133"/>
      <c r="E91" s="133"/>
      <c r="F91" s="133"/>
      <c r="G91" s="133"/>
      <c r="H91" s="133"/>
      <c r="I91" s="133"/>
      <c r="J91" s="133"/>
      <c r="K91" s="133"/>
      <c r="L91" s="133"/>
      <c r="M91" s="133"/>
      <c r="N91" s="133"/>
      <c r="O91" s="133"/>
      <c r="P91" s="133"/>
      <c r="Q91" s="133"/>
      <c r="R91" s="133"/>
      <c r="S91" s="133"/>
      <c r="T91" s="133"/>
      <c r="U91" s="138"/>
      <c r="V91" s="1"/>
      <c r="W91" s="1"/>
    </row>
    <row r="92" spans="1:23" hidden="1" x14ac:dyDescent="0.3">
      <c r="A92" s="14"/>
      <c r="B92" s="136" t="s">
        <v>171</v>
      </c>
      <c r="C92" s="136" t="s">
        <v>172</v>
      </c>
      <c r="D92" s="131"/>
      <c r="E92" s="131"/>
      <c r="F92" s="131"/>
      <c r="G92" s="131"/>
      <c r="H92" s="131"/>
      <c r="I92" s="131"/>
      <c r="J92" s="131"/>
      <c r="K92" s="131"/>
      <c r="L92" s="131"/>
      <c r="M92" s="131"/>
      <c r="N92" s="131"/>
      <c r="O92" s="131"/>
      <c r="P92" s="131"/>
      <c r="Q92" s="131"/>
      <c r="R92" s="131"/>
      <c r="S92" s="131"/>
      <c r="T92" s="131"/>
      <c r="U92" s="137"/>
      <c r="V92" s="1"/>
      <c r="W92" s="1"/>
    </row>
    <row r="93" spans="1:23" x14ac:dyDescent="0.3">
      <c r="A93" s="14"/>
      <c r="B93" s="132" t="s">
        <v>173</v>
      </c>
      <c r="C93" s="132" t="s">
        <v>174</v>
      </c>
      <c r="D93" s="133">
        <f>SUM(D94:D97)</f>
        <v>362</v>
      </c>
      <c r="E93" s="133">
        <f t="shared" ref="E93:U93" si="67">SUM(E94:E97)</f>
        <v>376</v>
      </c>
      <c r="F93" s="133">
        <f t="shared" si="67"/>
        <v>462</v>
      </c>
      <c r="G93" s="133">
        <f t="shared" si="67"/>
        <v>560</v>
      </c>
      <c r="H93" s="133">
        <f t="shared" si="67"/>
        <v>649</v>
      </c>
      <c r="I93" s="133">
        <f t="shared" si="67"/>
        <v>768</v>
      </c>
      <c r="J93" s="133">
        <f t="shared" si="67"/>
        <v>836</v>
      </c>
      <c r="K93" s="133">
        <f t="shared" si="67"/>
        <v>983</v>
      </c>
      <c r="L93" s="133">
        <f t="shared" si="67"/>
        <v>1102</v>
      </c>
      <c r="M93" s="133">
        <f t="shared" si="67"/>
        <v>1219</v>
      </c>
      <c r="N93" s="133">
        <f t="shared" si="67"/>
        <v>1440</v>
      </c>
      <c r="O93" s="133">
        <f t="shared" si="67"/>
        <v>1544</v>
      </c>
      <c r="P93" s="133">
        <f t="shared" si="67"/>
        <v>1609</v>
      </c>
      <c r="Q93" s="133">
        <f t="shared" si="67"/>
        <v>1557</v>
      </c>
      <c r="R93" s="133">
        <f t="shared" si="67"/>
        <v>1623</v>
      </c>
      <c r="S93" s="133">
        <f t="shared" si="67"/>
        <v>1444</v>
      </c>
      <c r="T93" s="133">
        <f t="shared" si="67"/>
        <v>1591</v>
      </c>
      <c r="U93" s="133">
        <f t="shared" si="67"/>
        <v>1575.5</v>
      </c>
      <c r="V93" s="1"/>
      <c r="W93" s="1"/>
    </row>
    <row r="94" spans="1:23" x14ac:dyDescent="0.3">
      <c r="A94" s="14"/>
      <c r="B94" s="134" t="s">
        <v>175</v>
      </c>
      <c r="C94" s="134" t="s">
        <v>176</v>
      </c>
      <c r="D94" s="131">
        <v>362</v>
      </c>
      <c r="E94" s="131">
        <v>376</v>
      </c>
      <c r="F94" s="131">
        <v>462</v>
      </c>
      <c r="G94" s="131">
        <v>560</v>
      </c>
      <c r="H94" s="131">
        <v>649</v>
      </c>
      <c r="I94" s="131">
        <v>768</v>
      </c>
      <c r="J94" s="131">
        <v>836</v>
      </c>
      <c r="K94" s="131">
        <v>983</v>
      </c>
      <c r="L94" s="131">
        <v>1102</v>
      </c>
      <c r="M94" s="131">
        <v>1219</v>
      </c>
      <c r="N94" s="131">
        <v>1440</v>
      </c>
      <c r="O94" s="131">
        <v>1544</v>
      </c>
      <c r="P94" s="131">
        <v>1609</v>
      </c>
      <c r="Q94" s="131">
        <v>1557</v>
      </c>
      <c r="R94" s="131">
        <v>1623</v>
      </c>
      <c r="S94" s="131">
        <v>1444</v>
      </c>
      <c r="T94" s="131">
        <v>1591</v>
      </c>
      <c r="U94" s="131">
        <v>1575.5</v>
      </c>
      <c r="V94" s="1"/>
      <c r="W94" s="1"/>
    </row>
    <row r="95" spans="1:23" ht="27.6" hidden="1" x14ac:dyDescent="0.3">
      <c r="A95" s="14"/>
      <c r="B95" s="134" t="s">
        <v>177</v>
      </c>
      <c r="C95" s="134" t="s">
        <v>178</v>
      </c>
      <c r="D95" s="133"/>
      <c r="E95" s="133"/>
      <c r="F95" s="133"/>
      <c r="G95" s="133"/>
      <c r="H95" s="133"/>
      <c r="I95" s="133"/>
      <c r="J95" s="133"/>
      <c r="K95" s="133"/>
      <c r="L95" s="133"/>
      <c r="M95" s="133"/>
      <c r="N95" s="133"/>
      <c r="O95" s="133"/>
      <c r="P95" s="133"/>
      <c r="Q95" s="133"/>
      <c r="R95" s="133"/>
      <c r="S95" s="133"/>
      <c r="T95" s="133"/>
      <c r="U95" s="133"/>
      <c r="V95" s="1"/>
      <c r="W95" s="1"/>
    </row>
    <row r="96" spans="1:23" hidden="1" x14ac:dyDescent="0.3">
      <c r="A96" s="14"/>
      <c r="B96" s="134" t="s">
        <v>179</v>
      </c>
      <c r="C96" s="134" t="s">
        <v>180</v>
      </c>
      <c r="D96" s="131"/>
      <c r="E96" s="131"/>
      <c r="F96" s="131"/>
      <c r="G96" s="131"/>
      <c r="H96" s="131"/>
      <c r="I96" s="131"/>
      <c r="J96" s="131"/>
      <c r="K96" s="131"/>
      <c r="L96" s="131"/>
      <c r="M96" s="131"/>
      <c r="N96" s="131"/>
      <c r="O96" s="131"/>
      <c r="P96" s="131"/>
      <c r="Q96" s="131"/>
      <c r="R96" s="131"/>
      <c r="S96" s="131"/>
      <c r="T96" s="131"/>
      <c r="U96" s="131"/>
      <c r="V96" s="1"/>
      <c r="W96" s="1"/>
    </row>
    <row r="97" spans="1:23" ht="27.6" hidden="1" x14ac:dyDescent="0.3">
      <c r="A97" s="14"/>
      <c r="B97" s="135" t="s">
        <v>181</v>
      </c>
      <c r="C97" s="135" t="s">
        <v>182</v>
      </c>
      <c r="D97" s="133"/>
      <c r="E97" s="133"/>
      <c r="F97" s="133"/>
      <c r="G97" s="133"/>
      <c r="H97" s="133"/>
      <c r="I97" s="133"/>
      <c r="J97" s="133"/>
      <c r="K97" s="133"/>
      <c r="L97" s="133"/>
      <c r="M97" s="133"/>
      <c r="N97" s="133"/>
      <c r="O97" s="133"/>
      <c r="P97" s="133"/>
      <c r="Q97" s="133"/>
      <c r="R97" s="133"/>
      <c r="S97" s="133"/>
      <c r="T97" s="133"/>
      <c r="U97" s="133"/>
      <c r="V97" s="1"/>
      <c r="W97" s="1"/>
    </row>
    <row r="98" spans="1:23" x14ac:dyDescent="0.3">
      <c r="A98" s="14"/>
      <c r="B98" s="132" t="s">
        <v>183</v>
      </c>
      <c r="C98" s="132" t="s">
        <v>184</v>
      </c>
      <c r="D98" s="131">
        <v>32</v>
      </c>
      <c r="E98" s="131">
        <v>34</v>
      </c>
      <c r="F98" s="131">
        <v>47</v>
      </c>
      <c r="G98" s="131">
        <v>41</v>
      </c>
      <c r="H98" s="131">
        <v>38</v>
      </c>
      <c r="I98" s="131">
        <v>28</v>
      </c>
      <c r="J98" s="131">
        <v>55</v>
      </c>
      <c r="K98" s="131">
        <v>75</v>
      </c>
      <c r="L98" s="131">
        <v>157</v>
      </c>
      <c r="M98" s="131">
        <v>76</v>
      </c>
      <c r="N98" s="131">
        <v>53</v>
      </c>
      <c r="O98" s="131">
        <v>51</v>
      </c>
      <c r="P98" s="131">
        <v>51</v>
      </c>
      <c r="Q98" s="131">
        <v>51</v>
      </c>
      <c r="R98" s="131">
        <v>47</v>
      </c>
      <c r="S98" s="131">
        <v>46</v>
      </c>
      <c r="T98" s="131">
        <v>47</v>
      </c>
      <c r="U98" s="131">
        <v>47.5</v>
      </c>
      <c r="V98" s="1"/>
      <c r="W98" s="1"/>
    </row>
    <row r="99" spans="1:23" hidden="1" x14ac:dyDescent="0.3">
      <c r="A99" s="14"/>
      <c r="B99" s="135" t="s">
        <v>185</v>
      </c>
      <c r="C99" s="135" t="s">
        <v>186</v>
      </c>
      <c r="D99" s="133"/>
      <c r="E99" s="133"/>
      <c r="F99" s="133"/>
      <c r="G99" s="133"/>
      <c r="H99" s="133"/>
      <c r="I99" s="133"/>
      <c r="J99" s="133"/>
      <c r="K99" s="133"/>
      <c r="L99" s="133"/>
      <c r="M99" s="133"/>
      <c r="N99" s="133"/>
      <c r="O99" s="133"/>
      <c r="P99" s="133"/>
      <c r="Q99" s="133"/>
      <c r="R99" s="133"/>
      <c r="S99" s="133"/>
      <c r="T99" s="133"/>
      <c r="U99" s="133"/>
      <c r="V99" s="1"/>
      <c r="W99" s="1"/>
    </row>
    <row r="100" spans="1:23" hidden="1" x14ac:dyDescent="0.3">
      <c r="A100" s="14"/>
      <c r="B100" s="136" t="s">
        <v>187</v>
      </c>
      <c r="C100" s="136" t="s">
        <v>188</v>
      </c>
      <c r="D100" s="133"/>
      <c r="E100" s="133"/>
      <c r="F100" s="133"/>
      <c r="G100" s="133"/>
      <c r="H100" s="133"/>
      <c r="I100" s="133"/>
      <c r="J100" s="133"/>
      <c r="K100" s="133"/>
      <c r="L100" s="133"/>
      <c r="M100" s="133"/>
      <c r="N100" s="133"/>
      <c r="O100" s="133"/>
      <c r="P100" s="133"/>
      <c r="Q100" s="133"/>
      <c r="R100" s="133"/>
      <c r="S100" s="133"/>
      <c r="T100" s="133"/>
      <c r="U100" s="133"/>
      <c r="V100" s="1"/>
      <c r="W100" s="1"/>
    </row>
    <row r="101" spans="1:23" hidden="1" x14ac:dyDescent="0.3">
      <c r="A101" s="14"/>
      <c r="B101" s="139" t="s">
        <v>189</v>
      </c>
      <c r="C101" s="139" t="s">
        <v>190</v>
      </c>
      <c r="D101" s="133"/>
      <c r="E101" s="133"/>
      <c r="F101" s="133"/>
      <c r="G101" s="133"/>
      <c r="H101" s="133"/>
      <c r="I101" s="133"/>
      <c r="J101" s="133"/>
      <c r="K101" s="133"/>
      <c r="L101" s="133"/>
      <c r="M101" s="133"/>
      <c r="N101" s="133"/>
      <c r="O101" s="133"/>
      <c r="P101" s="133"/>
      <c r="Q101" s="133"/>
      <c r="R101" s="133"/>
      <c r="S101" s="133"/>
      <c r="T101" s="133"/>
      <c r="U101" s="133"/>
      <c r="V101" s="1"/>
      <c r="W101" s="1"/>
    </row>
    <row r="102" spans="1:23" ht="27.6" hidden="1" x14ac:dyDescent="0.3">
      <c r="A102" s="14"/>
      <c r="B102" s="140" t="s">
        <v>191</v>
      </c>
      <c r="C102" s="140" t="s">
        <v>192</v>
      </c>
      <c r="D102" s="133"/>
      <c r="E102" s="133"/>
      <c r="F102" s="133"/>
      <c r="G102" s="133"/>
      <c r="H102" s="133"/>
      <c r="I102" s="133"/>
      <c r="J102" s="133"/>
      <c r="K102" s="133"/>
      <c r="L102" s="133"/>
      <c r="M102" s="133"/>
      <c r="N102" s="133"/>
      <c r="O102" s="133"/>
      <c r="P102" s="133"/>
      <c r="Q102" s="133"/>
      <c r="R102" s="133"/>
      <c r="S102" s="133"/>
      <c r="T102" s="133"/>
      <c r="U102" s="133"/>
      <c r="V102" s="1"/>
      <c r="W102" s="1"/>
    </row>
    <row r="103" spans="1:23" ht="27.6" hidden="1" x14ac:dyDescent="0.3">
      <c r="A103" s="14"/>
      <c r="B103" s="135" t="s">
        <v>193</v>
      </c>
      <c r="C103" s="135" t="s">
        <v>194</v>
      </c>
      <c r="D103" s="133"/>
      <c r="E103" s="133"/>
      <c r="F103" s="133"/>
      <c r="G103" s="133"/>
      <c r="H103" s="133"/>
      <c r="I103" s="133"/>
      <c r="J103" s="133"/>
      <c r="K103" s="133"/>
      <c r="L103" s="133"/>
      <c r="M103" s="133"/>
      <c r="N103" s="133"/>
      <c r="O103" s="133"/>
      <c r="P103" s="133"/>
      <c r="Q103" s="133"/>
      <c r="R103" s="133"/>
      <c r="S103" s="133"/>
      <c r="T103" s="133"/>
      <c r="U103" s="133"/>
      <c r="V103" s="1"/>
      <c r="W103" s="1"/>
    </row>
    <row r="104" spans="1:23" hidden="1" x14ac:dyDescent="0.3">
      <c r="A104" s="14"/>
      <c r="B104" s="136" t="s">
        <v>195</v>
      </c>
      <c r="C104" s="136" t="s">
        <v>196</v>
      </c>
      <c r="D104" s="133"/>
      <c r="E104" s="133"/>
      <c r="F104" s="133"/>
      <c r="G104" s="133"/>
      <c r="H104" s="133"/>
      <c r="I104" s="133"/>
      <c r="J104" s="133"/>
      <c r="K104" s="133"/>
      <c r="L104" s="133"/>
      <c r="M104" s="133"/>
      <c r="N104" s="133"/>
      <c r="O104" s="133"/>
      <c r="P104" s="133"/>
      <c r="Q104" s="133"/>
      <c r="R104" s="133"/>
      <c r="S104" s="133"/>
      <c r="T104" s="133"/>
      <c r="U104" s="133"/>
      <c r="V104" s="1"/>
      <c r="W104" s="1"/>
    </row>
    <row r="105" spans="1:23" ht="27.6" hidden="1" x14ac:dyDescent="0.3">
      <c r="A105" s="14"/>
      <c r="B105" s="130" t="s">
        <v>197</v>
      </c>
      <c r="C105" s="130" t="s">
        <v>198</v>
      </c>
      <c r="D105" s="133"/>
      <c r="E105" s="133"/>
      <c r="F105" s="133"/>
      <c r="G105" s="133"/>
      <c r="H105" s="133"/>
      <c r="I105" s="133"/>
      <c r="J105" s="133"/>
      <c r="K105" s="133"/>
      <c r="L105" s="133"/>
      <c r="M105" s="133"/>
      <c r="N105" s="133"/>
      <c r="O105" s="133"/>
      <c r="P105" s="133"/>
      <c r="Q105" s="133"/>
      <c r="R105" s="133"/>
      <c r="S105" s="133"/>
      <c r="T105" s="133"/>
      <c r="U105" s="133"/>
      <c r="V105" s="1"/>
      <c r="W105" s="1"/>
    </row>
    <row r="106" spans="1:23" ht="27.6" hidden="1" x14ac:dyDescent="0.3">
      <c r="A106" s="14"/>
      <c r="B106" s="141" t="s">
        <v>199</v>
      </c>
      <c r="C106" s="141" t="s">
        <v>200</v>
      </c>
      <c r="D106" s="133"/>
      <c r="E106" s="133"/>
      <c r="F106" s="133"/>
      <c r="G106" s="133"/>
      <c r="H106" s="133"/>
      <c r="I106" s="133"/>
      <c r="J106" s="133"/>
      <c r="K106" s="133"/>
      <c r="L106" s="133"/>
      <c r="M106" s="133"/>
      <c r="N106" s="133"/>
      <c r="O106" s="133"/>
      <c r="P106" s="133"/>
      <c r="Q106" s="133"/>
      <c r="R106" s="133"/>
      <c r="S106" s="133"/>
      <c r="T106" s="133"/>
      <c r="U106" s="133"/>
      <c r="V106" s="1"/>
    </row>
    <row r="107" spans="1:23" hidden="1" x14ac:dyDescent="0.3">
      <c r="A107" s="14"/>
      <c r="B107" s="130" t="s">
        <v>201</v>
      </c>
      <c r="C107" s="130" t="s">
        <v>202</v>
      </c>
      <c r="D107" s="133"/>
      <c r="E107" s="133"/>
      <c r="F107" s="133"/>
      <c r="G107" s="133"/>
      <c r="H107" s="133"/>
      <c r="I107" s="133"/>
      <c r="J107" s="133"/>
      <c r="K107" s="133"/>
      <c r="L107" s="133"/>
      <c r="M107" s="133"/>
      <c r="N107" s="133"/>
      <c r="O107" s="133"/>
      <c r="P107" s="133"/>
      <c r="Q107" s="133"/>
      <c r="R107" s="133"/>
      <c r="S107" s="133"/>
      <c r="T107" s="133"/>
      <c r="U107" s="133"/>
      <c r="V107" s="1"/>
    </row>
    <row r="108" spans="1:23" hidden="1" x14ac:dyDescent="0.3">
      <c r="A108" s="14"/>
      <c r="B108" s="136" t="s">
        <v>203</v>
      </c>
      <c r="C108" s="136" t="s">
        <v>204</v>
      </c>
      <c r="D108" s="133"/>
      <c r="E108" s="133"/>
      <c r="F108" s="133"/>
      <c r="G108" s="133"/>
      <c r="H108" s="133"/>
      <c r="I108" s="133"/>
      <c r="J108" s="133"/>
      <c r="K108" s="133"/>
      <c r="L108" s="133"/>
      <c r="M108" s="133"/>
      <c r="N108" s="133"/>
      <c r="O108" s="133"/>
      <c r="P108" s="133"/>
      <c r="Q108" s="133"/>
      <c r="R108" s="133"/>
      <c r="S108" s="133"/>
      <c r="T108" s="133"/>
      <c r="U108" s="133"/>
      <c r="V108" s="1"/>
    </row>
    <row r="109" spans="1:23" hidden="1" x14ac:dyDescent="0.3">
      <c r="A109" s="14"/>
      <c r="B109" s="139" t="s">
        <v>205</v>
      </c>
      <c r="C109" s="139" t="s">
        <v>206</v>
      </c>
      <c r="D109" s="133"/>
      <c r="E109" s="133"/>
      <c r="F109" s="133"/>
      <c r="G109" s="133"/>
      <c r="H109" s="133"/>
      <c r="I109" s="133"/>
      <c r="J109" s="133"/>
      <c r="K109" s="133"/>
      <c r="L109" s="133"/>
      <c r="M109" s="133"/>
      <c r="N109" s="133"/>
      <c r="O109" s="133"/>
      <c r="P109" s="133"/>
      <c r="Q109" s="133"/>
      <c r="R109" s="133"/>
      <c r="S109" s="133"/>
      <c r="T109" s="133"/>
      <c r="U109" s="133"/>
      <c r="V109" s="1"/>
    </row>
    <row r="110" spans="1:23" ht="27.6" hidden="1" x14ac:dyDescent="0.3">
      <c r="A110" s="14"/>
      <c r="B110" s="140" t="s">
        <v>207</v>
      </c>
      <c r="C110" s="140" t="s">
        <v>208</v>
      </c>
      <c r="D110" s="133"/>
      <c r="E110" s="133"/>
      <c r="F110" s="133"/>
      <c r="G110" s="133"/>
      <c r="H110" s="133"/>
      <c r="I110" s="133"/>
      <c r="J110" s="133"/>
      <c r="K110" s="133"/>
      <c r="L110" s="133"/>
      <c r="M110" s="133"/>
      <c r="N110" s="133"/>
      <c r="O110" s="133"/>
      <c r="P110" s="133"/>
      <c r="Q110" s="133"/>
      <c r="R110" s="133"/>
      <c r="S110" s="133"/>
      <c r="T110" s="133"/>
      <c r="U110" s="133"/>
      <c r="V110" s="1"/>
    </row>
    <row r="111" spans="1:23" ht="27.6" hidden="1" x14ac:dyDescent="0.3">
      <c r="A111" s="14"/>
      <c r="B111" s="139" t="s">
        <v>209</v>
      </c>
      <c r="C111" s="139" t="s">
        <v>210</v>
      </c>
      <c r="D111" s="133"/>
      <c r="E111" s="133"/>
      <c r="F111" s="133"/>
      <c r="G111" s="133"/>
      <c r="H111" s="133"/>
      <c r="I111" s="133"/>
      <c r="J111" s="133"/>
      <c r="K111" s="133"/>
      <c r="L111" s="133"/>
      <c r="M111" s="133"/>
      <c r="N111" s="133"/>
      <c r="O111" s="133"/>
      <c r="P111" s="133"/>
      <c r="Q111" s="133"/>
      <c r="R111" s="133"/>
      <c r="S111" s="133"/>
      <c r="T111" s="133"/>
      <c r="U111" s="133"/>
      <c r="V111" s="1"/>
    </row>
    <row r="112" spans="1:23" hidden="1" x14ac:dyDescent="0.3">
      <c r="A112" s="14"/>
      <c r="B112" s="140" t="s">
        <v>211</v>
      </c>
      <c r="C112" s="140" t="s">
        <v>212</v>
      </c>
      <c r="D112" s="133"/>
      <c r="E112" s="133"/>
      <c r="F112" s="133"/>
      <c r="G112" s="133"/>
      <c r="H112" s="133"/>
      <c r="I112" s="133"/>
      <c r="J112" s="133"/>
      <c r="K112" s="133"/>
      <c r="L112" s="133"/>
      <c r="M112" s="133"/>
      <c r="N112" s="133"/>
      <c r="O112" s="133"/>
      <c r="P112" s="133"/>
      <c r="Q112" s="133"/>
      <c r="R112" s="133"/>
      <c r="S112" s="133"/>
      <c r="T112" s="133"/>
      <c r="U112" s="133"/>
      <c r="V112" s="1"/>
    </row>
    <row r="113" spans="1:22" ht="27.6" hidden="1" x14ac:dyDescent="0.3">
      <c r="A113" s="14"/>
      <c r="B113" s="139" t="s">
        <v>213</v>
      </c>
      <c r="C113" s="139" t="s">
        <v>214</v>
      </c>
      <c r="D113" s="133"/>
      <c r="E113" s="133"/>
      <c r="F113" s="133"/>
      <c r="G113" s="133"/>
      <c r="H113" s="133"/>
      <c r="I113" s="133"/>
      <c r="J113" s="133"/>
      <c r="K113" s="133"/>
      <c r="L113" s="133"/>
      <c r="M113" s="133"/>
      <c r="N113" s="133"/>
      <c r="O113" s="133"/>
      <c r="P113" s="133"/>
      <c r="Q113" s="133"/>
      <c r="R113" s="133"/>
      <c r="S113" s="133"/>
      <c r="T113" s="133"/>
      <c r="U113" s="133"/>
      <c r="V113" s="1"/>
    </row>
    <row r="114" spans="1:22" hidden="1" x14ac:dyDescent="0.3">
      <c r="A114" s="14"/>
      <c r="B114" s="136" t="s">
        <v>215</v>
      </c>
      <c r="C114" s="136" t="s">
        <v>216</v>
      </c>
      <c r="D114" s="133"/>
      <c r="E114" s="133"/>
      <c r="F114" s="133"/>
      <c r="G114" s="133"/>
      <c r="H114" s="133"/>
      <c r="I114" s="133"/>
      <c r="J114" s="133"/>
      <c r="K114" s="133"/>
      <c r="L114" s="133"/>
      <c r="M114" s="133"/>
      <c r="N114" s="133"/>
      <c r="O114" s="133"/>
      <c r="P114" s="133"/>
      <c r="Q114" s="133"/>
      <c r="R114" s="133"/>
      <c r="S114" s="133"/>
      <c r="T114" s="133"/>
      <c r="U114" s="133"/>
      <c r="V114" s="1"/>
    </row>
    <row r="115" spans="1:22" hidden="1" x14ac:dyDescent="0.3">
      <c r="A115" s="14"/>
      <c r="B115" s="135" t="s">
        <v>217</v>
      </c>
      <c r="C115" s="135" t="s">
        <v>218</v>
      </c>
      <c r="D115" s="133"/>
      <c r="E115" s="133"/>
      <c r="F115" s="133"/>
      <c r="G115" s="133"/>
      <c r="H115" s="133"/>
      <c r="I115" s="133"/>
      <c r="J115" s="133"/>
      <c r="K115" s="133"/>
      <c r="L115" s="133"/>
      <c r="M115" s="133"/>
      <c r="N115" s="133"/>
      <c r="O115" s="133"/>
      <c r="P115" s="133"/>
      <c r="Q115" s="133"/>
      <c r="R115" s="133"/>
      <c r="S115" s="133"/>
      <c r="T115" s="133"/>
      <c r="U115" s="133"/>
      <c r="V115" s="1"/>
    </row>
    <row r="116" spans="1:22" hidden="1" x14ac:dyDescent="0.3">
      <c r="A116" s="14"/>
      <c r="B116" s="140" t="s">
        <v>219</v>
      </c>
      <c r="C116" s="140" t="s">
        <v>220</v>
      </c>
      <c r="D116" s="133"/>
      <c r="E116" s="133"/>
      <c r="F116" s="133"/>
      <c r="G116" s="133"/>
      <c r="H116" s="133"/>
      <c r="I116" s="133"/>
      <c r="J116" s="133"/>
      <c r="K116" s="133"/>
      <c r="L116" s="133"/>
      <c r="M116" s="133"/>
      <c r="N116" s="133"/>
      <c r="O116" s="133"/>
      <c r="P116" s="133"/>
      <c r="Q116" s="133"/>
      <c r="R116" s="133"/>
      <c r="S116" s="133"/>
      <c r="T116" s="133"/>
      <c r="U116" s="133"/>
      <c r="V116" s="1"/>
    </row>
    <row r="117" spans="1:22" hidden="1" x14ac:dyDescent="0.3">
      <c r="A117" s="14"/>
      <c r="B117" s="139" t="s">
        <v>221</v>
      </c>
      <c r="C117" s="139" t="s">
        <v>222</v>
      </c>
      <c r="D117" s="133"/>
      <c r="E117" s="133"/>
      <c r="F117" s="133"/>
      <c r="G117" s="133"/>
      <c r="H117" s="133"/>
      <c r="I117" s="133"/>
      <c r="J117" s="133"/>
      <c r="K117" s="133"/>
      <c r="L117" s="133"/>
      <c r="M117" s="133"/>
      <c r="N117" s="133"/>
      <c r="O117" s="133"/>
      <c r="P117" s="133"/>
      <c r="Q117" s="133"/>
      <c r="R117" s="133"/>
      <c r="S117" s="133"/>
      <c r="T117" s="133"/>
      <c r="U117" s="133"/>
      <c r="V117" s="1"/>
    </row>
    <row r="118" spans="1:22" hidden="1" x14ac:dyDescent="0.3">
      <c r="A118" s="14"/>
      <c r="B118" s="136" t="s">
        <v>223</v>
      </c>
      <c r="C118" s="136" t="s">
        <v>224</v>
      </c>
      <c r="D118" s="133"/>
      <c r="E118" s="133"/>
      <c r="F118" s="133"/>
      <c r="G118" s="133"/>
      <c r="H118" s="133"/>
      <c r="I118" s="133"/>
      <c r="J118" s="133"/>
      <c r="K118" s="133"/>
      <c r="L118" s="133"/>
      <c r="M118" s="133"/>
      <c r="N118" s="133"/>
      <c r="O118" s="133"/>
      <c r="P118" s="133"/>
      <c r="Q118" s="133"/>
      <c r="R118" s="133"/>
      <c r="S118" s="133"/>
      <c r="T118" s="133"/>
      <c r="U118" s="133"/>
      <c r="V118" s="1"/>
    </row>
    <row r="119" spans="1:22" hidden="1" x14ac:dyDescent="0.3">
      <c r="A119" s="14"/>
      <c r="B119" s="130" t="s">
        <v>225</v>
      </c>
      <c r="C119" s="130" t="s">
        <v>226</v>
      </c>
      <c r="D119" s="133"/>
      <c r="E119" s="133"/>
      <c r="F119" s="133"/>
      <c r="G119" s="133"/>
      <c r="H119" s="133"/>
      <c r="I119" s="133"/>
      <c r="J119" s="133"/>
      <c r="K119" s="133"/>
      <c r="L119" s="133"/>
      <c r="M119" s="133"/>
      <c r="N119" s="133"/>
      <c r="O119" s="133"/>
      <c r="P119" s="133"/>
      <c r="Q119" s="133"/>
      <c r="R119" s="133"/>
      <c r="S119" s="133"/>
      <c r="T119" s="133"/>
      <c r="U119" s="133"/>
      <c r="V119" s="1"/>
    </row>
    <row r="120" spans="1:22" hidden="1" x14ac:dyDescent="0.3">
      <c r="A120" s="14"/>
      <c r="B120" s="136" t="s">
        <v>227</v>
      </c>
      <c r="C120" s="136" t="s">
        <v>228</v>
      </c>
      <c r="D120" s="133"/>
      <c r="E120" s="133"/>
      <c r="F120" s="133"/>
      <c r="G120" s="133"/>
      <c r="H120" s="133"/>
      <c r="I120" s="133"/>
      <c r="J120" s="133"/>
      <c r="K120" s="133"/>
      <c r="L120" s="133"/>
      <c r="M120" s="133"/>
      <c r="N120" s="133"/>
      <c r="O120" s="133"/>
      <c r="P120" s="133"/>
      <c r="Q120" s="133"/>
      <c r="R120" s="133"/>
      <c r="S120" s="133"/>
      <c r="T120" s="133"/>
      <c r="U120" s="133"/>
      <c r="V120" s="1"/>
    </row>
    <row r="121" spans="1:22" ht="27.6" hidden="1" x14ac:dyDescent="0.3">
      <c r="A121" s="14"/>
      <c r="B121" s="135" t="s">
        <v>229</v>
      </c>
      <c r="C121" s="135" t="s">
        <v>230</v>
      </c>
      <c r="D121" s="133"/>
      <c r="E121" s="133"/>
      <c r="F121" s="133"/>
      <c r="G121" s="133"/>
      <c r="H121" s="133"/>
      <c r="I121" s="133"/>
      <c r="J121" s="133"/>
      <c r="K121" s="133"/>
      <c r="L121" s="133"/>
      <c r="M121" s="133"/>
      <c r="N121" s="133"/>
      <c r="O121" s="133"/>
      <c r="P121" s="133"/>
      <c r="Q121" s="133"/>
      <c r="R121" s="133"/>
      <c r="S121" s="133"/>
      <c r="T121" s="133"/>
      <c r="U121" s="133"/>
      <c r="V121" s="1"/>
    </row>
    <row r="122" spans="1:22" ht="27.6" hidden="1" x14ac:dyDescent="0.3">
      <c r="A122" s="14"/>
      <c r="B122" s="136" t="s">
        <v>231</v>
      </c>
      <c r="C122" s="136" t="s">
        <v>232</v>
      </c>
      <c r="D122" s="133"/>
      <c r="E122" s="133"/>
      <c r="F122" s="133"/>
      <c r="G122" s="133"/>
      <c r="H122" s="133"/>
      <c r="I122" s="133"/>
      <c r="J122" s="133"/>
      <c r="K122" s="133"/>
      <c r="L122" s="133"/>
      <c r="M122" s="133"/>
      <c r="N122" s="133"/>
      <c r="O122" s="133"/>
      <c r="P122" s="133"/>
      <c r="Q122" s="133"/>
      <c r="R122" s="133"/>
      <c r="S122" s="133"/>
      <c r="T122" s="133"/>
      <c r="U122" s="133"/>
      <c r="V122" s="1"/>
    </row>
    <row r="123" spans="1:22" ht="27.6" hidden="1" x14ac:dyDescent="0.3">
      <c r="A123" s="14"/>
      <c r="B123" s="130" t="s">
        <v>233</v>
      </c>
      <c r="C123" s="130" t="s">
        <v>234</v>
      </c>
      <c r="D123" s="133"/>
      <c r="E123" s="133"/>
      <c r="F123" s="133"/>
      <c r="G123" s="133"/>
      <c r="H123" s="133"/>
      <c r="I123" s="133"/>
      <c r="J123" s="133"/>
      <c r="K123" s="133"/>
      <c r="L123" s="133"/>
      <c r="M123" s="133"/>
      <c r="N123" s="133"/>
      <c r="O123" s="133"/>
      <c r="P123" s="133"/>
      <c r="Q123" s="133"/>
      <c r="R123" s="133"/>
      <c r="S123" s="133"/>
      <c r="T123" s="133"/>
      <c r="U123" s="133"/>
      <c r="V123" s="1"/>
    </row>
    <row r="124" spans="1:22" ht="27.6" hidden="1" x14ac:dyDescent="0.3">
      <c r="A124" s="14"/>
      <c r="B124" s="136" t="s">
        <v>235</v>
      </c>
      <c r="C124" s="136" t="s">
        <v>236</v>
      </c>
      <c r="D124" s="133"/>
      <c r="E124" s="133"/>
      <c r="F124" s="133"/>
      <c r="G124" s="133"/>
      <c r="H124" s="133"/>
      <c r="I124" s="133"/>
      <c r="J124" s="133"/>
      <c r="K124" s="133"/>
      <c r="L124" s="133"/>
      <c r="M124" s="133"/>
      <c r="N124" s="133"/>
      <c r="O124" s="133"/>
      <c r="P124" s="133"/>
      <c r="Q124" s="133"/>
      <c r="R124" s="133"/>
      <c r="S124" s="133"/>
      <c r="T124" s="133"/>
      <c r="U124" s="133"/>
      <c r="V124" s="1"/>
    </row>
    <row r="125" spans="1:22" ht="27.6" hidden="1" x14ac:dyDescent="0.3">
      <c r="A125" s="14"/>
      <c r="B125" s="135" t="s">
        <v>237</v>
      </c>
      <c r="C125" s="135" t="s">
        <v>238</v>
      </c>
      <c r="D125" s="133"/>
      <c r="E125" s="133"/>
      <c r="F125" s="133"/>
      <c r="G125" s="133"/>
      <c r="H125" s="133"/>
      <c r="I125" s="133"/>
      <c r="J125" s="133"/>
      <c r="K125" s="133"/>
      <c r="L125" s="133"/>
      <c r="M125" s="133"/>
      <c r="N125" s="133"/>
      <c r="O125" s="133"/>
      <c r="P125" s="133"/>
      <c r="Q125" s="133"/>
      <c r="R125" s="133"/>
      <c r="S125" s="133"/>
      <c r="T125" s="133"/>
      <c r="U125" s="133"/>
      <c r="V125" s="1"/>
    </row>
    <row r="126" spans="1:22" hidden="1" x14ac:dyDescent="0.3">
      <c r="A126" s="14"/>
      <c r="B126" s="136" t="s">
        <v>239</v>
      </c>
      <c r="C126" s="136" t="s">
        <v>240</v>
      </c>
      <c r="D126" s="133"/>
      <c r="E126" s="133"/>
      <c r="F126" s="133"/>
      <c r="G126" s="133"/>
      <c r="H126" s="133"/>
      <c r="I126" s="133"/>
      <c r="J126" s="133"/>
      <c r="K126" s="133"/>
      <c r="L126" s="133"/>
      <c r="M126" s="133"/>
      <c r="N126" s="133"/>
      <c r="O126" s="133"/>
      <c r="P126" s="133"/>
      <c r="Q126" s="133"/>
      <c r="R126" s="133"/>
      <c r="S126" s="133"/>
      <c r="T126" s="133"/>
      <c r="U126" s="133"/>
      <c r="V126" s="1"/>
    </row>
    <row r="127" spans="1:22" ht="27.6" hidden="1" x14ac:dyDescent="0.3">
      <c r="A127" s="14"/>
      <c r="B127" s="130" t="s">
        <v>241</v>
      </c>
      <c r="C127" s="130" t="s">
        <v>242</v>
      </c>
      <c r="D127" s="133"/>
      <c r="E127" s="133"/>
      <c r="F127" s="133"/>
      <c r="G127" s="133"/>
      <c r="H127" s="133"/>
      <c r="I127" s="133"/>
      <c r="J127" s="133"/>
      <c r="K127" s="133"/>
      <c r="L127" s="133"/>
      <c r="M127" s="133"/>
      <c r="N127" s="133"/>
      <c r="O127" s="133"/>
      <c r="P127" s="133"/>
      <c r="Q127" s="133"/>
      <c r="R127" s="133"/>
      <c r="S127" s="133"/>
      <c r="T127" s="133"/>
      <c r="U127" s="133"/>
      <c r="V127" s="1"/>
    </row>
    <row r="128" spans="1:22" hidden="1" x14ac:dyDescent="0.3">
      <c r="A128" s="14"/>
      <c r="B128" s="141" t="s">
        <v>75</v>
      </c>
      <c r="C128" s="141" t="s">
        <v>243</v>
      </c>
      <c r="D128" s="133"/>
      <c r="E128" s="133"/>
      <c r="F128" s="133"/>
      <c r="G128" s="133"/>
      <c r="H128" s="133"/>
      <c r="I128" s="133"/>
      <c r="J128" s="133"/>
      <c r="K128" s="133"/>
      <c r="L128" s="133"/>
      <c r="M128" s="133"/>
      <c r="N128" s="133"/>
      <c r="O128" s="133"/>
      <c r="P128" s="133"/>
      <c r="Q128" s="133"/>
      <c r="R128" s="133"/>
      <c r="S128" s="133"/>
      <c r="T128" s="133"/>
      <c r="U128" s="133"/>
      <c r="V128" s="1"/>
    </row>
    <row r="129" spans="1:23" hidden="1" x14ac:dyDescent="0.3">
      <c r="A129" s="14"/>
      <c r="B129" s="130" t="s">
        <v>79</v>
      </c>
      <c r="C129" s="130" t="s">
        <v>244</v>
      </c>
      <c r="D129" s="133"/>
      <c r="E129" s="133"/>
      <c r="F129" s="133"/>
      <c r="G129" s="133"/>
      <c r="H129" s="133"/>
      <c r="I129" s="133"/>
      <c r="J129" s="133"/>
      <c r="K129" s="133"/>
      <c r="L129" s="133"/>
      <c r="M129" s="133"/>
      <c r="N129" s="133"/>
      <c r="O129" s="133"/>
      <c r="P129" s="133"/>
      <c r="Q129" s="133"/>
      <c r="R129" s="133"/>
      <c r="S129" s="133"/>
      <c r="T129" s="133"/>
      <c r="U129" s="133"/>
      <c r="V129" s="1"/>
    </row>
    <row r="130" spans="1:23" hidden="1" x14ac:dyDescent="0.3">
      <c r="A130" s="14"/>
      <c r="B130" s="136" t="s">
        <v>245</v>
      </c>
      <c r="C130" s="136" t="s">
        <v>246</v>
      </c>
      <c r="D130" s="133"/>
      <c r="E130" s="133"/>
      <c r="F130" s="133"/>
      <c r="G130" s="133"/>
      <c r="H130" s="133"/>
      <c r="I130" s="133"/>
      <c r="J130" s="133"/>
      <c r="K130" s="133"/>
      <c r="L130" s="133"/>
      <c r="M130" s="133"/>
      <c r="N130" s="133"/>
      <c r="O130" s="133"/>
      <c r="P130" s="133"/>
      <c r="Q130" s="133"/>
      <c r="R130" s="133"/>
      <c r="S130" s="133"/>
      <c r="T130" s="133"/>
      <c r="U130" s="133"/>
      <c r="V130" s="1"/>
    </row>
    <row r="131" spans="1:23" hidden="1" x14ac:dyDescent="0.3">
      <c r="A131" s="14"/>
      <c r="B131" s="135" t="s">
        <v>247</v>
      </c>
      <c r="C131" s="135" t="s">
        <v>248</v>
      </c>
      <c r="D131" s="133"/>
      <c r="E131" s="133"/>
      <c r="F131" s="133"/>
      <c r="G131" s="133"/>
      <c r="H131" s="133"/>
      <c r="I131" s="133"/>
      <c r="J131" s="133"/>
      <c r="K131" s="133"/>
      <c r="L131" s="133"/>
      <c r="M131" s="133"/>
      <c r="N131" s="133"/>
      <c r="O131" s="133"/>
      <c r="P131" s="133"/>
      <c r="Q131" s="133"/>
      <c r="R131" s="133"/>
      <c r="S131" s="133"/>
      <c r="T131" s="133"/>
      <c r="U131" s="133"/>
      <c r="V131" s="1"/>
    </row>
    <row r="132" spans="1:23" hidden="1" x14ac:dyDescent="0.3">
      <c r="A132" s="14"/>
      <c r="B132" s="136" t="s">
        <v>249</v>
      </c>
      <c r="C132" s="136" t="s">
        <v>250</v>
      </c>
      <c r="D132" s="133"/>
      <c r="E132" s="133"/>
      <c r="F132" s="133"/>
      <c r="G132" s="133"/>
      <c r="H132" s="133"/>
      <c r="I132" s="133"/>
      <c r="J132" s="133"/>
      <c r="K132" s="133"/>
      <c r="L132" s="133"/>
      <c r="M132" s="133"/>
      <c r="N132" s="133"/>
      <c r="O132" s="133"/>
      <c r="P132" s="133"/>
      <c r="Q132" s="133"/>
      <c r="R132" s="133"/>
      <c r="S132" s="133"/>
      <c r="T132" s="133"/>
      <c r="U132" s="133"/>
      <c r="V132" s="1"/>
    </row>
    <row r="133" spans="1:23" hidden="1" x14ac:dyDescent="0.3">
      <c r="A133" s="14"/>
      <c r="B133" s="130" t="s">
        <v>251</v>
      </c>
      <c r="C133" s="130" t="s">
        <v>252</v>
      </c>
      <c r="D133" s="131"/>
      <c r="E133" s="131"/>
      <c r="F133" s="131"/>
      <c r="G133" s="131"/>
      <c r="H133" s="131"/>
      <c r="I133" s="131"/>
      <c r="J133" s="131"/>
      <c r="K133" s="131"/>
      <c r="L133" s="131"/>
      <c r="M133" s="131"/>
      <c r="N133" s="131"/>
      <c r="O133" s="131"/>
      <c r="P133" s="131"/>
      <c r="Q133" s="131"/>
      <c r="R133" s="131"/>
      <c r="S133" s="131"/>
      <c r="T133" s="131"/>
      <c r="U133" s="131"/>
      <c r="V133" s="1"/>
    </row>
    <row r="134" spans="1:23" ht="27.6" x14ac:dyDescent="0.3">
      <c r="A134" s="14"/>
      <c r="B134" s="152" t="s">
        <v>253</v>
      </c>
      <c r="C134" s="152" t="s">
        <v>254</v>
      </c>
      <c r="D134" s="153">
        <f>SUM(D135,D147,D166,D173)</f>
        <v>445</v>
      </c>
      <c r="E134" s="153">
        <f t="shared" ref="E134:U134" si="68">SUM(E135,E147,E166,E173)</f>
        <v>492</v>
      </c>
      <c r="F134" s="153">
        <f t="shared" si="68"/>
        <v>599</v>
      </c>
      <c r="G134" s="153">
        <f t="shared" si="68"/>
        <v>707</v>
      </c>
      <c r="H134" s="153">
        <f t="shared" si="68"/>
        <v>817</v>
      </c>
      <c r="I134" s="153">
        <f t="shared" si="68"/>
        <v>965</v>
      </c>
      <c r="J134" s="153">
        <f t="shared" si="68"/>
        <v>1078</v>
      </c>
      <c r="K134" s="153">
        <f t="shared" si="68"/>
        <v>1299</v>
      </c>
      <c r="L134" s="153">
        <f t="shared" si="68"/>
        <v>1656.4</v>
      </c>
      <c r="M134" s="153">
        <f t="shared" si="68"/>
        <v>1768.7</v>
      </c>
      <c r="N134" s="153">
        <f t="shared" si="68"/>
        <v>1975.5</v>
      </c>
      <c r="O134" s="153">
        <f t="shared" si="68"/>
        <v>2043.2</v>
      </c>
      <c r="P134" s="153">
        <f t="shared" si="68"/>
        <v>2195</v>
      </c>
      <c r="Q134" s="153">
        <f t="shared" si="68"/>
        <v>2256</v>
      </c>
      <c r="R134" s="153">
        <f t="shared" si="68"/>
        <v>2460</v>
      </c>
      <c r="S134" s="153">
        <f t="shared" si="68"/>
        <v>2519</v>
      </c>
      <c r="T134" s="153">
        <f t="shared" si="68"/>
        <v>2866</v>
      </c>
      <c r="U134" s="153">
        <f t="shared" si="68"/>
        <v>2877.6</v>
      </c>
      <c r="V134" s="1"/>
      <c r="W134" s="1"/>
    </row>
    <row r="135" spans="1:23" ht="41.4" x14ac:dyDescent="0.3">
      <c r="A135" s="14"/>
      <c r="B135" s="142" t="s">
        <v>255</v>
      </c>
      <c r="C135" s="142" t="s">
        <v>256</v>
      </c>
      <c r="D135" s="131">
        <v>49</v>
      </c>
      <c r="E135" s="131">
        <f>E137+E141</f>
        <v>78</v>
      </c>
      <c r="F135" s="131">
        <v>86</v>
      </c>
      <c r="G135" s="131">
        <f t="shared" ref="G135:U135" si="69">G137+G141</f>
        <v>101</v>
      </c>
      <c r="H135" s="131">
        <f t="shared" si="69"/>
        <v>121</v>
      </c>
      <c r="I135" s="131">
        <f t="shared" si="69"/>
        <v>157</v>
      </c>
      <c r="J135" s="131">
        <v>171</v>
      </c>
      <c r="K135" s="131">
        <f t="shared" si="69"/>
        <v>196</v>
      </c>
      <c r="L135" s="131">
        <f t="shared" si="69"/>
        <v>236</v>
      </c>
      <c r="M135" s="131">
        <f t="shared" si="69"/>
        <v>227</v>
      </c>
      <c r="N135" s="131">
        <f t="shared" si="69"/>
        <v>252</v>
      </c>
      <c r="O135" s="131">
        <f t="shared" si="69"/>
        <v>242</v>
      </c>
      <c r="P135" s="131">
        <f t="shared" si="69"/>
        <v>272</v>
      </c>
      <c r="Q135" s="131">
        <f t="shared" si="69"/>
        <v>288</v>
      </c>
      <c r="R135" s="131">
        <f t="shared" si="69"/>
        <v>600</v>
      </c>
      <c r="S135" s="131">
        <f t="shared" si="69"/>
        <v>880</v>
      </c>
      <c r="T135" s="131">
        <f t="shared" si="69"/>
        <v>1059</v>
      </c>
      <c r="U135" s="131">
        <f t="shared" si="69"/>
        <v>1075.3</v>
      </c>
      <c r="V135" s="1"/>
      <c r="W135" s="1"/>
    </row>
    <row r="136" spans="1:23" hidden="1" x14ac:dyDescent="0.3">
      <c r="A136" s="14"/>
      <c r="B136" s="159" t="s">
        <v>257</v>
      </c>
      <c r="C136" s="141" t="s">
        <v>258</v>
      </c>
      <c r="D136" s="133"/>
      <c r="E136" s="133"/>
      <c r="F136" s="133"/>
      <c r="G136" s="133"/>
      <c r="H136" s="133"/>
      <c r="I136" s="133"/>
      <c r="J136" s="133"/>
      <c r="K136" s="133"/>
      <c r="L136" s="133"/>
      <c r="M136" s="133"/>
      <c r="N136" s="133"/>
      <c r="O136" s="133"/>
      <c r="P136" s="133"/>
      <c r="Q136" s="133"/>
      <c r="R136" s="133"/>
      <c r="S136" s="133"/>
      <c r="T136" s="133"/>
      <c r="U136" s="133"/>
      <c r="V136" s="1"/>
      <c r="W136" s="1"/>
    </row>
    <row r="137" spans="1:23" x14ac:dyDescent="0.3">
      <c r="A137" s="14"/>
      <c r="B137" s="143" t="s">
        <v>259</v>
      </c>
      <c r="C137" s="143" t="s">
        <v>260</v>
      </c>
      <c r="D137" s="131">
        <f>SUM(D138:D140)</f>
        <v>33</v>
      </c>
      <c r="E137" s="131">
        <v>57</v>
      </c>
      <c r="F137" s="131">
        <f t="shared" ref="F137:U137" si="70">SUM(F138:F140)</f>
        <v>68</v>
      </c>
      <c r="G137" s="131">
        <f t="shared" si="70"/>
        <v>65</v>
      </c>
      <c r="H137" s="131">
        <f t="shared" si="70"/>
        <v>121</v>
      </c>
      <c r="I137" s="131">
        <f t="shared" si="70"/>
        <v>157</v>
      </c>
      <c r="J137" s="131">
        <f t="shared" si="70"/>
        <v>171</v>
      </c>
      <c r="K137" s="131">
        <f t="shared" si="70"/>
        <v>196</v>
      </c>
      <c r="L137" s="131">
        <f t="shared" si="70"/>
        <v>236</v>
      </c>
      <c r="M137" s="131">
        <f t="shared" si="70"/>
        <v>227</v>
      </c>
      <c r="N137" s="131">
        <f t="shared" si="70"/>
        <v>252</v>
      </c>
      <c r="O137" s="131">
        <f t="shared" si="70"/>
        <v>242</v>
      </c>
      <c r="P137" s="131">
        <f t="shared" si="70"/>
        <v>272</v>
      </c>
      <c r="Q137" s="131">
        <f t="shared" si="70"/>
        <v>288</v>
      </c>
      <c r="R137" s="131">
        <f t="shared" si="70"/>
        <v>600</v>
      </c>
      <c r="S137" s="131">
        <f t="shared" si="70"/>
        <v>880</v>
      </c>
      <c r="T137" s="131">
        <f t="shared" si="70"/>
        <v>1059</v>
      </c>
      <c r="U137" s="131">
        <f t="shared" si="70"/>
        <v>1075.3</v>
      </c>
      <c r="V137" s="1"/>
      <c r="W137" s="1"/>
    </row>
    <row r="138" spans="1:23" x14ac:dyDescent="0.3">
      <c r="A138" s="14"/>
      <c r="B138" s="140" t="s">
        <v>261</v>
      </c>
      <c r="C138" s="140" t="s">
        <v>262</v>
      </c>
      <c r="D138" s="133">
        <v>15</v>
      </c>
      <c r="E138" s="133">
        <v>36</v>
      </c>
      <c r="F138" s="133">
        <v>47</v>
      </c>
      <c r="G138" s="133">
        <v>42</v>
      </c>
      <c r="H138" s="133">
        <v>80</v>
      </c>
      <c r="I138" s="133">
        <v>116</v>
      </c>
      <c r="J138" s="133">
        <v>154</v>
      </c>
      <c r="K138" s="133">
        <v>181</v>
      </c>
      <c r="L138" s="133">
        <v>221</v>
      </c>
      <c r="M138" s="133">
        <v>209</v>
      </c>
      <c r="N138" s="133">
        <v>237</v>
      </c>
      <c r="O138" s="133">
        <v>220</v>
      </c>
      <c r="P138" s="133">
        <v>240</v>
      </c>
      <c r="Q138" s="133">
        <v>245</v>
      </c>
      <c r="R138" s="133">
        <v>559</v>
      </c>
      <c r="S138" s="133">
        <v>829</v>
      </c>
      <c r="T138" s="133">
        <v>996</v>
      </c>
      <c r="U138" s="133">
        <v>1005.3</v>
      </c>
      <c r="V138" s="1"/>
      <c r="W138" s="1"/>
    </row>
    <row r="139" spans="1:23" ht="27.6" x14ac:dyDescent="0.3">
      <c r="A139" s="14"/>
      <c r="B139" s="139" t="s">
        <v>263</v>
      </c>
      <c r="C139" s="139" t="s">
        <v>264</v>
      </c>
      <c r="D139" s="131">
        <v>18</v>
      </c>
      <c r="E139" s="131">
        <v>21</v>
      </c>
      <c r="F139" s="131">
        <v>21</v>
      </c>
      <c r="G139" s="131">
        <v>23</v>
      </c>
      <c r="H139" s="131">
        <v>41</v>
      </c>
      <c r="I139" s="131">
        <v>41</v>
      </c>
      <c r="J139" s="131">
        <v>17</v>
      </c>
      <c r="K139" s="131">
        <v>15</v>
      </c>
      <c r="L139" s="131">
        <v>15</v>
      </c>
      <c r="M139" s="131">
        <v>18</v>
      </c>
      <c r="N139" s="131">
        <v>15</v>
      </c>
      <c r="O139" s="131">
        <v>22</v>
      </c>
      <c r="P139" s="131">
        <v>32</v>
      </c>
      <c r="Q139" s="131">
        <v>43</v>
      </c>
      <c r="R139" s="131">
        <v>41</v>
      </c>
      <c r="S139" s="131">
        <v>51</v>
      </c>
      <c r="T139" s="131">
        <v>63</v>
      </c>
      <c r="U139" s="131">
        <v>70</v>
      </c>
      <c r="V139" s="1"/>
      <c r="W139" s="1"/>
    </row>
    <row r="140" spans="1:23" ht="27.6" hidden="1" x14ac:dyDescent="0.3">
      <c r="A140" s="14"/>
      <c r="B140" s="140" t="s">
        <v>265</v>
      </c>
      <c r="C140" s="140" t="s">
        <v>266</v>
      </c>
      <c r="D140" s="133"/>
      <c r="E140" s="133"/>
      <c r="F140" s="133"/>
      <c r="G140" s="133"/>
      <c r="H140" s="133"/>
      <c r="I140" s="133"/>
      <c r="J140" s="133"/>
      <c r="K140" s="133"/>
      <c r="L140" s="133"/>
      <c r="M140" s="133"/>
      <c r="N140" s="133"/>
      <c r="O140" s="133"/>
      <c r="P140" s="133"/>
      <c r="Q140" s="133"/>
      <c r="R140" s="133"/>
      <c r="S140" s="133"/>
      <c r="T140" s="133"/>
      <c r="U140" s="133"/>
      <c r="V140" s="1"/>
      <c r="W140" s="1"/>
    </row>
    <row r="141" spans="1:23" ht="27.6" x14ac:dyDescent="0.3">
      <c r="A141" s="14"/>
      <c r="B141" s="143" t="s">
        <v>267</v>
      </c>
      <c r="C141" s="143" t="s">
        <v>268</v>
      </c>
      <c r="D141" s="131">
        <f>SUM(D142:D144)</f>
        <v>16</v>
      </c>
      <c r="E141" s="131">
        <f t="shared" ref="E141:U141" si="71">SUM(E142:E144)</f>
        <v>21</v>
      </c>
      <c r="F141" s="131">
        <f t="shared" si="71"/>
        <v>18</v>
      </c>
      <c r="G141" s="131">
        <f t="shared" si="71"/>
        <v>36</v>
      </c>
      <c r="H141" s="131">
        <f t="shared" si="71"/>
        <v>0</v>
      </c>
      <c r="I141" s="131">
        <f t="shared" si="71"/>
        <v>0</v>
      </c>
      <c r="J141" s="131">
        <f t="shared" si="71"/>
        <v>0</v>
      </c>
      <c r="K141" s="131">
        <f t="shared" si="71"/>
        <v>0</v>
      </c>
      <c r="L141" s="131">
        <f t="shared" si="71"/>
        <v>0</v>
      </c>
      <c r="M141" s="131">
        <f t="shared" si="71"/>
        <v>0</v>
      </c>
      <c r="N141" s="131">
        <f t="shared" si="71"/>
        <v>0</v>
      </c>
      <c r="O141" s="131">
        <f t="shared" si="71"/>
        <v>0</v>
      </c>
      <c r="P141" s="131">
        <f t="shared" si="71"/>
        <v>0</v>
      </c>
      <c r="Q141" s="131">
        <f t="shared" si="71"/>
        <v>0</v>
      </c>
      <c r="R141" s="131">
        <f t="shared" si="71"/>
        <v>0</v>
      </c>
      <c r="S141" s="131">
        <f t="shared" si="71"/>
        <v>0</v>
      </c>
      <c r="T141" s="131">
        <f t="shared" si="71"/>
        <v>0</v>
      </c>
      <c r="U141" s="131">
        <f t="shared" si="71"/>
        <v>0</v>
      </c>
      <c r="V141" s="1"/>
      <c r="W141" s="1"/>
    </row>
    <row r="142" spans="1:23" x14ac:dyDescent="0.3">
      <c r="A142" s="14"/>
      <c r="B142" s="144" t="s">
        <v>269</v>
      </c>
      <c r="C142" s="144" t="s">
        <v>270</v>
      </c>
      <c r="D142" s="133">
        <f>SUM(D80)</f>
        <v>16</v>
      </c>
      <c r="E142" s="133">
        <f t="shared" ref="E142:G142" si="72">SUM(E80)</f>
        <v>21</v>
      </c>
      <c r="F142" s="133">
        <f t="shared" si="72"/>
        <v>18</v>
      </c>
      <c r="G142" s="133">
        <f t="shared" si="72"/>
        <v>36</v>
      </c>
      <c r="H142" s="133"/>
      <c r="I142" s="133"/>
      <c r="J142" s="133"/>
      <c r="K142" s="133"/>
      <c r="L142" s="133"/>
      <c r="M142" s="133"/>
      <c r="N142" s="133"/>
      <c r="O142" s="133"/>
      <c r="P142" s="133"/>
      <c r="Q142" s="133"/>
      <c r="R142" s="133"/>
      <c r="S142" s="133"/>
      <c r="T142" s="133"/>
      <c r="U142" s="133"/>
      <c r="V142" s="1"/>
      <c r="W142" s="1"/>
    </row>
    <row r="143" spans="1:23" ht="27.6" x14ac:dyDescent="0.3">
      <c r="A143" s="14"/>
      <c r="B143" s="145" t="s">
        <v>271</v>
      </c>
      <c r="C143" s="145" t="s">
        <v>272</v>
      </c>
      <c r="D143" s="131"/>
      <c r="E143" s="131"/>
      <c r="F143" s="131"/>
      <c r="G143" s="131"/>
      <c r="H143" s="131"/>
      <c r="I143" s="131"/>
      <c r="J143" s="131"/>
      <c r="K143" s="131"/>
      <c r="L143" s="131"/>
      <c r="M143" s="131"/>
      <c r="N143" s="131"/>
      <c r="O143" s="131"/>
      <c r="P143" s="131"/>
      <c r="Q143" s="131"/>
      <c r="R143" s="131"/>
      <c r="S143" s="131"/>
      <c r="T143" s="131"/>
      <c r="U143" s="131"/>
      <c r="V143" s="1"/>
      <c r="W143" s="1"/>
    </row>
    <row r="144" spans="1:23" ht="27.6" hidden="1" x14ac:dyDescent="0.3">
      <c r="A144" s="14"/>
      <c r="B144" s="140" t="s">
        <v>273</v>
      </c>
      <c r="C144" s="140" t="s">
        <v>274</v>
      </c>
      <c r="D144" s="133"/>
      <c r="E144" s="133"/>
      <c r="F144" s="133"/>
      <c r="G144" s="133"/>
      <c r="H144" s="133"/>
      <c r="I144" s="133"/>
      <c r="J144" s="133"/>
      <c r="K144" s="133"/>
      <c r="L144" s="133"/>
      <c r="M144" s="133"/>
      <c r="N144" s="133"/>
      <c r="O144" s="133"/>
      <c r="P144" s="133"/>
      <c r="Q144" s="133"/>
      <c r="R144" s="133"/>
      <c r="S144" s="133"/>
      <c r="T144" s="133"/>
      <c r="U144" s="133"/>
      <c r="V144" s="1"/>
      <c r="W144" s="1"/>
    </row>
    <row r="145" spans="1:23" ht="27.6" hidden="1" x14ac:dyDescent="0.3">
      <c r="A145" s="14"/>
      <c r="B145" s="143" t="s">
        <v>275</v>
      </c>
      <c r="C145" s="143" t="s">
        <v>276</v>
      </c>
      <c r="D145" s="133"/>
      <c r="E145" s="133"/>
      <c r="F145" s="133"/>
      <c r="G145" s="133"/>
      <c r="H145" s="133"/>
      <c r="I145" s="133"/>
      <c r="J145" s="133"/>
      <c r="K145" s="133"/>
      <c r="L145" s="133"/>
      <c r="M145" s="133"/>
      <c r="N145" s="133"/>
      <c r="O145" s="133"/>
      <c r="P145" s="133"/>
      <c r="Q145" s="133"/>
      <c r="R145" s="133"/>
      <c r="S145" s="133"/>
      <c r="T145" s="133"/>
      <c r="U145" s="133"/>
      <c r="V145" s="1"/>
      <c r="W145" s="1"/>
    </row>
    <row r="146" spans="1:23" ht="41.4" hidden="1" x14ac:dyDescent="0.3">
      <c r="A146" s="14"/>
      <c r="B146" s="136" t="s">
        <v>277</v>
      </c>
      <c r="C146" s="136" t="s">
        <v>278</v>
      </c>
      <c r="D146" s="133"/>
      <c r="E146" s="133"/>
      <c r="F146" s="133"/>
      <c r="G146" s="133"/>
      <c r="H146" s="133"/>
      <c r="I146" s="133"/>
      <c r="J146" s="133"/>
      <c r="K146" s="133"/>
      <c r="L146" s="133"/>
      <c r="M146" s="133"/>
      <c r="N146" s="133"/>
      <c r="O146" s="133"/>
      <c r="P146" s="133"/>
      <c r="Q146" s="133"/>
      <c r="R146" s="133"/>
      <c r="S146" s="133"/>
      <c r="T146" s="133"/>
      <c r="U146" s="133"/>
      <c r="V146" s="1"/>
      <c r="W146" s="1"/>
    </row>
    <row r="147" spans="1:23" x14ac:dyDescent="0.3">
      <c r="A147" s="14"/>
      <c r="B147" s="130" t="s">
        <v>279</v>
      </c>
      <c r="C147" s="130" t="s">
        <v>280</v>
      </c>
      <c r="D147" s="131">
        <f>SUM(D148,D157,D165)</f>
        <v>34</v>
      </c>
      <c r="E147" s="131">
        <f t="shared" ref="E147:U147" si="73">SUM(E148,E157,E165)</f>
        <v>38</v>
      </c>
      <c r="F147" s="131">
        <f t="shared" si="73"/>
        <v>51</v>
      </c>
      <c r="G147" s="131">
        <f t="shared" si="73"/>
        <v>46</v>
      </c>
      <c r="H147" s="131">
        <f t="shared" si="73"/>
        <v>47</v>
      </c>
      <c r="I147" s="131">
        <f t="shared" si="73"/>
        <v>40</v>
      </c>
      <c r="J147" s="131">
        <f t="shared" si="73"/>
        <v>71</v>
      </c>
      <c r="K147" s="131">
        <f t="shared" si="73"/>
        <v>120</v>
      </c>
      <c r="L147" s="131">
        <f t="shared" si="73"/>
        <v>318.39999999999998</v>
      </c>
      <c r="M147" s="131">
        <f t="shared" si="73"/>
        <v>322.7</v>
      </c>
      <c r="N147" s="131">
        <f t="shared" si="73"/>
        <v>283.5</v>
      </c>
      <c r="O147" s="131">
        <f t="shared" si="73"/>
        <v>257.2</v>
      </c>
      <c r="P147" s="131">
        <f t="shared" si="73"/>
        <v>314</v>
      </c>
      <c r="Q147" s="131">
        <f t="shared" si="73"/>
        <v>411</v>
      </c>
      <c r="R147" s="131">
        <f t="shared" si="73"/>
        <v>237</v>
      </c>
      <c r="S147" s="131">
        <f t="shared" si="73"/>
        <v>195</v>
      </c>
      <c r="T147" s="131">
        <f t="shared" si="73"/>
        <v>216</v>
      </c>
      <c r="U147" s="131">
        <f t="shared" si="73"/>
        <v>226.8</v>
      </c>
      <c r="V147" s="1"/>
      <c r="W147" s="1"/>
    </row>
    <row r="148" spans="1:23" x14ac:dyDescent="0.3">
      <c r="A148" s="14"/>
      <c r="B148" s="134" t="s">
        <v>281</v>
      </c>
      <c r="C148" s="157" t="s">
        <v>282</v>
      </c>
      <c r="D148" s="133">
        <f>SUM(D149,D153,D156)</f>
        <v>2</v>
      </c>
      <c r="E148" s="133">
        <f t="shared" ref="E148:U148" si="74">SUM(E149,E153,E156)</f>
        <v>4</v>
      </c>
      <c r="F148" s="133">
        <f t="shared" si="74"/>
        <v>4</v>
      </c>
      <c r="G148" s="133">
        <f t="shared" si="74"/>
        <v>5</v>
      </c>
      <c r="H148" s="133">
        <f t="shared" si="74"/>
        <v>9</v>
      </c>
      <c r="I148" s="133">
        <f t="shared" si="74"/>
        <v>12</v>
      </c>
      <c r="J148" s="133">
        <f t="shared" si="74"/>
        <v>16</v>
      </c>
      <c r="K148" s="133">
        <f t="shared" si="74"/>
        <v>45</v>
      </c>
      <c r="L148" s="133">
        <f t="shared" si="74"/>
        <v>161.4</v>
      </c>
      <c r="M148" s="133">
        <f t="shared" si="74"/>
        <v>246.7</v>
      </c>
      <c r="N148" s="133">
        <f t="shared" si="74"/>
        <v>230.5</v>
      </c>
      <c r="O148" s="133">
        <f t="shared" si="74"/>
        <v>206.2</v>
      </c>
      <c r="P148" s="133">
        <f t="shared" si="74"/>
        <v>263</v>
      </c>
      <c r="Q148" s="133">
        <f t="shared" si="74"/>
        <v>360</v>
      </c>
      <c r="R148" s="133">
        <f t="shared" si="74"/>
        <v>190</v>
      </c>
      <c r="S148" s="133">
        <f t="shared" si="74"/>
        <v>149</v>
      </c>
      <c r="T148" s="133">
        <f t="shared" si="74"/>
        <v>169</v>
      </c>
      <c r="U148" s="133">
        <f t="shared" si="74"/>
        <v>179.3</v>
      </c>
      <c r="V148" s="1"/>
      <c r="W148" s="1"/>
    </row>
    <row r="149" spans="1:23" ht="27.6" x14ac:dyDescent="0.3">
      <c r="A149" s="14"/>
      <c r="B149" s="139" t="s">
        <v>283</v>
      </c>
      <c r="C149" s="139" t="s">
        <v>284</v>
      </c>
      <c r="D149" s="131">
        <f>SUM(D150:D152)</f>
        <v>2</v>
      </c>
      <c r="E149" s="131">
        <f t="shared" ref="E149" si="75">SUM(E150:E152)</f>
        <v>4</v>
      </c>
      <c r="F149" s="131">
        <f t="shared" ref="F149" si="76">SUM(F150:F152)</f>
        <v>4</v>
      </c>
      <c r="G149" s="131">
        <f t="shared" ref="G149" si="77">SUM(G150:G152)</f>
        <v>5</v>
      </c>
      <c r="H149" s="131">
        <f t="shared" ref="H149" si="78">SUM(H150:H152)</f>
        <v>9</v>
      </c>
      <c r="I149" s="131">
        <f t="shared" ref="I149" si="79">SUM(I150:I152)</f>
        <v>12</v>
      </c>
      <c r="J149" s="131">
        <f t="shared" ref="J149:U149" si="80">SUM(J150:J152)</f>
        <v>16</v>
      </c>
      <c r="K149" s="131">
        <f t="shared" si="80"/>
        <v>45</v>
      </c>
      <c r="L149" s="131">
        <f t="shared" si="80"/>
        <v>161.4</v>
      </c>
      <c r="M149" s="131">
        <f t="shared" si="80"/>
        <v>246.7</v>
      </c>
      <c r="N149" s="131">
        <f t="shared" si="80"/>
        <v>230.5</v>
      </c>
      <c r="O149" s="131">
        <f t="shared" si="80"/>
        <v>206.2</v>
      </c>
      <c r="P149" s="131">
        <f t="shared" si="80"/>
        <v>263</v>
      </c>
      <c r="Q149" s="131">
        <f t="shared" si="80"/>
        <v>360</v>
      </c>
      <c r="R149" s="131">
        <f t="shared" si="80"/>
        <v>190</v>
      </c>
      <c r="S149" s="131">
        <f t="shared" si="80"/>
        <v>149</v>
      </c>
      <c r="T149" s="131">
        <f t="shared" si="80"/>
        <v>169</v>
      </c>
      <c r="U149" s="131">
        <f t="shared" si="80"/>
        <v>179.3</v>
      </c>
      <c r="V149" s="1"/>
      <c r="W149" s="1"/>
    </row>
    <row r="150" spans="1:23" ht="27.6" x14ac:dyDescent="0.3">
      <c r="A150" s="14"/>
      <c r="B150" s="146" t="s">
        <v>285</v>
      </c>
      <c r="C150" s="146" t="s">
        <v>286</v>
      </c>
      <c r="D150" s="133">
        <v>2</v>
      </c>
      <c r="E150" s="133">
        <v>4</v>
      </c>
      <c r="F150" s="133">
        <v>4</v>
      </c>
      <c r="G150" s="133">
        <v>5</v>
      </c>
      <c r="H150" s="133">
        <v>9</v>
      </c>
      <c r="I150" s="133">
        <v>12</v>
      </c>
      <c r="J150" s="133">
        <v>16</v>
      </c>
      <c r="K150" s="133">
        <v>40</v>
      </c>
      <c r="L150" s="133">
        <v>95.4</v>
      </c>
      <c r="M150" s="133">
        <v>88</v>
      </c>
      <c r="N150" s="133">
        <v>71</v>
      </c>
      <c r="O150" s="133">
        <v>85</v>
      </c>
      <c r="P150" s="133">
        <v>88</v>
      </c>
      <c r="Q150" s="133">
        <v>98</v>
      </c>
      <c r="R150" s="133">
        <v>97</v>
      </c>
      <c r="S150" s="133">
        <v>149</v>
      </c>
      <c r="T150" s="133">
        <v>169</v>
      </c>
      <c r="U150" s="133">
        <v>179.3</v>
      </c>
      <c r="V150" s="1"/>
      <c r="W150" s="1"/>
    </row>
    <row r="151" spans="1:23" ht="27.6" x14ac:dyDescent="0.3">
      <c r="A151" s="14"/>
      <c r="B151" s="147" t="s">
        <v>287</v>
      </c>
      <c r="C151" s="147" t="s">
        <v>288</v>
      </c>
      <c r="D151" s="131"/>
      <c r="E151" s="131"/>
      <c r="F151" s="131"/>
      <c r="G151" s="131"/>
      <c r="H151" s="131"/>
      <c r="I151" s="131"/>
      <c r="J151" s="131"/>
      <c r="K151" s="131">
        <f>K76</f>
        <v>5</v>
      </c>
      <c r="L151" s="131">
        <f t="shared" ref="L151:R151" si="81">L76</f>
        <v>66</v>
      </c>
      <c r="M151" s="131">
        <f t="shared" si="81"/>
        <v>158.69999999999999</v>
      </c>
      <c r="N151" s="131">
        <f t="shared" si="81"/>
        <v>159.5</v>
      </c>
      <c r="O151" s="131">
        <f t="shared" si="81"/>
        <v>121.2</v>
      </c>
      <c r="P151" s="131">
        <f t="shared" si="81"/>
        <v>175</v>
      </c>
      <c r="Q151" s="131">
        <f t="shared" si="81"/>
        <v>262</v>
      </c>
      <c r="R151" s="131">
        <f t="shared" si="81"/>
        <v>93</v>
      </c>
      <c r="S151" s="131"/>
      <c r="T151" s="131"/>
      <c r="U151" s="131"/>
      <c r="V151" s="1"/>
      <c r="W151" s="1"/>
    </row>
    <row r="152" spans="1:23" hidden="1" x14ac:dyDescent="0.3">
      <c r="A152" s="14"/>
      <c r="B152" s="146" t="s">
        <v>289</v>
      </c>
      <c r="C152" s="146" t="s">
        <v>290</v>
      </c>
      <c r="D152" s="133"/>
      <c r="E152" s="133"/>
      <c r="F152" s="133"/>
      <c r="G152" s="133"/>
      <c r="H152" s="133"/>
      <c r="I152" s="133"/>
      <c r="J152" s="133"/>
      <c r="K152" s="133"/>
      <c r="L152" s="133"/>
      <c r="M152" s="133"/>
      <c r="N152" s="133"/>
      <c r="O152" s="133"/>
      <c r="P152" s="133"/>
      <c r="Q152" s="133"/>
      <c r="R152" s="133"/>
      <c r="S152" s="133"/>
      <c r="T152" s="133"/>
      <c r="U152" s="133"/>
      <c r="V152" s="1"/>
      <c r="W152" s="1"/>
    </row>
    <row r="153" spans="1:23" ht="27.6" hidden="1" x14ac:dyDescent="0.3">
      <c r="A153" s="14"/>
      <c r="B153" s="139" t="s">
        <v>291</v>
      </c>
      <c r="C153" s="139" t="s">
        <v>292</v>
      </c>
      <c r="D153" s="133"/>
      <c r="E153" s="133"/>
      <c r="F153" s="133"/>
      <c r="G153" s="133"/>
      <c r="H153" s="133"/>
      <c r="I153" s="133"/>
      <c r="J153" s="133"/>
      <c r="K153" s="133"/>
      <c r="L153" s="133"/>
      <c r="M153" s="133"/>
      <c r="N153" s="133"/>
      <c r="O153" s="133"/>
      <c r="P153" s="133"/>
      <c r="Q153" s="133"/>
      <c r="R153" s="133"/>
      <c r="S153" s="133"/>
      <c r="T153" s="133"/>
      <c r="U153" s="133"/>
      <c r="V153" s="1"/>
      <c r="W153" s="1"/>
    </row>
    <row r="154" spans="1:23" hidden="1" x14ac:dyDescent="0.3">
      <c r="A154" s="14"/>
      <c r="B154" s="146" t="s">
        <v>293</v>
      </c>
      <c r="C154" s="146" t="s">
        <v>294</v>
      </c>
      <c r="D154" s="133"/>
      <c r="E154" s="133"/>
      <c r="F154" s="133"/>
      <c r="G154" s="133"/>
      <c r="H154" s="133"/>
      <c r="I154" s="133"/>
      <c r="J154" s="133"/>
      <c r="K154" s="133"/>
      <c r="L154" s="133"/>
      <c r="M154" s="133"/>
      <c r="N154" s="133"/>
      <c r="O154" s="133"/>
      <c r="P154" s="133"/>
      <c r="Q154" s="133"/>
      <c r="R154" s="133"/>
      <c r="S154" s="133"/>
      <c r="T154" s="133"/>
      <c r="U154" s="133"/>
      <c r="V154" s="1"/>
      <c r="W154" s="1"/>
    </row>
    <row r="155" spans="1:23" ht="41.4" hidden="1" x14ac:dyDescent="0.3">
      <c r="A155" s="14"/>
      <c r="B155" s="147" t="s">
        <v>295</v>
      </c>
      <c r="C155" s="147" t="s">
        <v>296</v>
      </c>
      <c r="D155" s="133"/>
      <c r="E155" s="133"/>
      <c r="F155" s="133"/>
      <c r="G155" s="133"/>
      <c r="H155" s="133"/>
      <c r="I155" s="133"/>
      <c r="J155" s="133"/>
      <c r="K155" s="133"/>
      <c r="L155" s="133"/>
      <c r="M155" s="133"/>
      <c r="N155" s="133"/>
      <c r="O155" s="133"/>
      <c r="P155" s="133"/>
      <c r="Q155" s="133"/>
      <c r="R155" s="133"/>
      <c r="S155" s="133"/>
      <c r="T155" s="133"/>
      <c r="U155" s="133"/>
      <c r="V155" s="1"/>
      <c r="W155" s="1"/>
    </row>
    <row r="156" spans="1:23" ht="27.6" hidden="1" x14ac:dyDescent="0.3">
      <c r="A156" s="14"/>
      <c r="B156" s="140" t="s">
        <v>297</v>
      </c>
      <c r="C156" s="140" t="s">
        <v>298</v>
      </c>
      <c r="D156" s="133"/>
      <c r="E156" s="133"/>
      <c r="F156" s="133"/>
      <c r="G156" s="133"/>
      <c r="H156" s="133"/>
      <c r="I156" s="133"/>
      <c r="J156" s="133"/>
      <c r="K156" s="133"/>
      <c r="L156" s="133"/>
      <c r="M156" s="133"/>
      <c r="N156" s="133"/>
      <c r="O156" s="133"/>
      <c r="P156" s="133"/>
      <c r="Q156" s="133"/>
      <c r="R156" s="133"/>
      <c r="S156" s="133"/>
      <c r="T156" s="133"/>
      <c r="U156" s="133"/>
      <c r="V156" s="1"/>
      <c r="W156" s="1"/>
    </row>
    <row r="157" spans="1:23" ht="27.6" x14ac:dyDescent="0.3">
      <c r="A157" s="14"/>
      <c r="B157" s="143" t="s">
        <v>299</v>
      </c>
      <c r="C157" s="158" t="s">
        <v>300</v>
      </c>
      <c r="D157" s="131">
        <f>D98</f>
        <v>32</v>
      </c>
      <c r="E157" s="131">
        <f t="shared" ref="E157:U157" si="82">E98</f>
        <v>34</v>
      </c>
      <c r="F157" s="131">
        <f t="shared" si="82"/>
        <v>47</v>
      </c>
      <c r="G157" s="131">
        <f t="shared" si="82"/>
        <v>41</v>
      </c>
      <c r="H157" s="131">
        <f t="shared" si="82"/>
        <v>38</v>
      </c>
      <c r="I157" s="131">
        <f t="shared" si="82"/>
        <v>28</v>
      </c>
      <c r="J157" s="131">
        <f t="shared" si="82"/>
        <v>55</v>
      </c>
      <c r="K157" s="131">
        <f t="shared" si="82"/>
        <v>75</v>
      </c>
      <c r="L157" s="131">
        <f t="shared" si="82"/>
        <v>157</v>
      </c>
      <c r="M157" s="131">
        <f t="shared" si="82"/>
        <v>76</v>
      </c>
      <c r="N157" s="131">
        <f t="shared" si="82"/>
        <v>53</v>
      </c>
      <c r="O157" s="131">
        <f t="shared" si="82"/>
        <v>51</v>
      </c>
      <c r="P157" s="131">
        <f t="shared" si="82"/>
        <v>51</v>
      </c>
      <c r="Q157" s="131">
        <f t="shared" si="82"/>
        <v>51</v>
      </c>
      <c r="R157" s="131">
        <f t="shared" si="82"/>
        <v>47</v>
      </c>
      <c r="S157" s="131">
        <f t="shared" si="82"/>
        <v>46</v>
      </c>
      <c r="T157" s="131">
        <f t="shared" si="82"/>
        <v>47</v>
      </c>
      <c r="U157" s="131">
        <f t="shared" si="82"/>
        <v>47.5</v>
      </c>
      <c r="V157" s="1"/>
      <c r="W157" s="1"/>
    </row>
    <row r="158" spans="1:23" ht="27.6" hidden="1" x14ac:dyDescent="0.3">
      <c r="A158" s="14"/>
      <c r="B158" s="140" t="s">
        <v>301</v>
      </c>
      <c r="C158" s="140" t="s">
        <v>302</v>
      </c>
      <c r="D158" s="133"/>
      <c r="E158" s="133"/>
      <c r="F158" s="133"/>
      <c r="G158" s="133"/>
      <c r="H158" s="133"/>
      <c r="I158" s="133"/>
      <c r="J158" s="133"/>
      <c r="K158" s="133"/>
      <c r="L158" s="133"/>
      <c r="M158" s="133"/>
      <c r="N158" s="133"/>
      <c r="O158" s="133"/>
      <c r="P158" s="133"/>
      <c r="Q158" s="133"/>
      <c r="R158" s="133"/>
      <c r="S158" s="133"/>
      <c r="T158" s="133"/>
      <c r="U158" s="133"/>
    </row>
    <row r="159" spans="1:23" hidden="1" x14ac:dyDescent="0.3">
      <c r="A159" s="14"/>
      <c r="B159" s="139" t="s">
        <v>303</v>
      </c>
      <c r="C159" s="139" t="s">
        <v>304</v>
      </c>
      <c r="D159" s="133"/>
      <c r="E159" s="133"/>
      <c r="F159" s="133"/>
      <c r="G159" s="133"/>
      <c r="H159" s="133"/>
      <c r="I159" s="133"/>
      <c r="J159" s="133"/>
      <c r="K159" s="133"/>
      <c r="L159" s="133"/>
      <c r="M159" s="133"/>
      <c r="N159" s="133"/>
      <c r="O159" s="133"/>
      <c r="P159" s="133"/>
      <c r="Q159" s="133"/>
      <c r="R159" s="133"/>
      <c r="S159" s="133"/>
      <c r="T159" s="133"/>
      <c r="U159" s="133"/>
    </row>
    <row r="160" spans="1:23" ht="27.6" hidden="1" x14ac:dyDescent="0.3">
      <c r="A160" s="14"/>
      <c r="B160" s="140" t="s">
        <v>305</v>
      </c>
      <c r="C160" s="140" t="s">
        <v>306</v>
      </c>
      <c r="D160" s="133"/>
      <c r="E160" s="133"/>
      <c r="F160" s="133"/>
      <c r="G160" s="133"/>
      <c r="H160" s="133"/>
      <c r="I160" s="133"/>
      <c r="J160" s="133"/>
      <c r="K160" s="133"/>
      <c r="L160" s="133"/>
      <c r="M160" s="133"/>
      <c r="N160" s="133"/>
      <c r="O160" s="133"/>
      <c r="P160" s="133"/>
      <c r="Q160" s="133"/>
      <c r="R160" s="133"/>
      <c r="S160" s="133"/>
      <c r="T160" s="133"/>
      <c r="U160" s="133"/>
    </row>
    <row r="161" spans="1:21" hidden="1" x14ac:dyDescent="0.3">
      <c r="A161" s="14"/>
      <c r="B161" s="143" t="s">
        <v>307</v>
      </c>
      <c r="C161" s="143" t="s">
        <v>308</v>
      </c>
      <c r="D161" s="133"/>
      <c r="E161" s="133"/>
      <c r="F161" s="133"/>
      <c r="G161" s="133"/>
      <c r="H161" s="133"/>
      <c r="I161" s="133"/>
      <c r="J161" s="133"/>
      <c r="K161" s="133"/>
      <c r="L161" s="133"/>
      <c r="M161" s="133"/>
      <c r="N161" s="133"/>
      <c r="O161" s="133"/>
      <c r="P161" s="133"/>
      <c r="Q161" s="133"/>
      <c r="R161" s="133"/>
      <c r="S161" s="133"/>
      <c r="T161" s="133"/>
      <c r="U161" s="133"/>
    </row>
    <row r="162" spans="1:21" ht="27.6" hidden="1" x14ac:dyDescent="0.3">
      <c r="A162" s="14"/>
      <c r="B162" s="140" t="s">
        <v>309</v>
      </c>
      <c r="C162" s="140" t="s">
        <v>310</v>
      </c>
      <c r="D162" s="133"/>
      <c r="E162" s="133"/>
      <c r="F162" s="133"/>
      <c r="G162" s="133"/>
      <c r="H162" s="133"/>
      <c r="I162" s="133"/>
      <c r="J162" s="133"/>
      <c r="K162" s="133"/>
      <c r="L162" s="133"/>
      <c r="M162" s="133"/>
      <c r="N162" s="133"/>
      <c r="O162" s="133"/>
      <c r="P162" s="133"/>
      <c r="Q162" s="133"/>
      <c r="R162" s="133"/>
      <c r="S162" s="133"/>
      <c r="T162" s="133"/>
      <c r="U162" s="133"/>
    </row>
    <row r="163" spans="1:21" ht="27.6" hidden="1" x14ac:dyDescent="0.3">
      <c r="A163" s="14"/>
      <c r="B163" s="139" t="s">
        <v>311</v>
      </c>
      <c r="C163" s="139" t="s">
        <v>312</v>
      </c>
      <c r="D163" s="133"/>
      <c r="E163" s="133"/>
      <c r="F163" s="133"/>
      <c r="G163" s="133"/>
      <c r="H163" s="133"/>
      <c r="I163" s="133"/>
      <c r="J163" s="133"/>
      <c r="K163" s="133"/>
      <c r="L163" s="133"/>
      <c r="M163" s="133"/>
      <c r="N163" s="133"/>
      <c r="O163" s="133"/>
      <c r="P163" s="133"/>
      <c r="Q163" s="133"/>
      <c r="R163" s="133"/>
      <c r="S163" s="133"/>
      <c r="T163" s="133"/>
      <c r="U163" s="133"/>
    </row>
    <row r="164" spans="1:21" ht="27.6" hidden="1" x14ac:dyDescent="0.3">
      <c r="A164" s="14"/>
      <c r="B164" s="140" t="s">
        <v>313</v>
      </c>
      <c r="C164" s="140" t="s">
        <v>314</v>
      </c>
      <c r="D164" s="133"/>
      <c r="E164" s="133"/>
      <c r="F164" s="133"/>
      <c r="G164" s="133"/>
      <c r="H164" s="133"/>
      <c r="I164" s="133"/>
      <c r="J164" s="133"/>
      <c r="K164" s="133"/>
      <c r="L164" s="133"/>
      <c r="M164" s="133"/>
      <c r="N164" s="133"/>
      <c r="O164" s="133"/>
      <c r="P164" s="133"/>
      <c r="Q164" s="133"/>
      <c r="R164" s="133"/>
      <c r="S164" s="133"/>
      <c r="T164" s="133"/>
      <c r="U164" s="133"/>
    </row>
    <row r="165" spans="1:21" ht="27.6" hidden="1" x14ac:dyDescent="0.3">
      <c r="A165" s="14"/>
      <c r="B165" s="135" t="s">
        <v>315</v>
      </c>
      <c r="C165" s="135" t="s">
        <v>316</v>
      </c>
      <c r="D165" s="133"/>
      <c r="E165" s="133"/>
      <c r="F165" s="133"/>
      <c r="G165" s="133"/>
      <c r="H165" s="133"/>
      <c r="I165" s="133"/>
      <c r="J165" s="133"/>
      <c r="K165" s="133"/>
      <c r="L165" s="133"/>
      <c r="M165" s="133"/>
      <c r="N165" s="133"/>
      <c r="O165" s="133"/>
      <c r="P165" s="133"/>
      <c r="Q165" s="133"/>
      <c r="R165" s="133"/>
      <c r="S165" s="133"/>
      <c r="T165" s="133"/>
      <c r="U165" s="133"/>
    </row>
    <row r="166" spans="1:21" x14ac:dyDescent="0.3">
      <c r="A166" s="14"/>
      <c r="B166" s="132" t="s">
        <v>317</v>
      </c>
      <c r="C166" s="132" t="s">
        <v>318</v>
      </c>
      <c r="D166" s="133">
        <f t="shared" ref="D166:T166" si="83">D94</f>
        <v>362</v>
      </c>
      <c r="E166" s="133">
        <f t="shared" si="83"/>
        <v>376</v>
      </c>
      <c r="F166" s="133">
        <f t="shared" si="83"/>
        <v>462</v>
      </c>
      <c r="G166" s="133">
        <f t="shared" si="83"/>
        <v>560</v>
      </c>
      <c r="H166" s="133">
        <f t="shared" si="83"/>
        <v>649</v>
      </c>
      <c r="I166" s="133">
        <f t="shared" si="83"/>
        <v>768</v>
      </c>
      <c r="J166" s="133">
        <f t="shared" si="83"/>
        <v>836</v>
      </c>
      <c r="K166" s="133">
        <f t="shared" si="83"/>
        <v>983</v>
      </c>
      <c r="L166" s="133">
        <f t="shared" si="83"/>
        <v>1102</v>
      </c>
      <c r="M166" s="133">
        <f t="shared" si="83"/>
        <v>1219</v>
      </c>
      <c r="N166" s="133">
        <f t="shared" si="83"/>
        <v>1440</v>
      </c>
      <c r="O166" s="133">
        <f t="shared" si="83"/>
        <v>1544</v>
      </c>
      <c r="P166" s="133">
        <f t="shared" si="83"/>
        <v>1609</v>
      </c>
      <c r="Q166" s="133">
        <f t="shared" si="83"/>
        <v>1557</v>
      </c>
      <c r="R166" s="133">
        <f t="shared" si="83"/>
        <v>1623</v>
      </c>
      <c r="S166" s="133">
        <f t="shared" si="83"/>
        <v>1444</v>
      </c>
      <c r="T166" s="133">
        <f t="shared" si="83"/>
        <v>1591</v>
      </c>
      <c r="U166" s="133">
        <f>U94</f>
        <v>1575.5</v>
      </c>
    </row>
    <row r="167" spans="1:21" hidden="1" x14ac:dyDescent="0.3">
      <c r="A167" s="14"/>
      <c r="B167" s="135" t="s">
        <v>319</v>
      </c>
      <c r="C167" s="135" t="s">
        <v>320</v>
      </c>
      <c r="D167" s="131"/>
      <c r="E167" s="131"/>
      <c r="F167" s="131"/>
      <c r="G167" s="131"/>
      <c r="H167" s="131"/>
      <c r="I167" s="131"/>
      <c r="J167" s="131"/>
      <c r="K167" s="131"/>
      <c r="L167" s="131"/>
      <c r="M167" s="131"/>
      <c r="N167" s="131"/>
      <c r="O167" s="131"/>
      <c r="P167" s="131"/>
      <c r="Q167" s="131"/>
      <c r="R167" s="131"/>
      <c r="S167" s="131"/>
      <c r="T167" s="131"/>
      <c r="U167" s="131"/>
    </row>
    <row r="168" spans="1:21" hidden="1" x14ac:dyDescent="0.3">
      <c r="A168" s="14"/>
      <c r="B168" s="136" t="s">
        <v>321</v>
      </c>
      <c r="C168" s="136" t="s">
        <v>322</v>
      </c>
      <c r="D168" s="133"/>
      <c r="E168" s="133"/>
      <c r="F168" s="133"/>
      <c r="G168" s="133"/>
      <c r="H168" s="133"/>
      <c r="I168" s="133"/>
      <c r="J168" s="133"/>
      <c r="K168" s="133"/>
      <c r="L168" s="133"/>
      <c r="M168" s="133"/>
      <c r="N168" s="133"/>
      <c r="O168" s="133"/>
      <c r="P168" s="133"/>
      <c r="Q168" s="133"/>
      <c r="R168" s="133"/>
      <c r="S168" s="133"/>
      <c r="T168" s="133"/>
      <c r="U168" s="133"/>
    </row>
    <row r="169" spans="1:21" ht="55.2" hidden="1" x14ac:dyDescent="0.3">
      <c r="A169" s="14"/>
      <c r="B169" s="139" t="s">
        <v>323</v>
      </c>
      <c r="C169" s="139" t="s">
        <v>324</v>
      </c>
      <c r="D169" s="131"/>
      <c r="E169" s="131"/>
      <c r="F169" s="131"/>
      <c r="G169" s="131"/>
      <c r="H169" s="131"/>
      <c r="I169" s="131"/>
      <c r="J169" s="131"/>
      <c r="K169" s="131"/>
      <c r="L169" s="131"/>
      <c r="M169" s="131"/>
      <c r="N169" s="131"/>
      <c r="O169" s="131"/>
      <c r="P169" s="131"/>
      <c r="Q169" s="131"/>
      <c r="R169" s="131"/>
      <c r="S169" s="131"/>
      <c r="T169" s="131"/>
      <c r="U169" s="137"/>
    </row>
    <row r="170" spans="1:21" ht="27.6" hidden="1" x14ac:dyDescent="0.3">
      <c r="A170" s="14"/>
      <c r="B170" s="140" t="s">
        <v>325</v>
      </c>
      <c r="C170" s="140" t="s">
        <v>326</v>
      </c>
      <c r="D170" s="133"/>
      <c r="E170" s="133"/>
      <c r="F170" s="133"/>
      <c r="G170" s="133"/>
      <c r="H170" s="133"/>
      <c r="I170" s="133"/>
      <c r="J170" s="133"/>
      <c r="K170" s="133"/>
      <c r="L170" s="133"/>
      <c r="M170" s="133"/>
      <c r="N170" s="133"/>
      <c r="O170" s="133"/>
      <c r="P170" s="133"/>
      <c r="Q170" s="133"/>
      <c r="R170" s="133"/>
      <c r="S170" s="133"/>
      <c r="T170" s="133"/>
      <c r="U170" s="133"/>
    </row>
    <row r="171" spans="1:21" ht="27.6" hidden="1" x14ac:dyDescent="0.3">
      <c r="A171" s="14"/>
      <c r="B171" s="139" t="s">
        <v>327</v>
      </c>
      <c r="C171" s="139" t="s">
        <v>328</v>
      </c>
      <c r="D171" s="131"/>
      <c r="E171" s="131"/>
      <c r="F171" s="131"/>
      <c r="G171" s="131"/>
      <c r="H171" s="131"/>
      <c r="I171" s="131"/>
      <c r="J171" s="131"/>
      <c r="K171" s="131"/>
      <c r="L171" s="131"/>
      <c r="M171" s="131"/>
      <c r="N171" s="131"/>
      <c r="O171" s="131"/>
      <c r="P171" s="131"/>
      <c r="Q171" s="131"/>
      <c r="R171" s="131"/>
      <c r="S171" s="131"/>
      <c r="T171" s="131"/>
      <c r="U171" s="131"/>
    </row>
    <row r="172" spans="1:21" ht="27.6" hidden="1" x14ac:dyDescent="0.3">
      <c r="A172" s="14"/>
      <c r="B172" s="136" t="s">
        <v>329</v>
      </c>
      <c r="C172" s="136" t="s">
        <v>330</v>
      </c>
      <c r="D172" s="133"/>
      <c r="E172" s="133"/>
      <c r="F172" s="133"/>
      <c r="G172" s="133"/>
      <c r="H172" s="133"/>
      <c r="I172" s="133"/>
      <c r="J172" s="133"/>
      <c r="K172" s="133"/>
      <c r="L172" s="133"/>
      <c r="M172" s="133"/>
      <c r="N172" s="133"/>
      <c r="O172" s="133"/>
      <c r="P172" s="133"/>
      <c r="Q172" s="133"/>
      <c r="R172" s="133"/>
      <c r="S172" s="133"/>
      <c r="T172" s="133"/>
      <c r="U172" s="133"/>
    </row>
    <row r="173" spans="1:21" ht="27.6" x14ac:dyDescent="0.3">
      <c r="A173" s="14"/>
      <c r="B173" s="142" t="s">
        <v>331</v>
      </c>
      <c r="C173" s="142" t="s">
        <v>332</v>
      </c>
      <c r="D173" s="131"/>
      <c r="E173" s="131"/>
      <c r="F173" s="131"/>
      <c r="G173" s="131"/>
      <c r="H173" s="131"/>
      <c r="I173" s="131"/>
      <c r="J173" s="131"/>
      <c r="K173" s="131"/>
      <c r="L173" s="131"/>
      <c r="M173" s="131"/>
      <c r="N173" s="131"/>
      <c r="O173" s="131"/>
      <c r="P173" s="131"/>
      <c r="Q173" s="131"/>
      <c r="R173" s="131"/>
      <c r="S173" s="131"/>
      <c r="T173" s="131"/>
      <c r="U173" s="131"/>
    </row>
    <row r="174" spans="1:21" hidden="1" x14ac:dyDescent="0.3">
      <c r="A174" s="14"/>
      <c r="B174" s="136" t="s">
        <v>333</v>
      </c>
      <c r="C174" s="136" t="s">
        <v>334</v>
      </c>
      <c r="D174" s="133"/>
      <c r="E174" s="133"/>
      <c r="F174" s="133"/>
      <c r="G174" s="133"/>
      <c r="H174" s="133"/>
      <c r="I174" s="133"/>
      <c r="J174" s="133"/>
      <c r="K174" s="133"/>
      <c r="L174" s="133"/>
      <c r="M174" s="133"/>
      <c r="N174" s="133"/>
      <c r="O174" s="133"/>
      <c r="P174" s="133"/>
      <c r="Q174" s="133"/>
      <c r="R174" s="133"/>
      <c r="S174" s="133"/>
      <c r="T174" s="133"/>
      <c r="U174" s="133"/>
    </row>
    <row r="175" spans="1:21" ht="27.6" hidden="1" x14ac:dyDescent="0.3">
      <c r="A175" s="14"/>
      <c r="B175" s="139" t="s">
        <v>335</v>
      </c>
      <c r="C175" s="139" t="s">
        <v>336</v>
      </c>
      <c r="D175" s="131"/>
      <c r="E175" s="131"/>
      <c r="F175" s="131"/>
      <c r="G175" s="131"/>
      <c r="H175" s="131"/>
      <c r="I175" s="131"/>
      <c r="J175" s="131"/>
      <c r="K175" s="131"/>
      <c r="L175" s="131"/>
      <c r="M175" s="131"/>
      <c r="N175" s="131"/>
      <c r="O175" s="131"/>
      <c r="P175" s="131"/>
      <c r="Q175" s="131"/>
      <c r="R175" s="131"/>
      <c r="S175" s="131"/>
      <c r="T175" s="131"/>
      <c r="U175" s="131"/>
    </row>
    <row r="176" spans="1:21" hidden="1" x14ac:dyDescent="0.3">
      <c r="A176" s="14"/>
      <c r="B176" s="140" t="s">
        <v>337</v>
      </c>
      <c r="C176" s="140" t="s">
        <v>338</v>
      </c>
      <c r="D176" s="133"/>
      <c r="E176" s="133"/>
      <c r="F176" s="133"/>
      <c r="G176" s="133"/>
      <c r="H176" s="133"/>
      <c r="I176" s="133"/>
      <c r="J176" s="133"/>
      <c r="K176" s="133"/>
      <c r="L176" s="133"/>
      <c r="M176" s="133"/>
      <c r="N176" s="133"/>
      <c r="O176" s="133"/>
      <c r="P176" s="133"/>
      <c r="Q176" s="133"/>
      <c r="R176" s="133"/>
      <c r="S176" s="133"/>
      <c r="T176" s="133"/>
      <c r="U176" s="133"/>
    </row>
    <row r="177" spans="1:21" hidden="1" x14ac:dyDescent="0.3">
      <c r="A177" s="14"/>
      <c r="B177" s="135" t="s">
        <v>339</v>
      </c>
      <c r="C177" s="135" t="s">
        <v>340</v>
      </c>
      <c r="D177" s="131"/>
      <c r="E177" s="131"/>
      <c r="F177" s="131"/>
      <c r="G177" s="131"/>
      <c r="H177" s="131"/>
      <c r="I177" s="131"/>
      <c r="J177" s="131"/>
      <c r="K177" s="131"/>
      <c r="L177" s="131"/>
      <c r="M177" s="131"/>
      <c r="N177" s="131"/>
      <c r="O177" s="131"/>
      <c r="P177" s="131"/>
      <c r="Q177" s="131"/>
      <c r="R177" s="131"/>
      <c r="S177" s="131"/>
      <c r="T177" s="131"/>
      <c r="U177" s="131"/>
    </row>
    <row r="178" spans="1:21" ht="27.6" hidden="1" x14ac:dyDescent="0.3">
      <c r="A178" s="14"/>
      <c r="B178" s="140" t="s">
        <v>341</v>
      </c>
      <c r="C178" s="140" t="s">
        <v>342</v>
      </c>
      <c r="D178" s="133"/>
      <c r="E178" s="133"/>
      <c r="F178" s="133"/>
      <c r="G178" s="133"/>
      <c r="H178" s="133"/>
      <c r="I178" s="133"/>
      <c r="J178" s="133"/>
      <c r="K178" s="133"/>
      <c r="L178" s="133"/>
      <c r="M178" s="133"/>
      <c r="N178" s="133"/>
      <c r="O178" s="133"/>
      <c r="P178" s="133"/>
      <c r="Q178" s="133"/>
      <c r="R178" s="133"/>
      <c r="S178" s="133"/>
      <c r="T178" s="133"/>
      <c r="U178" s="133"/>
    </row>
    <row r="179" spans="1:21" hidden="1" x14ac:dyDescent="0.3">
      <c r="A179" s="14"/>
      <c r="B179" s="139" t="s">
        <v>343</v>
      </c>
      <c r="C179" s="139" t="s">
        <v>344</v>
      </c>
      <c r="D179" s="131"/>
      <c r="E179" s="131"/>
      <c r="F179" s="131"/>
      <c r="G179" s="131"/>
      <c r="H179" s="131"/>
      <c r="I179" s="131"/>
      <c r="J179" s="131"/>
      <c r="K179" s="131"/>
      <c r="L179" s="131"/>
      <c r="M179" s="131"/>
      <c r="N179" s="131"/>
      <c r="O179" s="131"/>
      <c r="P179" s="131"/>
      <c r="Q179" s="131"/>
      <c r="R179" s="131"/>
      <c r="S179" s="131"/>
      <c r="T179" s="131"/>
      <c r="U179" s="131"/>
    </row>
    <row r="180" spans="1:21" ht="27.6" hidden="1" x14ac:dyDescent="0.3">
      <c r="A180" s="14"/>
      <c r="B180" s="146" t="s">
        <v>345</v>
      </c>
      <c r="C180" s="146" t="s">
        <v>346</v>
      </c>
      <c r="D180" s="133"/>
      <c r="E180" s="133"/>
      <c r="F180" s="133"/>
      <c r="G180" s="133"/>
      <c r="H180" s="133"/>
      <c r="I180" s="133"/>
      <c r="J180" s="133"/>
      <c r="K180" s="133"/>
      <c r="L180" s="133"/>
      <c r="M180" s="133"/>
      <c r="N180" s="133"/>
      <c r="O180" s="133"/>
      <c r="P180" s="133"/>
      <c r="Q180" s="133"/>
      <c r="R180" s="133"/>
      <c r="S180" s="133"/>
      <c r="T180" s="133"/>
      <c r="U180" s="133"/>
    </row>
    <row r="181" spans="1:21" ht="27.6" hidden="1" x14ac:dyDescent="0.3">
      <c r="A181" s="14"/>
      <c r="B181" s="147" t="s">
        <v>347</v>
      </c>
      <c r="C181" s="147" t="s">
        <v>348</v>
      </c>
      <c r="D181" s="131"/>
      <c r="E181" s="131"/>
      <c r="F181" s="131"/>
      <c r="G181" s="131"/>
      <c r="H181" s="131"/>
      <c r="I181" s="131"/>
      <c r="J181" s="131"/>
      <c r="K181" s="131"/>
      <c r="L181" s="131"/>
      <c r="M181" s="131"/>
      <c r="N181" s="131"/>
      <c r="O181" s="131"/>
      <c r="P181" s="131"/>
      <c r="Q181" s="131"/>
      <c r="R181" s="131"/>
      <c r="S181" s="131"/>
      <c r="T181" s="131"/>
      <c r="U181" s="131"/>
    </row>
    <row r="182" spans="1:21" ht="41.4" hidden="1" x14ac:dyDescent="0.3">
      <c r="A182" s="14"/>
      <c r="B182" s="146" t="s">
        <v>349</v>
      </c>
      <c r="C182" s="146" t="s">
        <v>350</v>
      </c>
      <c r="D182" s="133"/>
      <c r="E182" s="133"/>
      <c r="F182" s="133"/>
      <c r="G182" s="133"/>
      <c r="H182" s="133"/>
      <c r="I182" s="133"/>
      <c r="J182" s="133"/>
      <c r="K182" s="133"/>
      <c r="L182" s="133"/>
      <c r="M182" s="133"/>
      <c r="N182" s="133"/>
      <c r="O182" s="133"/>
      <c r="P182" s="133"/>
      <c r="Q182" s="133"/>
      <c r="R182" s="133"/>
      <c r="S182" s="133"/>
      <c r="T182" s="133"/>
      <c r="U182" s="133"/>
    </row>
    <row r="183" spans="1:21" ht="27.6" hidden="1" x14ac:dyDescent="0.3">
      <c r="A183" s="14"/>
      <c r="B183" s="147" t="s">
        <v>351</v>
      </c>
      <c r="C183" s="147" t="s">
        <v>352</v>
      </c>
      <c r="D183" s="131"/>
      <c r="E183" s="131"/>
      <c r="F183" s="131"/>
      <c r="G183" s="131"/>
      <c r="H183" s="131"/>
      <c r="I183" s="131"/>
      <c r="J183" s="131"/>
      <c r="K183" s="131"/>
      <c r="L183" s="131"/>
      <c r="M183" s="131"/>
      <c r="N183" s="131"/>
      <c r="O183" s="131"/>
      <c r="P183" s="131"/>
      <c r="Q183" s="131"/>
      <c r="R183" s="131"/>
      <c r="S183" s="131"/>
      <c r="T183" s="131"/>
      <c r="U183" s="131"/>
    </row>
    <row r="184" spans="1:21" ht="27.6" hidden="1" x14ac:dyDescent="0.3">
      <c r="A184" s="14"/>
      <c r="B184" s="136" t="s">
        <v>353</v>
      </c>
      <c r="C184" s="136" t="s">
        <v>354</v>
      </c>
      <c r="D184" s="133"/>
      <c r="E184" s="133"/>
      <c r="F184" s="133"/>
      <c r="G184" s="133"/>
      <c r="H184" s="133"/>
      <c r="I184" s="133"/>
      <c r="J184" s="133"/>
      <c r="K184" s="133"/>
      <c r="L184" s="133"/>
      <c r="M184" s="133"/>
      <c r="N184" s="133"/>
      <c r="O184" s="133"/>
      <c r="P184" s="133"/>
      <c r="Q184" s="133"/>
      <c r="R184" s="133"/>
      <c r="S184" s="133"/>
      <c r="T184" s="133"/>
      <c r="U184" s="133"/>
    </row>
    <row r="185" spans="1:21" hidden="1" x14ac:dyDescent="0.3">
      <c r="A185" s="14"/>
      <c r="B185" s="130" t="s">
        <v>355</v>
      </c>
      <c r="C185" s="130" t="s">
        <v>356</v>
      </c>
      <c r="D185" s="131"/>
      <c r="E185" s="131"/>
      <c r="F185" s="131"/>
      <c r="G185" s="131"/>
      <c r="H185" s="131"/>
      <c r="I185" s="131"/>
      <c r="J185" s="131"/>
      <c r="K185" s="131"/>
      <c r="L185" s="131"/>
      <c r="M185" s="131"/>
      <c r="N185" s="131"/>
      <c r="O185" s="131"/>
      <c r="P185" s="131"/>
      <c r="Q185" s="131"/>
      <c r="R185" s="131"/>
      <c r="S185" s="131"/>
      <c r="T185" s="131"/>
      <c r="U185" s="131"/>
    </row>
    <row r="186" spans="1:21" ht="27.6" hidden="1" x14ac:dyDescent="0.3">
      <c r="A186" s="14"/>
      <c r="B186" s="141" t="s">
        <v>357</v>
      </c>
      <c r="C186" s="141" t="s">
        <v>358</v>
      </c>
      <c r="D186" s="148"/>
      <c r="E186" s="148"/>
      <c r="F186" s="148"/>
      <c r="G186" s="148"/>
      <c r="H186" s="148"/>
      <c r="I186" s="148"/>
      <c r="J186" s="148"/>
      <c r="K186" s="148"/>
      <c r="L186" s="138"/>
      <c r="M186" s="148"/>
      <c r="N186" s="138"/>
      <c r="O186" s="138"/>
      <c r="P186" s="138"/>
      <c r="Q186" s="138"/>
      <c r="R186" s="138"/>
      <c r="S186" s="148"/>
      <c r="T186" s="148"/>
      <c r="U186" s="148"/>
    </row>
    <row r="187" spans="1:21" hidden="1" x14ac:dyDescent="0.3">
      <c r="A187" s="14"/>
      <c r="B187" s="130" t="s">
        <v>359</v>
      </c>
      <c r="C187" s="130" t="s">
        <v>360</v>
      </c>
      <c r="D187" s="149"/>
      <c r="E187" s="149"/>
      <c r="F187" s="149"/>
      <c r="G187" s="149"/>
      <c r="H187" s="149"/>
      <c r="I187" s="149"/>
      <c r="J187" s="149"/>
      <c r="K187" s="149"/>
      <c r="L187" s="138"/>
      <c r="M187" s="149"/>
      <c r="N187" s="138"/>
      <c r="O187" s="138"/>
      <c r="P187" s="138"/>
      <c r="Q187" s="138"/>
      <c r="R187" s="138"/>
      <c r="S187" s="149"/>
      <c r="T187" s="149"/>
      <c r="U187" s="149"/>
    </row>
    <row r="188" spans="1:21" hidden="1" x14ac:dyDescent="0.3">
      <c r="A188" s="14"/>
      <c r="B188" s="136" t="s">
        <v>361</v>
      </c>
      <c r="C188" s="136" t="s">
        <v>362</v>
      </c>
      <c r="D188" s="148"/>
      <c r="E188" s="148"/>
      <c r="F188" s="148"/>
      <c r="G188" s="148"/>
      <c r="H188" s="148"/>
      <c r="I188" s="148"/>
      <c r="J188" s="148"/>
      <c r="K188" s="148"/>
      <c r="L188" s="138"/>
      <c r="M188" s="148"/>
      <c r="N188" s="138"/>
      <c r="O188" s="138"/>
      <c r="P188" s="138"/>
      <c r="Q188" s="138"/>
      <c r="R188" s="138"/>
      <c r="S188" s="148"/>
      <c r="T188" s="148"/>
      <c r="U188" s="148"/>
    </row>
    <row r="189" spans="1:21" hidden="1" x14ac:dyDescent="0.3">
      <c r="A189" s="14"/>
      <c r="B189" s="135" t="s">
        <v>363</v>
      </c>
      <c r="C189" s="135" t="s">
        <v>364</v>
      </c>
      <c r="D189" s="149"/>
      <c r="E189" s="149"/>
      <c r="F189" s="149"/>
      <c r="G189" s="149"/>
      <c r="H189" s="149"/>
      <c r="I189" s="149"/>
      <c r="J189" s="149"/>
      <c r="K189" s="149"/>
      <c r="L189" s="138"/>
      <c r="M189" s="149"/>
      <c r="N189" s="138"/>
      <c r="O189" s="138"/>
      <c r="P189" s="138"/>
      <c r="Q189" s="138"/>
      <c r="R189" s="138"/>
      <c r="S189" s="149"/>
      <c r="T189" s="149"/>
      <c r="U189" s="149"/>
    </row>
    <row r="190" spans="1:21" ht="27.6" hidden="1" x14ac:dyDescent="0.3">
      <c r="A190" s="14"/>
      <c r="B190" s="136" t="s">
        <v>365</v>
      </c>
      <c r="C190" s="136" t="s">
        <v>366</v>
      </c>
      <c r="D190" s="148"/>
      <c r="E190" s="148"/>
      <c r="F190" s="148"/>
      <c r="G190" s="148"/>
      <c r="H190" s="148"/>
      <c r="I190" s="148"/>
      <c r="J190" s="148"/>
      <c r="K190" s="148"/>
      <c r="L190" s="138"/>
      <c r="M190" s="148"/>
      <c r="N190" s="138"/>
      <c r="O190" s="138"/>
      <c r="P190" s="138"/>
      <c r="Q190" s="138"/>
      <c r="R190" s="138"/>
      <c r="S190" s="148"/>
      <c r="T190" s="148"/>
      <c r="U190" s="148"/>
    </row>
    <row r="191" spans="1:21" hidden="1" x14ac:dyDescent="0.3">
      <c r="A191" s="14"/>
      <c r="B191" s="135" t="s">
        <v>367</v>
      </c>
      <c r="C191" s="135" t="s">
        <v>368</v>
      </c>
      <c r="D191" s="149"/>
      <c r="E191" s="149"/>
      <c r="F191" s="149"/>
      <c r="G191" s="149"/>
      <c r="H191" s="149"/>
      <c r="I191" s="149"/>
      <c r="J191" s="149"/>
      <c r="K191" s="149"/>
      <c r="L191" s="138"/>
      <c r="M191" s="149"/>
      <c r="N191" s="138"/>
      <c r="O191" s="138"/>
      <c r="P191" s="138"/>
      <c r="Q191" s="138"/>
      <c r="R191" s="138"/>
      <c r="S191" s="149"/>
      <c r="T191" s="149"/>
      <c r="U191" s="149"/>
    </row>
    <row r="192" spans="1:21" hidden="1" x14ac:dyDescent="0.3">
      <c r="A192" s="14"/>
      <c r="B192" s="141" t="s">
        <v>369</v>
      </c>
      <c r="C192" s="141" t="s">
        <v>370</v>
      </c>
      <c r="D192" s="148"/>
      <c r="E192" s="148"/>
      <c r="F192" s="148"/>
      <c r="G192" s="148"/>
      <c r="H192" s="148"/>
      <c r="I192" s="148"/>
      <c r="J192" s="148"/>
      <c r="K192" s="148"/>
      <c r="L192" s="138"/>
      <c r="M192" s="148"/>
      <c r="N192" s="138"/>
      <c r="O192" s="138"/>
      <c r="P192" s="138"/>
      <c r="Q192" s="138"/>
      <c r="R192" s="138"/>
      <c r="S192" s="148"/>
      <c r="T192" s="148"/>
      <c r="U192" s="148"/>
    </row>
    <row r="193" spans="1:21" hidden="1" x14ac:dyDescent="0.3">
      <c r="A193" s="14"/>
      <c r="B193" s="135" t="s">
        <v>371</v>
      </c>
      <c r="C193" s="135" t="s">
        <v>372</v>
      </c>
      <c r="D193" s="149"/>
      <c r="E193" s="149"/>
      <c r="F193" s="149"/>
      <c r="G193" s="149"/>
      <c r="H193" s="149"/>
      <c r="I193" s="149"/>
      <c r="J193" s="149"/>
      <c r="K193" s="149"/>
      <c r="L193" s="138"/>
      <c r="M193" s="149"/>
      <c r="N193" s="138"/>
      <c r="O193" s="138"/>
      <c r="P193" s="138"/>
      <c r="Q193" s="138"/>
      <c r="R193" s="138"/>
      <c r="S193" s="149"/>
      <c r="T193" s="149"/>
      <c r="U193" s="149"/>
    </row>
    <row r="194" spans="1:21" ht="27.6" hidden="1" x14ac:dyDescent="0.3">
      <c r="A194" s="14"/>
      <c r="B194" s="136" t="s">
        <v>373</v>
      </c>
      <c r="C194" s="136" t="s">
        <v>374</v>
      </c>
      <c r="D194" s="148"/>
      <c r="E194" s="148"/>
      <c r="F194" s="148"/>
      <c r="G194" s="148"/>
      <c r="H194" s="148"/>
      <c r="I194" s="148"/>
      <c r="J194" s="148"/>
      <c r="K194" s="148"/>
      <c r="L194" s="138"/>
      <c r="M194" s="148"/>
      <c r="N194" s="138"/>
      <c r="O194" s="138"/>
      <c r="P194" s="138"/>
      <c r="Q194" s="138"/>
      <c r="R194" s="138"/>
      <c r="S194" s="148"/>
      <c r="T194" s="148"/>
      <c r="U194" s="148"/>
    </row>
    <row r="195" spans="1:21" ht="27.6" hidden="1" x14ac:dyDescent="0.3">
      <c r="A195" s="14"/>
      <c r="B195" s="135" t="s">
        <v>375</v>
      </c>
      <c r="C195" s="135" t="s">
        <v>376</v>
      </c>
      <c r="D195" s="149"/>
      <c r="E195" s="149"/>
      <c r="F195" s="149"/>
      <c r="G195" s="149"/>
      <c r="H195" s="149"/>
      <c r="I195" s="149"/>
      <c r="J195" s="149"/>
      <c r="K195" s="149"/>
      <c r="L195" s="138"/>
      <c r="M195" s="149"/>
      <c r="N195" s="138"/>
      <c r="O195" s="138"/>
      <c r="P195" s="138"/>
      <c r="Q195" s="138"/>
      <c r="R195" s="138"/>
      <c r="S195" s="149"/>
      <c r="T195" s="149"/>
      <c r="U195" s="149"/>
    </row>
    <row r="196" spans="1:21" hidden="1" x14ac:dyDescent="0.3">
      <c r="A196" s="14"/>
      <c r="B196" s="141" t="s">
        <v>377</v>
      </c>
      <c r="C196" s="141" t="s">
        <v>378</v>
      </c>
      <c r="D196" s="148"/>
      <c r="E196" s="148"/>
      <c r="F196" s="148"/>
      <c r="G196" s="148"/>
      <c r="H196" s="148"/>
      <c r="I196" s="148"/>
      <c r="J196" s="148"/>
      <c r="K196" s="148"/>
      <c r="L196" s="138"/>
      <c r="M196" s="148"/>
      <c r="N196" s="138"/>
      <c r="O196" s="138"/>
      <c r="P196" s="138"/>
      <c r="Q196" s="138"/>
      <c r="R196" s="138"/>
      <c r="S196" s="148"/>
      <c r="T196" s="148"/>
      <c r="U196" s="148"/>
    </row>
    <row r="197" spans="1:21" hidden="1" x14ac:dyDescent="0.3">
      <c r="A197" s="14"/>
      <c r="B197" s="135" t="s">
        <v>379</v>
      </c>
      <c r="C197" s="135" t="s">
        <v>380</v>
      </c>
      <c r="D197" s="149"/>
      <c r="E197" s="149"/>
      <c r="F197" s="149"/>
      <c r="G197" s="149"/>
      <c r="H197" s="149"/>
      <c r="I197" s="149"/>
      <c r="J197" s="149"/>
      <c r="K197" s="149"/>
      <c r="L197" s="138"/>
      <c r="M197" s="149"/>
      <c r="N197" s="138"/>
      <c r="O197" s="138"/>
      <c r="P197" s="138"/>
      <c r="Q197" s="138"/>
      <c r="R197" s="138"/>
      <c r="S197" s="149"/>
      <c r="T197" s="149"/>
      <c r="U197" s="149"/>
    </row>
    <row r="198" spans="1:21" ht="27.6" hidden="1" x14ac:dyDescent="0.3">
      <c r="A198" s="14"/>
      <c r="B198" s="140" t="s">
        <v>381</v>
      </c>
      <c r="C198" s="140" t="s">
        <v>382</v>
      </c>
      <c r="D198" s="148"/>
      <c r="E198" s="148"/>
      <c r="F198" s="148"/>
      <c r="G198" s="148"/>
      <c r="H198" s="148"/>
      <c r="I198" s="148"/>
      <c r="J198" s="148"/>
      <c r="K198" s="148"/>
      <c r="L198" s="138"/>
      <c r="M198" s="148"/>
      <c r="N198" s="138"/>
      <c r="O198" s="138"/>
      <c r="P198" s="138"/>
      <c r="Q198" s="138"/>
      <c r="R198" s="138"/>
      <c r="S198" s="148"/>
      <c r="T198" s="148"/>
      <c r="U198" s="148"/>
    </row>
    <row r="199" spans="1:21" hidden="1" x14ac:dyDescent="0.3">
      <c r="A199" s="14"/>
      <c r="B199" s="139" t="s">
        <v>383</v>
      </c>
      <c r="C199" s="139" t="s">
        <v>384</v>
      </c>
      <c r="D199" s="149"/>
      <c r="E199" s="149"/>
      <c r="F199" s="149"/>
      <c r="G199" s="149"/>
      <c r="H199" s="149"/>
      <c r="I199" s="149"/>
      <c r="J199" s="149"/>
      <c r="K199" s="149"/>
      <c r="L199" s="138"/>
      <c r="M199" s="149"/>
      <c r="N199" s="138"/>
      <c r="O199" s="138"/>
      <c r="P199" s="138"/>
      <c r="Q199" s="138"/>
      <c r="R199" s="138"/>
      <c r="S199" s="149"/>
      <c r="T199" s="149"/>
      <c r="U199" s="149"/>
    </row>
    <row r="200" spans="1:21" ht="27.6" hidden="1" x14ac:dyDescent="0.3">
      <c r="A200" s="14"/>
      <c r="B200" s="140" t="s">
        <v>385</v>
      </c>
      <c r="C200" s="140" t="s">
        <v>386</v>
      </c>
      <c r="D200" s="148"/>
      <c r="E200" s="148"/>
      <c r="F200" s="148"/>
      <c r="G200" s="148"/>
      <c r="H200" s="148"/>
      <c r="I200" s="148"/>
      <c r="J200" s="148"/>
      <c r="K200" s="148"/>
      <c r="L200" s="138"/>
      <c r="M200" s="148"/>
      <c r="N200" s="138"/>
      <c r="O200" s="138"/>
      <c r="P200" s="138"/>
      <c r="Q200" s="138"/>
      <c r="R200" s="138"/>
      <c r="S200" s="148"/>
      <c r="T200" s="148"/>
      <c r="U200" s="148"/>
    </row>
    <row r="201" spans="1:21" hidden="1" x14ac:dyDescent="0.3">
      <c r="A201" s="14"/>
      <c r="B201" s="139" t="s">
        <v>387</v>
      </c>
      <c r="C201" s="139" t="s">
        <v>388</v>
      </c>
      <c r="D201" s="149"/>
      <c r="E201" s="149"/>
      <c r="F201" s="149"/>
      <c r="G201" s="149"/>
      <c r="H201" s="149"/>
      <c r="I201" s="149"/>
      <c r="J201" s="149"/>
      <c r="K201" s="149"/>
      <c r="L201" s="138"/>
      <c r="M201" s="149"/>
      <c r="N201" s="138"/>
      <c r="O201" s="138"/>
      <c r="P201" s="138"/>
      <c r="Q201" s="138"/>
      <c r="R201" s="138"/>
      <c r="S201" s="149"/>
      <c r="T201" s="149"/>
      <c r="U201" s="149"/>
    </row>
    <row r="202" spans="1:21" hidden="1" x14ac:dyDescent="0.3">
      <c r="A202" s="14"/>
      <c r="B202" s="136" t="s">
        <v>389</v>
      </c>
      <c r="C202" s="136" t="s">
        <v>390</v>
      </c>
      <c r="D202" s="148"/>
      <c r="E202" s="148"/>
      <c r="F202" s="148"/>
      <c r="G202" s="148"/>
      <c r="H202" s="148"/>
      <c r="I202" s="148"/>
      <c r="J202" s="148"/>
      <c r="K202" s="148"/>
      <c r="L202" s="138"/>
      <c r="M202" s="148"/>
      <c r="N202" s="138"/>
      <c r="O202" s="138"/>
      <c r="P202" s="138"/>
      <c r="Q202" s="138"/>
      <c r="R202" s="138"/>
      <c r="S202" s="148"/>
      <c r="T202" s="148"/>
      <c r="U202" s="148"/>
    </row>
    <row r="203" spans="1:21" hidden="1" x14ac:dyDescent="0.3">
      <c r="A203" s="14"/>
      <c r="B203" s="135" t="s">
        <v>391</v>
      </c>
      <c r="C203" s="135" t="s">
        <v>392</v>
      </c>
      <c r="D203" s="149"/>
      <c r="E203" s="149"/>
      <c r="F203" s="149"/>
      <c r="G203" s="149"/>
      <c r="H203" s="149"/>
      <c r="I203" s="149"/>
      <c r="J203" s="149"/>
      <c r="K203" s="149"/>
      <c r="L203" s="138"/>
      <c r="M203" s="149"/>
      <c r="N203" s="138"/>
      <c r="O203" s="138"/>
      <c r="P203" s="138"/>
      <c r="Q203" s="138"/>
      <c r="R203" s="138"/>
      <c r="S203" s="149"/>
      <c r="T203" s="149"/>
      <c r="U203" s="149"/>
    </row>
    <row r="204" spans="1:21" hidden="1" x14ac:dyDescent="0.3">
      <c r="A204" s="14"/>
      <c r="B204" s="136" t="s">
        <v>393</v>
      </c>
      <c r="C204" s="136" t="s">
        <v>394</v>
      </c>
      <c r="D204" s="148"/>
      <c r="E204" s="148"/>
      <c r="F204" s="148"/>
      <c r="G204" s="148"/>
      <c r="H204" s="148"/>
      <c r="I204" s="148"/>
      <c r="J204" s="148"/>
      <c r="K204" s="148"/>
      <c r="L204" s="138"/>
      <c r="M204" s="148"/>
      <c r="N204" s="138"/>
      <c r="O204" s="138"/>
      <c r="P204" s="138"/>
      <c r="Q204" s="138"/>
      <c r="R204" s="138"/>
      <c r="S204" s="148"/>
      <c r="T204" s="148"/>
      <c r="U204" s="148"/>
    </row>
    <row r="205" spans="1:21" hidden="1" x14ac:dyDescent="0.3">
      <c r="A205" s="14"/>
      <c r="B205" s="139" t="s">
        <v>395</v>
      </c>
      <c r="C205" s="139" t="s">
        <v>396</v>
      </c>
      <c r="D205" s="149"/>
      <c r="E205" s="149"/>
      <c r="F205" s="149"/>
      <c r="G205" s="149"/>
      <c r="H205" s="149"/>
      <c r="I205" s="149"/>
      <c r="J205" s="149"/>
      <c r="K205" s="149"/>
      <c r="L205" s="138"/>
      <c r="M205" s="149"/>
      <c r="N205" s="138"/>
      <c r="O205" s="138"/>
      <c r="P205" s="138"/>
      <c r="Q205" s="138"/>
      <c r="R205" s="138"/>
      <c r="S205" s="149"/>
      <c r="T205" s="149"/>
      <c r="U205" s="149"/>
    </row>
    <row r="206" spans="1:21" ht="27.6" hidden="1" x14ac:dyDescent="0.3">
      <c r="A206" s="14"/>
      <c r="B206" s="140" t="s">
        <v>397</v>
      </c>
      <c r="C206" s="140" t="s">
        <v>398</v>
      </c>
      <c r="D206" s="148"/>
      <c r="E206" s="148"/>
      <c r="F206" s="148"/>
      <c r="G206" s="148"/>
      <c r="H206" s="148"/>
      <c r="I206" s="148"/>
      <c r="J206" s="148"/>
      <c r="K206" s="148"/>
      <c r="L206" s="138"/>
      <c r="M206" s="148"/>
      <c r="N206" s="138"/>
      <c r="O206" s="138"/>
      <c r="P206" s="138"/>
      <c r="Q206" s="138"/>
      <c r="R206" s="138"/>
      <c r="S206" s="148"/>
      <c r="T206" s="148"/>
      <c r="U206" s="148"/>
    </row>
    <row r="207" spans="1:21" ht="27.6" hidden="1" x14ac:dyDescent="0.3">
      <c r="A207" s="14"/>
      <c r="B207" s="139" t="s">
        <v>399</v>
      </c>
      <c r="C207" s="139" t="s">
        <v>400</v>
      </c>
      <c r="D207" s="149"/>
      <c r="E207" s="149"/>
      <c r="F207" s="149"/>
      <c r="G207" s="149"/>
      <c r="H207" s="149"/>
      <c r="I207" s="149"/>
      <c r="J207" s="149"/>
      <c r="K207" s="149"/>
      <c r="L207" s="138"/>
      <c r="M207" s="149"/>
      <c r="N207" s="138"/>
      <c r="O207" s="138"/>
      <c r="P207" s="138"/>
      <c r="Q207" s="138"/>
      <c r="R207" s="138"/>
      <c r="S207" s="149"/>
      <c r="T207" s="149"/>
      <c r="U207" s="149"/>
    </row>
    <row r="208" spans="1:21" hidden="1" x14ac:dyDescent="0.3">
      <c r="A208" s="14"/>
      <c r="B208" s="140" t="s">
        <v>401</v>
      </c>
      <c r="C208" s="140" t="s">
        <v>402</v>
      </c>
      <c r="D208" s="148"/>
      <c r="E208" s="148"/>
      <c r="F208" s="148"/>
      <c r="G208" s="148"/>
      <c r="H208" s="148"/>
      <c r="I208" s="148"/>
      <c r="J208" s="148"/>
      <c r="K208" s="148"/>
      <c r="L208" s="138"/>
      <c r="M208" s="148"/>
      <c r="N208" s="138"/>
      <c r="O208" s="138"/>
      <c r="P208" s="138"/>
      <c r="Q208" s="138"/>
      <c r="R208" s="138"/>
      <c r="S208" s="148"/>
      <c r="T208" s="148"/>
      <c r="U208" s="148"/>
    </row>
    <row r="209" spans="1:21" ht="27.6" hidden="1" x14ac:dyDescent="0.3">
      <c r="A209" s="14"/>
      <c r="B209" s="139" t="s">
        <v>403</v>
      </c>
      <c r="C209" s="139" t="s">
        <v>404</v>
      </c>
      <c r="D209" s="149"/>
      <c r="E209" s="149"/>
      <c r="F209" s="149"/>
      <c r="G209" s="149"/>
      <c r="H209" s="149"/>
      <c r="I209" s="149"/>
      <c r="J209" s="149"/>
      <c r="K209" s="149"/>
      <c r="L209" s="138"/>
      <c r="M209" s="149"/>
      <c r="N209" s="138"/>
      <c r="O209" s="138"/>
      <c r="P209" s="138"/>
      <c r="Q209" s="138"/>
      <c r="R209" s="138"/>
      <c r="S209" s="149"/>
      <c r="T209" s="149"/>
      <c r="U209" s="149"/>
    </row>
    <row r="210" spans="1:21" hidden="1" x14ac:dyDescent="0.3">
      <c r="A210" s="14"/>
      <c r="B210" s="140" t="s">
        <v>405</v>
      </c>
      <c r="C210" s="140" t="s">
        <v>406</v>
      </c>
      <c r="D210" s="148"/>
      <c r="E210" s="148"/>
      <c r="F210" s="148"/>
      <c r="G210" s="148"/>
      <c r="H210" s="148"/>
      <c r="I210" s="148"/>
      <c r="J210" s="148"/>
      <c r="K210" s="148"/>
      <c r="L210" s="138"/>
      <c r="M210" s="148"/>
      <c r="N210" s="138"/>
      <c r="O210" s="138"/>
      <c r="P210" s="138"/>
      <c r="Q210" s="138"/>
      <c r="R210" s="138"/>
      <c r="S210" s="148"/>
      <c r="T210" s="148"/>
      <c r="U210" s="148"/>
    </row>
    <row r="211" spans="1:21" hidden="1" x14ac:dyDescent="0.3">
      <c r="A211" s="14"/>
      <c r="B211" s="135" t="s">
        <v>407</v>
      </c>
      <c r="C211" s="135" t="s">
        <v>408</v>
      </c>
      <c r="D211" s="149"/>
      <c r="E211" s="149"/>
      <c r="F211" s="149"/>
      <c r="G211" s="149"/>
      <c r="H211" s="149"/>
      <c r="I211" s="149"/>
      <c r="J211" s="149"/>
      <c r="K211" s="149"/>
      <c r="L211" s="138"/>
      <c r="M211" s="149"/>
      <c r="N211" s="138"/>
      <c r="O211" s="138"/>
      <c r="P211" s="138"/>
      <c r="Q211" s="138"/>
      <c r="R211" s="138"/>
      <c r="S211" s="149"/>
      <c r="T211" s="149"/>
      <c r="U211" s="149"/>
    </row>
    <row r="212" spans="1:21" ht="27.6" hidden="1" x14ac:dyDescent="0.3">
      <c r="A212" s="14"/>
      <c r="B212" s="136" t="s">
        <v>409</v>
      </c>
      <c r="C212" s="136" t="s">
        <v>410</v>
      </c>
      <c r="D212" s="148"/>
      <c r="E212" s="148"/>
      <c r="F212" s="148"/>
      <c r="G212" s="148"/>
      <c r="H212" s="148"/>
      <c r="I212" s="148"/>
      <c r="J212" s="148"/>
      <c r="K212" s="148"/>
      <c r="L212" s="138"/>
      <c r="M212" s="148"/>
      <c r="N212" s="138"/>
      <c r="O212" s="138"/>
      <c r="P212" s="138"/>
      <c r="Q212" s="138"/>
      <c r="R212" s="138"/>
      <c r="S212" s="148"/>
      <c r="T212" s="148"/>
      <c r="U212" s="148"/>
    </row>
    <row r="213" spans="1:21" hidden="1" x14ac:dyDescent="0.3">
      <c r="A213" s="14"/>
      <c r="B213" s="130" t="s">
        <v>411</v>
      </c>
      <c r="C213" s="130" t="s">
        <v>412</v>
      </c>
      <c r="D213" s="149"/>
      <c r="E213" s="149"/>
      <c r="F213" s="149"/>
      <c r="G213" s="149"/>
      <c r="H213" s="149"/>
      <c r="I213" s="149"/>
      <c r="J213" s="149"/>
      <c r="K213" s="149"/>
      <c r="L213" s="138"/>
      <c r="M213" s="149"/>
      <c r="N213" s="138"/>
      <c r="O213" s="138"/>
      <c r="P213" s="138"/>
      <c r="Q213" s="138"/>
      <c r="R213" s="138"/>
      <c r="S213" s="149"/>
      <c r="T213" s="149"/>
      <c r="U213" s="149"/>
    </row>
    <row r="214" spans="1:21" ht="27.6" hidden="1" x14ac:dyDescent="0.3">
      <c r="A214" s="14"/>
      <c r="B214" s="136" t="s">
        <v>413</v>
      </c>
      <c r="C214" s="136" t="s">
        <v>414</v>
      </c>
      <c r="D214" s="148"/>
      <c r="E214" s="148"/>
      <c r="F214" s="148"/>
      <c r="G214" s="148"/>
      <c r="H214" s="148"/>
      <c r="I214" s="148"/>
      <c r="J214" s="148"/>
      <c r="K214" s="148"/>
      <c r="L214" s="138"/>
      <c r="M214" s="148"/>
      <c r="N214" s="138"/>
      <c r="O214" s="138"/>
      <c r="P214" s="138"/>
      <c r="Q214" s="138"/>
      <c r="R214" s="138"/>
      <c r="S214" s="148"/>
      <c r="T214" s="148"/>
      <c r="U214" s="148"/>
    </row>
    <row r="215" spans="1:21" hidden="1" x14ac:dyDescent="0.3">
      <c r="A215" s="14"/>
      <c r="B215" s="135" t="s">
        <v>415</v>
      </c>
      <c r="C215" s="135" t="s">
        <v>416</v>
      </c>
      <c r="D215" s="149"/>
      <c r="E215" s="149"/>
      <c r="F215" s="149"/>
      <c r="G215" s="149"/>
      <c r="H215" s="149"/>
      <c r="I215" s="149"/>
      <c r="J215" s="149"/>
      <c r="K215" s="149"/>
      <c r="L215" s="138"/>
      <c r="M215" s="149"/>
      <c r="N215" s="138"/>
      <c r="O215" s="138"/>
      <c r="P215" s="138"/>
      <c r="Q215" s="138"/>
      <c r="R215" s="138"/>
      <c r="S215" s="149"/>
      <c r="T215" s="149"/>
      <c r="U215" s="149"/>
    </row>
    <row r="216" spans="1:21" hidden="1" x14ac:dyDescent="0.3">
      <c r="A216" s="14"/>
      <c r="B216" s="136" t="s">
        <v>417</v>
      </c>
      <c r="C216" s="136" t="s">
        <v>418</v>
      </c>
      <c r="D216" s="148"/>
      <c r="E216" s="148"/>
      <c r="F216" s="148"/>
      <c r="G216" s="148"/>
      <c r="H216" s="148"/>
      <c r="I216" s="148"/>
      <c r="J216" s="148"/>
      <c r="K216" s="148"/>
      <c r="L216" s="138"/>
      <c r="M216" s="148"/>
      <c r="N216" s="138"/>
      <c r="O216" s="138"/>
      <c r="P216" s="138"/>
      <c r="Q216" s="138"/>
      <c r="R216" s="138"/>
      <c r="S216" s="148"/>
      <c r="T216" s="148"/>
      <c r="U216" s="148"/>
    </row>
    <row r="217" spans="1:21" ht="27.6" hidden="1" x14ac:dyDescent="0.3">
      <c r="A217" s="14"/>
      <c r="B217" s="130" t="s">
        <v>419</v>
      </c>
      <c r="C217" s="130" t="s">
        <v>420</v>
      </c>
      <c r="D217" s="149"/>
      <c r="E217" s="149"/>
      <c r="F217" s="149"/>
      <c r="G217" s="149"/>
      <c r="H217" s="149"/>
      <c r="I217" s="149"/>
      <c r="J217" s="149"/>
      <c r="K217" s="149"/>
      <c r="L217" s="138"/>
      <c r="M217" s="149"/>
      <c r="N217" s="138"/>
      <c r="O217" s="138"/>
      <c r="P217" s="138"/>
      <c r="Q217" s="138"/>
      <c r="R217" s="138"/>
      <c r="S217" s="149"/>
      <c r="T217" s="149"/>
      <c r="U217" s="149"/>
    </row>
    <row r="218" spans="1:21" hidden="1" x14ac:dyDescent="0.3">
      <c r="A218" s="14"/>
      <c r="B218" s="136" t="s">
        <v>421</v>
      </c>
      <c r="C218" s="136" t="s">
        <v>422</v>
      </c>
      <c r="D218" s="148"/>
      <c r="E218" s="148"/>
      <c r="F218" s="148"/>
      <c r="G218" s="148"/>
      <c r="H218" s="148"/>
      <c r="I218" s="148"/>
      <c r="J218" s="148"/>
      <c r="K218" s="148"/>
      <c r="L218" s="138"/>
      <c r="M218" s="148"/>
      <c r="N218" s="138"/>
      <c r="O218" s="138"/>
      <c r="P218" s="138"/>
      <c r="Q218" s="138"/>
      <c r="R218" s="138"/>
      <c r="S218" s="148"/>
      <c r="T218" s="148"/>
      <c r="U218" s="148"/>
    </row>
    <row r="219" spans="1:21" ht="41.4" hidden="1" x14ac:dyDescent="0.3">
      <c r="A219" s="14"/>
      <c r="B219" s="135" t="s">
        <v>423</v>
      </c>
      <c r="C219" s="135" t="s">
        <v>424</v>
      </c>
      <c r="D219" s="149"/>
      <c r="E219" s="149"/>
      <c r="F219" s="149"/>
      <c r="G219" s="149"/>
      <c r="H219" s="149"/>
      <c r="I219" s="149"/>
      <c r="J219" s="149"/>
      <c r="K219" s="149"/>
      <c r="L219" s="138"/>
      <c r="M219" s="149"/>
      <c r="N219" s="138"/>
      <c r="O219" s="138"/>
      <c r="P219" s="138"/>
      <c r="Q219" s="138"/>
      <c r="R219" s="138"/>
      <c r="S219" s="149"/>
      <c r="T219" s="149"/>
      <c r="U219" s="149"/>
    </row>
    <row r="220" spans="1:21" ht="41.4" hidden="1" x14ac:dyDescent="0.3">
      <c r="A220" s="14"/>
      <c r="B220" s="136" t="s">
        <v>425</v>
      </c>
      <c r="C220" s="136" t="s">
        <v>426</v>
      </c>
      <c r="D220" s="148"/>
      <c r="E220" s="148"/>
      <c r="F220" s="148"/>
      <c r="G220" s="148"/>
      <c r="H220" s="148"/>
      <c r="I220" s="148"/>
      <c r="J220" s="148"/>
      <c r="K220" s="148"/>
      <c r="L220" s="138"/>
      <c r="M220" s="148"/>
      <c r="N220" s="138"/>
      <c r="O220" s="138"/>
      <c r="P220" s="138"/>
      <c r="Q220" s="138"/>
      <c r="R220" s="138"/>
      <c r="S220" s="148"/>
      <c r="T220" s="148"/>
      <c r="U220" s="148"/>
    </row>
    <row r="221" spans="1:21" hidden="1" x14ac:dyDescent="0.3">
      <c r="A221" s="14"/>
      <c r="B221" s="130" t="s">
        <v>427</v>
      </c>
      <c r="C221" s="130" t="s">
        <v>428</v>
      </c>
      <c r="D221" s="149"/>
      <c r="E221" s="149"/>
      <c r="F221" s="149"/>
      <c r="G221" s="149"/>
      <c r="H221" s="149"/>
      <c r="I221" s="149"/>
      <c r="J221" s="149"/>
      <c r="K221" s="149"/>
      <c r="L221" s="138"/>
      <c r="M221" s="149"/>
      <c r="N221" s="138"/>
      <c r="O221" s="138"/>
      <c r="P221" s="138"/>
      <c r="Q221" s="138"/>
      <c r="R221" s="138"/>
      <c r="S221" s="149"/>
      <c r="T221" s="149"/>
      <c r="U221" s="149"/>
    </row>
    <row r="222" spans="1:21" ht="27.6" hidden="1" x14ac:dyDescent="0.3">
      <c r="A222" s="14"/>
      <c r="B222" s="141" t="s">
        <v>429</v>
      </c>
      <c r="C222" s="141" t="s">
        <v>430</v>
      </c>
      <c r="D222" s="148"/>
      <c r="E222" s="148"/>
      <c r="F222" s="148"/>
      <c r="G222" s="148"/>
      <c r="H222" s="148"/>
      <c r="I222" s="148"/>
      <c r="J222" s="148"/>
      <c r="K222" s="148"/>
      <c r="L222" s="138"/>
      <c r="M222" s="148"/>
      <c r="N222" s="138"/>
      <c r="O222" s="138"/>
      <c r="P222" s="138"/>
      <c r="Q222" s="138"/>
      <c r="R222" s="138"/>
      <c r="S222" s="148"/>
      <c r="T222" s="148"/>
      <c r="U222" s="148"/>
    </row>
    <row r="223" spans="1:21" ht="27.6" hidden="1" x14ac:dyDescent="0.3">
      <c r="A223" s="14"/>
      <c r="B223" s="135" t="s">
        <v>431</v>
      </c>
      <c r="C223" s="135" t="s">
        <v>432</v>
      </c>
      <c r="D223" s="149"/>
      <c r="E223" s="149"/>
      <c r="F223" s="149"/>
      <c r="G223" s="149"/>
      <c r="H223" s="149"/>
      <c r="I223" s="149"/>
      <c r="J223" s="149"/>
      <c r="K223" s="149"/>
      <c r="L223" s="138"/>
      <c r="M223" s="149"/>
      <c r="N223" s="138"/>
      <c r="O223" s="138"/>
      <c r="P223" s="138"/>
      <c r="Q223" s="138"/>
      <c r="R223" s="138"/>
      <c r="S223" s="149"/>
      <c r="T223" s="149"/>
      <c r="U223" s="149"/>
    </row>
    <row r="224" spans="1:21" hidden="1" x14ac:dyDescent="0.3">
      <c r="A224" s="14"/>
      <c r="B224" s="136" t="s">
        <v>433</v>
      </c>
      <c r="C224" s="136" t="s">
        <v>434</v>
      </c>
      <c r="D224" s="148"/>
      <c r="E224" s="148"/>
      <c r="F224" s="148"/>
      <c r="G224" s="148"/>
      <c r="H224" s="148"/>
      <c r="I224" s="148"/>
      <c r="J224" s="148"/>
      <c r="K224" s="148"/>
      <c r="L224" s="138"/>
      <c r="M224" s="148"/>
      <c r="N224" s="138"/>
      <c r="O224" s="138"/>
      <c r="P224" s="138"/>
      <c r="Q224" s="138"/>
      <c r="R224" s="138"/>
      <c r="S224" s="148"/>
      <c r="T224" s="148"/>
      <c r="U224" s="148"/>
    </row>
    <row r="225" spans="1:21" ht="27.6" hidden="1" x14ac:dyDescent="0.3">
      <c r="A225" s="14"/>
      <c r="B225" s="135" t="s">
        <v>435</v>
      </c>
      <c r="C225" s="135" t="s">
        <v>436</v>
      </c>
      <c r="D225" s="149"/>
      <c r="E225" s="149"/>
      <c r="F225" s="149"/>
      <c r="G225" s="149"/>
      <c r="H225" s="149"/>
      <c r="I225" s="149"/>
      <c r="J225" s="149"/>
      <c r="K225" s="149"/>
      <c r="L225" s="138"/>
      <c r="M225" s="149"/>
      <c r="N225" s="138"/>
      <c r="O225" s="138"/>
      <c r="P225" s="138"/>
      <c r="Q225" s="138"/>
      <c r="R225" s="138"/>
      <c r="S225" s="149"/>
      <c r="T225" s="149"/>
      <c r="U225" s="149"/>
    </row>
    <row r="226" spans="1:21" hidden="1" x14ac:dyDescent="0.3">
      <c r="A226" s="14"/>
      <c r="B226" s="136" t="s">
        <v>437</v>
      </c>
      <c r="C226" s="136" t="s">
        <v>438</v>
      </c>
      <c r="D226" s="148"/>
      <c r="E226" s="148"/>
      <c r="F226" s="148"/>
      <c r="G226" s="148"/>
      <c r="H226" s="148"/>
      <c r="I226" s="148"/>
      <c r="J226" s="148"/>
      <c r="K226" s="148"/>
      <c r="L226" s="138"/>
      <c r="M226" s="148"/>
      <c r="N226" s="138"/>
      <c r="O226" s="138"/>
      <c r="P226" s="138"/>
      <c r="Q226" s="138"/>
      <c r="R226" s="138"/>
      <c r="S226" s="148"/>
      <c r="T226" s="148"/>
      <c r="U226" s="148"/>
    </row>
    <row r="227" spans="1:21" hidden="1" x14ac:dyDescent="0.3">
      <c r="A227" s="14"/>
      <c r="B227" s="130" t="s">
        <v>439</v>
      </c>
      <c r="C227" s="130" t="s">
        <v>440</v>
      </c>
      <c r="D227" s="149"/>
      <c r="E227" s="149"/>
      <c r="F227" s="149"/>
      <c r="G227" s="149"/>
      <c r="H227" s="149"/>
      <c r="I227" s="149"/>
      <c r="J227" s="149"/>
      <c r="K227" s="149"/>
      <c r="L227" s="138"/>
      <c r="M227" s="149"/>
      <c r="N227" s="138"/>
      <c r="O227" s="138"/>
      <c r="P227" s="138"/>
      <c r="Q227" s="138"/>
      <c r="R227" s="138"/>
      <c r="S227" s="149"/>
      <c r="T227" s="149"/>
      <c r="U227" s="149"/>
    </row>
    <row r="228" spans="1:21" ht="27.6" hidden="1" x14ac:dyDescent="0.3">
      <c r="A228" s="14"/>
      <c r="B228" s="136" t="s">
        <v>441</v>
      </c>
      <c r="C228" s="136" t="s">
        <v>442</v>
      </c>
      <c r="D228" s="148"/>
      <c r="E228" s="148"/>
      <c r="F228" s="148"/>
      <c r="G228" s="148"/>
      <c r="H228" s="148"/>
      <c r="I228" s="148"/>
      <c r="J228" s="148"/>
      <c r="K228" s="148"/>
      <c r="L228" s="138"/>
      <c r="M228" s="148"/>
      <c r="N228" s="138"/>
      <c r="O228" s="138"/>
      <c r="P228" s="138"/>
      <c r="Q228" s="138"/>
      <c r="R228" s="138"/>
      <c r="S228" s="148"/>
      <c r="T228" s="148"/>
      <c r="U228" s="148"/>
    </row>
    <row r="229" spans="1:21" ht="27.6" hidden="1" x14ac:dyDescent="0.3">
      <c r="A229" s="14"/>
      <c r="B229" s="135" t="s">
        <v>443</v>
      </c>
      <c r="C229" s="135" t="s">
        <v>444</v>
      </c>
      <c r="D229" s="149"/>
      <c r="E229" s="149"/>
      <c r="F229" s="149"/>
      <c r="G229" s="149"/>
      <c r="H229" s="149"/>
      <c r="I229" s="149"/>
      <c r="J229" s="149"/>
      <c r="K229" s="149"/>
      <c r="L229" s="138"/>
      <c r="M229" s="149"/>
      <c r="N229" s="138"/>
      <c r="O229" s="138"/>
      <c r="P229" s="138"/>
      <c r="Q229" s="138"/>
      <c r="R229" s="138"/>
      <c r="S229" s="149"/>
      <c r="T229" s="149"/>
      <c r="U229" s="149"/>
    </row>
    <row r="230" spans="1:21" ht="41.4" hidden="1" x14ac:dyDescent="0.3">
      <c r="A230" s="14"/>
      <c r="B230" s="136" t="s">
        <v>445</v>
      </c>
      <c r="C230" s="136" t="s">
        <v>446</v>
      </c>
      <c r="D230" s="148"/>
      <c r="E230" s="148"/>
      <c r="F230" s="148"/>
      <c r="G230" s="148"/>
      <c r="H230" s="148"/>
      <c r="I230" s="148"/>
      <c r="J230" s="148"/>
      <c r="K230" s="148"/>
      <c r="L230" s="138"/>
      <c r="M230" s="148"/>
      <c r="N230" s="138"/>
      <c r="O230" s="138"/>
      <c r="P230" s="138"/>
      <c r="Q230" s="138"/>
      <c r="R230" s="138"/>
      <c r="S230" s="148"/>
      <c r="T230" s="148"/>
      <c r="U230" s="148"/>
    </row>
    <row r="231" spans="1:21" hidden="1" x14ac:dyDescent="0.3">
      <c r="A231" s="14"/>
      <c r="B231" s="135" t="s">
        <v>447</v>
      </c>
      <c r="C231" s="135" t="s">
        <v>448</v>
      </c>
      <c r="D231" s="149"/>
      <c r="E231" s="149"/>
      <c r="F231" s="149"/>
      <c r="G231" s="149"/>
      <c r="H231" s="149"/>
      <c r="I231" s="149"/>
      <c r="J231" s="149"/>
      <c r="K231" s="149"/>
      <c r="L231" s="138"/>
      <c r="M231" s="149"/>
      <c r="N231" s="138"/>
      <c r="O231" s="138"/>
      <c r="P231" s="138"/>
      <c r="Q231" s="138"/>
      <c r="R231" s="138"/>
      <c r="S231" s="149"/>
      <c r="T231" s="149"/>
      <c r="U231" s="149"/>
    </row>
    <row r="232" spans="1:21" hidden="1" x14ac:dyDescent="0.3">
      <c r="A232" s="14"/>
      <c r="B232" s="141" t="s">
        <v>79</v>
      </c>
      <c r="C232" s="141" t="s">
        <v>449</v>
      </c>
      <c r="D232" s="148"/>
      <c r="E232" s="148"/>
      <c r="F232" s="148"/>
      <c r="G232" s="148"/>
      <c r="H232" s="148"/>
      <c r="I232" s="148"/>
      <c r="J232" s="148"/>
      <c r="K232" s="148"/>
      <c r="L232" s="138"/>
      <c r="M232" s="148"/>
      <c r="N232" s="138"/>
      <c r="O232" s="138"/>
      <c r="P232" s="138"/>
      <c r="Q232" s="138"/>
      <c r="R232" s="138"/>
      <c r="S232" s="148"/>
      <c r="T232" s="148"/>
      <c r="U232" s="148"/>
    </row>
    <row r="233" spans="1:21" hidden="1" x14ac:dyDescent="0.3">
      <c r="A233" s="14"/>
      <c r="B233" s="130" t="s">
        <v>450</v>
      </c>
      <c r="C233" s="130" t="s">
        <v>451</v>
      </c>
      <c r="D233" s="149"/>
      <c r="E233" s="149"/>
      <c r="F233" s="149"/>
      <c r="G233" s="149"/>
      <c r="H233" s="149"/>
      <c r="I233" s="149"/>
      <c r="J233" s="149"/>
      <c r="K233" s="149"/>
      <c r="L233" s="138"/>
      <c r="M233" s="149"/>
      <c r="N233" s="138"/>
      <c r="O233" s="138"/>
      <c r="P233" s="138"/>
      <c r="Q233" s="138"/>
      <c r="R233" s="138"/>
      <c r="S233" s="149"/>
      <c r="T233" s="149"/>
      <c r="U233" s="149"/>
    </row>
    <row r="234" spans="1:21" ht="27.6" hidden="1" x14ac:dyDescent="0.3">
      <c r="A234" s="14"/>
      <c r="B234" s="141" t="s">
        <v>452</v>
      </c>
      <c r="C234" s="141" t="s">
        <v>453</v>
      </c>
      <c r="D234" s="148"/>
      <c r="E234" s="148"/>
      <c r="F234" s="148"/>
      <c r="G234" s="148"/>
      <c r="H234" s="148"/>
      <c r="I234" s="148"/>
      <c r="J234" s="148"/>
      <c r="K234" s="148"/>
      <c r="L234" s="138"/>
      <c r="M234" s="148"/>
      <c r="N234" s="138"/>
      <c r="O234" s="138"/>
      <c r="P234" s="138"/>
      <c r="Q234" s="138"/>
      <c r="R234" s="138"/>
      <c r="S234" s="148"/>
      <c r="T234" s="148"/>
      <c r="U234" s="148"/>
    </row>
    <row r="235" spans="1:21" hidden="1" x14ac:dyDescent="0.3">
      <c r="A235" s="14"/>
      <c r="B235" s="130" t="s">
        <v>454</v>
      </c>
      <c r="C235" s="130" t="s">
        <v>455</v>
      </c>
      <c r="D235" s="149"/>
      <c r="E235" s="149"/>
      <c r="F235" s="149"/>
      <c r="G235" s="149"/>
      <c r="H235" s="149"/>
      <c r="I235" s="149"/>
      <c r="J235" s="149"/>
      <c r="K235" s="149"/>
      <c r="L235" s="138"/>
      <c r="M235" s="149"/>
      <c r="N235" s="138"/>
      <c r="O235" s="138"/>
      <c r="P235" s="138"/>
      <c r="Q235" s="138"/>
      <c r="R235" s="138"/>
      <c r="S235" s="149"/>
      <c r="T235" s="149"/>
      <c r="U235" s="149"/>
    </row>
    <row r="236" spans="1:21" hidden="1" x14ac:dyDescent="0.3">
      <c r="A236" s="14"/>
      <c r="B236" s="136" t="s">
        <v>456</v>
      </c>
      <c r="C236" s="136" t="s">
        <v>457</v>
      </c>
      <c r="D236" s="148"/>
      <c r="E236" s="148"/>
      <c r="F236" s="148"/>
      <c r="G236" s="148"/>
      <c r="H236" s="148"/>
      <c r="I236" s="148"/>
      <c r="J236" s="148"/>
      <c r="K236" s="148"/>
      <c r="L236" s="138"/>
      <c r="M236" s="148"/>
      <c r="N236" s="138"/>
      <c r="O236" s="138"/>
      <c r="P236" s="138"/>
      <c r="Q236" s="138"/>
      <c r="R236" s="138"/>
      <c r="S236" s="148"/>
      <c r="T236" s="148"/>
      <c r="U236" s="148"/>
    </row>
    <row r="237" spans="1:21" hidden="1" x14ac:dyDescent="0.3">
      <c r="A237" s="14"/>
      <c r="B237" s="135" t="s">
        <v>458</v>
      </c>
      <c r="C237" s="135" t="s">
        <v>459</v>
      </c>
      <c r="D237" s="149"/>
      <c r="E237" s="149"/>
      <c r="F237" s="149"/>
      <c r="G237" s="149"/>
      <c r="H237" s="149"/>
      <c r="I237" s="149"/>
      <c r="J237" s="149"/>
      <c r="K237" s="149"/>
      <c r="L237" s="138"/>
      <c r="M237" s="149"/>
      <c r="N237" s="138"/>
      <c r="O237" s="138"/>
      <c r="P237" s="138"/>
      <c r="Q237" s="138"/>
      <c r="R237" s="138"/>
      <c r="S237" s="149"/>
      <c r="T237" s="149"/>
      <c r="U237" s="149"/>
    </row>
    <row r="238" spans="1:21" hidden="1" x14ac:dyDescent="0.3">
      <c r="A238" s="14"/>
      <c r="B238" s="136" t="s">
        <v>460</v>
      </c>
      <c r="C238" s="136" t="s">
        <v>461</v>
      </c>
      <c r="D238" s="148"/>
      <c r="E238" s="148"/>
      <c r="F238" s="148"/>
      <c r="G238" s="148"/>
      <c r="H238" s="148"/>
      <c r="I238" s="148"/>
      <c r="J238" s="148"/>
      <c r="K238" s="148"/>
      <c r="L238" s="138"/>
      <c r="M238" s="148"/>
      <c r="N238" s="138"/>
      <c r="O238" s="138"/>
      <c r="P238" s="138"/>
      <c r="Q238" s="138"/>
      <c r="R238" s="138"/>
      <c r="S238" s="148"/>
      <c r="T238" s="148"/>
      <c r="U238" s="148"/>
    </row>
    <row r="239" spans="1:21" hidden="1" x14ac:dyDescent="0.3">
      <c r="A239" s="14"/>
      <c r="B239" s="135" t="s">
        <v>462</v>
      </c>
      <c r="C239" s="135" t="s">
        <v>463</v>
      </c>
      <c r="D239" s="149"/>
      <c r="E239" s="149"/>
      <c r="F239" s="149"/>
      <c r="G239" s="149"/>
      <c r="H239" s="149"/>
      <c r="I239" s="149"/>
      <c r="J239" s="149"/>
      <c r="K239" s="149"/>
      <c r="L239" s="138"/>
      <c r="M239" s="149"/>
      <c r="N239" s="138"/>
      <c r="O239" s="138"/>
      <c r="P239" s="138"/>
      <c r="Q239" s="138"/>
      <c r="R239" s="138"/>
      <c r="S239" s="149"/>
      <c r="T239" s="149"/>
      <c r="U239" s="149"/>
    </row>
    <row r="240" spans="1:21" hidden="1" x14ac:dyDescent="0.3">
      <c r="A240" s="14"/>
      <c r="B240" s="136" t="s">
        <v>464</v>
      </c>
      <c r="C240" s="136" t="s">
        <v>465</v>
      </c>
      <c r="D240" s="148"/>
      <c r="E240" s="148"/>
      <c r="F240" s="148"/>
      <c r="G240" s="148"/>
      <c r="H240" s="148"/>
      <c r="I240" s="148"/>
      <c r="J240" s="148"/>
      <c r="K240" s="148"/>
      <c r="L240" s="138"/>
      <c r="M240" s="148"/>
      <c r="N240" s="138"/>
      <c r="O240" s="138"/>
      <c r="P240" s="138"/>
      <c r="Q240" s="138"/>
      <c r="R240" s="138"/>
      <c r="S240" s="148"/>
      <c r="T240" s="148"/>
      <c r="U240" s="148"/>
    </row>
    <row r="241" spans="1:21" hidden="1" x14ac:dyDescent="0.3">
      <c r="A241" s="14"/>
      <c r="B241" s="130" t="s">
        <v>466</v>
      </c>
      <c r="C241" s="130" t="s">
        <v>467</v>
      </c>
      <c r="D241" s="149"/>
      <c r="E241" s="149"/>
      <c r="F241" s="149"/>
      <c r="G241" s="149"/>
      <c r="H241" s="149"/>
      <c r="I241" s="149"/>
      <c r="J241" s="149"/>
      <c r="K241" s="149"/>
      <c r="L241" s="138"/>
      <c r="M241" s="149"/>
      <c r="N241" s="138"/>
      <c r="O241" s="138"/>
      <c r="P241" s="138"/>
      <c r="Q241" s="138"/>
      <c r="R241" s="138"/>
      <c r="S241" s="149"/>
      <c r="T241" s="149"/>
      <c r="U241" s="149"/>
    </row>
    <row r="242" spans="1:21" hidden="1" x14ac:dyDescent="0.3">
      <c r="A242" s="14"/>
      <c r="B242" s="141" t="s">
        <v>468</v>
      </c>
      <c r="C242" s="141" t="s">
        <v>469</v>
      </c>
      <c r="D242" s="148"/>
      <c r="E242" s="148"/>
      <c r="F242" s="148"/>
      <c r="G242" s="148"/>
      <c r="H242" s="148"/>
      <c r="I242" s="148"/>
      <c r="J242" s="148"/>
      <c r="K242" s="148"/>
      <c r="L242" s="138"/>
      <c r="M242" s="148"/>
      <c r="N242" s="138"/>
      <c r="O242" s="138"/>
      <c r="P242" s="138"/>
      <c r="Q242" s="138"/>
      <c r="R242" s="138"/>
      <c r="S242" s="148"/>
      <c r="T242" s="148"/>
      <c r="U242" s="148"/>
    </row>
    <row r="243" spans="1:21" hidden="1" x14ac:dyDescent="0.3">
      <c r="A243" s="14"/>
      <c r="B243" s="130" t="s">
        <v>470</v>
      </c>
      <c r="C243" s="130" t="s">
        <v>471</v>
      </c>
      <c r="D243" s="149"/>
      <c r="E243" s="149"/>
      <c r="F243" s="149"/>
      <c r="G243" s="149"/>
      <c r="H243" s="149"/>
      <c r="I243" s="149"/>
      <c r="J243" s="149"/>
      <c r="K243" s="149"/>
      <c r="L243" s="138"/>
      <c r="M243" s="149"/>
      <c r="N243" s="138"/>
      <c r="O243" s="138"/>
      <c r="P243" s="138"/>
      <c r="Q243" s="138"/>
      <c r="R243" s="138"/>
      <c r="S243" s="149"/>
      <c r="T243" s="149"/>
      <c r="U243" s="149"/>
    </row>
    <row r="244" spans="1:21" hidden="1" x14ac:dyDescent="0.3">
      <c r="A244" s="14"/>
      <c r="B244" s="141" t="s">
        <v>472</v>
      </c>
      <c r="C244" s="141" t="s">
        <v>473</v>
      </c>
      <c r="D244" s="148"/>
      <c r="E244" s="148"/>
      <c r="F244" s="148"/>
      <c r="G244" s="148"/>
      <c r="H244" s="148"/>
      <c r="I244" s="148"/>
      <c r="J244" s="148"/>
      <c r="K244" s="148"/>
      <c r="L244" s="138"/>
      <c r="M244" s="148"/>
      <c r="N244" s="138"/>
      <c r="O244" s="138"/>
      <c r="P244" s="138"/>
      <c r="Q244" s="138"/>
      <c r="R244" s="138"/>
      <c r="S244" s="148"/>
      <c r="T244" s="148"/>
      <c r="U244" s="148"/>
    </row>
    <row r="245" spans="1:21" ht="27.6" hidden="1" x14ac:dyDescent="0.3">
      <c r="A245" s="14"/>
      <c r="B245" s="135" t="s">
        <v>474</v>
      </c>
      <c r="C245" s="135" t="s">
        <v>475</v>
      </c>
      <c r="D245" s="149"/>
      <c r="E245" s="149"/>
      <c r="F245" s="149"/>
      <c r="G245" s="149"/>
      <c r="H245" s="149"/>
      <c r="I245" s="149"/>
      <c r="J245" s="149"/>
      <c r="K245" s="149"/>
      <c r="L245" s="138"/>
      <c r="M245" s="149"/>
      <c r="N245" s="138"/>
      <c r="O245" s="138"/>
      <c r="P245" s="138"/>
      <c r="Q245" s="138"/>
      <c r="R245" s="138"/>
      <c r="S245" s="149"/>
      <c r="T245" s="149"/>
      <c r="U245" s="149"/>
    </row>
    <row r="246" spans="1:21" hidden="1" x14ac:dyDescent="0.3">
      <c r="A246" s="14"/>
      <c r="B246" s="140" t="s">
        <v>476</v>
      </c>
      <c r="C246" s="140" t="s">
        <v>477</v>
      </c>
      <c r="D246" s="148"/>
      <c r="E246" s="148"/>
      <c r="F246" s="148"/>
      <c r="G246" s="148"/>
      <c r="H246" s="148"/>
      <c r="I246" s="148"/>
      <c r="J246" s="148"/>
      <c r="K246" s="148"/>
      <c r="L246" s="138"/>
      <c r="M246" s="148"/>
      <c r="N246" s="138"/>
      <c r="O246" s="138"/>
      <c r="P246" s="138"/>
      <c r="Q246" s="138"/>
      <c r="R246" s="138"/>
      <c r="S246" s="148"/>
      <c r="T246" s="148"/>
      <c r="U246" s="148"/>
    </row>
    <row r="247" spans="1:21" hidden="1" x14ac:dyDescent="0.3">
      <c r="A247" s="14"/>
      <c r="B247" s="139" t="s">
        <v>478</v>
      </c>
      <c r="C247" s="139" t="s">
        <v>479</v>
      </c>
      <c r="D247" s="149"/>
      <c r="E247" s="149"/>
      <c r="F247" s="149"/>
      <c r="G247" s="149"/>
      <c r="H247" s="149"/>
      <c r="I247" s="149"/>
      <c r="J247" s="149"/>
      <c r="K247" s="149"/>
      <c r="L247" s="138"/>
      <c r="M247" s="149"/>
      <c r="N247" s="138"/>
      <c r="O247" s="138"/>
      <c r="P247" s="138"/>
      <c r="Q247" s="138"/>
      <c r="R247" s="138"/>
      <c r="S247" s="149"/>
      <c r="T247" s="149"/>
      <c r="U247" s="149"/>
    </row>
    <row r="248" spans="1:21" hidden="1" x14ac:dyDescent="0.3">
      <c r="A248" s="14"/>
      <c r="B248" s="140" t="s">
        <v>480</v>
      </c>
      <c r="C248" s="140" t="s">
        <v>481</v>
      </c>
      <c r="D248" s="148"/>
      <c r="E248" s="148"/>
      <c r="F248" s="148"/>
      <c r="G248" s="148"/>
      <c r="H248" s="148"/>
      <c r="I248" s="148"/>
      <c r="J248" s="148"/>
      <c r="K248" s="148"/>
      <c r="L248" s="138"/>
      <c r="M248" s="148"/>
      <c r="N248" s="138"/>
      <c r="O248" s="138"/>
      <c r="P248" s="138"/>
      <c r="Q248" s="138"/>
      <c r="R248" s="138"/>
      <c r="S248" s="148"/>
      <c r="T248" s="148"/>
      <c r="U248" s="148"/>
    </row>
    <row r="249" spans="1:21" ht="27.6" hidden="1" x14ac:dyDescent="0.3">
      <c r="A249" s="14"/>
      <c r="B249" s="135" t="s">
        <v>482</v>
      </c>
      <c r="C249" s="135" t="s">
        <v>483</v>
      </c>
      <c r="D249" s="149"/>
      <c r="E249" s="149"/>
      <c r="F249" s="149"/>
      <c r="G249" s="149"/>
      <c r="H249" s="149"/>
      <c r="I249" s="149"/>
      <c r="J249" s="149"/>
      <c r="K249" s="149"/>
      <c r="L249" s="138"/>
      <c r="M249" s="149"/>
      <c r="N249" s="138"/>
      <c r="O249" s="138"/>
      <c r="P249" s="138"/>
      <c r="Q249" s="138"/>
      <c r="R249" s="138"/>
      <c r="S249" s="149"/>
      <c r="T249" s="149"/>
      <c r="U249" s="149"/>
    </row>
    <row r="250" spans="1:21" hidden="1" x14ac:dyDescent="0.3">
      <c r="A250" s="14"/>
      <c r="B250" s="136" t="s">
        <v>484</v>
      </c>
      <c r="C250" s="136" t="s">
        <v>485</v>
      </c>
      <c r="D250" s="148"/>
      <c r="E250" s="148"/>
      <c r="F250" s="148"/>
      <c r="G250" s="148"/>
      <c r="H250" s="148"/>
      <c r="I250" s="148"/>
      <c r="J250" s="148"/>
      <c r="K250" s="148"/>
      <c r="L250" s="138"/>
      <c r="M250" s="148"/>
      <c r="N250" s="138"/>
      <c r="O250" s="138"/>
      <c r="P250" s="138"/>
      <c r="Q250" s="138"/>
      <c r="R250" s="138"/>
      <c r="S250" s="148"/>
      <c r="T250" s="148"/>
      <c r="U250" s="148"/>
    </row>
    <row r="251" spans="1:21" hidden="1" x14ac:dyDescent="0.3">
      <c r="A251" s="14"/>
      <c r="B251" s="130" t="s">
        <v>486</v>
      </c>
      <c r="C251" s="130" t="s">
        <v>487</v>
      </c>
      <c r="D251" s="149"/>
      <c r="E251" s="149"/>
      <c r="F251" s="149"/>
      <c r="G251" s="149"/>
      <c r="H251" s="149"/>
      <c r="I251" s="149"/>
      <c r="J251" s="149"/>
      <c r="K251" s="149"/>
      <c r="L251" s="138"/>
      <c r="M251" s="149"/>
      <c r="N251" s="138"/>
      <c r="O251" s="138"/>
      <c r="P251" s="138"/>
      <c r="Q251" s="138"/>
      <c r="R251" s="138"/>
      <c r="S251" s="149"/>
      <c r="T251" s="149"/>
      <c r="U251" s="149"/>
    </row>
    <row r="252" spans="1:21" ht="27.6" hidden="1" x14ac:dyDescent="0.3">
      <c r="A252" s="14"/>
      <c r="B252" s="136" t="s">
        <v>488</v>
      </c>
      <c r="C252" s="136" t="s">
        <v>489</v>
      </c>
      <c r="D252" s="148"/>
      <c r="E252" s="148"/>
      <c r="F252" s="148"/>
      <c r="G252" s="148"/>
      <c r="H252" s="148"/>
      <c r="I252" s="148"/>
      <c r="J252" s="148"/>
      <c r="K252" s="148"/>
      <c r="L252" s="138"/>
      <c r="M252" s="148"/>
      <c r="N252" s="138"/>
      <c r="O252" s="138"/>
      <c r="P252" s="138"/>
      <c r="Q252" s="138"/>
      <c r="R252" s="138"/>
      <c r="S252" s="148"/>
      <c r="T252" s="148"/>
      <c r="U252" s="148"/>
    </row>
    <row r="253" spans="1:21" ht="27.6" hidden="1" x14ac:dyDescent="0.3">
      <c r="A253" s="14"/>
      <c r="B253" s="139" t="s">
        <v>490</v>
      </c>
      <c r="C253" s="139" t="s">
        <v>491</v>
      </c>
      <c r="D253" s="149"/>
      <c r="E253" s="149"/>
      <c r="F253" s="149"/>
      <c r="G253" s="149"/>
      <c r="H253" s="149"/>
      <c r="I253" s="149"/>
      <c r="J253" s="149"/>
      <c r="K253" s="149"/>
      <c r="L253" s="138"/>
      <c r="M253" s="149"/>
      <c r="N253" s="138"/>
      <c r="O253" s="138"/>
      <c r="P253" s="138"/>
      <c r="Q253" s="138"/>
      <c r="R253" s="138"/>
      <c r="S253" s="149"/>
      <c r="T253" s="149"/>
      <c r="U253" s="149"/>
    </row>
    <row r="254" spans="1:21" hidden="1" x14ac:dyDescent="0.3">
      <c r="A254" s="14"/>
      <c r="B254" s="146" t="s">
        <v>492</v>
      </c>
      <c r="C254" s="146" t="s">
        <v>493</v>
      </c>
      <c r="D254" s="148"/>
      <c r="E254" s="148"/>
      <c r="F254" s="148"/>
      <c r="G254" s="148"/>
      <c r="H254" s="148"/>
      <c r="I254" s="148"/>
      <c r="J254" s="148"/>
      <c r="K254" s="148"/>
      <c r="L254" s="138"/>
      <c r="M254" s="148"/>
      <c r="N254" s="138"/>
      <c r="O254" s="138"/>
      <c r="P254" s="138"/>
      <c r="Q254" s="138"/>
      <c r="R254" s="138"/>
      <c r="S254" s="148"/>
      <c r="T254" s="148"/>
      <c r="U254" s="148"/>
    </row>
    <row r="255" spans="1:21" hidden="1" x14ac:dyDescent="0.3">
      <c r="A255" s="14"/>
      <c r="B255" s="147" t="s">
        <v>494</v>
      </c>
      <c r="C255" s="147" t="s">
        <v>495</v>
      </c>
      <c r="D255" s="149"/>
      <c r="E255" s="149"/>
      <c r="F255" s="149"/>
      <c r="G255" s="149"/>
      <c r="H255" s="149"/>
      <c r="I255" s="149"/>
      <c r="J255" s="149"/>
      <c r="K255" s="149"/>
      <c r="L255" s="138"/>
      <c r="M255" s="149"/>
      <c r="N255" s="138"/>
      <c r="O255" s="138"/>
      <c r="P255" s="138"/>
      <c r="Q255" s="138"/>
      <c r="R255" s="138"/>
      <c r="S255" s="149"/>
      <c r="T255" s="149"/>
      <c r="U255" s="149"/>
    </row>
    <row r="256" spans="1:21" hidden="1" x14ac:dyDescent="0.3">
      <c r="A256" s="14"/>
      <c r="B256" s="146" t="s">
        <v>496</v>
      </c>
      <c r="C256" s="146" t="s">
        <v>497</v>
      </c>
      <c r="D256" s="148"/>
      <c r="E256" s="148"/>
      <c r="F256" s="148"/>
      <c r="G256" s="148"/>
      <c r="H256" s="148"/>
      <c r="I256" s="148"/>
      <c r="J256" s="148"/>
      <c r="K256" s="148"/>
      <c r="L256" s="138"/>
      <c r="M256" s="148"/>
      <c r="N256" s="138"/>
      <c r="O256" s="138"/>
      <c r="P256" s="138"/>
      <c r="Q256" s="138"/>
      <c r="R256" s="138"/>
      <c r="S256" s="148"/>
      <c r="T256" s="148"/>
      <c r="U256" s="148"/>
    </row>
    <row r="257" spans="1:21" ht="27.6" hidden="1" x14ac:dyDescent="0.3">
      <c r="A257" s="14"/>
      <c r="B257" s="147" t="s">
        <v>498</v>
      </c>
      <c r="C257" s="147" t="s">
        <v>499</v>
      </c>
      <c r="D257" s="149"/>
      <c r="E257" s="149"/>
      <c r="F257" s="149"/>
      <c r="G257" s="149"/>
      <c r="H257" s="149"/>
      <c r="I257" s="149"/>
      <c r="J257" s="149"/>
      <c r="K257" s="149"/>
      <c r="L257" s="138"/>
      <c r="M257" s="149"/>
      <c r="N257" s="138"/>
      <c r="O257" s="138"/>
      <c r="P257" s="138"/>
      <c r="Q257" s="138"/>
      <c r="R257" s="138"/>
      <c r="S257" s="149"/>
      <c r="T257" s="149"/>
      <c r="U257" s="149"/>
    </row>
    <row r="258" spans="1:21" hidden="1" x14ac:dyDescent="0.3">
      <c r="A258" s="14"/>
      <c r="B258" s="140" t="s">
        <v>500</v>
      </c>
      <c r="C258" s="140" t="s">
        <v>501</v>
      </c>
      <c r="D258" s="148"/>
      <c r="E258" s="148"/>
      <c r="F258" s="148"/>
      <c r="G258" s="148"/>
      <c r="H258" s="148"/>
      <c r="I258" s="148"/>
      <c r="J258" s="148"/>
      <c r="K258" s="148"/>
      <c r="L258" s="138"/>
      <c r="M258" s="148"/>
      <c r="N258" s="138"/>
      <c r="O258" s="138"/>
      <c r="P258" s="138"/>
      <c r="Q258" s="138"/>
      <c r="R258" s="138"/>
      <c r="S258" s="148"/>
      <c r="T258" s="148"/>
      <c r="U258" s="148"/>
    </row>
    <row r="259" spans="1:21" hidden="1" x14ac:dyDescent="0.3">
      <c r="A259" s="14"/>
      <c r="B259" s="139" t="s">
        <v>502</v>
      </c>
      <c r="C259" s="139" t="s">
        <v>503</v>
      </c>
      <c r="D259" s="149"/>
      <c r="E259" s="149"/>
      <c r="F259" s="149"/>
      <c r="G259" s="149"/>
      <c r="H259" s="149"/>
      <c r="I259" s="149"/>
      <c r="J259" s="149"/>
      <c r="K259" s="149"/>
      <c r="L259" s="138"/>
      <c r="M259" s="149"/>
      <c r="N259" s="138"/>
      <c r="O259" s="138"/>
      <c r="P259" s="138"/>
      <c r="Q259" s="138"/>
      <c r="R259" s="138"/>
      <c r="S259" s="149"/>
      <c r="T259" s="149"/>
      <c r="U259" s="149"/>
    </row>
    <row r="260" spans="1:21" hidden="1" x14ac:dyDescent="0.3">
      <c r="A260" s="14"/>
      <c r="B260" s="140" t="s">
        <v>504</v>
      </c>
      <c r="C260" s="140" t="s">
        <v>505</v>
      </c>
      <c r="D260" s="148"/>
      <c r="E260" s="148"/>
      <c r="F260" s="148"/>
      <c r="G260" s="148"/>
      <c r="H260" s="148"/>
      <c r="I260" s="148"/>
      <c r="J260" s="148"/>
      <c r="K260" s="148"/>
      <c r="L260" s="138"/>
      <c r="M260" s="148"/>
      <c r="N260" s="138"/>
      <c r="O260" s="138"/>
      <c r="P260" s="138"/>
      <c r="Q260" s="138"/>
      <c r="R260" s="138"/>
      <c r="S260" s="148"/>
      <c r="T260" s="148"/>
      <c r="U260" s="148"/>
    </row>
    <row r="261" spans="1:21" ht="27.6" hidden="1" x14ac:dyDescent="0.3">
      <c r="A261" s="14"/>
      <c r="B261" s="139" t="s">
        <v>506</v>
      </c>
      <c r="C261" s="139" t="s">
        <v>507</v>
      </c>
      <c r="D261" s="149"/>
      <c r="E261" s="149"/>
      <c r="F261" s="149"/>
      <c r="G261" s="149"/>
      <c r="H261" s="149"/>
      <c r="I261" s="149"/>
      <c r="J261" s="149"/>
      <c r="K261" s="149"/>
      <c r="L261" s="138"/>
      <c r="M261" s="149"/>
      <c r="N261" s="138"/>
      <c r="O261" s="138"/>
      <c r="P261" s="138"/>
      <c r="Q261" s="138"/>
      <c r="R261" s="138"/>
      <c r="S261" s="149"/>
      <c r="T261" s="149"/>
      <c r="U261" s="149"/>
    </row>
    <row r="262" spans="1:21" hidden="1" x14ac:dyDescent="0.3">
      <c r="A262" s="14"/>
      <c r="B262" s="136" t="s">
        <v>508</v>
      </c>
      <c r="C262" s="136" t="s">
        <v>509</v>
      </c>
      <c r="D262" s="148"/>
      <c r="E262" s="148"/>
      <c r="F262" s="148"/>
      <c r="G262" s="148"/>
      <c r="H262" s="148"/>
      <c r="I262" s="148"/>
      <c r="J262" s="148"/>
      <c r="K262" s="148"/>
      <c r="L262" s="138"/>
      <c r="M262" s="148"/>
      <c r="N262" s="138"/>
      <c r="O262" s="138"/>
      <c r="P262" s="138"/>
      <c r="Q262" s="138"/>
      <c r="R262" s="138"/>
      <c r="S262" s="148"/>
      <c r="T262" s="148"/>
      <c r="U262" s="148"/>
    </row>
    <row r="263" spans="1:21" hidden="1" x14ac:dyDescent="0.3">
      <c r="A263" s="14"/>
      <c r="B263" s="135" t="s">
        <v>510</v>
      </c>
      <c r="C263" s="135" t="s">
        <v>511</v>
      </c>
      <c r="D263" s="149"/>
      <c r="E263" s="149"/>
      <c r="F263" s="149"/>
      <c r="G263" s="149"/>
      <c r="H263" s="149"/>
      <c r="I263" s="149"/>
      <c r="J263" s="149"/>
      <c r="K263" s="149"/>
      <c r="L263" s="138"/>
      <c r="M263" s="149"/>
      <c r="N263" s="138"/>
      <c r="O263" s="138"/>
      <c r="P263" s="138"/>
      <c r="Q263" s="138"/>
      <c r="R263" s="138"/>
      <c r="S263" s="149"/>
      <c r="T263" s="149"/>
      <c r="U263" s="149"/>
    </row>
    <row r="264" spans="1:21" ht="27.6" hidden="1" x14ac:dyDescent="0.3">
      <c r="A264" s="14"/>
      <c r="B264" s="136" t="s">
        <v>512</v>
      </c>
      <c r="C264" s="136" t="s">
        <v>513</v>
      </c>
      <c r="D264" s="148"/>
      <c r="E264" s="148"/>
      <c r="F264" s="148"/>
      <c r="G264" s="148"/>
      <c r="H264" s="148"/>
      <c r="I264" s="148"/>
      <c r="J264" s="148"/>
      <c r="K264" s="148"/>
      <c r="L264" s="138"/>
      <c r="M264" s="148"/>
      <c r="N264" s="138"/>
      <c r="O264" s="138"/>
      <c r="P264" s="138"/>
      <c r="Q264" s="138"/>
      <c r="R264" s="138"/>
      <c r="S264" s="148"/>
      <c r="T264" s="148"/>
      <c r="U264" s="148"/>
    </row>
    <row r="265" spans="1:21" ht="27.6" hidden="1" x14ac:dyDescent="0.3">
      <c r="A265" s="14"/>
      <c r="B265" s="135" t="s">
        <v>514</v>
      </c>
      <c r="C265" s="135" t="s">
        <v>515</v>
      </c>
      <c r="D265" s="149"/>
      <c r="E265" s="149"/>
      <c r="F265" s="149"/>
      <c r="G265" s="149"/>
      <c r="H265" s="149"/>
      <c r="I265" s="149"/>
      <c r="J265" s="149"/>
      <c r="K265" s="149"/>
      <c r="L265" s="138"/>
      <c r="M265" s="149"/>
      <c r="N265" s="138"/>
      <c r="O265" s="138"/>
      <c r="P265" s="138"/>
      <c r="Q265" s="138"/>
      <c r="R265" s="138"/>
      <c r="S265" s="149"/>
      <c r="T265" s="149"/>
      <c r="U265" s="149"/>
    </row>
    <row r="266" spans="1:21" hidden="1" x14ac:dyDescent="0.3">
      <c r="A266" s="14"/>
      <c r="B266" s="140" t="s">
        <v>516</v>
      </c>
      <c r="C266" s="140" t="s">
        <v>517</v>
      </c>
      <c r="D266" s="148"/>
      <c r="E266" s="148"/>
      <c r="F266" s="148"/>
      <c r="G266" s="148"/>
      <c r="H266" s="148"/>
      <c r="I266" s="148"/>
      <c r="J266" s="148"/>
      <c r="K266" s="148"/>
      <c r="L266" s="138"/>
      <c r="M266" s="148"/>
      <c r="N266" s="138"/>
      <c r="O266" s="138"/>
      <c r="P266" s="138"/>
      <c r="Q266" s="138"/>
      <c r="R266" s="138"/>
      <c r="S266" s="148"/>
      <c r="T266" s="148"/>
      <c r="U266" s="148"/>
    </row>
    <row r="267" spans="1:21" hidden="1" x14ac:dyDescent="0.3">
      <c r="A267" s="14"/>
      <c r="B267" s="139" t="s">
        <v>518</v>
      </c>
      <c r="C267" s="139" t="s">
        <v>519</v>
      </c>
      <c r="D267" s="149"/>
      <c r="E267" s="149"/>
      <c r="F267" s="149"/>
      <c r="G267" s="149"/>
      <c r="H267" s="149"/>
      <c r="I267" s="149"/>
      <c r="J267" s="149"/>
      <c r="K267" s="149"/>
      <c r="L267" s="138"/>
      <c r="M267" s="149"/>
      <c r="N267" s="138"/>
      <c r="O267" s="138"/>
      <c r="P267" s="138"/>
      <c r="Q267" s="138"/>
      <c r="R267" s="138"/>
      <c r="S267" s="149"/>
      <c r="T267" s="149"/>
      <c r="U267" s="149"/>
    </row>
    <row r="268" spans="1:21" hidden="1" x14ac:dyDescent="0.3">
      <c r="A268" s="14"/>
      <c r="B268" s="140" t="s">
        <v>520</v>
      </c>
      <c r="C268" s="140" t="s">
        <v>521</v>
      </c>
      <c r="D268" s="148"/>
      <c r="E268" s="148"/>
      <c r="F268" s="148"/>
      <c r="G268" s="148"/>
      <c r="H268" s="148"/>
      <c r="I268" s="148"/>
      <c r="J268" s="148"/>
      <c r="K268" s="148"/>
      <c r="L268" s="138"/>
      <c r="M268" s="148"/>
      <c r="N268" s="138"/>
      <c r="O268" s="138"/>
      <c r="P268" s="138"/>
      <c r="Q268" s="138"/>
      <c r="R268" s="138"/>
      <c r="S268" s="148"/>
      <c r="T268" s="148"/>
      <c r="U268" s="148"/>
    </row>
    <row r="269" spans="1:21" hidden="1" x14ac:dyDescent="0.3">
      <c r="A269" s="14"/>
      <c r="B269" s="139" t="s">
        <v>522</v>
      </c>
      <c r="C269" s="139" t="s">
        <v>523</v>
      </c>
      <c r="D269" s="149"/>
      <c r="E269" s="149"/>
      <c r="F269" s="149"/>
      <c r="G269" s="149"/>
      <c r="H269" s="149"/>
      <c r="I269" s="149"/>
      <c r="J269" s="149"/>
      <c r="K269" s="149"/>
      <c r="L269" s="138"/>
      <c r="M269" s="149"/>
      <c r="N269" s="138"/>
      <c r="O269" s="138"/>
      <c r="P269" s="138"/>
      <c r="Q269" s="138"/>
      <c r="R269" s="138"/>
      <c r="S269" s="149"/>
      <c r="T269" s="149"/>
      <c r="U269" s="149"/>
    </row>
    <row r="270" spans="1:21" hidden="1" x14ac:dyDescent="0.3">
      <c r="A270" s="14"/>
      <c r="B270" s="146" t="s">
        <v>524</v>
      </c>
      <c r="C270" s="146" t="s">
        <v>525</v>
      </c>
      <c r="D270" s="148"/>
      <c r="E270" s="148"/>
      <c r="F270" s="148"/>
      <c r="G270" s="148"/>
      <c r="H270" s="148"/>
      <c r="I270" s="148"/>
      <c r="J270" s="148"/>
      <c r="K270" s="148"/>
      <c r="L270" s="138"/>
      <c r="M270" s="148"/>
      <c r="N270" s="138"/>
      <c r="O270" s="138"/>
      <c r="P270" s="138"/>
      <c r="Q270" s="138"/>
      <c r="R270" s="138"/>
      <c r="S270" s="148"/>
      <c r="T270" s="148"/>
      <c r="U270" s="148"/>
    </row>
    <row r="271" spans="1:21" ht="27.6" hidden="1" x14ac:dyDescent="0.3">
      <c r="A271" s="14"/>
      <c r="B271" s="147" t="s">
        <v>526</v>
      </c>
      <c r="C271" s="147" t="s">
        <v>527</v>
      </c>
      <c r="D271" s="149"/>
      <c r="E271" s="149"/>
      <c r="F271" s="149"/>
      <c r="G271" s="149"/>
      <c r="H271" s="149"/>
      <c r="I271" s="149"/>
      <c r="J271" s="149"/>
      <c r="K271" s="149"/>
      <c r="L271" s="138"/>
      <c r="M271" s="149"/>
      <c r="N271" s="138"/>
      <c r="O271" s="138"/>
      <c r="P271" s="138"/>
      <c r="Q271" s="138"/>
      <c r="R271" s="138"/>
      <c r="S271" s="149"/>
      <c r="T271" s="149"/>
      <c r="U271" s="149"/>
    </row>
    <row r="272" spans="1:21" hidden="1" x14ac:dyDescent="0.3">
      <c r="A272" s="14"/>
      <c r="B272" s="146" t="s">
        <v>528</v>
      </c>
      <c r="C272" s="146" t="s">
        <v>529</v>
      </c>
      <c r="D272" s="148"/>
      <c r="E272" s="148"/>
      <c r="F272" s="148"/>
      <c r="G272" s="148"/>
      <c r="H272" s="148"/>
      <c r="I272" s="148"/>
      <c r="J272" s="148"/>
      <c r="K272" s="148"/>
      <c r="L272" s="138"/>
      <c r="M272" s="148"/>
      <c r="N272" s="138"/>
      <c r="O272" s="138"/>
      <c r="P272" s="138"/>
      <c r="Q272" s="138"/>
      <c r="R272" s="138"/>
      <c r="S272" s="148"/>
      <c r="T272" s="148"/>
      <c r="U272" s="148"/>
    </row>
    <row r="273" spans="1:21" hidden="1" x14ac:dyDescent="0.3">
      <c r="A273" s="14"/>
      <c r="B273" s="147" t="s">
        <v>530</v>
      </c>
      <c r="C273" s="147" t="s">
        <v>531</v>
      </c>
      <c r="D273" s="149"/>
      <c r="E273" s="149"/>
      <c r="F273" s="149"/>
      <c r="G273" s="149"/>
      <c r="H273" s="149"/>
      <c r="I273" s="149"/>
      <c r="J273" s="149"/>
      <c r="K273" s="149"/>
      <c r="L273" s="138"/>
      <c r="M273" s="149"/>
      <c r="N273" s="138"/>
      <c r="O273" s="138"/>
      <c r="P273" s="138"/>
      <c r="Q273" s="138"/>
      <c r="R273" s="138"/>
      <c r="S273" s="149"/>
      <c r="T273" s="149"/>
      <c r="U273" s="149"/>
    </row>
    <row r="274" spans="1:21" ht="27.6" hidden="1" x14ac:dyDescent="0.3">
      <c r="A274" s="14"/>
      <c r="B274" s="146" t="s">
        <v>532</v>
      </c>
      <c r="C274" s="146" t="s">
        <v>533</v>
      </c>
      <c r="D274" s="148"/>
      <c r="E274" s="148"/>
      <c r="F274" s="148"/>
      <c r="G274" s="148"/>
      <c r="H274" s="148"/>
      <c r="I274" s="148"/>
      <c r="J274" s="148"/>
      <c r="K274" s="148"/>
      <c r="L274" s="138"/>
      <c r="M274" s="148"/>
      <c r="N274" s="138"/>
      <c r="O274" s="138"/>
      <c r="P274" s="138"/>
      <c r="Q274" s="138"/>
      <c r="R274" s="138"/>
      <c r="S274" s="148"/>
      <c r="T274" s="148"/>
      <c r="U274" s="148"/>
    </row>
    <row r="275" spans="1:21" ht="41.4" hidden="1" x14ac:dyDescent="0.3">
      <c r="A275" s="14"/>
      <c r="B275" s="139" t="s">
        <v>534</v>
      </c>
      <c r="C275" s="139" t="s">
        <v>535</v>
      </c>
      <c r="D275" s="149"/>
      <c r="E275" s="149"/>
      <c r="F275" s="149"/>
      <c r="G275" s="149"/>
      <c r="H275" s="149"/>
      <c r="I275" s="149"/>
      <c r="J275" s="149"/>
      <c r="K275" s="149"/>
      <c r="L275" s="138"/>
      <c r="M275" s="149"/>
      <c r="N275" s="138"/>
      <c r="O275" s="138"/>
      <c r="P275" s="138"/>
      <c r="Q275" s="138"/>
      <c r="R275" s="138"/>
      <c r="S275" s="149"/>
      <c r="T275" s="149"/>
      <c r="U275" s="149"/>
    </row>
    <row r="276" spans="1:21" ht="27.6" hidden="1" x14ac:dyDescent="0.3">
      <c r="A276" s="14"/>
      <c r="B276" s="136" t="s">
        <v>536</v>
      </c>
      <c r="C276" s="136" t="s">
        <v>537</v>
      </c>
      <c r="D276" s="148"/>
      <c r="E276" s="148"/>
      <c r="F276" s="148"/>
      <c r="G276" s="148"/>
      <c r="H276" s="148"/>
      <c r="I276" s="148"/>
      <c r="J276" s="148"/>
      <c r="K276" s="148"/>
      <c r="L276" s="138"/>
      <c r="M276" s="148"/>
      <c r="N276" s="138"/>
      <c r="O276" s="138"/>
      <c r="P276" s="138"/>
      <c r="Q276" s="138"/>
      <c r="R276" s="138"/>
      <c r="S276" s="148"/>
      <c r="T276" s="148"/>
      <c r="U276" s="148"/>
    </row>
    <row r="277" spans="1:21" hidden="1" x14ac:dyDescent="0.3">
      <c r="A277" s="14"/>
      <c r="B277" s="135" t="s">
        <v>538</v>
      </c>
      <c r="C277" s="135" t="s">
        <v>539</v>
      </c>
      <c r="D277" s="149"/>
      <c r="E277" s="149"/>
      <c r="F277" s="149"/>
      <c r="G277" s="149"/>
      <c r="H277" s="149"/>
      <c r="I277" s="149"/>
      <c r="J277" s="149"/>
      <c r="K277" s="149"/>
      <c r="L277" s="138"/>
      <c r="M277" s="149"/>
      <c r="N277" s="138"/>
      <c r="O277" s="138"/>
      <c r="P277" s="138"/>
      <c r="Q277" s="138"/>
      <c r="R277" s="138"/>
      <c r="S277" s="149"/>
      <c r="T277" s="149"/>
      <c r="U277" s="149"/>
    </row>
    <row r="278" spans="1:21" ht="27.6" hidden="1" x14ac:dyDescent="0.3">
      <c r="A278" s="14"/>
      <c r="B278" s="141" t="s">
        <v>540</v>
      </c>
      <c r="C278" s="141" t="s">
        <v>541</v>
      </c>
      <c r="D278" s="148"/>
      <c r="E278" s="148"/>
      <c r="F278" s="148"/>
      <c r="G278" s="148"/>
      <c r="H278" s="148"/>
      <c r="I278" s="148"/>
      <c r="J278" s="148"/>
      <c r="K278" s="148"/>
      <c r="L278" s="138"/>
      <c r="M278" s="148"/>
      <c r="N278" s="138"/>
      <c r="O278" s="138"/>
      <c r="P278" s="138"/>
      <c r="Q278" s="138"/>
      <c r="R278" s="138"/>
      <c r="S278" s="148"/>
      <c r="T278" s="148"/>
      <c r="U278" s="148"/>
    </row>
    <row r="279" spans="1:21" ht="27.6" hidden="1" x14ac:dyDescent="0.3">
      <c r="A279" s="14"/>
      <c r="B279" s="130" t="s">
        <v>542</v>
      </c>
      <c r="C279" s="130" t="s">
        <v>543</v>
      </c>
      <c r="D279" s="149"/>
      <c r="E279" s="149"/>
      <c r="F279" s="149"/>
      <c r="G279" s="149"/>
      <c r="H279" s="149"/>
      <c r="I279" s="149"/>
      <c r="J279" s="149"/>
      <c r="K279" s="149"/>
      <c r="L279" s="138"/>
      <c r="M279" s="149"/>
      <c r="N279" s="138"/>
      <c r="O279" s="138"/>
      <c r="P279" s="138"/>
      <c r="Q279" s="138"/>
      <c r="R279" s="138"/>
      <c r="S279" s="149"/>
      <c r="T279" s="149"/>
      <c r="U279" s="149"/>
    </row>
    <row r="280" spans="1:21" ht="27.6" hidden="1" x14ac:dyDescent="0.3">
      <c r="A280" s="14"/>
      <c r="B280" s="141" t="s">
        <v>544</v>
      </c>
      <c r="C280" s="141" t="s">
        <v>545</v>
      </c>
      <c r="D280" s="148"/>
      <c r="E280" s="148"/>
      <c r="F280" s="148"/>
      <c r="G280" s="148"/>
      <c r="H280" s="148"/>
      <c r="I280" s="148"/>
      <c r="J280" s="148"/>
      <c r="K280" s="148"/>
      <c r="L280" s="138"/>
      <c r="M280" s="148"/>
      <c r="N280" s="138"/>
      <c r="O280" s="138"/>
      <c r="P280" s="138"/>
      <c r="Q280" s="138"/>
      <c r="R280" s="138"/>
      <c r="S280" s="148"/>
      <c r="T280" s="148"/>
      <c r="U280" s="148"/>
    </row>
    <row r="281" spans="1:21" hidden="1" x14ac:dyDescent="0.3">
      <c r="A281" s="14"/>
      <c r="B281" s="130" t="s">
        <v>546</v>
      </c>
      <c r="C281" s="130" t="s">
        <v>547</v>
      </c>
      <c r="D281" s="149"/>
      <c r="E281" s="149"/>
      <c r="F281" s="149"/>
      <c r="G281" s="149"/>
      <c r="H281" s="149"/>
      <c r="I281" s="149"/>
      <c r="J281" s="149"/>
      <c r="K281" s="149"/>
      <c r="L281" s="138"/>
      <c r="M281" s="149"/>
      <c r="N281" s="138"/>
      <c r="O281" s="138"/>
      <c r="P281" s="138"/>
      <c r="Q281" s="138"/>
      <c r="R281" s="138"/>
      <c r="S281" s="149"/>
      <c r="T281" s="149"/>
      <c r="U281" s="149"/>
    </row>
    <row r="282" spans="1:21" hidden="1" x14ac:dyDescent="0.3">
      <c r="A282" s="14"/>
      <c r="B282" s="136" t="s">
        <v>548</v>
      </c>
      <c r="C282" s="136" t="s">
        <v>549</v>
      </c>
      <c r="D282" s="148"/>
      <c r="E282" s="148"/>
      <c r="F282" s="148"/>
      <c r="G282" s="148"/>
      <c r="H282" s="148"/>
      <c r="I282" s="148"/>
      <c r="J282" s="148"/>
      <c r="K282" s="148"/>
      <c r="L282" s="138"/>
      <c r="M282" s="148"/>
      <c r="N282" s="138"/>
      <c r="O282" s="138"/>
      <c r="P282" s="138"/>
      <c r="Q282" s="138"/>
      <c r="R282" s="138"/>
      <c r="S282" s="148"/>
      <c r="T282" s="148"/>
      <c r="U282" s="148"/>
    </row>
    <row r="283" spans="1:21" hidden="1" x14ac:dyDescent="0.3">
      <c r="A283" s="14"/>
      <c r="B283" s="135" t="s">
        <v>550</v>
      </c>
      <c r="C283" s="135" t="s">
        <v>551</v>
      </c>
      <c r="D283" s="149"/>
      <c r="E283" s="149"/>
      <c r="F283" s="149"/>
      <c r="G283" s="149"/>
      <c r="H283" s="149"/>
      <c r="I283" s="149"/>
      <c r="J283" s="149"/>
      <c r="K283" s="149"/>
      <c r="L283" s="138"/>
      <c r="M283" s="149"/>
      <c r="N283" s="138"/>
      <c r="O283" s="138"/>
      <c r="P283" s="138"/>
      <c r="Q283" s="138"/>
      <c r="R283" s="138"/>
      <c r="S283" s="149"/>
      <c r="T283" s="149"/>
      <c r="U283" s="149"/>
    </row>
    <row r="284" spans="1:21" hidden="1" x14ac:dyDescent="0.3">
      <c r="A284" s="14"/>
      <c r="B284" s="136" t="s">
        <v>552</v>
      </c>
      <c r="C284" s="136" t="s">
        <v>553</v>
      </c>
      <c r="D284" s="148"/>
      <c r="E284" s="148"/>
      <c r="F284" s="148"/>
      <c r="G284" s="148"/>
      <c r="H284" s="148"/>
      <c r="I284" s="148"/>
      <c r="J284" s="148"/>
      <c r="K284" s="148"/>
      <c r="L284" s="138"/>
      <c r="M284" s="148"/>
      <c r="N284" s="138"/>
      <c r="O284" s="138"/>
      <c r="P284" s="138"/>
      <c r="Q284" s="138"/>
      <c r="R284" s="138"/>
      <c r="S284" s="148"/>
      <c r="T284" s="148"/>
      <c r="U284" s="148"/>
    </row>
    <row r="285" spans="1:21" ht="27.6" hidden="1" x14ac:dyDescent="0.3">
      <c r="A285" s="14"/>
      <c r="B285" s="130" t="s">
        <v>554</v>
      </c>
      <c r="C285" s="130" t="s">
        <v>555</v>
      </c>
      <c r="D285" s="149"/>
      <c r="E285" s="149"/>
      <c r="F285" s="149"/>
      <c r="G285" s="149"/>
      <c r="H285" s="149"/>
      <c r="I285" s="149"/>
      <c r="J285" s="149"/>
      <c r="K285" s="149"/>
      <c r="L285" s="138"/>
      <c r="M285" s="149"/>
      <c r="N285" s="138"/>
      <c r="O285" s="138"/>
      <c r="P285" s="138"/>
      <c r="Q285" s="138"/>
      <c r="R285" s="138"/>
      <c r="S285" s="149"/>
      <c r="T285" s="149"/>
      <c r="U285" s="149"/>
    </row>
    <row r="286" spans="1:21" hidden="1" x14ac:dyDescent="0.3">
      <c r="A286" s="14"/>
      <c r="B286" s="141" t="s">
        <v>556</v>
      </c>
      <c r="C286" s="141" t="s">
        <v>557</v>
      </c>
      <c r="D286" s="148"/>
      <c r="E286" s="148"/>
      <c r="F286" s="148"/>
      <c r="G286" s="148"/>
      <c r="H286" s="148"/>
      <c r="I286" s="148"/>
      <c r="J286" s="148"/>
      <c r="K286" s="148"/>
      <c r="L286" s="138"/>
      <c r="M286" s="148"/>
      <c r="N286" s="138"/>
      <c r="O286" s="138"/>
      <c r="P286" s="138"/>
      <c r="Q286" s="138"/>
      <c r="R286" s="138"/>
      <c r="S286" s="148"/>
      <c r="T286" s="148"/>
      <c r="U286" s="148"/>
    </row>
    <row r="287" spans="1:21" hidden="1" x14ac:dyDescent="0.3">
      <c r="A287" s="14"/>
      <c r="B287" s="135" t="s">
        <v>558</v>
      </c>
      <c r="C287" s="135" t="s">
        <v>559</v>
      </c>
      <c r="D287" s="149"/>
      <c r="E287" s="149"/>
      <c r="F287" s="149"/>
      <c r="G287" s="149"/>
      <c r="H287" s="149"/>
      <c r="I287" s="149"/>
      <c r="J287" s="149"/>
      <c r="K287" s="149"/>
      <c r="L287" s="138"/>
      <c r="M287" s="149"/>
      <c r="N287" s="138"/>
      <c r="O287" s="138"/>
      <c r="P287" s="138"/>
      <c r="Q287" s="138"/>
      <c r="R287" s="138"/>
      <c r="S287" s="149"/>
      <c r="T287" s="149"/>
      <c r="U287" s="149"/>
    </row>
    <row r="288" spans="1:21" hidden="1" x14ac:dyDescent="0.3">
      <c r="A288" s="14"/>
      <c r="B288" s="140" t="s">
        <v>560</v>
      </c>
      <c r="C288" s="140" t="s">
        <v>561</v>
      </c>
      <c r="D288" s="148"/>
      <c r="E288" s="148"/>
      <c r="F288" s="148"/>
      <c r="G288" s="148"/>
      <c r="H288" s="148"/>
      <c r="I288" s="148"/>
      <c r="J288" s="148"/>
      <c r="K288" s="148"/>
      <c r="L288" s="138"/>
      <c r="M288" s="148"/>
      <c r="N288" s="138"/>
      <c r="O288" s="138"/>
      <c r="P288" s="138"/>
      <c r="Q288" s="138"/>
      <c r="R288" s="138"/>
      <c r="S288" s="148"/>
      <c r="T288" s="148"/>
      <c r="U288" s="148"/>
    </row>
    <row r="289" spans="1:21" hidden="1" x14ac:dyDescent="0.3">
      <c r="A289" s="14"/>
      <c r="B289" s="139" t="s">
        <v>562</v>
      </c>
      <c r="C289" s="139" t="s">
        <v>563</v>
      </c>
      <c r="D289" s="149"/>
      <c r="E289" s="149"/>
      <c r="F289" s="149"/>
      <c r="G289" s="149"/>
      <c r="H289" s="149"/>
      <c r="I289" s="149"/>
      <c r="J289" s="149"/>
      <c r="K289" s="149"/>
      <c r="L289" s="138"/>
      <c r="M289" s="149"/>
      <c r="N289" s="138"/>
      <c r="O289" s="138"/>
      <c r="P289" s="138"/>
      <c r="Q289" s="138"/>
      <c r="R289" s="138"/>
      <c r="S289" s="149"/>
      <c r="T289" s="149"/>
      <c r="U289" s="149"/>
    </row>
    <row r="290" spans="1:21" hidden="1" x14ac:dyDescent="0.3">
      <c r="A290" s="14"/>
      <c r="B290" s="136" t="s">
        <v>564</v>
      </c>
      <c r="C290" s="136" t="s">
        <v>565</v>
      </c>
      <c r="D290" s="148"/>
      <c r="E290" s="148"/>
      <c r="F290" s="148"/>
      <c r="G290" s="148"/>
      <c r="H290" s="148"/>
      <c r="I290" s="148"/>
      <c r="J290" s="148"/>
      <c r="K290" s="148"/>
      <c r="L290" s="138"/>
      <c r="M290" s="148"/>
      <c r="N290" s="138"/>
      <c r="O290" s="138"/>
      <c r="P290" s="138"/>
      <c r="Q290" s="138"/>
      <c r="R290" s="138"/>
      <c r="S290" s="148"/>
      <c r="T290" s="148"/>
      <c r="U290" s="148"/>
    </row>
    <row r="291" spans="1:21" hidden="1" x14ac:dyDescent="0.3">
      <c r="A291" s="14"/>
      <c r="B291" s="139" t="s">
        <v>566</v>
      </c>
      <c r="C291" s="139" t="s">
        <v>567</v>
      </c>
      <c r="D291" s="149"/>
      <c r="E291" s="149"/>
      <c r="F291" s="149"/>
      <c r="G291" s="149"/>
      <c r="H291" s="149"/>
      <c r="I291" s="149"/>
      <c r="J291" s="149"/>
      <c r="K291" s="149"/>
      <c r="L291" s="138"/>
      <c r="M291" s="149"/>
      <c r="N291" s="138"/>
      <c r="O291" s="138"/>
      <c r="P291" s="138"/>
      <c r="Q291" s="138"/>
      <c r="R291" s="138"/>
      <c r="S291" s="149"/>
      <c r="T291" s="149"/>
      <c r="U291" s="149"/>
    </row>
    <row r="292" spans="1:21" hidden="1" x14ac:dyDescent="0.3">
      <c r="A292" s="14"/>
      <c r="B292" s="146" t="s">
        <v>568</v>
      </c>
      <c r="C292" s="146" t="s">
        <v>569</v>
      </c>
      <c r="D292" s="148"/>
      <c r="E292" s="148"/>
      <c r="F292" s="148"/>
      <c r="G292" s="148"/>
      <c r="H292" s="148"/>
      <c r="I292" s="148"/>
      <c r="J292" s="148"/>
      <c r="K292" s="148"/>
      <c r="L292" s="138"/>
      <c r="M292" s="148"/>
      <c r="N292" s="138"/>
      <c r="O292" s="138"/>
      <c r="P292" s="138"/>
      <c r="Q292" s="138"/>
      <c r="R292" s="138"/>
      <c r="S292" s="148"/>
      <c r="T292" s="148"/>
      <c r="U292" s="148"/>
    </row>
    <row r="293" spans="1:21" hidden="1" x14ac:dyDescent="0.3">
      <c r="A293" s="14"/>
      <c r="B293" s="147" t="s">
        <v>570</v>
      </c>
      <c r="C293" s="147" t="s">
        <v>571</v>
      </c>
      <c r="D293" s="149"/>
      <c r="E293" s="149"/>
      <c r="F293" s="149"/>
      <c r="G293" s="149"/>
      <c r="H293" s="149"/>
      <c r="I293" s="149"/>
      <c r="J293" s="149"/>
      <c r="K293" s="149"/>
      <c r="L293" s="138"/>
      <c r="M293" s="149"/>
      <c r="N293" s="138"/>
      <c r="O293" s="138"/>
      <c r="P293" s="138"/>
      <c r="Q293" s="138"/>
      <c r="R293" s="138"/>
      <c r="S293" s="149"/>
      <c r="T293" s="149"/>
      <c r="U293" s="149"/>
    </row>
    <row r="294" spans="1:21" hidden="1" x14ac:dyDescent="0.3">
      <c r="A294" s="14"/>
      <c r="B294" s="146" t="s">
        <v>572</v>
      </c>
      <c r="C294" s="146" t="s">
        <v>573</v>
      </c>
      <c r="D294" s="148"/>
      <c r="E294" s="148"/>
      <c r="F294" s="148"/>
      <c r="G294" s="148"/>
      <c r="H294" s="148"/>
      <c r="I294" s="148"/>
      <c r="J294" s="148"/>
      <c r="K294" s="148"/>
      <c r="L294" s="138"/>
      <c r="M294" s="148"/>
      <c r="N294" s="138"/>
      <c r="O294" s="138"/>
      <c r="P294" s="138"/>
      <c r="Q294" s="138"/>
      <c r="R294" s="138"/>
      <c r="S294" s="148"/>
      <c r="T294" s="148"/>
      <c r="U294" s="148"/>
    </row>
    <row r="295" spans="1:21" hidden="1" x14ac:dyDescent="0.3">
      <c r="A295" s="14"/>
      <c r="B295" s="150" t="s">
        <v>574</v>
      </c>
      <c r="C295" s="150" t="s">
        <v>575</v>
      </c>
      <c r="D295" s="149"/>
      <c r="E295" s="149"/>
      <c r="F295" s="149"/>
      <c r="G295" s="149"/>
      <c r="H295" s="149"/>
      <c r="I295" s="149"/>
      <c r="J295" s="149"/>
      <c r="K295" s="149"/>
      <c r="L295" s="138"/>
      <c r="M295" s="149"/>
      <c r="N295" s="138"/>
      <c r="O295" s="138"/>
      <c r="P295" s="138"/>
      <c r="Q295" s="138"/>
      <c r="R295" s="138"/>
      <c r="S295" s="149"/>
      <c r="T295" s="149"/>
      <c r="U295" s="149"/>
    </row>
    <row r="296" spans="1:21" hidden="1" x14ac:dyDescent="0.3">
      <c r="A296" s="14"/>
      <c r="B296" s="151" t="s">
        <v>576</v>
      </c>
      <c r="C296" s="151" t="s">
        <v>577</v>
      </c>
      <c r="D296" s="148"/>
      <c r="E296" s="148"/>
      <c r="F296" s="148"/>
      <c r="G296" s="148"/>
      <c r="H296" s="148"/>
      <c r="I296" s="148"/>
      <c r="J296" s="148"/>
      <c r="K296" s="148"/>
      <c r="L296" s="138"/>
      <c r="M296" s="148"/>
      <c r="N296" s="138"/>
      <c r="O296" s="138"/>
      <c r="P296" s="138"/>
      <c r="Q296" s="138"/>
      <c r="R296" s="138"/>
      <c r="S296" s="148"/>
      <c r="T296" s="148"/>
      <c r="U296" s="148"/>
    </row>
    <row r="297" spans="1:21" hidden="1" x14ac:dyDescent="0.3">
      <c r="A297" s="14"/>
      <c r="B297" s="147" t="s">
        <v>578</v>
      </c>
      <c r="C297" s="147" t="s">
        <v>579</v>
      </c>
      <c r="D297" s="149"/>
      <c r="E297" s="149"/>
      <c r="F297" s="149"/>
      <c r="G297" s="149"/>
      <c r="H297" s="149"/>
      <c r="I297" s="149"/>
      <c r="J297" s="149"/>
      <c r="K297" s="149"/>
      <c r="L297" s="138"/>
      <c r="M297" s="149"/>
      <c r="N297" s="138"/>
      <c r="O297" s="138"/>
      <c r="P297" s="138"/>
      <c r="Q297" s="138"/>
      <c r="R297" s="138"/>
      <c r="S297" s="149"/>
      <c r="T297" s="149"/>
      <c r="U297" s="149"/>
    </row>
    <row r="298" spans="1:21" hidden="1" x14ac:dyDescent="0.3">
      <c r="A298" s="14"/>
      <c r="B298" s="146" t="s">
        <v>580</v>
      </c>
      <c r="C298" s="146" t="s">
        <v>581</v>
      </c>
      <c r="D298" s="148"/>
      <c r="E298" s="148"/>
      <c r="F298" s="148"/>
      <c r="G298" s="148"/>
      <c r="H298" s="148"/>
      <c r="I298" s="148"/>
      <c r="J298" s="148"/>
      <c r="K298" s="148"/>
      <c r="L298" s="138"/>
      <c r="M298" s="148"/>
      <c r="N298" s="138"/>
      <c r="O298" s="138"/>
      <c r="P298" s="138"/>
      <c r="Q298" s="138"/>
      <c r="R298" s="138"/>
      <c r="S298" s="148"/>
      <c r="T298" s="148"/>
      <c r="U298" s="148"/>
    </row>
    <row r="299" spans="1:21" hidden="1" x14ac:dyDescent="0.3">
      <c r="A299" s="14"/>
      <c r="B299" s="147" t="s">
        <v>582</v>
      </c>
      <c r="C299" s="147" t="s">
        <v>583</v>
      </c>
      <c r="D299" s="149"/>
      <c r="E299" s="149"/>
      <c r="F299" s="149"/>
      <c r="G299" s="149"/>
      <c r="H299" s="149"/>
      <c r="I299" s="149"/>
      <c r="J299" s="149"/>
      <c r="K299" s="149"/>
      <c r="L299" s="138"/>
      <c r="M299" s="149"/>
      <c r="N299" s="138"/>
      <c r="O299" s="138"/>
      <c r="P299" s="138"/>
      <c r="Q299" s="138"/>
      <c r="R299" s="138"/>
      <c r="S299" s="149"/>
      <c r="T299" s="149"/>
      <c r="U299" s="149"/>
    </row>
    <row r="300" spans="1:21" hidden="1" x14ac:dyDescent="0.3">
      <c r="A300" s="14"/>
      <c r="B300" s="140" t="s">
        <v>584</v>
      </c>
      <c r="C300" s="140" t="s">
        <v>585</v>
      </c>
      <c r="D300" s="148"/>
      <c r="E300" s="148"/>
      <c r="F300" s="148"/>
      <c r="G300" s="148"/>
      <c r="H300" s="148"/>
      <c r="I300" s="148"/>
      <c r="J300" s="148"/>
      <c r="K300" s="148"/>
      <c r="L300" s="138"/>
      <c r="M300" s="148"/>
      <c r="N300" s="138"/>
      <c r="O300" s="138"/>
      <c r="P300" s="138"/>
      <c r="Q300" s="138"/>
      <c r="R300" s="138"/>
      <c r="S300" s="148"/>
      <c r="T300" s="148"/>
      <c r="U300" s="148"/>
    </row>
    <row r="301" spans="1:21" hidden="1" x14ac:dyDescent="0.3">
      <c r="A301" s="14"/>
      <c r="B301" s="147" t="s">
        <v>586</v>
      </c>
      <c r="C301" s="147" t="s">
        <v>587</v>
      </c>
      <c r="D301" s="149"/>
      <c r="E301" s="149"/>
      <c r="F301" s="149"/>
      <c r="G301" s="149"/>
      <c r="H301" s="149"/>
      <c r="I301" s="149"/>
      <c r="J301" s="149"/>
      <c r="K301" s="149"/>
      <c r="L301" s="138"/>
      <c r="M301" s="149"/>
      <c r="N301" s="138"/>
      <c r="O301" s="138"/>
      <c r="P301" s="138"/>
      <c r="Q301" s="138"/>
      <c r="R301" s="138"/>
      <c r="S301" s="149"/>
      <c r="T301" s="149"/>
      <c r="U301" s="149"/>
    </row>
    <row r="302" spans="1:21" hidden="1" x14ac:dyDescent="0.3">
      <c r="A302" s="14"/>
      <c r="B302" s="146" t="s">
        <v>588</v>
      </c>
      <c r="C302" s="146" t="s">
        <v>589</v>
      </c>
      <c r="D302" s="148"/>
      <c r="E302" s="148"/>
      <c r="F302" s="148"/>
      <c r="G302" s="148"/>
      <c r="H302" s="148"/>
      <c r="I302" s="148"/>
      <c r="J302" s="148"/>
      <c r="K302" s="148"/>
      <c r="L302" s="138"/>
      <c r="M302" s="148"/>
      <c r="N302" s="138"/>
      <c r="O302" s="138"/>
      <c r="P302" s="138"/>
      <c r="Q302" s="138"/>
      <c r="R302" s="138"/>
      <c r="S302" s="148"/>
      <c r="T302" s="148"/>
      <c r="U302" s="148"/>
    </row>
    <row r="303" spans="1:21" hidden="1" x14ac:dyDescent="0.3">
      <c r="A303" s="14"/>
      <c r="B303" s="147" t="s">
        <v>590</v>
      </c>
      <c r="C303" s="147" t="s">
        <v>591</v>
      </c>
      <c r="D303" s="149"/>
      <c r="E303" s="149"/>
      <c r="F303" s="149"/>
      <c r="G303" s="149"/>
      <c r="H303" s="149"/>
      <c r="I303" s="149"/>
      <c r="J303" s="149"/>
      <c r="K303" s="149"/>
      <c r="L303" s="138"/>
      <c r="M303" s="149"/>
      <c r="N303" s="138"/>
      <c r="O303" s="138"/>
      <c r="P303" s="138"/>
      <c r="Q303" s="138"/>
      <c r="R303" s="138"/>
      <c r="S303" s="149"/>
      <c r="T303" s="149"/>
      <c r="U303" s="149"/>
    </row>
    <row r="304" spans="1:21" hidden="1" x14ac:dyDescent="0.3">
      <c r="A304" s="14"/>
      <c r="B304" s="146" t="s">
        <v>592</v>
      </c>
      <c r="C304" s="146" t="s">
        <v>593</v>
      </c>
      <c r="D304" s="148"/>
      <c r="E304" s="148"/>
      <c r="F304" s="148"/>
      <c r="G304" s="148"/>
      <c r="H304" s="148"/>
      <c r="I304" s="148"/>
      <c r="J304" s="148"/>
      <c r="K304" s="148"/>
      <c r="L304" s="138"/>
      <c r="M304" s="148"/>
      <c r="N304" s="138"/>
      <c r="O304" s="138"/>
      <c r="P304" s="138"/>
      <c r="Q304" s="138"/>
      <c r="R304" s="138"/>
      <c r="S304" s="148"/>
      <c r="T304" s="148"/>
      <c r="U304" s="148"/>
    </row>
    <row r="305" spans="1:21" ht="27.6" hidden="1" x14ac:dyDescent="0.3">
      <c r="A305" s="14"/>
      <c r="B305" s="147" t="s">
        <v>594</v>
      </c>
      <c r="C305" s="147" t="s">
        <v>595</v>
      </c>
      <c r="D305" s="149"/>
      <c r="E305" s="149"/>
      <c r="F305" s="149"/>
      <c r="G305" s="149"/>
      <c r="H305" s="149"/>
      <c r="I305" s="149"/>
      <c r="J305" s="149"/>
      <c r="K305" s="149"/>
      <c r="L305" s="138"/>
      <c r="M305" s="149"/>
      <c r="N305" s="138"/>
      <c r="O305" s="138"/>
      <c r="P305" s="138"/>
      <c r="Q305" s="138"/>
      <c r="R305" s="138"/>
      <c r="S305" s="149"/>
      <c r="T305" s="149"/>
      <c r="U305" s="149"/>
    </row>
    <row r="306" spans="1:21" hidden="1" x14ac:dyDescent="0.3">
      <c r="A306" s="14"/>
      <c r="B306" s="140" t="s">
        <v>596</v>
      </c>
      <c r="C306" s="140" t="s">
        <v>597</v>
      </c>
      <c r="D306" s="148"/>
      <c r="E306" s="148"/>
      <c r="F306" s="148"/>
      <c r="G306" s="148"/>
      <c r="H306" s="148"/>
      <c r="I306" s="148"/>
      <c r="J306" s="148"/>
      <c r="K306" s="148"/>
      <c r="L306" s="138"/>
      <c r="M306" s="148"/>
      <c r="N306" s="138"/>
      <c r="O306" s="138"/>
      <c r="P306" s="138"/>
      <c r="Q306" s="138"/>
      <c r="R306" s="138"/>
      <c r="S306" s="148"/>
      <c r="T306" s="148"/>
      <c r="U306" s="148"/>
    </row>
    <row r="307" spans="1:21" hidden="1" x14ac:dyDescent="0.3">
      <c r="A307" s="14"/>
      <c r="B307" s="139" t="s">
        <v>598</v>
      </c>
      <c r="C307" s="139" t="s">
        <v>599</v>
      </c>
      <c r="D307" s="149"/>
      <c r="E307" s="149"/>
      <c r="F307" s="149"/>
      <c r="G307" s="149"/>
      <c r="H307" s="149"/>
      <c r="I307" s="149"/>
      <c r="J307" s="149"/>
      <c r="K307" s="149"/>
      <c r="L307" s="138"/>
      <c r="M307" s="149"/>
      <c r="N307" s="138"/>
      <c r="O307" s="138"/>
      <c r="P307" s="138"/>
      <c r="Q307" s="138"/>
      <c r="R307" s="138"/>
      <c r="S307" s="149"/>
      <c r="T307" s="149"/>
      <c r="U307" s="149"/>
    </row>
    <row r="308" spans="1:21" hidden="1" x14ac:dyDescent="0.3">
      <c r="A308" s="14"/>
      <c r="B308" s="140" t="s">
        <v>600</v>
      </c>
      <c r="C308" s="140" t="s">
        <v>601</v>
      </c>
      <c r="D308" s="148"/>
      <c r="E308" s="148"/>
      <c r="F308" s="148"/>
      <c r="G308" s="148"/>
      <c r="H308" s="148"/>
      <c r="I308" s="148"/>
      <c r="J308" s="148"/>
      <c r="K308" s="148"/>
      <c r="L308" s="138"/>
      <c r="M308" s="148"/>
      <c r="N308" s="138"/>
      <c r="O308" s="138"/>
      <c r="P308" s="138"/>
      <c r="Q308" s="138"/>
      <c r="R308" s="138"/>
      <c r="S308" s="148"/>
      <c r="T308" s="148"/>
      <c r="U308" s="148"/>
    </row>
    <row r="309" spans="1:21" hidden="1" x14ac:dyDescent="0.3">
      <c r="A309" s="14"/>
      <c r="B309" s="139" t="s">
        <v>602</v>
      </c>
      <c r="C309" s="139" t="s">
        <v>603</v>
      </c>
      <c r="D309" s="149"/>
      <c r="E309" s="149"/>
      <c r="F309" s="149"/>
      <c r="G309" s="149"/>
      <c r="H309" s="149"/>
      <c r="I309" s="149"/>
      <c r="J309" s="149"/>
      <c r="K309" s="149"/>
      <c r="L309" s="138"/>
      <c r="M309" s="149"/>
      <c r="N309" s="138"/>
      <c r="O309" s="138"/>
      <c r="P309" s="138"/>
      <c r="Q309" s="138"/>
      <c r="R309" s="138"/>
      <c r="S309" s="149"/>
      <c r="T309" s="149"/>
      <c r="U309" s="149"/>
    </row>
    <row r="310" spans="1:21" hidden="1" x14ac:dyDescent="0.3">
      <c r="A310" s="14"/>
      <c r="B310" s="140" t="s">
        <v>562</v>
      </c>
      <c r="C310" s="140" t="s">
        <v>604</v>
      </c>
      <c r="D310" s="148"/>
      <c r="E310" s="148"/>
      <c r="F310" s="148"/>
      <c r="G310" s="148"/>
      <c r="H310" s="148"/>
      <c r="I310" s="148"/>
      <c r="J310" s="148"/>
      <c r="K310" s="148"/>
      <c r="L310" s="138"/>
      <c r="M310" s="148"/>
      <c r="N310" s="138"/>
      <c r="O310" s="138"/>
      <c r="P310" s="138"/>
      <c r="Q310" s="138"/>
      <c r="R310" s="138"/>
      <c r="S310" s="148"/>
      <c r="T310" s="148"/>
      <c r="U310" s="148"/>
    </row>
    <row r="311" spans="1:21" hidden="1" x14ac:dyDescent="0.3">
      <c r="A311" s="14"/>
      <c r="B311" s="135" t="s">
        <v>605</v>
      </c>
      <c r="C311" s="135" t="s">
        <v>606</v>
      </c>
      <c r="D311" s="149"/>
      <c r="E311" s="149"/>
      <c r="F311" s="149"/>
      <c r="G311" s="149"/>
      <c r="H311" s="149"/>
      <c r="I311" s="149"/>
      <c r="J311" s="149"/>
      <c r="K311" s="149"/>
      <c r="L311" s="138"/>
      <c r="M311" s="149"/>
      <c r="N311" s="138"/>
      <c r="O311" s="138"/>
      <c r="P311" s="138"/>
      <c r="Q311" s="138"/>
      <c r="R311" s="138"/>
      <c r="S311" s="149"/>
      <c r="T311" s="149"/>
      <c r="U311" s="149"/>
    </row>
    <row r="312" spans="1:21" ht="27.6" hidden="1" x14ac:dyDescent="0.3">
      <c r="A312" s="14"/>
      <c r="B312" s="136" t="s">
        <v>607</v>
      </c>
      <c r="C312" s="136" t="s">
        <v>608</v>
      </c>
      <c r="D312" s="148"/>
      <c r="E312" s="148"/>
      <c r="F312" s="148"/>
      <c r="G312" s="148"/>
      <c r="H312" s="148"/>
      <c r="I312" s="148"/>
      <c r="J312" s="148"/>
      <c r="K312" s="148"/>
      <c r="L312" s="138"/>
      <c r="M312" s="148"/>
      <c r="N312" s="138"/>
      <c r="O312" s="138"/>
      <c r="P312" s="138"/>
      <c r="Q312" s="138"/>
      <c r="R312" s="138"/>
      <c r="S312" s="148"/>
      <c r="T312" s="148"/>
      <c r="U312" s="148"/>
    </row>
    <row r="313" spans="1:21" hidden="1" x14ac:dyDescent="0.3">
      <c r="A313" s="14"/>
      <c r="B313" s="130" t="s">
        <v>609</v>
      </c>
      <c r="C313" s="130" t="s">
        <v>610</v>
      </c>
      <c r="D313" s="149"/>
      <c r="E313" s="149"/>
      <c r="F313" s="149"/>
      <c r="G313" s="149"/>
      <c r="H313" s="149"/>
      <c r="I313" s="149"/>
      <c r="J313" s="149"/>
      <c r="K313" s="149"/>
      <c r="L313" s="138"/>
      <c r="M313" s="149"/>
      <c r="N313" s="138"/>
      <c r="O313" s="138"/>
      <c r="P313" s="138"/>
      <c r="Q313" s="138"/>
      <c r="R313" s="138"/>
      <c r="S313" s="149"/>
      <c r="T313" s="149"/>
      <c r="U313" s="149"/>
    </row>
    <row r="314" spans="1:21" hidden="1" x14ac:dyDescent="0.3">
      <c r="A314" s="14"/>
      <c r="B314" s="141" t="s">
        <v>611</v>
      </c>
      <c r="C314" s="141" t="s">
        <v>612</v>
      </c>
      <c r="D314" s="148"/>
      <c r="E314" s="148"/>
      <c r="F314" s="148"/>
      <c r="G314" s="148"/>
      <c r="H314" s="148"/>
      <c r="I314" s="148"/>
      <c r="J314" s="148"/>
      <c r="K314" s="148"/>
      <c r="L314" s="138"/>
      <c r="M314" s="148"/>
      <c r="N314" s="138"/>
      <c r="O314" s="138"/>
      <c r="P314" s="138"/>
      <c r="Q314" s="138"/>
      <c r="R314" s="138"/>
      <c r="S314" s="148"/>
      <c r="T314" s="148"/>
      <c r="U314" s="148"/>
    </row>
    <row r="315" spans="1:21" hidden="1" x14ac:dyDescent="0.3">
      <c r="A315" s="14"/>
      <c r="B315" s="135" t="s">
        <v>613</v>
      </c>
      <c r="C315" s="135" t="s">
        <v>614</v>
      </c>
      <c r="D315" s="149"/>
      <c r="E315" s="149"/>
      <c r="F315" s="149"/>
      <c r="G315" s="149"/>
      <c r="H315" s="149"/>
      <c r="I315" s="149"/>
      <c r="J315" s="149"/>
      <c r="K315" s="149"/>
      <c r="L315" s="138"/>
      <c r="M315" s="149"/>
      <c r="N315" s="138"/>
      <c r="O315" s="138"/>
      <c r="P315" s="138"/>
      <c r="Q315" s="138"/>
      <c r="R315" s="138"/>
      <c r="S315" s="149"/>
      <c r="T315" s="149"/>
      <c r="U315" s="149"/>
    </row>
    <row r="316" spans="1:21" hidden="1" x14ac:dyDescent="0.3">
      <c r="A316" s="14"/>
      <c r="B316" s="136" t="s">
        <v>615</v>
      </c>
      <c r="C316" s="136" t="s">
        <v>616</v>
      </c>
      <c r="D316" s="148"/>
      <c r="E316" s="148"/>
      <c r="F316" s="148"/>
      <c r="G316" s="148"/>
      <c r="H316" s="148"/>
      <c r="I316" s="148"/>
      <c r="J316" s="148"/>
      <c r="K316" s="148"/>
      <c r="L316" s="138"/>
      <c r="M316" s="148"/>
      <c r="N316" s="138"/>
      <c r="O316" s="138"/>
      <c r="P316" s="138"/>
      <c r="Q316" s="138"/>
      <c r="R316" s="138"/>
      <c r="S316" s="148"/>
      <c r="T316" s="148"/>
      <c r="U316" s="148"/>
    </row>
    <row r="317" spans="1:21" ht="27.6" hidden="1" x14ac:dyDescent="0.3">
      <c r="A317" s="14"/>
      <c r="B317" s="130" t="s">
        <v>617</v>
      </c>
      <c r="C317" s="130" t="s">
        <v>618</v>
      </c>
      <c r="D317" s="149"/>
      <c r="E317" s="149"/>
      <c r="F317" s="149"/>
      <c r="G317" s="149"/>
      <c r="H317" s="149"/>
      <c r="I317" s="149"/>
      <c r="J317" s="149"/>
      <c r="K317" s="149"/>
      <c r="L317" s="138"/>
      <c r="M317" s="149"/>
      <c r="N317" s="138"/>
      <c r="O317" s="138"/>
      <c r="P317" s="138"/>
      <c r="Q317" s="138"/>
      <c r="R317" s="138"/>
      <c r="S317" s="149"/>
      <c r="T317" s="149"/>
      <c r="U317" s="149"/>
    </row>
    <row r="318" spans="1:21" ht="27.6" hidden="1" x14ac:dyDescent="0.3">
      <c r="A318" s="14"/>
      <c r="B318" s="141" t="s">
        <v>619</v>
      </c>
      <c r="C318" s="141" t="s">
        <v>620</v>
      </c>
      <c r="D318" s="148"/>
      <c r="E318" s="148"/>
      <c r="F318" s="148"/>
      <c r="G318" s="148"/>
      <c r="H318" s="148"/>
      <c r="I318" s="148"/>
      <c r="J318" s="148"/>
      <c r="K318" s="148"/>
      <c r="L318" s="138"/>
      <c r="M318" s="148"/>
      <c r="N318" s="138"/>
      <c r="O318" s="138"/>
      <c r="P318" s="138"/>
      <c r="Q318" s="138"/>
      <c r="R318" s="138"/>
      <c r="S318" s="148"/>
      <c r="T318" s="148"/>
      <c r="U318" s="148"/>
    </row>
    <row r="319" spans="1:21" hidden="1" x14ac:dyDescent="0.3">
      <c r="A319" s="14"/>
      <c r="B319" s="130" t="s">
        <v>621</v>
      </c>
      <c r="C319" s="130" t="s">
        <v>622</v>
      </c>
      <c r="D319" s="149"/>
      <c r="E319" s="149"/>
      <c r="F319" s="149"/>
      <c r="G319" s="149"/>
      <c r="H319" s="149"/>
      <c r="I319" s="149"/>
      <c r="J319" s="149"/>
      <c r="K319" s="149"/>
      <c r="L319" s="138"/>
      <c r="M319" s="149"/>
      <c r="N319" s="138"/>
      <c r="O319" s="138"/>
      <c r="P319" s="138"/>
      <c r="Q319" s="138"/>
      <c r="R319" s="138"/>
      <c r="S319" s="149"/>
      <c r="T319" s="149"/>
      <c r="U319" s="149"/>
    </row>
    <row r="320" spans="1:21" ht="27.6" hidden="1" x14ac:dyDescent="0.3">
      <c r="A320" s="14"/>
      <c r="B320" s="136" t="s">
        <v>623</v>
      </c>
      <c r="C320" s="136" t="s">
        <v>624</v>
      </c>
      <c r="D320" s="148"/>
      <c r="E320" s="148"/>
      <c r="F320" s="148"/>
      <c r="G320" s="148"/>
      <c r="H320" s="148"/>
      <c r="I320" s="148"/>
      <c r="J320" s="148"/>
      <c r="K320" s="148"/>
      <c r="L320" s="138"/>
      <c r="M320" s="148"/>
      <c r="N320" s="138"/>
      <c r="O320" s="138"/>
      <c r="P320" s="138"/>
      <c r="Q320" s="138"/>
      <c r="R320" s="138"/>
      <c r="S320" s="148"/>
      <c r="T320" s="148"/>
      <c r="U320" s="148"/>
    </row>
    <row r="321" spans="1:21" ht="27.6" hidden="1" x14ac:dyDescent="0.3">
      <c r="A321" s="14"/>
      <c r="B321" s="139" t="s">
        <v>625</v>
      </c>
      <c r="C321" s="139" t="s">
        <v>626</v>
      </c>
      <c r="D321" s="149"/>
      <c r="E321" s="149"/>
      <c r="F321" s="149"/>
      <c r="G321" s="149"/>
      <c r="H321" s="149"/>
      <c r="I321" s="149"/>
      <c r="J321" s="149"/>
      <c r="K321" s="149"/>
      <c r="L321" s="138"/>
      <c r="M321" s="149"/>
      <c r="N321" s="138"/>
      <c r="O321" s="138"/>
      <c r="P321" s="138"/>
      <c r="Q321" s="138"/>
      <c r="R321" s="138"/>
      <c r="S321" s="149"/>
      <c r="T321" s="149"/>
      <c r="U321" s="149"/>
    </row>
    <row r="322" spans="1:21" hidden="1" x14ac:dyDescent="0.3">
      <c r="A322" s="14"/>
      <c r="B322" s="140" t="s">
        <v>627</v>
      </c>
      <c r="C322" s="140" t="s">
        <v>628</v>
      </c>
      <c r="D322" s="148"/>
      <c r="E322" s="148"/>
      <c r="F322" s="148"/>
      <c r="G322" s="148"/>
      <c r="H322" s="148"/>
      <c r="I322" s="148"/>
      <c r="J322" s="148"/>
      <c r="K322" s="148"/>
      <c r="L322" s="138"/>
      <c r="M322" s="148"/>
      <c r="N322" s="138"/>
      <c r="O322" s="138"/>
      <c r="P322" s="138"/>
      <c r="Q322" s="138"/>
      <c r="R322" s="138"/>
      <c r="S322" s="148"/>
      <c r="T322" s="148"/>
      <c r="U322" s="148"/>
    </row>
    <row r="323" spans="1:21" ht="27.6" hidden="1" x14ac:dyDescent="0.3">
      <c r="A323" s="14"/>
      <c r="B323" s="139" t="s">
        <v>629</v>
      </c>
      <c r="C323" s="139" t="s">
        <v>630</v>
      </c>
      <c r="D323" s="149"/>
      <c r="E323" s="149"/>
      <c r="F323" s="149"/>
      <c r="G323" s="149"/>
      <c r="H323" s="149"/>
      <c r="I323" s="149"/>
      <c r="J323" s="149"/>
      <c r="K323" s="149"/>
      <c r="L323" s="138"/>
      <c r="M323" s="149"/>
      <c r="N323" s="138"/>
      <c r="O323" s="138"/>
      <c r="P323" s="138"/>
      <c r="Q323" s="138"/>
      <c r="R323" s="138"/>
      <c r="S323" s="149"/>
      <c r="T323" s="149"/>
      <c r="U323" s="149"/>
    </row>
    <row r="324" spans="1:21" hidden="1" x14ac:dyDescent="0.3">
      <c r="A324" s="14"/>
      <c r="B324" s="136" t="s">
        <v>631</v>
      </c>
      <c r="C324" s="136" t="s">
        <v>632</v>
      </c>
      <c r="D324" s="148"/>
      <c r="E324" s="148"/>
      <c r="F324" s="148"/>
      <c r="G324" s="148"/>
      <c r="H324" s="148"/>
      <c r="I324" s="148"/>
      <c r="J324" s="148"/>
      <c r="K324" s="148"/>
      <c r="L324" s="138"/>
      <c r="M324" s="148"/>
      <c r="N324" s="138"/>
      <c r="O324" s="138"/>
      <c r="P324" s="138"/>
      <c r="Q324" s="138"/>
      <c r="R324" s="138"/>
      <c r="S324" s="148"/>
      <c r="T324" s="148"/>
      <c r="U324" s="148"/>
    </row>
    <row r="325" spans="1:21" hidden="1" x14ac:dyDescent="0.3">
      <c r="A325" s="14"/>
      <c r="B325" s="135" t="s">
        <v>633</v>
      </c>
      <c r="C325" s="135" t="s">
        <v>634</v>
      </c>
      <c r="D325" s="149"/>
      <c r="E325" s="149"/>
      <c r="F325" s="149"/>
      <c r="G325" s="149"/>
      <c r="H325" s="149"/>
      <c r="I325" s="149"/>
      <c r="J325" s="149"/>
      <c r="K325" s="149"/>
      <c r="L325" s="138"/>
      <c r="M325" s="149"/>
      <c r="N325" s="138"/>
      <c r="O325" s="138"/>
      <c r="P325" s="138"/>
      <c r="Q325" s="138"/>
      <c r="R325" s="138"/>
      <c r="S325" s="149"/>
      <c r="T325" s="149"/>
      <c r="U325" s="149"/>
    </row>
    <row r="326" spans="1:21" hidden="1" x14ac:dyDescent="0.3">
      <c r="A326" s="14"/>
      <c r="B326" s="136" t="s">
        <v>635</v>
      </c>
      <c r="C326" s="136" t="s">
        <v>636</v>
      </c>
      <c r="D326" s="148"/>
      <c r="E326" s="148"/>
      <c r="F326" s="148"/>
      <c r="G326" s="148"/>
      <c r="H326" s="148"/>
      <c r="I326" s="148"/>
      <c r="J326" s="148"/>
      <c r="K326" s="148"/>
      <c r="L326" s="138"/>
      <c r="M326" s="148"/>
      <c r="N326" s="138"/>
      <c r="O326" s="138"/>
      <c r="P326" s="138"/>
      <c r="Q326" s="138"/>
      <c r="R326" s="138"/>
      <c r="S326" s="148"/>
      <c r="T326" s="148"/>
      <c r="U326" s="148"/>
    </row>
    <row r="327" spans="1:21" hidden="1" x14ac:dyDescent="0.3">
      <c r="A327" s="14"/>
      <c r="B327" s="135" t="s">
        <v>637</v>
      </c>
      <c r="C327" s="135" t="s">
        <v>638</v>
      </c>
      <c r="D327" s="149"/>
      <c r="E327" s="149"/>
      <c r="F327" s="149"/>
      <c r="G327" s="149"/>
      <c r="H327" s="149"/>
      <c r="I327" s="149"/>
      <c r="J327" s="149"/>
      <c r="K327" s="149"/>
      <c r="L327" s="138"/>
      <c r="M327" s="149"/>
      <c r="N327" s="138"/>
      <c r="O327" s="138"/>
      <c r="P327" s="138"/>
      <c r="Q327" s="138"/>
      <c r="R327" s="138"/>
      <c r="S327" s="149"/>
      <c r="T327" s="149"/>
      <c r="U327" s="149"/>
    </row>
    <row r="328" spans="1:21" hidden="1" x14ac:dyDescent="0.3">
      <c r="A328" s="14"/>
      <c r="B328" s="136" t="s">
        <v>639</v>
      </c>
      <c r="C328" s="136" t="s">
        <v>640</v>
      </c>
      <c r="D328" s="148"/>
      <c r="E328" s="148"/>
      <c r="F328" s="148"/>
      <c r="G328" s="148"/>
      <c r="H328" s="148"/>
      <c r="I328" s="148"/>
      <c r="J328" s="148"/>
      <c r="K328" s="148"/>
      <c r="L328" s="138"/>
      <c r="M328" s="148"/>
      <c r="N328" s="138"/>
      <c r="O328" s="138"/>
      <c r="P328" s="138"/>
      <c r="Q328" s="138"/>
      <c r="R328" s="138"/>
      <c r="S328" s="148"/>
      <c r="T328" s="148"/>
      <c r="U328" s="148"/>
    </row>
    <row r="329" spans="1:21" ht="27.6" hidden="1" x14ac:dyDescent="0.3">
      <c r="A329" s="14"/>
      <c r="B329" s="135" t="s">
        <v>641</v>
      </c>
      <c r="C329" s="135" t="s">
        <v>642</v>
      </c>
      <c r="D329" s="149"/>
      <c r="E329" s="149"/>
      <c r="F329" s="149"/>
      <c r="G329" s="149"/>
      <c r="H329" s="149"/>
      <c r="I329" s="149"/>
      <c r="J329" s="149"/>
      <c r="K329" s="149"/>
      <c r="L329" s="138"/>
      <c r="M329" s="149"/>
      <c r="N329" s="138"/>
      <c r="O329" s="138"/>
      <c r="P329" s="138"/>
      <c r="Q329" s="138"/>
      <c r="R329" s="138"/>
      <c r="S329" s="149"/>
      <c r="T329" s="149"/>
      <c r="U329" s="149"/>
    </row>
    <row r="330" spans="1:21" hidden="1" x14ac:dyDescent="0.3">
      <c r="A330" s="14"/>
      <c r="B330" s="141" t="s">
        <v>643</v>
      </c>
      <c r="C330" s="141" t="s">
        <v>644</v>
      </c>
      <c r="D330" s="148"/>
      <c r="E330" s="148"/>
      <c r="F330" s="148"/>
      <c r="G330" s="148"/>
      <c r="H330" s="148"/>
      <c r="I330" s="148"/>
      <c r="J330" s="148"/>
      <c r="K330" s="148"/>
      <c r="L330" s="138"/>
      <c r="M330" s="148"/>
      <c r="N330" s="138"/>
      <c r="O330" s="138"/>
      <c r="P330" s="138"/>
      <c r="Q330" s="138"/>
      <c r="R330" s="138"/>
      <c r="S330" s="148"/>
      <c r="T330" s="148"/>
      <c r="U330" s="148"/>
    </row>
    <row r="331" spans="1:21" hidden="1" x14ac:dyDescent="0.3">
      <c r="A331" s="14"/>
      <c r="B331" s="135" t="s">
        <v>645</v>
      </c>
      <c r="C331" s="135" t="s">
        <v>646</v>
      </c>
      <c r="D331" s="149"/>
      <c r="E331" s="149"/>
      <c r="F331" s="149"/>
      <c r="G331" s="149"/>
      <c r="H331" s="149"/>
      <c r="I331" s="149"/>
      <c r="J331" s="149"/>
      <c r="K331" s="149"/>
      <c r="L331" s="138"/>
      <c r="M331" s="149"/>
      <c r="N331" s="138"/>
      <c r="O331" s="138"/>
      <c r="P331" s="138"/>
      <c r="Q331" s="138"/>
      <c r="R331" s="138"/>
      <c r="S331" s="149"/>
      <c r="T331" s="149"/>
      <c r="U331" s="149"/>
    </row>
    <row r="332" spans="1:21" ht="27.6" hidden="1" x14ac:dyDescent="0.3">
      <c r="A332" s="14"/>
      <c r="B332" s="136" t="s">
        <v>647</v>
      </c>
      <c r="C332" s="136" t="s">
        <v>648</v>
      </c>
      <c r="D332" s="148"/>
      <c r="E332" s="148"/>
      <c r="F332" s="148"/>
      <c r="G332" s="148"/>
      <c r="H332" s="148"/>
      <c r="I332" s="148"/>
      <c r="J332" s="148"/>
      <c r="K332" s="148"/>
      <c r="L332" s="138"/>
      <c r="M332" s="148"/>
      <c r="N332" s="138"/>
      <c r="O332" s="138"/>
      <c r="P332" s="138"/>
      <c r="Q332" s="138"/>
      <c r="R332" s="138"/>
      <c r="S332" s="148"/>
      <c r="T332" s="148"/>
      <c r="U332" s="148"/>
    </row>
    <row r="333" spans="1:21" ht="27.6" hidden="1" x14ac:dyDescent="0.3">
      <c r="A333" s="14"/>
      <c r="B333" s="135" t="s">
        <v>649</v>
      </c>
      <c r="C333" s="135" t="s">
        <v>650</v>
      </c>
      <c r="D333" s="149"/>
      <c r="E333" s="149"/>
      <c r="F333" s="149"/>
      <c r="G333" s="149"/>
      <c r="H333" s="149"/>
      <c r="I333" s="149"/>
      <c r="J333" s="149"/>
      <c r="K333" s="149"/>
      <c r="L333" s="138"/>
      <c r="M333" s="149"/>
      <c r="N333" s="138"/>
      <c r="O333" s="138"/>
      <c r="P333" s="138"/>
      <c r="Q333" s="138"/>
      <c r="R333" s="138"/>
      <c r="S333" s="149"/>
      <c r="T333" s="149"/>
      <c r="U333" s="149"/>
    </row>
    <row r="334" spans="1:21" hidden="1" x14ac:dyDescent="0.3">
      <c r="A334" s="14"/>
      <c r="B334" s="141" t="s">
        <v>651</v>
      </c>
      <c r="C334" s="141" t="s">
        <v>652</v>
      </c>
      <c r="D334" s="148"/>
      <c r="E334" s="148"/>
      <c r="F334" s="148"/>
      <c r="G334" s="148"/>
      <c r="H334" s="148"/>
      <c r="I334" s="148"/>
      <c r="J334" s="148"/>
      <c r="K334" s="148"/>
      <c r="L334" s="138"/>
      <c r="M334" s="148"/>
      <c r="N334" s="138"/>
      <c r="O334" s="138"/>
      <c r="P334" s="138"/>
      <c r="Q334" s="138"/>
      <c r="R334" s="138"/>
      <c r="S334" s="148"/>
      <c r="T334" s="148"/>
      <c r="U334" s="148"/>
    </row>
    <row r="335" spans="1:21" hidden="1" x14ac:dyDescent="0.3">
      <c r="A335" s="14"/>
      <c r="B335" s="130" t="s">
        <v>653</v>
      </c>
      <c r="C335" s="130" t="s">
        <v>654</v>
      </c>
      <c r="D335" s="149"/>
      <c r="E335" s="149"/>
      <c r="F335" s="149"/>
      <c r="G335" s="149"/>
      <c r="H335" s="149"/>
      <c r="I335" s="149"/>
      <c r="J335" s="149"/>
      <c r="K335" s="149"/>
      <c r="L335" s="138"/>
      <c r="M335" s="149"/>
      <c r="N335" s="138"/>
      <c r="O335" s="138"/>
      <c r="P335" s="138"/>
      <c r="Q335" s="138"/>
      <c r="R335" s="138"/>
      <c r="S335" s="149"/>
      <c r="T335" s="149"/>
      <c r="U335" s="149"/>
    </row>
    <row r="336" spans="1:21" hidden="1" x14ac:dyDescent="0.3">
      <c r="A336" s="14"/>
      <c r="B336" s="136" t="s">
        <v>655</v>
      </c>
      <c r="C336" s="136" t="s">
        <v>656</v>
      </c>
      <c r="D336" s="148"/>
      <c r="E336" s="148"/>
      <c r="F336" s="148"/>
      <c r="G336" s="148"/>
      <c r="H336" s="148"/>
      <c r="I336" s="148"/>
      <c r="J336" s="148"/>
      <c r="K336" s="148"/>
      <c r="L336" s="138"/>
      <c r="M336" s="148"/>
      <c r="N336" s="138"/>
      <c r="O336" s="138"/>
      <c r="P336" s="138"/>
      <c r="Q336" s="138"/>
      <c r="R336" s="138"/>
      <c r="S336" s="148"/>
      <c r="T336" s="148"/>
      <c r="U336" s="148"/>
    </row>
    <row r="337" spans="1:21" hidden="1" x14ac:dyDescent="0.3">
      <c r="A337" s="14"/>
      <c r="B337" s="135" t="s">
        <v>657</v>
      </c>
      <c r="C337" s="135" t="s">
        <v>658</v>
      </c>
      <c r="D337" s="149"/>
      <c r="E337" s="149"/>
      <c r="F337" s="149"/>
      <c r="G337" s="149"/>
      <c r="H337" s="149"/>
      <c r="I337" s="149"/>
      <c r="J337" s="149"/>
      <c r="K337" s="149"/>
      <c r="L337" s="138"/>
      <c r="M337" s="149"/>
      <c r="N337" s="138"/>
      <c r="O337" s="138"/>
      <c r="P337" s="138"/>
      <c r="Q337" s="138"/>
      <c r="R337" s="138"/>
      <c r="S337" s="149"/>
      <c r="T337" s="149"/>
      <c r="U337" s="149"/>
    </row>
    <row r="338" spans="1:21" hidden="1" x14ac:dyDescent="0.3">
      <c r="A338" s="14"/>
      <c r="B338" s="140" t="s">
        <v>659</v>
      </c>
      <c r="C338" s="140" t="s">
        <v>660</v>
      </c>
      <c r="D338" s="148"/>
      <c r="E338" s="148"/>
      <c r="F338" s="148"/>
      <c r="G338" s="148"/>
      <c r="H338" s="148"/>
      <c r="I338" s="148"/>
      <c r="J338" s="148"/>
      <c r="K338" s="148"/>
      <c r="L338" s="138"/>
      <c r="M338" s="148"/>
      <c r="N338" s="138"/>
      <c r="O338" s="138"/>
      <c r="P338" s="138"/>
      <c r="Q338" s="138"/>
      <c r="R338" s="138"/>
      <c r="S338" s="148"/>
      <c r="T338" s="148"/>
      <c r="U338" s="148"/>
    </row>
    <row r="339" spans="1:21" ht="27.6" hidden="1" x14ac:dyDescent="0.3">
      <c r="A339" s="14"/>
      <c r="B339" s="139" t="s">
        <v>661</v>
      </c>
      <c r="C339" s="139" t="s">
        <v>662</v>
      </c>
      <c r="D339" s="149"/>
      <c r="E339" s="149"/>
      <c r="F339" s="149"/>
      <c r="G339" s="149"/>
      <c r="H339" s="149"/>
      <c r="I339" s="149"/>
      <c r="J339" s="149"/>
      <c r="K339" s="149"/>
      <c r="L339" s="138"/>
      <c r="M339" s="149"/>
      <c r="N339" s="138"/>
      <c r="O339" s="138"/>
      <c r="P339" s="138"/>
      <c r="Q339" s="138"/>
      <c r="R339" s="138"/>
      <c r="S339" s="149"/>
      <c r="T339" s="149"/>
      <c r="U339" s="149"/>
    </row>
    <row r="340" spans="1:21" hidden="1" x14ac:dyDescent="0.3">
      <c r="A340" s="14"/>
      <c r="B340" s="136" t="s">
        <v>663</v>
      </c>
      <c r="C340" s="136" t="s">
        <v>664</v>
      </c>
      <c r="D340" s="148"/>
      <c r="E340" s="148"/>
      <c r="F340" s="148"/>
      <c r="G340" s="148"/>
      <c r="H340" s="148"/>
      <c r="I340" s="148"/>
      <c r="J340" s="148"/>
      <c r="K340" s="148"/>
      <c r="L340" s="138"/>
      <c r="M340" s="148"/>
      <c r="N340" s="138"/>
      <c r="O340" s="138"/>
      <c r="P340" s="138"/>
      <c r="Q340" s="138"/>
      <c r="R340" s="138"/>
      <c r="S340" s="148"/>
      <c r="T340" s="148"/>
      <c r="U340" s="148"/>
    </row>
    <row r="341" spans="1:21" hidden="1" x14ac:dyDescent="0.3">
      <c r="A341" s="14"/>
      <c r="B341" s="139" t="s">
        <v>665</v>
      </c>
      <c r="C341" s="139" t="s">
        <v>666</v>
      </c>
      <c r="D341" s="149"/>
      <c r="E341" s="149"/>
      <c r="F341" s="149"/>
      <c r="G341" s="149"/>
      <c r="H341" s="149"/>
      <c r="I341" s="149"/>
      <c r="J341" s="149"/>
      <c r="K341" s="149"/>
      <c r="L341" s="138"/>
      <c r="M341" s="149"/>
      <c r="N341" s="138"/>
      <c r="O341" s="138"/>
      <c r="P341" s="138"/>
      <c r="Q341" s="138"/>
      <c r="R341" s="138"/>
      <c r="S341" s="149"/>
      <c r="T341" s="149"/>
      <c r="U341" s="149"/>
    </row>
    <row r="342" spans="1:21" ht="27.6" hidden="1" x14ac:dyDescent="0.3">
      <c r="A342" s="14"/>
      <c r="B342" s="140" t="s">
        <v>667</v>
      </c>
      <c r="C342" s="140" t="s">
        <v>668</v>
      </c>
      <c r="D342" s="148"/>
      <c r="E342" s="148"/>
      <c r="F342" s="148"/>
      <c r="G342" s="148"/>
      <c r="H342" s="148"/>
      <c r="I342" s="148"/>
      <c r="J342" s="148"/>
      <c r="K342" s="148"/>
      <c r="L342" s="138"/>
      <c r="M342" s="148"/>
      <c r="N342" s="138"/>
      <c r="O342" s="138"/>
      <c r="P342" s="138"/>
      <c r="Q342" s="138"/>
      <c r="R342" s="138"/>
      <c r="S342" s="148"/>
      <c r="T342" s="148"/>
      <c r="U342" s="148"/>
    </row>
    <row r="343" spans="1:21" ht="27.6" hidden="1" x14ac:dyDescent="0.3">
      <c r="A343" s="14"/>
      <c r="B343" s="135" t="s">
        <v>669</v>
      </c>
      <c r="C343" s="135" t="s">
        <v>670</v>
      </c>
      <c r="D343" s="149"/>
      <c r="E343" s="149"/>
      <c r="F343" s="149"/>
      <c r="G343" s="149"/>
      <c r="H343" s="149"/>
      <c r="I343" s="149"/>
      <c r="J343" s="149"/>
      <c r="K343" s="149"/>
      <c r="L343" s="138"/>
      <c r="M343" s="149"/>
      <c r="N343" s="138"/>
      <c r="O343" s="138"/>
      <c r="P343" s="138"/>
      <c r="Q343" s="138"/>
      <c r="R343" s="138"/>
      <c r="S343" s="149"/>
      <c r="T343" s="149"/>
      <c r="U343" s="149"/>
    </row>
    <row r="344" spans="1:21" hidden="1" x14ac:dyDescent="0.3">
      <c r="A344" s="14"/>
      <c r="B344" s="140" t="s">
        <v>671</v>
      </c>
      <c r="C344" s="140" t="s">
        <v>672</v>
      </c>
      <c r="D344" s="148"/>
      <c r="E344" s="148"/>
      <c r="F344" s="148"/>
      <c r="G344" s="148"/>
      <c r="H344" s="148"/>
      <c r="I344" s="148"/>
      <c r="J344" s="148"/>
      <c r="K344" s="148"/>
      <c r="L344" s="138"/>
      <c r="M344" s="148"/>
      <c r="N344" s="138"/>
      <c r="O344" s="138"/>
      <c r="P344" s="138"/>
      <c r="Q344" s="138"/>
      <c r="R344" s="138"/>
      <c r="S344" s="148"/>
      <c r="T344" s="148"/>
      <c r="U344" s="148"/>
    </row>
    <row r="345" spans="1:21" hidden="1" x14ac:dyDescent="0.3">
      <c r="A345" s="14"/>
      <c r="B345" s="139" t="s">
        <v>673</v>
      </c>
      <c r="C345" s="139" t="s">
        <v>674</v>
      </c>
      <c r="D345" s="149"/>
      <c r="E345" s="149"/>
      <c r="F345" s="149"/>
      <c r="G345" s="149"/>
      <c r="H345" s="149"/>
      <c r="I345" s="149"/>
      <c r="J345" s="149"/>
      <c r="K345" s="149"/>
      <c r="L345" s="138"/>
      <c r="M345" s="149"/>
      <c r="N345" s="138"/>
      <c r="O345" s="138"/>
      <c r="P345" s="138"/>
      <c r="Q345" s="138"/>
      <c r="R345" s="138"/>
      <c r="S345" s="149"/>
      <c r="T345" s="149"/>
      <c r="U345" s="149"/>
    </row>
    <row r="346" spans="1:21" ht="41.4" hidden="1" x14ac:dyDescent="0.3">
      <c r="A346" s="14"/>
      <c r="B346" s="140" t="s">
        <v>675</v>
      </c>
      <c r="C346" s="140" t="s">
        <v>676</v>
      </c>
      <c r="D346" s="148"/>
      <c r="E346" s="148"/>
      <c r="F346" s="148"/>
      <c r="G346" s="148"/>
      <c r="H346" s="148"/>
      <c r="I346" s="148"/>
      <c r="J346" s="148"/>
      <c r="K346" s="148"/>
      <c r="L346" s="138"/>
      <c r="M346" s="148"/>
      <c r="N346" s="138"/>
      <c r="O346" s="138"/>
      <c r="P346" s="138"/>
      <c r="Q346" s="138"/>
      <c r="R346" s="138"/>
      <c r="S346" s="148"/>
      <c r="T346" s="148"/>
      <c r="U346" s="148"/>
    </row>
    <row r="347" spans="1:21" ht="27.6" hidden="1" x14ac:dyDescent="0.3">
      <c r="A347" s="14"/>
      <c r="B347" s="135" t="s">
        <v>677</v>
      </c>
      <c r="C347" s="135" t="s">
        <v>678</v>
      </c>
      <c r="D347" s="149"/>
      <c r="E347" s="149"/>
      <c r="F347" s="149"/>
      <c r="G347" s="149"/>
      <c r="H347" s="149"/>
      <c r="I347" s="149"/>
      <c r="J347" s="149"/>
      <c r="K347" s="149"/>
      <c r="L347" s="138"/>
      <c r="M347" s="149"/>
      <c r="N347" s="138"/>
      <c r="O347" s="138"/>
      <c r="P347" s="138"/>
      <c r="Q347" s="138"/>
      <c r="R347" s="138"/>
      <c r="S347" s="149"/>
      <c r="T347" s="149"/>
      <c r="U347" s="149"/>
    </row>
    <row r="348" spans="1:21" hidden="1" x14ac:dyDescent="0.3">
      <c r="A348" s="14"/>
      <c r="B348" s="141" t="s">
        <v>679</v>
      </c>
      <c r="C348" s="141" t="s">
        <v>680</v>
      </c>
      <c r="D348" s="148"/>
      <c r="E348" s="148"/>
      <c r="F348" s="148"/>
      <c r="G348" s="148"/>
      <c r="H348" s="148"/>
      <c r="I348" s="148"/>
      <c r="J348" s="148"/>
      <c r="K348" s="148"/>
      <c r="L348" s="138"/>
      <c r="M348" s="148"/>
      <c r="N348" s="138"/>
      <c r="O348" s="138"/>
      <c r="P348" s="138"/>
      <c r="Q348" s="138"/>
      <c r="R348" s="138"/>
      <c r="S348" s="148"/>
      <c r="T348" s="148"/>
      <c r="U348" s="148"/>
    </row>
    <row r="349" spans="1:21" hidden="1" x14ac:dyDescent="0.3">
      <c r="A349" s="14"/>
      <c r="B349" s="135" t="s">
        <v>681</v>
      </c>
      <c r="C349" s="135" t="s">
        <v>682</v>
      </c>
      <c r="D349" s="149"/>
      <c r="E349" s="149"/>
      <c r="F349" s="149"/>
      <c r="G349" s="149"/>
      <c r="H349" s="149"/>
      <c r="I349" s="149"/>
      <c r="J349" s="149"/>
      <c r="K349" s="149"/>
      <c r="L349" s="138"/>
      <c r="M349" s="149"/>
      <c r="N349" s="138"/>
      <c r="O349" s="138"/>
      <c r="P349" s="138"/>
      <c r="Q349" s="138"/>
      <c r="R349" s="138"/>
      <c r="S349" s="149"/>
      <c r="T349" s="149"/>
      <c r="U349" s="149"/>
    </row>
    <row r="350" spans="1:21" hidden="1" x14ac:dyDescent="0.3">
      <c r="A350" s="14"/>
      <c r="B350" s="136" t="s">
        <v>683</v>
      </c>
      <c r="C350" s="136" t="s">
        <v>684</v>
      </c>
      <c r="D350" s="148"/>
      <c r="E350" s="148"/>
      <c r="F350" s="148"/>
      <c r="G350" s="148"/>
      <c r="H350" s="148"/>
      <c r="I350" s="148"/>
      <c r="J350" s="148"/>
      <c r="K350" s="148"/>
      <c r="L350" s="138"/>
      <c r="M350" s="148"/>
      <c r="N350" s="138"/>
      <c r="O350" s="138"/>
      <c r="P350" s="138"/>
      <c r="Q350" s="138"/>
      <c r="R350" s="138"/>
      <c r="S350" s="148"/>
      <c r="T350" s="148"/>
      <c r="U350" s="148"/>
    </row>
    <row r="351" spans="1:21" hidden="1" x14ac:dyDescent="0.3">
      <c r="A351" s="14"/>
      <c r="B351" s="130" t="s">
        <v>685</v>
      </c>
      <c r="C351" s="130" t="s">
        <v>686</v>
      </c>
      <c r="D351" s="149"/>
      <c r="E351" s="149"/>
      <c r="F351" s="149"/>
      <c r="G351" s="149"/>
      <c r="H351" s="149"/>
      <c r="I351" s="149"/>
      <c r="J351" s="149"/>
      <c r="K351" s="149"/>
      <c r="L351" s="138"/>
      <c r="M351" s="149"/>
      <c r="N351" s="138"/>
      <c r="O351" s="138"/>
      <c r="P351" s="138"/>
      <c r="Q351" s="138"/>
      <c r="R351" s="138"/>
      <c r="S351" s="149"/>
      <c r="T351" s="149"/>
      <c r="U351" s="149"/>
    </row>
    <row r="352" spans="1:21" ht="27.6" hidden="1" x14ac:dyDescent="0.3">
      <c r="A352" s="14"/>
      <c r="B352" s="141" t="s">
        <v>687</v>
      </c>
      <c r="C352" s="141" t="s">
        <v>688</v>
      </c>
      <c r="D352" s="148"/>
      <c r="E352" s="148"/>
      <c r="F352" s="148"/>
      <c r="G352" s="148"/>
      <c r="H352" s="148"/>
      <c r="I352" s="148"/>
      <c r="J352" s="148"/>
      <c r="K352" s="148"/>
      <c r="L352" s="138"/>
      <c r="M352" s="148"/>
      <c r="N352" s="138"/>
      <c r="O352" s="138"/>
      <c r="P352" s="138"/>
      <c r="Q352" s="138"/>
      <c r="R352" s="138"/>
      <c r="S352" s="148"/>
      <c r="T352" s="148"/>
      <c r="U352" s="148"/>
    </row>
    <row r="353" spans="1:21" hidden="1" x14ac:dyDescent="0.3">
      <c r="A353" s="14"/>
      <c r="B353" s="130" t="s">
        <v>689</v>
      </c>
      <c r="C353" s="130" t="s">
        <v>690</v>
      </c>
      <c r="D353" s="149"/>
      <c r="E353" s="149"/>
      <c r="F353" s="149"/>
      <c r="G353" s="149"/>
      <c r="H353" s="149"/>
      <c r="I353" s="149"/>
      <c r="J353" s="149"/>
      <c r="K353" s="149"/>
      <c r="L353" s="138"/>
      <c r="M353" s="149"/>
      <c r="N353" s="138"/>
      <c r="O353" s="138"/>
      <c r="P353" s="138"/>
      <c r="Q353" s="138"/>
      <c r="R353" s="138"/>
      <c r="S353" s="149"/>
      <c r="T353" s="149"/>
      <c r="U353" s="149"/>
    </row>
    <row r="354" spans="1:21" hidden="1" x14ac:dyDescent="0.3">
      <c r="A354" s="14"/>
      <c r="B354" s="141" t="s">
        <v>691</v>
      </c>
      <c r="C354" s="141" t="s">
        <v>692</v>
      </c>
      <c r="D354" s="148"/>
      <c r="E354" s="148"/>
      <c r="F354" s="148"/>
      <c r="G354" s="148"/>
      <c r="H354" s="148"/>
      <c r="I354" s="148"/>
      <c r="J354" s="148"/>
      <c r="K354" s="148"/>
      <c r="L354" s="138"/>
      <c r="M354" s="148"/>
      <c r="N354" s="138"/>
      <c r="O354" s="138"/>
      <c r="P354" s="138"/>
      <c r="Q354" s="138"/>
      <c r="R354" s="138"/>
      <c r="S354" s="148"/>
      <c r="T354" s="148"/>
      <c r="U354" s="148"/>
    </row>
    <row r="355" spans="1:21" hidden="1" x14ac:dyDescent="0.3">
      <c r="A355" s="14"/>
      <c r="B355" s="130" t="s">
        <v>693</v>
      </c>
      <c r="C355" s="130" t="s">
        <v>694</v>
      </c>
      <c r="D355" s="149"/>
      <c r="E355" s="149"/>
      <c r="F355" s="149"/>
      <c r="G355" s="149"/>
      <c r="H355" s="149"/>
      <c r="I355" s="149"/>
      <c r="J355" s="149"/>
      <c r="K355" s="149"/>
      <c r="L355" s="138"/>
      <c r="M355" s="149"/>
      <c r="N355" s="138"/>
      <c r="O355" s="138"/>
      <c r="P355" s="138"/>
      <c r="Q355" s="138"/>
      <c r="R355" s="138"/>
      <c r="S355" s="149"/>
      <c r="T355" s="149"/>
      <c r="U355" s="149"/>
    </row>
    <row r="356" spans="1:21" hidden="1" x14ac:dyDescent="0.3">
      <c r="A356" s="14"/>
      <c r="B356" s="141" t="s">
        <v>695</v>
      </c>
      <c r="C356" s="141" t="s">
        <v>696</v>
      </c>
      <c r="D356" s="148"/>
      <c r="E356" s="148"/>
      <c r="F356" s="148"/>
      <c r="G356" s="148"/>
      <c r="H356" s="148"/>
      <c r="I356" s="148"/>
      <c r="J356" s="148"/>
      <c r="K356" s="148"/>
      <c r="L356" s="138"/>
      <c r="M356" s="148"/>
      <c r="N356" s="138"/>
      <c r="O356" s="138"/>
      <c r="P356" s="138"/>
      <c r="Q356" s="138"/>
      <c r="R356" s="138"/>
      <c r="S356" s="148"/>
      <c r="T356" s="148"/>
      <c r="U356" s="148"/>
    </row>
    <row r="357" spans="1:21" x14ac:dyDescent="0.3">
      <c r="A357" s="14"/>
      <c r="B357" s="130" t="s">
        <v>697</v>
      </c>
      <c r="C357" s="130" t="s">
        <v>698</v>
      </c>
      <c r="D357" s="149"/>
      <c r="E357" s="149">
        <v>29</v>
      </c>
      <c r="F357" s="149">
        <v>52</v>
      </c>
      <c r="G357" s="149">
        <v>20</v>
      </c>
      <c r="H357" s="149">
        <v>20</v>
      </c>
      <c r="I357" s="149">
        <v>37</v>
      </c>
      <c r="J357" s="149">
        <v>77</v>
      </c>
      <c r="K357" s="149">
        <v>90</v>
      </c>
      <c r="L357" s="138">
        <v>44</v>
      </c>
      <c r="M357" s="149">
        <v>62</v>
      </c>
      <c r="N357" s="138">
        <v>94</v>
      </c>
      <c r="O357" s="138">
        <v>312</v>
      </c>
      <c r="P357" s="138">
        <v>110</v>
      </c>
      <c r="Q357" s="138">
        <v>78</v>
      </c>
      <c r="R357" s="138">
        <v>95.468419999999995</v>
      </c>
      <c r="S357" s="149">
        <v>170.70826400000001</v>
      </c>
      <c r="T357" s="149">
        <v>121</v>
      </c>
      <c r="U357" s="149">
        <v>156</v>
      </c>
    </row>
    <row r="358" spans="1:21" hidden="1" x14ac:dyDescent="0.3">
      <c r="A358" s="14"/>
      <c r="B358" s="2" t="s">
        <v>699</v>
      </c>
      <c r="C358" s="2" t="s">
        <v>700</v>
      </c>
      <c r="D358" s="3"/>
      <c r="E358" s="3"/>
      <c r="F358" s="3"/>
      <c r="G358" s="3"/>
      <c r="H358" s="3"/>
      <c r="I358" s="3"/>
      <c r="J358" s="3"/>
      <c r="K358" s="3"/>
      <c r="L358" s="102"/>
      <c r="M358" s="3"/>
      <c r="N358" s="102"/>
      <c r="O358" s="102"/>
      <c r="P358" s="102"/>
      <c r="Q358" s="102">
        <v>72.496043</v>
      </c>
      <c r="R358" s="102"/>
      <c r="S358" s="3"/>
      <c r="T358" s="3"/>
      <c r="U358" s="3"/>
    </row>
    <row r="359" spans="1:21" hidden="1" x14ac:dyDescent="0.3">
      <c r="A359" s="14"/>
      <c r="B359" s="6" t="s">
        <v>701</v>
      </c>
      <c r="C359" s="6" t="s">
        <v>702</v>
      </c>
      <c r="D359" s="5"/>
      <c r="E359" s="5"/>
      <c r="F359" s="5"/>
      <c r="G359" s="5"/>
      <c r="H359" s="5"/>
      <c r="I359" s="5"/>
      <c r="J359" s="5"/>
      <c r="K359" s="5"/>
      <c r="L359" s="102"/>
      <c r="M359" s="5"/>
      <c r="N359" s="102"/>
      <c r="O359" s="102"/>
      <c r="P359" s="102"/>
      <c r="Q359" s="102"/>
      <c r="R359" s="102"/>
      <c r="S359" s="5"/>
      <c r="T359" s="5"/>
      <c r="U359" s="5"/>
    </row>
    <row r="360" spans="1:21" hidden="1" x14ac:dyDescent="0.3">
      <c r="A360" s="14"/>
      <c r="B360" s="9" t="s">
        <v>703</v>
      </c>
      <c r="C360" s="9" t="s">
        <v>704</v>
      </c>
      <c r="D360" s="3"/>
      <c r="E360" s="3"/>
      <c r="F360" s="3"/>
      <c r="G360" s="3"/>
      <c r="H360" s="3"/>
      <c r="I360" s="3"/>
      <c r="J360" s="3"/>
      <c r="K360" s="3"/>
      <c r="L360" s="102"/>
      <c r="M360" s="3"/>
      <c r="N360" s="102"/>
      <c r="O360" s="102"/>
      <c r="P360" s="102"/>
      <c r="Q360" s="102"/>
      <c r="R360" s="102"/>
      <c r="S360" s="3"/>
      <c r="T360" s="3"/>
      <c r="U360" s="3"/>
    </row>
    <row r="361" spans="1:21" hidden="1" x14ac:dyDescent="0.3">
      <c r="A361" s="14"/>
      <c r="B361" s="11" t="s">
        <v>705</v>
      </c>
      <c r="C361" s="11" t="s">
        <v>706</v>
      </c>
      <c r="D361" s="5"/>
      <c r="E361" s="5"/>
      <c r="F361" s="5"/>
      <c r="G361" s="5"/>
      <c r="H361" s="5"/>
      <c r="I361" s="5"/>
      <c r="J361" s="5"/>
      <c r="K361" s="5"/>
      <c r="L361" s="102"/>
      <c r="M361" s="5"/>
      <c r="N361" s="102"/>
      <c r="O361" s="102"/>
      <c r="P361" s="102"/>
      <c r="Q361" s="102"/>
      <c r="R361" s="102"/>
      <c r="S361" s="5"/>
      <c r="T361" s="5"/>
      <c r="U361" s="5"/>
    </row>
    <row r="362" spans="1:21" hidden="1" x14ac:dyDescent="0.3">
      <c r="A362" s="14"/>
      <c r="B362" s="10" t="s">
        <v>707</v>
      </c>
      <c r="C362" s="10" t="s">
        <v>708</v>
      </c>
      <c r="D362" s="3"/>
      <c r="E362" s="3"/>
      <c r="F362" s="3"/>
      <c r="G362" s="3"/>
      <c r="H362" s="3"/>
      <c r="I362" s="3"/>
      <c r="J362" s="3"/>
      <c r="K362" s="3"/>
      <c r="L362" s="102"/>
      <c r="M362" s="3"/>
      <c r="N362" s="102"/>
      <c r="O362" s="102"/>
      <c r="P362" s="102"/>
      <c r="Q362" s="102"/>
      <c r="R362" s="102"/>
      <c r="S362" s="3"/>
      <c r="T362" s="3"/>
      <c r="U362" s="3"/>
    </row>
    <row r="363" spans="1:21" hidden="1" x14ac:dyDescent="0.3">
      <c r="A363" s="14"/>
      <c r="B363" s="8" t="s">
        <v>709</v>
      </c>
      <c r="C363" s="8" t="s">
        <v>710</v>
      </c>
      <c r="D363" s="5"/>
      <c r="E363" s="5"/>
      <c r="F363" s="5"/>
      <c r="G363" s="5"/>
      <c r="H363" s="5"/>
      <c r="I363" s="5"/>
      <c r="J363" s="5"/>
      <c r="K363" s="5"/>
      <c r="L363" s="102"/>
      <c r="M363" s="5"/>
      <c r="N363" s="102"/>
      <c r="O363" s="102"/>
      <c r="P363" s="102"/>
      <c r="Q363" s="102"/>
      <c r="R363" s="102"/>
      <c r="S363" s="5"/>
      <c r="T363" s="5"/>
      <c r="U363" s="5"/>
    </row>
    <row r="364" spans="1:21" hidden="1" x14ac:dyDescent="0.3">
      <c r="A364" s="14"/>
      <c r="B364" s="10" t="s">
        <v>711</v>
      </c>
      <c r="C364" s="10" t="s">
        <v>712</v>
      </c>
      <c r="D364" s="3"/>
      <c r="E364" s="3"/>
      <c r="F364" s="3"/>
      <c r="G364" s="3"/>
      <c r="H364" s="3"/>
      <c r="I364" s="3"/>
      <c r="J364" s="3"/>
      <c r="K364" s="3"/>
      <c r="L364" s="102"/>
      <c r="M364" s="3"/>
      <c r="N364" s="102"/>
      <c r="O364" s="102"/>
      <c r="P364" s="102"/>
      <c r="Q364" s="102"/>
      <c r="R364" s="102"/>
      <c r="S364" s="3"/>
      <c r="T364" s="3"/>
      <c r="U364" s="3"/>
    </row>
    <row r="365" spans="1:21" hidden="1" x14ac:dyDescent="0.3">
      <c r="A365" s="14"/>
      <c r="B365" s="11" t="s">
        <v>713</v>
      </c>
      <c r="C365" s="11" t="s">
        <v>714</v>
      </c>
      <c r="D365" s="5"/>
      <c r="E365" s="5"/>
      <c r="F365" s="5"/>
      <c r="G365" s="5"/>
      <c r="H365" s="5"/>
      <c r="I365" s="5"/>
      <c r="J365" s="5"/>
      <c r="K365" s="5"/>
      <c r="L365" s="102"/>
      <c r="M365" s="5"/>
      <c r="N365" s="102"/>
      <c r="O365" s="102"/>
      <c r="P365" s="102"/>
      <c r="Q365" s="102"/>
      <c r="R365" s="102"/>
      <c r="S365" s="5"/>
      <c r="T365" s="5"/>
      <c r="U365" s="5"/>
    </row>
    <row r="366" spans="1:21" hidden="1" x14ac:dyDescent="0.3">
      <c r="A366" s="14"/>
      <c r="B366" s="10" t="s">
        <v>715</v>
      </c>
      <c r="C366" s="10" t="s">
        <v>716</v>
      </c>
      <c r="D366" s="3"/>
      <c r="E366" s="3"/>
      <c r="F366" s="3"/>
      <c r="G366" s="3"/>
      <c r="H366" s="3"/>
      <c r="I366" s="3"/>
      <c r="J366" s="3"/>
      <c r="K366" s="3"/>
      <c r="L366" s="102"/>
      <c r="M366" s="3"/>
      <c r="N366" s="102"/>
      <c r="O366" s="102"/>
      <c r="P366" s="102"/>
      <c r="Q366" s="102"/>
      <c r="R366" s="102"/>
      <c r="S366" s="3"/>
      <c r="T366" s="3"/>
      <c r="U366" s="3"/>
    </row>
    <row r="367" spans="1:21" hidden="1" x14ac:dyDescent="0.3">
      <c r="A367" s="14"/>
      <c r="B367" s="11" t="s">
        <v>717</v>
      </c>
      <c r="C367" s="11" t="s">
        <v>718</v>
      </c>
      <c r="D367" s="5"/>
      <c r="E367" s="5"/>
      <c r="F367" s="5"/>
      <c r="G367" s="5"/>
      <c r="H367" s="5"/>
      <c r="I367" s="5"/>
      <c r="J367" s="5"/>
      <c r="K367" s="5"/>
      <c r="L367" s="102"/>
      <c r="M367" s="5"/>
      <c r="N367" s="102"/>
      <c r="O367" s="102"/>
      <c r="P367" s="102"/>
      <c r="Q367" s="102"/>
      <c r="R367" s="102"/>
      <c r="S367" s="5"/>
      <c r="T367" s="5"/>
      <c r="U367" s="5"/>
    </row>
    <row r="368" spans="1:21" hidden="1" x14ac:dyDescent="0.3">
      <c r="A368" s="14"/>
      <c r="B368" s="9" t="s">
        <v>719</v>
      </c>
      <c r="C368" s="9" t="s">
        <v>720</v>
      </c>
      <c r="D368" s="3"/>
      <c r="E368" s="3"/>
      <c r="F368" s="3"/>
      <c r="G368" s="3"/>
      <c r="H368" s="3"/>
      <c r="I368" s="3"/>
      <c r="J368" s="3"/>
      <c r="K368" s="3"/>
      <c r="L368" s="102"/>
      <c r="M368" s="3"/>
      <c r="N368" s="102"/>
      <c r="O368" s="102"/>
      <c r="P368" s="102"/>
      <c r="Q368" s="102"/>
      <c r="R368" s="102"/>
      <c r="S368" s="3"/>
      <c r="T368" s="3"/>
      <c r="U368" s="3"/>
    </row>
    <row r="369" spans="1:21" hidden="1" x14ac:dyDescent="0.3">
      <c r="A369" s="14"/>
      <c r="B369" s="11" t="s">
        <v>721</v>
      </c>
      <c r="C369" s="11" t="s">
        <v>722</v>
      </c>
      <c r="D369" s="5"/>
      <c r="E369" s="5"/>
      <c r="F369" s="5"/>
      <c r="G369" s="5"/>
      <c r="H369" s="5"/>
      <c r="I369" s="5"/>
      <c r="J369" s="5"/>
      <c r="K369" s="5"/>
      <c r="L369" s="102"/>
      <c r="M369" s="5"/>
      <c r="N369" s="102"/>
      <c r="O369" s="102"/>
      <c r="P369" s="102"/>
      <c r="Q369" s="102"/>
      <c r="R369" s="102"/>
      <c r="S369" s="5"/>
      <c r="T369" s="5"/>
      <c r="U369" s="5"/>
    </row>
    <row r="370" spans="1:21" hidden="1" x14ac:dyDescent="0.3">
      <c r="A370" s="14"/>
      <c r="B370" s="10" t="s">
        <v>723</v>
      </c>
      <c r="C370" s="10" t="s">
        <v>724</v>
      </c>
      <c r="D370" s="3"/>
      <c r="E370" s="3"/>
      <c r="F370" s="3"/>
      <c r="G370" s="3"/>
      <c r="H370" s="3"/>
      <c r="I370" s="3"/>
      <c r="J370" s="3"/>
      <c r="K370" s="3"/>
      <c r="L370" s="102"/>
      <c r="M370" s="3"/>
      <c r="N370" s="102"/>
      <c r="O370" s="102"/>
      <c r="P370" s="102"/>
      <c r="Q370" s="102"/>
      <c r="R370" s="102"/>
      <c r="S370" s="3"/>
      <c r="T370" s="3"/>
      <c r="U370" s="3"/>
    </row>
    <row r="371" spans="1:21" hidden="1" x14ac:dyDescent="0.3">
      <c r="A371" s="14"/>
      <c r="B371" s="6" t="s">
        <v>725</v>
      </c>
      <c r="C371" s="6" t="s">
        <v>726</v>
      </c>
      <c r="D371" s="5"/>
      <c r="E371" s="5"/>
      <c r="F371" s="5"/>
      <c r="G371" s="5"/>
      <c r="H371" s="5"/>
      <c r="I371" s="5"/>
      <c r="J371" s="5"/>
      <c r="K371" s="5"/>
      <c r="L371" s="102"/>
      <c r="M371" s="5"/>
      <c r="N371" s="102"/>
      <c r="O371" s="102"/>
      <c r="P371" s="102"/>
      <c r="Q371" s="102"/>
      <c r="R371" s="102"/>
      <c r="S371" s="5"/>
      <c r="T371" s="5"/>
      <c r="U371" s="5"/>
    </row>
    <row r="372" spans="1:21" hidden="1" x14ac:dyDescent="0.3">
      <c r="A372" s="14"/>
      <c r="B372" s="7" t="s">
        <v>727</v>
      </c>
      <c r="C372" s="7" t="s">
        <v>728</v>
      </c>
      <c r="D372" s="3"/>
      <c r="E372" s="3"/>
      <c r="F372" s="3"/>
      <c r="G372" s="3"/>
      <c r="H372" s="3"/>
      <c r="I372" s="3"/>
      <c r="J372" s="3"/>
      <c r="K372" s="3"/>
      <c r="L372" s="102"/>
      <c r="M372" s="3"/>
      <c r="N372" s="102"/>
      <c r="O372" s="102"/>
      <c r="P372" s="102"/>
      <c r="Q372" s="102"/>
      <c r="R372" s="102"/>
      <c r="S372" s="3"/>
      <c r="T372" s="3"/>
      <c r="U372" s="3"/>
    </row>
    <row r="373" spans="1:21" hidden="1" x14ac:dyDescent="0.3">
      <c r="A373" s="14"/>
      <c r="B373" s="6" t="s">
        <v>729</v>
      </c>
      <c r="C373" s="6" t="s">
        <v>730</v>
      </c>
      <c r="D373" s="5"/>
      <c r="E373" s="5"/>
      <c r="F373" s="5"/>
      <c r="G373" s="5"/>
      <c r="H373" s="5"/>
      <c r="I373" s="5"/>
      <c r="J373" s="5"/>
      <c r="K373" s="5"/>
      <c r="L373" s="102"/>
      <c r="M373" s="5"/>
      <c r="N373" s="102"/>
      <c r="O373" s="102"/>
      <c r="P373" s="102"/>
      <c r="Q373" s="102"/>
      <c r="R373" s="102"/>
      <c r="S373" s="5"/>
      <c r="T373" s="5"/>
      <c r="U373" s="5"/>
    </row>
    <row r="374" spans="1:21" hidden="1" x14ac:dyDescent="0.3">
      <c r="A374" s="14"/>
      <c r="B374" s="2" t="s">
        <v>731</v>
      </c>
      <c r="C374" s="2" t="s">
        <v>732</v>
      </c>
      <c r="D374" s="3"/>
      <c r="E374" s="3"/>
      <c r="F374" s="3"/>
      <c r="G374" s="3"/>
      <c r="H374" s="3"/>
      <c r="I374" s="3"/>
      <c r="J374" s="3"/>
      <c r="K374" s="3"/>
      <c r="L374" s="102"/>
      <c r="M374" s="3"/>
      <c r="N374" s="102"/>
      <c r="O374" s="102"/>
      <c r="P374" s="102"/>
      <c r="Q374" s="102"/>
      <c r="R374" s="102"/>
      <c r="S374" s="3"/>
      <c r="T374" s="3"/>
      <c r="U374" s="3"/>
    </row>
    <row r="375" spans="1:21" hidden="1" x14ac:dyDescent="0.3">
      <c r="A375" s="14"/>
      <c r="B375" s="6" t="s">
        <v>733</v>
      </c>
      <c r="C375" s="6" t="s">
        <v>734</v>
      </c>
      <c r="D375" s="5"/>
      <c r="E375" s="5"/>
      <c r="F375" s="5"/>
      <c r="G375" s="5"/>
      <c r="H375" s="5"/>
      <c r="I375" s="5"/>
      <c r="J375" s="5"/>
      <c r="K375" s="5"/>
      <c r="L375" s="102"/>
      <c r="M375" s="5"/>
      <c r="N375" s="102"/>
      <c r="O375" s="102"/>
      <c r="P375" s="102"/>
      <c r="Q375" s="102"/>
      <c r="R375" s="102"/>
      <c r="S375" s="5"/>
      <c r="T375" s="5"/>
      <c r="U375" s="5"/>
    </row>
    <row r="376" spans="1:21" hidden="1" x14ac:dyDescent="0.3">
      <c r="A376" s="14"/>
      <c r="B376" s="7" t="s">
        <v>735</v>
      </c>
      <c r="C376" s="7" t="s">
        <v>736</v>
      </c>
      <c r="D376" s="3"/>
      <c r="E376" s="3"/>
      <c r="F376" s="3"/>
      <c r="G376" s="3"/>
      <c r="H376" s="3"/>
      <c r="I376" s="3"/>
      <c r="J376" s="3"/>
      <c r="K376" s="3"/>
      <c r="L376" s="102"/>
      <c r="M376" s="3"/>
      <c r="N376" s="102"/>
      <c r="O376" s="102"/>
      <c r="P376" s="102"/>
      <c r="Q376" s="102"/>
      <c r="R376" s="102"/>
      <c r="S376" s="3"/>
      <c r="T376" s="3"/>
      <c r="U376" s="3"/>
    </row>
    <row r="377" spans="1:21" hidden="1" x14ac:dyDescent="0.3">
      <c r="A377" s="14"/>
      <c r="B377" s="4" t="s">
        <v>737</v>
      </c>
      <c r="C377" s="4" t="s">
        <v>738</v>
      </c>
      <c r="D377" s="5"/>
      <c r="E377" s="5"/>
      <c r="F377" s="5"/>
      <c r="G377" s="5"/>
      <c r="H377" s="5"/>
      <c r="I377" s="5"/>
      <c r="J377" s="5"/>
      <c r="K377" s="5"/>
      <c r="L377" s="102"/>
      <c r="M377" s="5"/>
      <c r="N377" s="102"/>
      <c r="O377" s="102"/>
      <c r="P377" s="102"/>
      <c r="Q377" s="102"/>
      <c r="R377" s="102"/>
      <c r="S377" s="5"/>
      <c r="T377" s="5"/>
      <c r="U377" s="5"/>
    </row>
    <row r="378" spans="1:21" hidden="1" x14ac:dyDescent="0.3">
      <c r="A378" s="14"/>
      <c r="B378" s="2" t="s">
        <v>739</v>
      </c>
      <c r="C378" s="2" t="s">
        <v>740</v>
      </c>
      <c r="D378" s="3"/>
      <c r="E378" s="3"/>
      <c r="F378" s="3"/>
      <c r="G378" s="3"/>
      <c r="H378" s="3"/>
      <c r="I378" s="3"/>
      <c r="J378" s="3"/>
      <c r="K378" s="3"/>
      <c r="L378" s="102"/>
      <c r="M378" s="3"/>
      <c r="N378" s="102"/>
      <c r="O378" s="102"/>
      <c r="P378" s="102"/>
      <c r="Q378" s="102"/>
      <c r="R378" s="102"/>
      <c r="S378" s="3"/>
      <c r="T378" s="3"/>
      <c r="U378" s="3"/>
    </row>
    <row r="379" spans="1:21" hidden="1" x14ac:dyDescent="0.3">
      <c r="A379" s="14"/>
      <c r="B379" s="4" t="s">
        <v>741</v>
      </c>
      <c r="C379" s="4" t="s">
        <v>742</v>
      </c>
      <c r="D379" s="5"/>
      <c r="E379" s="5"/>
      <c r="F379" s="5"/>
      <c r="G379" s="5"/>
      <c r="H379" s="5"/>
      <c r="I379" s="5"/>
      <c r="J379" s="5"/>
      <c r="K379" s="5"/>
      <c r="L379" s="102"/>
      <c r="M379" s="5"/>
      <c r="N379" s="102"/>
      <c r="O379" s="102"/>
      <c r="P379" s="102"/>
      <c r="Q379" s="102"/>
      <c r="R379" s="102"/>
      <c r="S379" s="5"/>
      <c r="T379" s="5"/>
      <c r="U379" s="5"/>
    </row>
    <row r="380" spans="1:21" hidden="1" x14ac:dyDescent="0.3">
      <c r="A380" s="14"/>
      <c r="B380" s="2" t="s">
        <v>743</v>
      </c>
      <c r="C380" s="2" t="s">
        <v>744</v>
      </c>
      <c r="D380" s="3"/>
      <c r="E380" s="3"/>
      <c r="F380" s="3"/>
      <c r="G380" s="3"/>
      <c r="H380" s="3"/>
      <c r="I380" s="3"/>
      <c r="J380" s="3"/>
      <c r="K380" s="3"/>
      <c r="L380" s="102"/>
      <c r="M380" s="3"/>
      <c r="N380" s="102"/>
      <c r="O380" s="102"/>
      <c r="P380" s="102"/>
      <c r="Q380" s="102"/>
      <c r="R380" s="102"/>
      <c r="S380" s="3"/>
      <c r="T380" s="3"/>
      <c r="U380" s="3"/>
    </row>
    <row r="381" spans="1:21" ht="18" hidden="1" x14ac:dyDescent="0.3">
      <c r="A381" s="14"/>
      <c r="B381" s="33" t="s">
        <v>745</v>
      </c>
      <c r="C381" s="33" t="s">
        <v>746</v>
      </c>
      <c r="D381" s="34"/>
      <c r="E381" s="34"/>
      <c r="F381" s="34"/>
      <c r="G381" s="34"/>
      <c r="H381" s="34"/>
      <c r="I381" s="34"/>
      <c r="J381" s="34"/>
      <c r="K381" s="34"/>
      <c r="L381" s="108"/>
      <c r="M381" s="34"/>
      <c r="N381" s="108"/>
      <c r="O381" s="108"/>
      <c r="P381" s="108"/>
      <c r="Q381" s="108"/>
      <c r="R381" s="108"/>
      <c r="S381" s="34"/>
      <c r="T381" s="34"/>
      <c r="U381" s="34"/>
    </row>
    <row r="382" spans="1:21" x14ac:dyDescent="0.3">
      <c r="A382" s="13"/>
      <c r="B382" s="26"/>
      <c r="C382" s="26"/>
      <c r="D382" s="26"/>
      <c r="E382" s="26"/>
      <c r="F382" s="26"/>
      <c r="G382" s="26"/>
      <c r="H382" s="26"/>
      <c r="I382" s="26"/>
      <c r="J382" s="26"/>
      <c r="K382" s="26"/>
      <c r="L382" s="109"/>
      <c r="M382" s="26"/>
      <c r="N382" s="109"/>
      <c r="O382" s="109"/>
      <c r="P382" s="109"/>
      <c r="Q382" s="109"/>
      <c r="R382" s="109"/>
      <c r="S382" s="26"/>
      <c r="T382" s="26"/>
      <c r="U382" s="26"/>
    </row>
    <row r="383" spans="1:21" s="114" customFormat="1" x14ac:dyDescent="0.3">
      <c r="A383" s="112"/>
      <c r="B383" s="112"/>
      <c r="C383" s="112"/>
      <c r="D383" s="112"/>
      <c r="E383" s="112"/>
      <c r="F383" s="112"/>
      <c r="G383" s="112"/>
      <c r="H383" s="112"/>
      <c r="I383" s="112"/>
      <c r="J383" s="113"/>
      <c r="K383" s="113"/>
      <c r="L383" s="113"/>
      <c r="M383" s="113"/>
      <c r="N383" s="113"/>
      <c r="O383" s="113"/>
      <c r="P383" s="113"/>
      <c r="Q383" s="113"/>
      <c r="R383" s="113"/>
      <c r="S383" s="113"/>
      <c r="T383" s="113"/>
      <c r="U383" s="113"/>
    </row>
    <row r="384" spans="1:21" x14ac:dyDescent="0.3">
      <c r="A384" s="13"/>
      <c r="B384" s="101" t="s">
        <v>747</v>
      </c>
      <c r="C384" s="101"/>
      <c r="D384" s="30"/>
      <c r="E384" s="30"/>
      <c r="F384" s="30"/>
      <c r="G384" s="30"/>
      <c r="H384" s="30"/>
      <c r="I384" s="30"/>
      <c r="J384" s="30"/>
      <c r="K384" s="30"/>
      <c r="L384" s="30"/>
      <c r="M384" s="30"/>
      <c r="N384" s="30"/>
      <c r="O384" s="30"/>
      <c r="P384" s="30"/>
      <c r="Q384" s="30"/>
      <c r="R384" s="30"/>
      <c r="S384" s="30"/>
      <c r="T384" s="30"/>
      <c r="U384" s="30"/>
    </row>
    <row r="385" spans="1:21" x14ac:dyDescent="0.3">
      <c r="A385" s="14"/>
      <c r="B385" s="15" t="s">
        <v>2</v>
      </c>
      <c r="C385" s="15" t="s">
        <v>3</v>
      </c>
      <c r="D385" s="17">
        <v>2000</v>
      </c>
      <c r="E385" s="17">
        <v>2001</v>
      </c>
      <c r="F385" s="17">
        <v>2002</v>
      </c>
      <c r="G385" s="17">
        <v>2003</v>
      </c>
      <c r="H385" s="17">
        <v>2004</v>
      </c>
      <c r="I385" s="17">
        <v>2005</v>
      </c>
      <c r="J385" s="17">
        <v>2006</v>
      </c>
      <c r="K385" s="17">
        <v>2007</v>
      </c>
      <c r="L385" s="106">
        <v>2008</v>
      </c>
      <c r="M385" s="17">
        <v>2009</v>
      </c>
      <c r="N385" s="106">
        <v>2010</v>
      </c>
      <c r="O385" s="106">
        <v>2011</v>
      </c>
      <c r="P385" s="106">
        <v>2012</v>
      </c>
      <c r="Q385" s="106">
        <v>2013</v>
      </c>
      <c r="R385" s="106">
        <v>2014</v>
      </c>
      <c r="S385" s="17">
        <v>2015</v>
      </c>
      <c r="T385" s="17">
        <v>2016</v>
      </c>
      <c r="U385" s="17">
        <v>2017</v>
      </c>
    </row>
    <row r="386" spans="1:21" x14ac:dyDescent="0.3">
      <c r="A386" s="14"/>
      <c r="B386" s="27" t="s">
        <v>748</v>
      </c>
      <c r="C386" s="27" t="s">
        <v>748</v>
      </c>
      <c r="D386" s="35"/>
      <c r="E386" s="35"/>
      <c r="F386" s="35"/>
      <c r="G386" s="35"/>
      <c r="H386" s="35"/>
      <c r="I386" s="35"/>
      <c r="J386" s="35"/>
      <c r="K386" s="35"/>
      <c r="L386" s="119"/>
      <c r="M386" s="119"/>
      <c r="N386" s="119"/>
      <c r="O386" s="119"/>
      <c r="P386" s="119"/>
      <c r="Q386" s="119"/>
      <c r="R386" s="119"/>
      <c r="S386" s="119"/>
      <c r="T386" s="119"/>
      <c r="U386" s="35"/>
    </row>
    <row r="387" spans="1:21" x14ac:dyDescent="0.3">
      <c r="A387" s="14"/>
      <c r="B387" s="2" t="s">
        <v>749</v>
      </c>
      <c r="C387" s="2" t="s">
        <v>750</v>
      </c>
      <c r="D387" s="3">
        <v>6043</v>
      </c>
      <c r="E387" s="3">
        <v>6674</v>
      </c>
      <c r="F387" s="3">
        <v>7456</v>
      </c>
      <c r="G387" s="3">
        <v>8564</v>
      </c>
      <c r="H387" s="3">
        <v>9824</v>
      </c>
      <c r="I387" s="3">
        <v>11621</v>
      </c>
      <c r="J387" s="3">
        <v>13790</v>
      </c>
      <c r="K387" s="3">
        <v>16994</v>
      </c>
      <c r="L387" s="102">
        <v>19075</v>
      </c>
      <c r="M387" s="3">
        <v>17986</v>
      </c>
      <c r="N387" s="102">
        <v>20743</v>
      </c>
      <c r="O387" s="102">
        <v>24344</v>
      </c>
      <c r="P387" s="102">
        <v>26167</v>
      </c>
      <c r="Q387" s="102">
        <v>26847</v>
      </c>
      <c r="R387" s="102">
        <v>29150</v>
      </c>
      <c r="S387" s="3">
        <v>31756</v>
      </c>
      <c r="T387" s="3">
        <v>33922</v>
      </c>
      <c r="U387" s="3"/>
    </row>
    <row r="388" spans="1:21" ht="18" x14ac:dyDescent="0.3">
      <c r="A388" s="14"/>
      <c r="B388" s="4" t="s">
        <v>751</v>
      </c>
      <c r="C388" s="4" t="s">
        <v>752</v>
      </c>
      <c r="D388" s="5">
        <v>5469.7860019500004</v>
      </c>
      <c r="E388" s="5">
        <v>5304.0553423900001</v>
      </c>
      <c r="F388" s="5">
        <v>5801.9557958900004</v>
      </c>
      <c r="G388" s="5">
        <v>6192.6242605099997</v>
      </c>
      <c r="H388" s="5">
        <v>6943.9116923299998</v>
      </c>
      <c r="I388" s="5">
        <v>7786.24147292</v>
      </c>
      <c r="J388" s="5">
        <v>10749.01109253</v>
      </c>
      <c r="K388" s="117">
        <v>12373.35074424</v>
      </c>
      <c r="L388" s="117">
        <v>14868.146861220001</v>
      </c>
      <c r="M388" s="117">
        <v>14695.973194959999</v>
      </c>
      <c r="N388" s="117">
        <v>15589.766570510001</v>
      </c>
      <c r="O388" s="117">
        <v>18056.776458820001</v>
      </c>
      <c r="P388" s="117">
        <v>19100.686731620001</v>
      </c>
      <c r="Q388" s="117">
        <v>19193.06374388</v>
      </c>
      <c r="R388" s="117">
        <v>20705.091533430001</v>
      </c>
      <c r="S388" s="5">
        <v>21649.524465670002</v>
      </c>
      <c r="T388" s="5">
        <v>21975.631902609999</v>
      </c>
      <c r="U388" s="5"/>
    </row>
    <row r="389" spans="1:21" x14ac:dyDescent="0.3">
      <c r="A389" s="14"/>
      <c r="B389" s="2" t="s">
        <v>753</v>
      </c>
      <c r="C389" s="2" t="s">
        <v>754</v>
      </c>
      <c r="D389" s="3">
        <v>4863</v>
      </c>
      <c r="E389" s="3">
        <v>5042</v>
      </c>
      <c r="F389" s="3">
        <v>5750</v>
      </c>
      <c r="G389" s="3">
        <v>6088</v>
      </c>
      <c r="H389" s="3">
        <v>6702</v>
      </c>
      <c r="I389" s="3">
        <v>7504</v>
      </c>
      <c r="J389" s="3">
        <v>10418</v>
      </c>
      <c r="K389" s="3">
        <v>11986</v>
      </c>
      <c r="L389" s="102">
        <v>14513</v>
      </c>
      <c r="M389" s="3">
        <v>14260</v>
      </c>
      <c r="N389" s="102">
        <v>14989</v>
      </c>
      <c r="O389" s="102">
        <v>17160</v>
      </c>
      <c r="P389" s="102">
        <v>18220</v>
      </c>
      <c r="Q389" s="102">
        <v>18622</v>
      </c>
      <c r="R389" s="102">
        <v>20117</v>
      </c>
      <c r="S389" s="3">
        <v>20990</v>
      </c>
      <c r="T389" s="3">
        <v>21272</v>
      </c>
      <c r="U389" s="3"/>
    </row>
    <row r="390" spans="1:21" x14ac:dyDescent="0.3">
      <c r="A390" s="14"/>
      <c r="B390" s="4" t="s">
        <v>755</v>
      </c>
      <c r="C390" s="4" t="s">
        <v>756</v>
      </c>
      <c r="D390" s="5">
        <v>65</v>
      </c>
      <c r="E390" s="5">
        <v>61</v>
      </c>
      <c r="F390" s="5">
        <v>59</v>
      </c>
      <c r="G390" s="5">
        <v>206</v>
      </c>
      <c r="H390" s="5">
        <v>242</v>
      </c>
      <c r="I390" s="5">
        <v>283</v>
      </c>
      <c r="J390" s="5">
        <v>331</v>
      </c>
      <c r="K390" s="117">
        <v>387</v>
      </c>
      <c r="L390" s="117">
        <v>355</v>
      </c>
      <c r="M390" s="117">
        <v>436</v>
      </c>
      <c r="N390" s="117">
        <v>600</v>
      </c>
      <c r="O390" s="117">
        <v>896</v>
      </c>
      <c r="P390" s="117">
        <v>880</v>
      </c>
      <c r="Q390" s="117">
        <v>571</v>
      </c>
      <c r="R390" s="117">
        <v>588</v>
      </c>
      <c r="S390" s="117">
        <v>659</v>
      </c>
      <c r="T390" s="5">
        <v>716</v>
      </c>
      <c r="U390" s="5"/>
    </row>
    <row r="391" spans="1:21" x14ac:dyDescent="0.3">
      <c r="A391" s="14"/>
      <c r="B391" s="2" t="s">
        <v>757</v>
      </c>
      <c r="C391" s="2" t="s">
        <v>758</v>
      </c>
      <c r="D391" s="3">
        <v>1051</v>
      </c>
      <c r="E391" s="3">
        <v>1154</v>
      </c>
      <c r="F391" s="3">
        <v>1225</v>
      </c>
      <c r="G391" s="3">
        <v>1416</v>
      </c>
      <c r="H391" s="3">
        <v>1904</v>
      </c>
      <c r="I391" s="3">
        <v>2582</v>
      </c>
      <c r="J391" s="3">
        <v>3212</v>
      </c>
      <c r="K391" s="3">
        <v>4831</v>
      </c>
      <c r="L391" s="102">
        <v>6231</v>
      </c>
      <c r="M391" s="3">
        <v>6441</v>
      </c>
      <c r="N391" s="102">
        <v>6858</v>
      </c>
      <c r="O391" s="102">
        <v>7081</v>
      </c>
      <c r="P391" s="102">
        <v>7737</v>
      </c>
      <c r="Q391" s="102">
        <v>7750</v>
      </c>
      <c r="R391" s="102">
        <v>8728</v>
      </c>
      <c r="S391" s="3">
        <v>9325</v>
      </c>
      <c r="T391" s="3">
        <v>10168</v>
      </c>
      <c r="U391" s="3"/>
    </row>
    <row r="392" spans="1:21" x14ac:dyDescent="0.3">
      <c r="A392" s="14"/>
      <c r="B392" s="4" t="s">
        <v>759</v>
      </c>
      <c r="C392" s="4" t="s">
        <v>760</v>
      </c>
      <c r="D392" s="36">
        <v>1.9762</v>
      </c>
      <c r="E392" s="36">
        <v>2.073</v>
      </c>
      <c r="F392" s="36">
        <v>2.1957</v>
      </c>
      <c r="G392" s="36">
        <v>2.1456</v>
      </c>
      <c r="H392" s="36">
        <v>1.9166000000000001</v>
      </c>
      <c r="I392" s="36">
        <v>1.8127</v>
      </c>
      <c r="J392" s="36">
        <v>1.7804</v>
      </c>
      <c r="K392" s="120">
        <v>1.6705000000000001</v>
      </c>
      <c r="L392" s="120">
        <v>1.4907999999999999</v>
      </c>
      <c r="M392" s="120">
        <v>1.6705000000000001</v>
      </c>
      <c r="N392" s="120">
        <v>1.7823</v>
      </c>
      <c r="O392" s="120">
        <v>1.6865000000000001</v>
      </c>
      <c r="P392" s="120">
        <v>1.6513</v>
      </c>
      <c r="Q392" s="120">
        <v>1.6634</v>
      </c>
      <c r="R392" s="120">
        <v>1.7657</v>
      </c>
      <c r="S392" s="36">
        <v>2.2692999999999999</v>
      </c>
      <c r="T392" s="36">
        <v>2.3666999999999998</v>
      </c>
      <c r="U392" s="36"/>
    </row>
    <row r="393" spans="1:21" x14ac:dyDescent="0.3">
      <c r="A393" s="14"/>
      <c r="B393" s="2" t="s">
        <v>761</v>
      </c>
      <c r="C393" s="2" t="s">
        <v>762</v>
      </c>
      <c r="D393" s="37">
        <v>0.52868912999999995</v>
      </c>
      <c r="E393" s="37">
        <v>0.54470311000000005</v>
      </c>
      <c r="F393" s="37">
        <v>0.56822472999999996</v>
      </c>
      <c r="G393" s="37">
        <v>0.57619432000000004</v>
      </c>
      <c r="H393" s="37">
        <v>0.6076975</v>
      </c>
      <c r="I393" s="37">
        <v>0.63542558000000005</v>
      </c>
      <c r="J393" s="37">
        <v>0.66879343999999996</v>
      </c>
      <c r="K393" s="37">
        <v>0.71460060999999997</v>
      </c>
      <c r="L393" s="103">
        <v>0.76888723000000003</v>
      </c>
      <c r="M393" s="37">
        <v>0.74678909999999998</v>
      </c>
      <c r="N393" s="103">
        <v>0.80083857999999997</v>
      </c>
      <c r="O393" s="103">
        <v>0.85881627999999999</v>
      </c>
      <c r="P393" s="103">
        <v>0.85231592</v>
      </c>
      <c r="Q393" s="103">
        <v>0.83237587999999996</v>
      </c>
      <c r="R393" s="103">
        <v>0.84861386000000005</v>
      </c>
      <c r="S393" s="37">
        <v>0.88892992999999998</v>
      </c>
      <c r="T393" s="37">
        <v>0.91450138000000003</v>
      </c>
      <c r="U393" s="37"/>
    </row>
    <row r="394" spans="1:21" x14ac:dyDescent="0.3">
      <c r="A394" s="14"/>
      <c r="B394" s="4" t="s">
        <v>763</v>
      </c>
      <c r="C394" s="4" t="s">
        <v>763</v>
      </c>
      <c r="D394" s="38"/>
      <c r="E394" s="38"/>
      <c r="F394" s="38"/>
      <c r="G394" s="38"/>
      <c r="H394" s="38"/>
      <c r="I394" s="38"/>
      <c r="J394" s="38"/>
      <c r="K394" s="121"/>
      <c r="L394" s="121"/>
      <c r="M394" s="121"/>
      <c r="N394" s="121"/>
      <c r="O394" s="121"/>
      <c r="P394" s="121"/>
      <c r="Q394" s="121"/>
      <c r="R394" s="121"/>
      <c r="S394" s="38"/>
      <c r="T394" s="38"/>
      <c r="U394" s="38"/>
    </row>
    <row r="395" spans="1:21" x14ac:dyDescent="0.3">
      <c r="A395" s="14"/>
      <c r="B395" s="2" t="s">
        <v>764</v>
      </c>
      <c r="C395" s="2" t="s">
        <v>765</v>
      </c>
      <c r="D395" s="21">
        <v>53.616715550000002</v>
      </c>
      <c r="E395" s="21">
        <v>56.548477550000001</v>
      </c>
      <c r="F395" s="21">
        <v>59.834646050000003</v>
      </c>
      <c r="G395" s="21">
        <v>61.822217690000002</v>
      </c>
      <c r="H395" s="21">
        <v>67.034298609999993</v>
      </c>
      <c r="I395" s="21">
        <v>72.355757629999999</v>
      </c>
      <c r="J395" s="21">
        <v>78.468063200000003</v>
      </c>
      <c r="K395" s="21">
        <v>85.894514470000004</v>
      </c>
      <c r="L395" s="83">
        <v>94.137012150000004</v>
      </c>
      <c r="M395" s="21">
        <v>92.125849149999993</v>
      </c>
      <c r="N395" s="83">
        <v>100</v>
      </c>
      <c r="O395" s="83">
        <v>109.45369929</v>
      </c>
      <c r="P395" s="83">
        <v>110.62629685</v>
      </c>
      <c r="Q395" s="83">
        <v>109.78290592</v>
      </c>
      <c r="R395" s="83">
        <v>113.93337587000001</v>
      </c>
      <c r="S395" s="21">
        <v>120.64029082</v>
      </c>
      <c r="T395" s="21">
        <v>125.29904723</v>
      </c>
      <c r="U395" s="21"/>
    </row>
    <row r="396" spans="1:21" x14ac:dyDescent="0.3">
      <c r="A396" s="14"/>
      <c r="B396" s="4" t="s">
        <v>766</v>
      </c>
      <c r="C396" s="4" t="s">
        <v>766</v>
      </c>
      <c r="D396" s="38"/>
      <c r="E396" s="38"/>
      <c r="F396" s="38"/>
      <c r="G396" s="38"/>
      <c r="H396" s="38"/>
      <c r="I396" s="38"/>
      <c r="J396" s="38"/>
      <c r="K396" s="121"/>
      <c r="L396" s="121"/>
      <c r="M396" s="121"/>
      <c r="N396" s="121"/>
      <c r="O396" s="121"/>
      <c r="P396" s="121"/>
      <c r="Q396" s="121"/>
      <c r="R396" s="121"/>
      <c r="S396" s="38"/>
      <c r="T396" s="38"/>
      <c r="U396" s="38"/>
    </row>
    <row r="397" spans="1:21" x14ac:dyDescent="0.3">
      <c r="A397" s="14"/>
      <c r="B397" s="39" t="s">
        <v>767</v>
      </c>
      <c r="C397" s="39" t="s">
        <v>768</v>
      </c>
      <c r="D397" s="25">
        <v>4722.0590000000002</v>
      </c>
      <c r="E397" s="25">
        <v>4672.1620000000003</v>
      </c>
      <c r="F397" s="25">
        <v>4624.88</v>
      </c>
      <c r="G397" s="25">
        <v>4579.0820000000003</v>
      </c>
      <c r="H397" s="25">
        <v>4533.3289999999997</v>
      </c>
      <c r="I397" s="25">
        <v>4486.5469999999996</v>
      </c>
      <c r="J397" s="25">
        <v>4438.8959999999997</v>
      </c>
      <c r="K397" s="25">
        <v>4390.5349999999999</v>
      </c>
      <c r="L397" s="108">
        <v>4340.5140000000001</v>
      </c>
      <c r="M397" s="25">
        <v>4287.6959999999999</v>
      </c>
      <c r="N397" s="108">
        <v>4231.6610000000001</v>
      </c>
      <c r="O397" s="108">
        <v>4171.2560000000003</v>
      </c>
      <c r="P397" s="108">
        <v>4107.7190000000001</v>
      </c>
      <c r="Q397" s="108">
        <v>4045.91</v>
      </c>
      <c r="R397" s="108">
        <v>3992.346</v>
      </c>
      <c r="S397" s="25">
        <v>3951.5239999999999</v>
      </c>
      <c r="T397" s="25">
        <v>3925.4050000000002</v>
      </c>
      <c r="U397" s="25"/>
    </row>
    <row r="398" spans="1:21" x14ac:dyDescent="0.3"/>
    <row r="399" spans="1:21" x14ac:dyDescent="0.3"/>
    <row r="400" spans="1:21" x14ac:dyDescent="0.3">
      <c r="C400" s="123" t="s">
        <v>847</v>
      </c>
      <c r="D400" s="124">
        <v>2000</v>
      </c>
      <c r="E400" s="124">
        <v>2001</v>
      </c>
      <c r="F400" s="124">
        <v>2002</v>
      </c>
      <c r="G400" s="124">
        <v>2003</v>
      </c>
      <c r="H400" s="124">
        <v>2004</v>
      </c>
      <c r="I400" s="124">
        <v>2005</v>
      </c>
      <c r="J400" s="124">
        <v>2006</v>
      </c>
      <c r="K400" s="124">
        <v>2007</v>
      </c>
      <c r="L400" s="124">
        <v>2008</v>
      </c>
      <c r="M400" s="124">
        <v>2009</v>
      </c>
      <c r="N400" s="124">
        <v>2010</v>
      </c>
      <c r="O400" s="124">
        <v>2011</v>
      </c>
      <c r="P400" s="124">
        <v>2012</v>
      </c>
      <c r="Q400" s="124">
        <v>2013</v>
      </c>
      <c r="R400" s="124">
        <v>2014</v>
      </c>
      <c r="S400" s="124">
        <v>2015</v>
      </c>
      <c r="T400" s="124">
        <v>2016</v>
      </c>
      <c r="U400" s="125">
        <v>2017</v>
      </c>
    </row>
    <row r="401" spans="3:21" x14ac:dyDescent="0.3">
      <c r="C401" s="126" t="s">
        <v>848</v>
      </c>
      <c r="D401" s="128">
        <f>D73-D134</f>
        <v>0</v>
      </c>
      <c r="E401" s="128">
        <f t="shared" ref="E401:U401" si="84">E73-E134</f>
        <v>0</v>
      </c>
      <c r="F401" s="128">
        <f t="shared" si="84"/>
        <v>0</v>
      </c>
      <c r="G401" s="128">
        <f t="shared" si="84"/>
        <v>0</v>
      </c>
      <c r="H401" s="128">
        <f t="shared" si="84"/>
        <v>0</v>
      </c>
      <c r="I401" s="128">
        <f t="shared" si="84"/>
        <v>0</v>
      </c>
      <c r="J401" s="128">
        <f t="shared" si="84"/>
        <v>0</v>
      </c>
      <c r="K401" s="128">
        <f t="shared" si="84"/>
        <v>0</v>
      </c>
      <c r="L401" s="128">
        <f t="shared" si="84"/>
        <v>0</v>
      </c>
      <c r="M401" s="128">
        <f t="shared" si="84"/>
        <v>0</v>
      </c>
      <c r="N401" s="128">
        <f t="shared" si="84"/>
        <v>0</v>
      </c>
      <c r="O401" s="128">
        <f t="shared" si="84"/>
        <v>0</v>
      </c>
      <c r="P401" s="128">
        <f t="shared" si="84"/>
        <v>0</v>
      </c>
      <c r="Q401" s="128">
        <f t="shared" si="84"/>
        <v>0</v>
      </c>
      <c r="R401" s="128">
        <f t="shared" si="84"/>
        <v>0</v>
      </c>
      <c r="S401" s="128">
        <f t="shared" si="84"/>
        <v>0</v>
      </c>
      <c r="T401" s="128">
        <f t="shared" si="84"/>
        <v>0</v>
      </c>
      <c r="U401" s="128">
        <f t="shared" si="84"/>
        <v>0</v>
      </c>
    </row>
    <row r="402" spans="3:21" x14ac:dyDescent="0.3">
      <c r="C402" s="126" t="s">
        <v>849</v>
      </c>
      <c r="D402" s="128"/>
      <c r="E402" s="128"/>
      <c r="F402" s="128"/>
      <c r="G402" s="128"/>
      <c r="H402" s="128"/>
      <c r="I402" s="128"/>
      <c r="J402" s="128"/>
      <c r="K402" s="128"/>
      <c r="L402" s="128"/>
      <c r="M402" s="128"/>
      <c r="N402" s="128"/>
      <c r="O402" s="128"/>
      <c r="P402" s="128"/>
      <c r="Q402" s="128"/>
      <c r="R402" s="128"/>
      <c r="S402" s="128"/>
      <c r="T402" s="128"/>
      <c r="U402" s="128"/>
    </row>
    <row r="403" spans="3:21" x14ac:dyDescent="0.3">
      <c r="C403" s="126" t="s">
        <v>850</v>
      </c>
      <c r="D403" s="128"/>
      <c r="E403" s="128"/>
      <c r="F403" s="128"/>
      <c r="G403" s="128"/>
      <c r="H403" s="128"/>
      <c r="I403" s="128"/>
      <c r="J403" s="128"/>
      <c r="K403" s="128"/>
      <c r="L403" s="128"/>
      <c r="M403" s="128"/>
      <c r="N403" s="128"/>
      <c r="O403" s="128"/>
      <c r="P403" s="128"/>
      <c r="Q403" s="128"/>
      <c r="R403" s="128"/>
      <c r="S403" s="128"/>
      <c r="T403" s="128"/>
      <c r="U403" s="128"/>
    </row>
    <row r="404" spans="3:21" x14ac:dyDescent="0.3">
      <c r="C404" s="126" t="s">
        <v>851</v>
      </c>
      <c r="D404" s="128">
        <f t="shared" ref="D404:T404" si="85">D134-D135-D147-D166-D173</f>
        <v>0</v>
      </c>
      <c r="E404" s="128">
        <f t="shared" si="85"/>
        <v>0</v>
      </c>
      <c r="F404" s="128">
        <f t="shared" si="85"/>
        <v>0</v>
      </c>
      <c r="G404" s="128">
        <f t="shared" si="85"/>
        <v>0</v>
      </c>
      <c r="H404" s="128">
        <f t="shared" si="85"/>
        <v>0</v>
      </c>
      <c r="I404" s="128">
        <f t="shared" si="85"/>
        <v>0</v>
      </c>
      <c r="J404" s="128">
        <f t="shared" si="85"/>
        <v>0</v>
      </c>
      <c r="K404" s="128">
        <f t="shared" si="85"/>
        <v>0</v>
      </c>
      <c r="L404" s="128">
        <f t="shared" si="85"/>
        <v>0</v>
      </c>
      <c r="M404" s="128">
        <f t="shared" si="85"/>
        <v>0</v>
      </c>
      <c r="N404" s="128">
        <f t="shared" si="85"/>
        <v>0</v>
      </c>
      <c r="O404" s="128">
        <f t="shared" si="85"/>
        <v>0</v>
      </c>
      <c r="P404" s="128">
        <f t="shared" si="85"/>
        <v>0</v>
      </c>
      <c r="Q404" s="128">
        <f t="shared" si="85"/>
        <v>0</v>
      </c>
      <c r="R404" s="128">
        <f t="shared" si="85"/>
        <v>0</v>
      </c>
      <c r="S404" s="128">
        <f t="shared" si="85"/>
        <v>0</v>
      </c>
      <c r="T404" s="128">
        <f t="shared" si="85"/>
        <v>0</v>
      </c>
      <c r="U404" s="128">
        <f>U134-U135-U147-U166-U173</f>
        <v>0</v>
      </c>
    </row>
    <row r="405" spans="3:21" x14ac:dyDescent="0.3">
      <c r="C405" s="126" t="s">
        <v>852</v>
      </c>
      <c r="D405" s="128">
        <f>D73-D74-D79-D80-D89-D93-D98</f>
        <v>0</v>
      </c>
      <c r="E405" s="128">
        <f t="shared" ref="E405:U405" si="86">E73-E74-E79-E80-E89-E93-E98</f>
        <v>0</v>
      </c>
      <c r="F405" s="128">
        <f t="shared" si="86"/>
        <v>0</v>
      </c>
      <c r="G405" s="128">
        <f t="shared" si="86"/>
        <v>0</v>
      </c>
      <c r="H405" s="128">
        <f t="shared" si="86"/>
        <v>0</v>
      </c>
      <c r="I405" s="128">
        <f t="shared" si="86"/>
        <v>0</v>
      </c>
      <c r="J405" s="128">
        <f t="shared" si="86"/>
        <v>0</v>
      </c>
      <c r="K405" s="128">
        <f t="shared" si="86"/>
        <v>0</v>
      </c>
      <c r="L405" s="128">
        <f t="shared" si="86"/>
        <v>0</v>
      </c>
      <c r="M405" s="128">
        <f t="shared" si="86"/>
        <v>0</v>
      </c>
      <c r="N405" s="128">
        <f t="shared" si="86"/>
        <v>0</v>
      </c>
      <c r="O405" s="128">
        <f t="shared" si="86"/>
        <v>0</v>
      </c>
      <c r="P405" s="128">
        <f t="shared" si="86"/>
        <v>0</v>
      </c>
      <c r="Q405" s="128">
        <f t="shared" si="86"/>
        <v>0</v>
      </c>
      <c r="R405" s="128">
        <f t="shared" si="86"/>
        <v>0</v>
      </c>
      <c r="S405" s="128">
        <f t="shared" si="86"/>
        <v>0</v>
      </c>
      <c r="T405" s="128">
        <f t="shared" si="86"/>
        <v>0</v>
      </c>
      <c r="U405" s="128">
        <f t="shared" si="86"/>
        <v>2.2737367544323206E-13</v>
      </c>
    </row>
    <row r="406" spans="3:21" x14ac:dyDescent="0.3">
      <c r="C406" s="126" t="s">
        <v>853</v>
      </c>
      <c r="D406" s="128">
        <f>D137-D75-D79</f>
        <v>0</v>
      </c>
      <c r="E406" s="128">
        <f t="shared" ref="E406:U406" si="87">E137-E75-E79</f>
        <v>0</v>
      </c>
      <c r="F406" s="128">
        <f t="shared" si="87"/>
        <v>0</v>
      </c>
      <c r="G406" s="128">
        <f t="shared" si="87"/>
        <v>0</v>
      </c>
      <c r="H406" s="128">
        <f t="shared" si="87"/>
        <v>0</v>
      </c>
      <c r="I406" s="128">
        <f t="shared" si="87"/>
        <v>0</v>
      </c>
      <c r="J406" s="128">
        <f t="shared" si="87"/>
        <v>0</v>
      </c>
      <c r="K406" s="128">
        <f t="shared" si="87"/>
        <v>-2</v>
      </c>
      <c r="L406" s="128">
        <f t="shared" si="87"/>
        <v>-9.4000000000000057</v>
      </c>
      <c r="M406" s="128">
        <f t="shared" si="87"/>
        <v>-13</v>
      </c>
      <c r="N406" s="128">
        <f t="shared" si="87"/>
        <v>-19.300000000000011</v>
      </c>
      <c r="O406" s="128">
        <f t="shared" si="87"/>
        <v>-13</v>
      </c>
      <c r="P406" s="128">
        <f t="shared" si="87"/>
        <v>-7</v>
      </c>
      <c r="Q406" s="128">
        <f t="shared" si="87"/>
        <v>0</v>
      </c>
      <c r="R406" s="128">
        <f t="shared" si="87"/>
        <v>0</v>
      </c>
      <c r="S406" s="128">
        <f t="shared" si="87"/>
        <v>-34</v>
      </c>
      <c r="T406" s="128">
        <f t="shared" si="87"/>
        <v>-9</v>
      </c>
      <c r="U406" s="128">
        <f t="shared" si="87"/>
        <v>-16.899999999999999</v>
      </c>
    </row>
    <row r="407" spans="3:21" x14ac:dyDescent="0.3">
      <c r="C407" s="126" t="s">
        <v>854</v>
      </c>
      <c r="D407" s="129">
        <f t="shared" ref="D407:J407" si="88">D141-D80-D76-D95</f>
        <v>0</v>
      </c>
      <c r="E407" s="129">
        <f t="shared" si="88"/>
        <v>0</v>
      </c>
      <c r="F407" s="129">
        <f t="shared" si="88"/>
        <v>0</v>
      </c>
      <c r="G407" s="129">
        <f t="shared" si="88"/>
        <v>0</v>
      </c>
      <c r="H407" s="129">
        <f t="shared" si="88"/>
        <v>0</v>
      </c>
      <c r="I407" s="129">
        <f t="shared" si="88"/>
        <v>0</v>
      </c>
      <c r="J407" s="129">
        <f t="shared" si="88"/>
        <v>0</v>
      </c>
      <c r="K407" s="129">
        <f>K141-K80-K76-K95</f>
        <v>-5</v>
      </c>
      <c r="L407" s="129">
        <f t="shared" ref="L407:U407" si="89">L141-L80-L76-L95</f>
        <v>-66</v>
      </c>
      <c r="M407" s="129">
        <f t="shared" si="89"/>
        <v>-158.69999999999999</v>
      </c>
      <c r="N407" s="129">
        <f t="shared" si="89"/>
        <v>-159.5</v>
      </c>
      <c r="O407" s="129">
        <f t="shared" si="89"/>
        <v>-121.2</v>
      </c>
      <c r="P407" s="129">
        <f t="shared" si="89"/>
        <v>-175</v>
      </c>
      <c r="Q407" s="129">
        <f t="shared" si="89"/>
        <v>-262</v>
      </c>
      <c r="R407" s="129">
        <f t="shared" si="89"/>
        <v>-93</v>
      </c>
      <c r="S407" s="129">
        <f t="shared" si="89"/>
        <v>0</v>
      </c>
      <c r="T407" s="129">
        <f t="shared" si="89"/>
        <v>0</v>
      </c>
      <c r="U407" s="129">
        <f t="shared" si="89"/>
        <v>0</v>
      </c>
    </row>
    <row r="408" spans="3:21" x14ac:dyDescent="0.3">
      <c r="C408" s="126" t="s">
        <v>855</v>
      </c>
      <c r="D408" s="128">
        <f>D148-D89-D77</f>
        <v>0</v>
      </c>
      <c r="E408" s="128">
        <f t="shared" ref="E408:U408" si="90">E148-E89-E77</f>
        <v>0</v>
      </c>
      <c r="F408" s="128">
        <f t="shared" si="90"/>
        <v>0</v>
      </c>
      <c r="G408" s="128">
        <f t="shared" si="90"/>
        <v>0</v>
      </c>
      <c r="H408" s="128">
        <f t="shared" si="90"/>
        <v>0</v>
      </c>
      <c r="I408" s="128">
        <f t="shared" si="90"/>
        <v>0</v>
      </c>
      <c r="J408" s="128">
        <f t="shared" si="90"/>
        <v>0</v>
      </c>
      <c r="K408" s="128">
        <f t="shared" si="90"/>
        <v>7</v>
      </c>
      <c r="L408" s="128">
        <f t="shared" si="90"/>
        <v>75.400000000000006</v>
      </c>
      <c r="M408" s="128">
        <f t="shared" si="90"/>
        <v>171.7</v>
      </c>
      <c r="N408" s="128">
        <f t="shared" si="90"/>
        <v>178.8</v>
      </c>
      <c r="O408" s="128">
        <f t="shared" si="90"/>
        <v>134.19999999999999</v>
      </c>
      <c r="P408" s="128">
        <f t="shared" si="90"/>
        <v>182</v>
      </c>
      <c r="Q408" s="128">
        <f t="shared" si="90"/>
        <v>262</v>
      </c>
      <c r="R408" s="128">
        <f t="shared" si="90"/>
        <v>93</v>
      </c>
      <c r="S408" s="128">
        <f t="shared" si="90"/>
        <v>34</v>
      </c>
      <c r="T408" s="128">
        <f t="shared" si="90"/>
        <v>9</v>
      </c>
      <c r="U408" s="128">
        <f t="shared" si="90"/>
        <v>16.900000000000006</v>
      </c>
    </row>
    <row r="409" spans="3:21" x14ac:dyDescent="0.3">
      <c r="C409" s="126" t="s">
        <v>856</v>
      </c>
      <c r="D409" s="128">
        <f t="shared" ref="D409:T409" si="91">D166-D94</f>
        <v>0</v>
      </c>
      <c r="E409" s="128">
        <f t="shared" si="91"/>
        <v>0</v>
      </c>
      <c r="F409" s="128">
        <f t="shared" si="91"/>
        <v>0</v>
      </c>
      <c r="G409" s="128">
        <f t="shared" si="91"/>
        <v>0</v>
      </c>
      <c r="H409" s="128">
        <f t="shared" si="91"/>
        <v>0</v>
      </c>
      <c r="I409" s="128">
        <f t="shared" si="91"/>
        <v>0</v>
      </c>
      <c r="J409" s="128">
        <f t="shared" si="91"/>
        <v>0</v>
      </c>
      <c r="K409" s="128">
        <f t="shared" si="91"/>
        <v>0</v>
      </c>
      <c r="L409" s="128">
        <f t="shared" si="91"/>
        <v>0</v>
      </c>
      <c r="M409" s="128">
        <f t="shared" si="91"/>
        <v>0</v>
      </c>
      <c r="N409" s="128">
        <f t="shared" si="91"/>
        <v>0</v>
      </c>
      <c r="O409" s="128">
        <f t="shared" si="91"/>
        <v>0</v>
      </c>
      <c r="P409" s="128">
        <f t="shared" si="91"/>
        <v>0</v>
      </c>
      <c r="Q409" s="128">
        <f t="shared" si="91"/>
        <v>0</v>
      </c>
      <c r="R409" s="128">
        <f t="shared" si="91"/>
        <v>0</v>
      </c>
      <c r="S409" s="128">
        <f t="shared" si="91"/>
        <v>0</v>
      </c>
      <c r="T409" s="128">
        <f t="shared" si="91"/>
        <v>0</v>
      </c>
      <c r="U409" s="128">
        <f>U166-U94</f>
        <v>0</v>
      </c>
    </row>
    <row r="410" spans="3:21" x14ac:dyDescent="0.3">
      <c r="C410" s="127" t="s">
        <v>857</v>
      </c>
      <c r="D410" s="128">
        <f>D157-D96-D98-D78</f>
        <v>0</v>
      </c>
      <c r="E410" s="128">
        <f t="shared" ref="E410:U410" si="92">E157-E96-E98-E78</f>
        <v>0</v>
      </c>
      <c r="F410" s="128">
        <f t="shared" si="92"/>
        <v>0</v>
      </c>
      <c r="G410" s="128">
        <f t="shared" si="92"/>
        <v>0</v>
      </c>
      <c r="H410" s="128">
        <f t="shared" si="92"/>
        <v>0</v>
      </c>
      <c r="I410" s="128">
        <f t="shared" si="92"/>
        <v>0</v>
      </c>
      <c r="J410" s="128">
        <f t="shared" si="92"/>
        <v>0</v>
      </c>
      <c r="K410" s="128">
        <f t="shared" si="92"/>
        <v>0</v>
      </c>
      <c r="L410" s="128">
        <f t="shared" si="92"/>
        <v>0</v>
      </c>
      <c r="M410" s="128">
        <f t="shared" si="92"/>
        <v>0</v>
      </c>
      <c r="N410" s="128">
        <f t="shared" si="92"/>
        <v>0</v>
      </c>
      <c r="O410" s="128">
        <f t="shared" si="92"/>
        <v>0</v>
      </c>
      <c r="P410" s="128">
        <f t="shared" si="92"/>
        <v>0</v>
      </c>
      <c r="Q410" s="128">
        <f t="shared" si="92"/>
        <v>0</v>
      </c>
      <c r="R410" s="128">
        <f t="shared" si="92"/>
        <v>0</v>
      </c>
      <c r="S410" s="128">
        <f t="shared" si="92"/>
        <v>0</v>
      </c>
      <c r="T410" s="128">
        <f t="shared" si="92"/>
        <v>0</v>
      </c>
      <c r="U410" s="128">
        <f t="shared" si="92"/>
        <v>0</v>
      </c>
    </row>
    <row r="411" spans="3:21" x14ac:dyDescent="0.3"/>
    <row r="412" spans="3:21" x14ac:dyDescent="0.3">
      <c r="D412" s="160"/>
      <c r="E412" s="160"/>
      <c r="F412" s="160"/>
      <c r="G412" s="160"/>
      <c r="H412" s="160"/>
      <c r="I412" s="160"/>
      <c r="J412" s="160"/>
      <c r="K412" s="160"/>
      <c r="L412" s="160"/>
      <c r="M412" s="160"/>
      <c r="N412" s="160"/>
      <c r="O412" s="160"/>
      <c r="P412" s="160"/>
      <c r="Q412" s="160"/>
      <c r="R412" s="160"/>
      <c r="S412" s="160"/>
      <c r="T412" s="160"/>
      <c r="U412" s="160"/>
    </row>
    <row r="413" spans="3:21" x14ac:dyDescent="0.3">
      <c r="D413" s="160"/>
      <c r="E413" s="160"/>
      <c r="F413" s="160"/>
      <c r="G413" s="160"/>
      <c r="H413" s="160"/>
      <c r="I413" s="160"/>
      <c r="J413" s="160"/>
      <c r="K413" s="160"/>
      <c r="L413" s="160"/>
      <c r="M413" s="160"/>
      <c r="N413" s="160"/>
      <c r="O413" s="160"/>
      <c r="P413" s="160"/>
      <c r="Q413" s="160"/>
      <c r="R413" s="160"/>
      <c r="S413" s="160"/>
      <c r="T413" s="160"/>
      <c r="U413" s="160"/>
    </row>
    <row r="414" spans="3:21" x14ac:dyDescent="0.3"/>
    <row r="415" spans="3:21" x14ac:dyDescent="0.3"/>
    <row r="416" spans="3:21" x14ac:dyDescent="0.3"/>
    <row r="417" x14ac:dyDescent="0.3"/>
    <row r="418" x14ac:dyDescent="0.3"/>
    <row r="419" x14ac:dyDescent="0.3"/>
    <row r="420" x14ac:dyDescent="0.3"/>
    <row r="421" x14ac:dyDescent="0.3"/>
    <row r="422" x14ac:dyDescent="0.3"/>
    <row r="423" x14ac:dyDescent="0.3"/>
    <row r="424" x14ac:dyDescent="0.3"/>
    <row r="425" x14ac:dyDescent="0.3"/>
    <row r="426" x14ac:dyDescent="0.3"/>
    <row r="427" x14ac:dyDescent="0.3"/>
    <row r="428" x14ac:dyDescent="0.3"/>
    <row r="429" x14ac:dyDescent="0.3"/>
    <row r="430" x14ac:dyDescent="0.3"/>
    <row r="431" x14ac:dyDescent="0.3"/>
    <row r="432" x14ac:dyDescent="0.3"/>
    <row r="433" x14ac:dyDescent="0.3"/>
    <row r="434" x14ac:dyDescent="0.3"/>
    <row r="435" x14ac:dyDescent="0.3"/>
    <row r="436" x14ac:dyDescent="0.3"/>
    <row r="437" x14ac:dyDescent="0.3"/>
    <row r="438" x14ac:dyDescent="0.3"/>
    <row r="439" x14ac:dyDescent="0.3"/>
    <row r="440" x14ac:dyDescent="0.3"/>
    <row r="441" x14ac:dyDescent="0.3"/>
    <row r="442" x14ac:dyDescent="0.3"/>
    <row r="443" x14ac:dyDescent="0.3"/>
    <row r="444" x14ac:dyDescent="0.3"/>
    <row r="445" x14ac:dyDescent="0.3"/>
    <row r="446" x14ac:dyDescent="0.3"/>
    <row r="447" x14ac:dyDescent="0.3"/>
    <row r="448" x14ac:dyDescent="0.3"/>
    <row r="449" x14ac:dyDescent="0.3"/>
    <row r="450" x14ac:dyDescent="0.3"/>
    <row r="451" x14ac:dyDescent="0.3"/>
    <row r="452" x14ac:dyDescent="0.3"/>
    <row r="453" x14ac:dyDescent="0.3"/>
    <row r="454" x14ac:dyDescent="0.3"/>
    <row r="455" x14ac:dyDescent="0.3"/>
    <row r="456" x14ac:dyDescent="0.3"/>
    <row r="457" x14ac:dyDescent="0.3"/>
    <row r="458" x14ac:dyDescent="0.3"/>
    <row r="459" x14ac:dyDescent="0.3"/>
    <row r="460" x14ac:dyDescent="0.3"/>
    <row r="461" x14ac:dyDescent="0.3"/>
    <row r="462" x14ac:dyDescent="0.3"/>
    <row r="463" x14ac:dyDescent="0.3"/>
    <row r="464" x14ac:dyDescent="0.3"/>
    <row r="465" x14ac:dyDescent="0.3"/>
    <row r="466" x14ac:dyDescent="0.3"/>
    <row r="467" x14ac:dyDescent="0.3"/>
    <row r="468" x14ac:dyDescent="0.3"/>
    <row r="469" x14ac:dyDescent="0.3"/>
    <row r="470" x14ac:dyDescent="0.3"/>
    <row r="471" x14ac:dyDescent="0.3"/>
    <row r="472" x14ac:dyDescent="0.3"/>
    <row r="473" x14ac:dyDescent="0.3"/>
    <row r="474" x14ac:dyDescent="0.3"/>
    <row r="475" x14ac:dyDescent="0.3"/>
    <row r="476" x14ac:dyDescent="0.3"/>
    <row r="477" x14ac:dyDescent="0.3"/>
    <row r="478" x14ac:dyDescent="0.3"/>
    <row r="479" x14ac:dyDescent="0.3"/>
    <row r="480" x14ac:dyDescent="0.3"/>
    <row r="481" x14ac:dyDescent="0.3"/>
    <row r="482" x14ac:dyDescent="0.3"/>
    <row r="483" x14ac:dyDescent="0.3"/>
    <row r="484" x14ac:dyDescent="0.3"/>
    <row r="485" x14ac:dyDescent="0.3"/>
    <row r="486" x14ac:dyDescent="0.3"/>
    <row r="487" x14ac:dyDescent="0.3"/>
    <row r="488" x14ac:dyDescent="0.3"/>
    <row r="489" x14ac:dyDescent="0.3"/>
    <row r="490" x14ac:dyDescent="0.3"/>
    <row r="491" x14ac:dyDescent="0.3"/>
    <row r="492" x14ac:dyDescent="0.3"/>
    <row r="493" x14ac:dyDescent="0.3"/>
    <row r="494" x14ac:dyDescent="0.3"/>
    <row r="495" x14ac:dyDescent="0.3"/>
    <row r="496" x14ac:dyDescent="0.3"/>
    <row r="497" x14ac:dyDescent="0.3"/>
    <row r="498" x14ac:dyDescent="0.3"/>
    <row r="499" x14ac:dyDescent="0.3"/>
    <row r="500" x14ac:dyDescent="0.3"/>
    <row r="501" x14ac:dyDescent="0.3"/>
    <row r="502" x14ac:dyDescent="0.3"/>
    <row r="503" x14ac:dyDescent="0.3"/>
    <row r="504" x14ac:dyDescent="0.3"/>
    <row r="505" x14ac:dyDescent="0.3"/>
    <row r="506" x14ac:dyDescent="0.3"/>
    <row r="507" x14ac:dyDescent="0.3"/>
    <row r="508" x14ac:dyDescent="0.3"/>
    <row r="509" x14ac:dyDescent="0.3"/>
    <row r="510" x14ac:dyDescent="0.3"/>
    <row r="511" x14ac:dyDescent="0.3"/>
    <row r="512" x14ac:dyDescent="0.3"/>
    <row r="513" x14ac:dyDescent="0.3"/>
    <row r="514" x14ac:dyDescent="0.3"/>
    <row r="515" x14ac:dyDescent="0.3"/>
    <row r="516" x14ac:dyDescent="0.3"/>
    <row r="517" x14ac:dyDescent="0.3"/>
    <row r="518" x14ac:dyDescent="0.3"/>
    <row r="519" x14ac:dyDescent="0.3"/>
    <row r="520" x14ac:dyDescent="0.3"/>
    <row r="521" x14ac:dyDescent="0.3"/>
    <row r="522" x14ac:dyDescent="0.3"/>
    <row r="523" x14ac:dyDescent="0.3"/>
    <row r="524" x14ac:dyDescent="0.3"/>
    <row r="525" x14ac:dyDescent="0.3"/>
    <row r="526" x14ac:dyDescent="0.3"/>
    <row r="527" x14ac:dyDescent="0.3"/>
    <row r="528" x14ac:dyDescent="0.3"/>
    <row r="529" x14ac:dyDescent="0.3"/>
    <row r="530" x14ac:dyDescent="0.3"/>
    <row r="531" x14ac:dyDescent="0.3"/>
    <row r="532" x14ac:dyDescent="0.3"/>
    <row r="533" x14ac:dyDescent="0.3"/>
    <row r="534" x14ac:dyDescent="0.3"/>
    <row r="535" x14ac:dyDescent="0.3"/>
    <row r="536" x14ac:dyDescent="0.3"/>
    <row r="537" x14ac:dyDescent="0.3"/>
    <row r="538" x14ac:dyDescent="0.3"/>
    <row r="539" x14ac:dyDescent="0.3"/>
    <row r="540" x14ac:dyDescent="0.3"/>
    <row r="541" x14ac:dyDescent="0.3"/>
    <row r="542" x14ac:dyDescent="0.3"/>
    <row r="543" x14ac:dyDescent="0.3"/>
    <row r="544" x14ac:dyDescent="0.3"/>
    <row r="545" x14ac:dyDescent="0.3"/>
    <row r="546" x14ac:dyDescent="0.3"/>
    <row r="547" x14ac:dyDescent="0.3"/>
    <row r="548" x14ac:dyDescent="0.3"/>
    <row r="549" x14ac:dyDescent="0.3"/>
    <row r="550" x14ac:dyDescent="0.3"/>
    <row r="551" x14ac:dyDescent="0.3"/>
    <row r="552" x14ac:dyDescent="0.3"/>
    <row r="553" x14ac:dyDescent="0.3"/>
    <row r="554" x14ac:dyDescent="0.3"/>
    <row r="555" x14ac:dyDescent="0.3"/>
    <row r="556" x14ac:dyDescent="0.3"/>
    <row r="557" x14ac:dyDescent="0.3"/>
    <row r="558" x14ac:dyDescent="0.3"/>
    <row r="559" x14ac:dyDescent="0.3"/>
    <row r="560" x14ac:dyDescent="0.3"/>
    <row r="561" x14ac:dyDescent="0.3"/>
    <row r="562" x14ac:dyDescent="0.3"/>
    <row r="563" x14ac:dyDescent="0.3"/>
    <row r="564" x14ac:dyDescent="0.3"/>
    <row r="565" x14ac:dyDescent="0.3"/>
    <row r="566" x14ac:dyDescent="0.3"/>
    <row r="567" x14ac:dyDescent="0.3"/>
    <row r="568" x14ac:dyDescent="0.3"/>
    <row r="569" x14ac:dyDescent="0.3"/>
    <row r="570" x14ac:dyDescent="0.3"/>
    <row r="571" x14ac:dyDescent="0.3"/>
    <row r="572" x14ac:dyDescent="0.3"/>
    <row r="573" x14ac:dyDescent="0.3"/>
    <row r="574" x14ac:dyDescent="0.3"/>
    <row r="575" x14ac:dyDescent="0.3"/>
    <row r="576" x14ac:dyDescent="0.3"/>
    <row r="577" x14ac:dyDescent="0.3"/>
    <row r="578" x14ac:dyDescent="0.3"/>
    <row r="579" x14ac:dyDescent="0.3"/>
    <row r="580" x14ac:dyDescent="0.3"/>
    <row r="581" x14ac:dyDescent="0.3"/>
    <row r="582" x14ac:dyDescent="0.3"/>
    <row r="583" x14ac:dyDescent="0.3"/>
    <row r="584" x14ac:dyDescent="0.3"/>
    <row r="585" x14ac:dyDescent="0.3"/>
    <row r="586" x14ac:dyDescent="0.3"/>
    <row r="587" x14ac:dyDescent="0.3"/>
    <row r="588" x14ac:dyDescent="0.3"/>
    <row r="589" x14ac:dyDescent="0.3"/>
    <row r="590" x14ac:dyDescent="0.3"/>
    <row r="591" x14ac:dyDescent="0.3"/>
    <row r="592" x14ac:dyDescent="0.3"/>
    <row r="593" x14ac:dyDescent="0.3"/>
    <row r="594" x14ac:dyDescent="0.3"/>
    <row r="595" x14ac:dyDescent="0.3"/>
    <row r="596" x14ac:dyDescent="0.3"/>
    <row r="597" x14ac:dyDescent="0.3"/>
    <row r="598" x14ac:dyDescent="0.3"/>
    <row r="599" x14ac:dyDescent="0.3"/>
    <row r="600" x14ac:dyDescent="0.3"/>
    <row r="601" x14ac:dyDescent="0.3"/>
    <row r="602" x14ac:dyDescent="0.3"/>
    <row r="603" x14ac:dyDescent="0.3"/>
    <row r="604" x14ac:dyDescent="0.3"/>
    <row r="605" x14ac:dyDescent="0.3"/>
    <row r="606" x14ac:dyDescent="0.3"/>
    <row r="607" x14ac:dyDescent="0.3"/>
    <row r="608" x14ac:dyDescent="0.3"/>
    <row r="609" x14ac:dyDescent="0.3"/>
    <row r="610" x14ac:dyDescent="0.3"/>
    <row r="611" x14ac:dyDescent="0.3"/>
    <row r="612" x14ac:dyDescent="0.3"/>
    <row r="613" x14ac:dyDescent="0.3"/>
    <row r="614" x14ac:dyDescent="0.3"/>
    <row r="615" x14ac:dyDescent="0.3"/>
    <row r="616" x14ac:dyDescent="0.3"/>
    <row r="617" x14ac:dyDescent="0.3"/>
    <row r="618" x14ac:dyDescent="0.3"/>
    <row r="619" x14ac:dyDescent="0.3"/>
    <row r="620" x14ac:dyDescent="0.3"/>
    <row r="621" x14ac:dyDescent="0.3"/>
    <row r="622" x14ac:dyDescent="0.3"/>
    <row r="623" x14ac:dyDescent="0.3"/>
    <row r="624" x14ac:dyDescent="0.3"/>
    <row r="625" x14ac:dyDescent="0.3"/>
    <row r="626" x14ac:dyDescent="0.3"/>
    <row r="627" x14ac:dyDescent="0.3"/>
    <row r="628" x14ac:dyDescent="0.3"/>
    <row r="629" x14ac:dyDescent="0.3"/>
    <row r="630" x14ac:dyDescent="0.3"/>
    <row r="631" x14ac:dyDescent="0.3"/>
    <row r="632" x14ac:dyDescent="0.3"/>
    <row r="633" x14ac:dyDescent="0.3"/>
    <row r="634" x14ac:dyDescent="0.3"/>
    <row r="635" x14ac:dyDescent="0.3"/>
    <row r="636" x14ac:dyDescent="0.3"/>
    <row r="637" x14ac:dyDescent="0.3"/>
    <row r="638" x14ac:dyDescent="0.3"/>
    <row r="639" x14ac:dyDescent="0.3"/>
    <row r="640" x14ac:dyDescent="0.3"/>
    <row r="641" x14ac:dyDescent="0.3"/>
    <row r="642" x14ac:dyDescent="0.3"/>
    <row r="643" x14ac:dyDescent="0.3"/>
    <row r="644" x14ac:dyDescent="0.3"/>
    <row r="645" x14ac:dyDescent="0.3"/>
    <row r="646" x14ac:dyDescent="0.3"/>
    <row r="647" x14ac:dyDescent="0.3"/>
    <row r="648" x14ac:dyDescent="0.3"/>
    <row r="649" x14ac:dyDescent="0.3"/>
    <row r="650" x14ac:dyDescent="0.3"/>
    <row r="651" x14ac:dyDescent="0.3"/>
    <row r="652" x14ac:dyDescent="0.3"/>
    <row r="653" x14ac:dyDescent="0.3"/>
    <row r="654" x14ac:dyDescent="0.3"/>
    <row r="655" x14ac:dyDescent="0.3"/>
    <row r="656" x14ac:dyDescent="0.3"/>
    <row r="657" x14ac:dyDescent="0.3"/>
    <row r="658" x14ac:dyDescent="0.3"/>
    <row r="659" x14ac:dyDescent="0.3"/>
    <row r="660" x14ac:dyDescent="0.3"/>
    <row r="661" x14ac:dyDescent="0.3"/>
    <row r="662" x14ac:dyDescent="0.3"/>
    <row r="663" x14ac:dyDescent="0.3"/>
    <row r="664" x14ac:dyDescent="0.3"/>
    <row r="665" x14ac:dyDescent="0.3"/>
    <row r="666" x14ac:dyDescent="0.3"/>
    <row r="667" x14ac:dyDescent="0.3"/>
    <row r="668" x14ac:dyDescent="0.3"/>
    <row r="669" x14ac:dyDescent="0.3"/>
    <row r="670" x14ac:dyDescent="0.3"/>
    <row r="671" x14ac:dyDescent="0.3"/>
    <row r="672" x14ac:dyDescent="0.3"/>
    <row r="673" x14ac:dyDescent="0.3"/>
    <row r="674" x14ac:dyDescent="0.3"/>
    <row r="675" x14ac:dyDescent="0.3"/>
    <row r="676" x14ac:dyDescent="0.3"/>
    <row r="677" x14ac:dyDescent="0.3"/>
    <row r="678" x14ac:dyDescent="0.3"/>
    <row r="679" x14ac:dyDescent="0.3"/>
    <row r="680" x14ac:dyDescent="0.3"/>
    <row r="681" x14ac:dyDescent="0.3"/>
    <row r="682" x14ac:dyDescent="0.3"/>
    <row r="683" x14ac:dyDescent="0.3"/>
    <row r="684" x14ac:dyDescent="0.3"/>
    <row r="685" x14ac:dyDescent="0.3"/>
    <row r="686" x14ac:dyDescent="0.3"/>
    <row r="687" x14ac:dyDescent="0.3"/>
    <row r="688" x14ac:dyDescent="0.3"/>
    <row r="689" x14ac:dyDescent="0.3"/>
    <row r="690" x14ac:dyDescent="0.3"/>
    <row r="691" x14ac:dyDescent="0.3"/>
    <row r="692" x14ac:dyDescent="0.3"/>
    <row r="693" x14ac:dyDescent="0.3"/>
    <row r="694" x14ac:dyDescent="0.3"/>
    <row r="695" x14ac:dyDescent="0.3"/>
    <row r="696" x14ac:dyDescent="0.3"/>
    <row r="697" x14ac:dyDescent="0.3"/>
    <row r="698" x14ac:dyDescent="0.3"/>
    <row r="699" x14ac:dyDescent="0.3"/>
    <row r="700" x14ac:dyDescent="0.3"/>
    <row r="701" x14ac:dyDescent="0.3"/>
    <row r="702" x14ac:dyDescent="0.3"/>
    <row r="703" x14ac:dyDescent="0.3"/>
    <row r="704" x14ac:dyDescent="0.3"/>
    <row r="705" x14ac:dyDescent="0.3"/>
    <row r="706" x14ac:dyDescent="0.3"/>
    <row r="707" x14ac:dyDescent="0.3"/>
    <row r="708" x14ac:dyDescent="0.3"/>
    <row r="709" x14ac:dyDescent="0.3"/>
    <row r="710" x14ac:dyDescent="0.3"/>
    <row r="711" x14ac:dyDescent="0.3"/>
    <row r="712" x14ac:dyDescent="0.3"/>
    <row r="713" x14ac:dyDescent="0.3"/>
    <row r="714" x14ac:dyDescent="0.3"/>
    <row r="715" x14ac:dyDescent="0.3"/>
    <row r="716" x14ac:dyDescent="0.3"/>
    <row r="717" x14ac:dyDescent="0.3"/>
    <row r="718" x14ac:dyDescent="0.3"/>
    <row r="719" x14ac:dyDescent="0.3"/>
    <row r="720" x14ac:dyDescent="0.3"/>
    <row r="721" x14ac:dyDescent="0.3"/>
    <row r="722" x14ac:dyDescent="0.3"/>
    <row r="723" x14ac:dyDescent="0.3"/>
    <row r="724" x14ac:dyDescent="0.3"/>
    <row r="725" x14ac:dyDescent="0.3"/>
    <row r="726" x14ac:dyDescent="0.3"/>
    <row r="727" x14ac:dyDescent="0.3"/>
    <row r="728" x14ac:dyDescent="0.3"/>
    <row r="729" x14ac:dyDescent="0.3"/>
    <row r="730" x14ac:dyDescent="0.3"/>
    <row r="731" x14ac:dyDescent="0.3"/>
    <row r="732" x14ac:dyDescent="0.3"/>
    <row r="733" x14ac:dyDescent="0.3"/>
    <row r="734" x14ac:dyDescent="0.3"/>
    <row r="735" x14ac:dyDescent="0.3"/>
    <row r="736" x14ac:dyDescent="0.3"/>
    <row r="737" x14ac:dyDescent="0.3"/>
    <row r="738" x14ac:dyDescent="0.3"/>
    <row r="739" x14ac:dyDescent="0.3"/>
    <row r="740" x14ac:dyDescent="0.3"/>
    <row r="741" x14ac:dyDescent="0.3"/>
    <row r="742" x14ac:dyDescent="0.3"/>
    <row r="743" x14ac:dyDescent="0.3"/>
    <row r="744" x14ac:dyDescent="0.3"/>
    <row r="745" x14ac:dyDescent="0.3"/>
    <row r="746" x14ac:dyDescent="0.3"/>
    <row r="747" x14ac:dyDescent="0.3"/>
    <row r="748" x14ac:dyDescent="0.3"/>
    <row r="749" x14ac:dyDescent="0.3"/>
    <row r="750" x14ac:dyDescent="0.3"/>
    <row r="751" x14ac:dyDescent="0.3"/>
    <row r="752" x14ac:dyDescent="0.3"/>
    <row r="753" x14ac:dyDescent="0.3"/>
    <row r="754" x14ac:dyDescent="0.3"/>
    <row r="755" x14ac:dyDescent="0.3"/>
    <row r="756" x14ac:dyDescent="0.3"/>
    <row r="757" x14ac:dyDescent="0.3"/>
    <row r="758" x14ac:dyDescent="0.3"/>
    <row r="759" x14ac:dyDescent="0.3"/>
    <row r="760" x14ac:dyDescent="0.3"/>
    <row r="761" x14ac:dyDescent="0.3"/>
    <row r="762" x14ac:dyDescent="0.3"/>
    <row r="763" x14ac:dyDescent="0.3"/>
    <row r="764" x14ac:dyDescent="0.3"/>
    <row r="765" x14ac:dyDescent="0.3"/>
    <row r="766" x14ac:dyDescent="0.3"/>
    <row r="767" x14ac:dyDescent="0.3"/>
    <row r="768" x14ac:dyDescent="0.3"/>
    <row r="769" x14ac:dyDescent="0.3"/>
    <row r="770" x14ac:dyDescent="0.3"/>
    <row r="771" x14ac:dyDescent="0.3"/>
    <row r="772" x14ac:dyDescent="0.3"/>
    <row r="773" x14ac:dyDescent="0.3"/>
    <row r="774" x14ac:dyDescent="0.3"/>
    <row r="775" x14ac:dyDescent="0.3"/>
    <row r="776" x14ac:dyDescent="0.3"/>
    <row r="777" x14ac:dyDescent="0.3"/>
    <row r="778" x14ac:dyDescent="0.3"/>
    <row r="779" x14ac:dyDescent="0.3"/>
    <row r="780" x14ac:dyDescent="0.3"/>
    <row r="781" x14ac:dyDescent="0.3"/>
    <row r="782" x14ac:dyDescent="0.3"/>
    <row r="783" x14ac:dyDescent="0.3"/>
    <row r="784" x14ac:dyDescent="0.3"/>
    <row r="785" x14ac:dyDescent="0.3"/>
    <row r="786" x14ac:dyDescent="0.3"/>
    <row r="787" x14ac:dyDescent="0.3"/>
    <row r="788" x14ac:dyDescent="0.3"/>
    <row r="789" x14ac:dyDescent="0.3"/>
    <row r="790" x14ac:dyDescent="0.3"/>
    <row r="791" x14ac:dyDescent="0.3"/>
    <row r="792" x14ac:dyDescent="0.3"/>
    <row r="793" x14ac:dyDescent="0.3"/>
    <row r="794" x14ac:dyDescent="0.3"/>
    <row r="795" x14ac:dyDescent="0.3"/>
    <row r="796" x14ac:dyDescent="0.3"/>
    <row r="797" x14ac:dyDescent="0.3"/>
    <row r="798" x14ac:dyDescent="0.3"/>
    <row r="799" x14ac:dyDescent="0.3"/>
    <row r="800" x14ac:dyDescent="0.3"/>
    <row r="801" x14ac:dyDescent="0.3"/>
    <row r="802" x14ac:dyDescent="0.3"/>
    <row r="803" x14ac:dyDescent="0.3"/>
    <row r="804" x14ac:dyDescent="0.3"/>
    <row r="805" x14ac:dyDescent="0.3"/>
    <row r="806" x14ac:dyDescent="0.3"/>
    <row r="807" x14ac:dyDescent="0.3"/>
    <row r="808" x14ac:dyDescent="0.3"/>
    <row r="809" x14ac:dyDescent="0.3"/>
    <row r="810" x14ac:dyDescent="0.3"/>
    <row r="811" x14ac:dyDescent="0.3"/>
    <row r="812" x14ac:dyDescent="0.3"/>
    <row r="813" x14ac:dyDescent="0.3"/>
    <row r="814" x14ac:dyDescent="0.3"/>
    <row r="815" x14ac:dyDescent="0.3"/>
    <row r="816" x14ac:dyDescent="0.3"/>
    <row r="817" x14ac:dyDescent="0.3"/>
    <row r="818" x14ac:dyDescent="0.3"/>
    <row r="819" x14ac:dyDescent="0.3"/>
    <row r="820" x14ac:dyDescent="0.3"/>
    <row r="821" x14ac:dyDescent="0.3"/>
    <row r="822" x14ac:dyDescent="0.3"/>
    <row r="823" x14ac:dyDescent="0.3"/>
    <row r="824" x14ac:dyDescent="0.3"/>
    <row r="825" x14ac:dyDescent="0.3"/>
    <row r="826" x14ac:dyDescent="0.3"/>
    <row r="827" x14ac:dyDescent="0.3"/>
    <row r="828" x14ac:dyDescent="0.3"/>
    <row r="829" x14ac:dyDescent="0.3"/>
    <row r="830" x14ac:dyDescent="0.3"/>
    <row r="831" x14ac:dyDescent="0.3"/>
    <row r="832" x14ac:dyDescent="0.3"/>
    <row r="833" x14ac:dyDescent="0.3"/>
    <row r="834" x14ac:dyDescent="0.3"/>
    <row r="835" x14ac:dyDescent="0.3"/>
    <row r="836" x14ac:dyDescent="0.3"/>
    <row r="837" x14ac:dyDescent="0.3"/>
    <row r="838" x14ac:dyDescent="0.3"/>
    <row r="839" x14ac:dyDescent="0.3"/>
    <row r="840" x14ac:dyDescent="0.3"/>
    <row r="841" x14ac:dyDescent="0.3"/>
    <row r="842" x14ac:dyDescent="0.3"/>
    <row r="843" x14ac:dyDescent="0.3"/>
    <row r="844" x14ac:dyDescent="0.3"/>
    <row r="845" x14ac:dyDescent="0.3"/>
    <row r="846" x14ac:dyDescent="0.3"/>
    <row r="847" x14ac:dyDescent="0.3"/>
    <row r="848" x14ac:dyDescent="0.3"/>
    <row r="849" x14ac:dyDescent="0.3"/>
    <row r="850" x14ac:dyDescent="0.3"/>
    <row r="851" x14ac:dyDescent="0.3"/>
    <row r="852" x14ac:dyDescent="0.3"/>
    <row r="853" x14ac:dyDescent="0.3"/>
    <row r="854" x14ac:dyDescent="0.3"/>
    <row r="855" x14ac:dyDescent="0.3"/>
    <row r="856" x14ac:dyDescent="0.3"/>
    <row r="857" x14ac:dyDescent="0.3"/>
    <row r="858" x14ac:dyDescent="0.3"/>
    <row r="859" x14ac:dyDescent="0.3"/>
    <row r="860" x14ac:dyDescent="0.3"/>
    <row r="861" x14ac:dyDescent="0.3"/>
    <row r="862" x14ac:dyDescent="0.3"/>
    <row r="863" x14ac:dyDescent="0.3"/>
    <row r="864" x14ac:dyDescent="0.3"/>
    <row r="865" x14ac:dyDescent="0.3"/>
    <row r="866" x14ac:dyDescent="0.3"/>
    <row r="867" x14ac:dyDescent="0.3"/>
    <row r="868" x14ac:dyDescent="0.3"/>
    <row r="869" x14ac:dyDescent="0.3"/>
    <row r="870" x14ac:dyDescent="0.3"/>
    <row r="871" x14ac:dyDescent="0.3"/>
    <row r="872" x14ac:dyDescent="0.3"/>
    <row r="873" x14ac:dyDescent="0.3"/>
    <row r="874" x14ac:dyDescent="0.3"/>
    <row r="875" x14ac:dyDescent="0.3"/>
    <row r="876" x14ac:dyDescent="0.3"/>
    <row r="877" x14ac:dyDescent="0.3"/>
    <row r="878" x14ac:dyDescent="0.3"/>
    <row r="879" x14ac:dyDescent="0.3"/>
    <row r="880" x14ac:dyDescent="0.3"/>
    <row r="881" x14ac:dyDescent="0.3"/>
    <row r="882" x14ac:dyDescent="0.3"/>
    <row r="883" x14ac:dyDescent="0.3"/>
    <row r="884" x14ac:dyDescent="0.3"/>
    <row r="885" x14ac:dyDescent="0.3"/>
    <row r="886" x14ac:dyDescent="0.3"/>
    <row r="887" x14ac:dyDescent="0.3"/>
    <row r="888" x14ac:dyDescent="0.3"/>
    <row r="889" x14ac:dyDescent="0.3"/>
    <row r="890" x14ac:dyDescent="0.3"/>
    <row r="891" x14ac:dyDescent="0.3"/>
    <row r="892" x14ac:dyDescent="0.3"/>
    <row r="893" x14ac:dyDescent="0.3"/>
    <row r="894" x14ac:dyDescent="0.3"/>
    <row r="895" x14ac:dyDescent="0.3"/>
    <row r="896" x14ac:dyDescent="0.3"/>
    <row r="897" x14ac:dyDescent="0.3"/>
    <row r="898" x14ac:dyDescent="0.3"/>
    <row r="899" x14ac:dyDescent="0.3"/>
    <row r="900" x14ac:dyDescent="0.3"/>
    <row r="901" x14ac:dyDescent="0.3"/>
    <row r="902" x14ac:dyDescent="0.3"/>
    <row r="903" x14ac:dyDescent="0.3"/>
    <row r="904" x14ac:dyDescent="0.3"/>
    <row r="905" x14ac:dyDescent="0.3"/>
    <row r="906" x14ac:dyDescent="0.3"/>
    <row r="907" x14ac:dyDescent="0.3"/>
    <row r="908" x14ac:dyDescent="0.3"/>
    <row r="909" x14ac:dyDescent="0.3"/>
    <row r="910" x14ac:dyDescent="0.3"/>
    <row r="911" x14ac:dyDescent="0.3"/>
    <row r="912" x14ac:dyDescent="0.3"/>
    <row r="913" x14ac:dyDescent="0.3"/>
    <row r="914" x14ac:dyDescent="0.3"/>
    <row r="915" x14ac:dyDescent="0.3"/>
    <row r="916" x14ac:dyDescent="0.3"/>
    <row r="917" x14ac:dyDescent="0.3"/>
    <row r="918" x14ac:dyDescent="0.3"/>
    <row r="919" x14ac:dyDescent="0.3"/>
    <row r="920" x14ac:dyDescent="0.3"/>
    <row r="921" x14ac:dyDescent="0.3"/>
    <row r="922" x14ac:dyDescent="0.3"/>
    <row r="923" x14ac:dyDescent="0.3"/>
    <row r="924" x14ac:dyDescent="0.3"/>
    <row r="925" x14ac:dyDescent="0.3"/>
    <row r="926" x14ac:dyDescent="0.3"/>
    <row r="927" x14ac:dyDescent="0.3"/>
    <row r="928" x14ac:dyDescent="0.3"/>
    <row r="929" x14ac:dyDescent="0.3"/>
    <row r="930" x14ac:dyDescent="0.3"/>
    <row r="931" x14ac:dyDescent="0.3"/>
    <row r="932" x14ac:dyDescent="0.3"/>
    <row r="933" x14ac:dyDescent="0.3"/>
    <row r="934" x14ac:dyDescent="0.3"/>
    <row r="935" x14ac:dyDescent="0.3"/>
    <row r="936" x14ac:dyDescent="0.3"/>
    <row r="937" x14ac:dyDescent="0.3"/>
    <row r="938" x14ac:dyDescent="0.3"/>
    <row r="939" x14ac:dyDescent="0.3"/>
    <row r="940" x14ac:dyDescent="0.3"/>
    <row r="941" x14ac:dyDescent="0.3"/>
    <row r="942" x14ac:dyDescent="0.3"/>
    <row r="943" x14ac:dyDescent="0.3"/>
    <row r="944" x14ac:dyDescent="0.3"/>
    <row r="945" x14ac:dyDescent="0.3"/>
    <row r="946" x14ac:dyDescent="0.3"/>
    <row r="947" x14ac:dyDescent="0.3"/>
    <row r="948" x14ac:dyDescent="0.3"/>
    <row r="949" x14ac:dyDescent="0.3"/>
    <row r="950" x14ac:dyDescent="0.3"/>
    <row r="951" x14ac:dyDescent="0.3"/>
    <row r="952" x14ac:dyDescent="0.3"/>
    <row r="953" x14ac:dyDescent="0.3"/>
    <row r="954" x14ac:dyDescent="0.3"/>
    <row r="955" x14ac:dyDescent="0.3"/>
    <row r="956" x14ac:dyDescent="0.3"/>
    <row r="957" x14ac:dyDescent="0.3"/>
    <row r="958" x14ac:dyDescent="0.3"/>
    <row r="959" x14ac:dyDescent="0.3"/>
    <row r="960" x14ac:dyDescent="0.3"/>
    <row r="961" x14ac:dyDescent="0.3"/>
    <row r="962" x14ac:dyDescent="0.3"/>
    <row r="963" x14ac:dyDescent="0.3"/>
    <row r="964" x14ac:dyDescent="0.3"/>
    <row r="965" x14ac:dyDescent="0.3"/>
    <row r="966" x14ac:dyDescent="0.3"/>
    <row r="967" x14ac:dyDescent="0.3"/>
    <row r="968" x14ac:dyDescent="0.3"/>
    <row r="969" x14ac:dyDescent="0.3"/>
    <row r="970" x14ac:dyDescent="0.3"/>
    <row r="971" x14ac:dyDescent="0.3"/>
    <row r="972" x14ac:dyDescent="0.3"/>
    <row r="973" x14ac:dyDescent="0.3"/>
    <row r="974" x14ac:dyDescent="0.3"/>
    <row r="975" x14ac:dyDescent="0.3"/>
    <row r="976" x14ac:dyDescent="0.3"/>
    <row r="977" x14ac:dyDescent="0.3"/>
    <row r="978" x14ac:dyDescent="0.3"/>
    <row r="979" x14ac:dyDescent="0.3"/>
    <row r="980" x14ac:dyDescent="0.3"/>
    <row r="981" x14ac:dyDescent="0.3"/>
    <row r="982" x14ac:dyDescent="0.3"/>
    <row r="983" x14ac:dyDescent="0.3"/>
    <row r="984" x14ac:dyDescent="0.3"/>
    <row r="985" x14ac:dyDescent="0.3"/>
    <row r="986" x14ac:dyDescent="0.3"/>
    <row r="987" x14ac:dyDescent="0.3"/>
    <row r="988" x14ac:dyDescent="0.3"/>
    <row r="989" x14ac:dyDescent="0.3"/>
    <row r="990" x14ac:dyDescent="0.3"/>
    <row r="991" x14ac:dyDescent="0.3"/>
    <row r="992" x14ac:dyDescent="0.3"/>
    <row r="993" x14ac:dyDescent="0.3"/>
    <row r="994" x14ac:dyDescent="0.3"/>
    <row r="995" x14ac:dyDescent="0.3"/>
    <row r="996" x14ac:dyDescent="0.3"/>
    <row r="997" x14ac:dyDescent="0.3"/>
    <row r="998" x14ac:dyDescent="0.3"/>
    <row r="999" x14ac:dyDescent="0.3"/>
    <row r="1000" x14ac:dyDescent="0.3"/>
  </sheetData>
  <mergeCells count="2">
    <mergeCell ref="B1:S1"/>
    <mergeCell ref="B3:S3"/>
  </mergeCells>
  <conditionalFormatting sqref="D401:U410">
    <cfRule type="cellIs" dxfId="1" priority="1" operator="lessThan">
      <formula>-0.0000000001</formula>
    </cfRule>
    <cfRule type="cellIs" dxfId="0" priority="2" operator="greaterThan">
      <formula>0.0000000001</formula>
    </cfRule>
  </conditionalFormatting>
  <pageMargins left="0.38888888888888901" right="0.38888888888888901" top="0.38888888888888901" bottom="0.53888888888888897" header="0.38888888888888901" footer="0.38888888888888901"/>
  <pageSetup paperSize="9" scale="97" fitToHeight="0" pageOrder="overThenDown" orientation="landscape" r:id="rId1"/>
  <headerFooter>
    <oddFooter>&amp;L&amp;"Tahoma"&amp;8 &amp;D&amp;R&amp;"Tahoma"&amp;8 &amp;P of &amp;N</oddFooter>
  </headerFooter>
  <cellWatches>
    <cellWatch r="U406"/>
    <cellWatch r="U408"/>
    <cellWatch r="U409"/>
    <cellWatch r="U410"/>
  </cellWatch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F361"/>
  <sheetViews>
    <sheetView topLeftCell="A63" workbookViewId="0">
      <selection activeCell="F110" sqref="F110"/>
    </sheetView>
    <sheetView topLeftCell="A72" workbookViewId="1">
      <selection activeCell="F119" sqref="F119"/>
    </sheetView>
  </sheetViews>
  <sheetFormatPr defaultColWidth="10.109375" defaultRowHeight="14.4" customHeight="1" x14ac:dyDescent="0.3"/>
  <cols>
    <col min="1" max="1" width="2.88671875" customWidth="1"/>
    <col min="2" max="2" width="35.6640625" customWidth="1"/>
    <col min="3" max="3" width="17.44140625" customWidth="1"/>
    <col min="4" max="6" width="42.88671875" customWidth="1"/>
  </cols>
  <sheetData>
    <row r="1" spans="1:6" ht="16.5" customHeight="1" x14ac:dyDescent="0.3">
      <c r="A1" s="65"/>
      <c r="B1" s="165" t="s">
        <v>769</v>
      </c>
      <c r="C1" s="165"/>
      <c r="D1" s="165"/>
      <c r="E1" s="165"/>
      <c r="F1" s="165"/>
    </row>
    <row r="2" spans="1:6" ht="14.25" customHeight="1" x14ac:dyDescent="0.3">
      <c r="A2" s="65"/>
      <c r="B2" s="65"/>
      <c r="C2" s="65"/>
      <c r="D2" s="65"/>
      <c r="E2" s="65"/>
      <c r="F2" s="65"/>
    </row>
    <row r="3" spans="1:6" ht="15" customHeight="1" x14ac:dyDescent="0.3">
      <c r="A3" s="65"/>
      <c r="B3" s="166" t="s">
        <v>770</v>
      </c>
      <c r="C3" s="166"/>
      <c r="D3" s="166"/>
      <c r="E3" s="166"/>
      <c r="F3" s="166"/>
    </row>
    <row r="4" spans="1:6" ht="13.5" customHeight="1" x14ac:dyDescent="0.3">
      <c r="A4" s="65"/>
      <c r="B4" s="167" t="s">
        <v>771</v>
      </c>
      <c r="C4" s="167"/>
      <c r="D4" s="167"/>
      <c r="E4" s="167"/>
      <c r="F4" s="167"/>
    </row>
    <row r="5" spans="1:6" ht="114.75" customHeight="1" x14ac:dyDescent="0.3">
      <c r="A5" s="65"/>
      <c r="B5" s="167" t="s">
        <v>772</v>
      </c>
      <c r="C5" s="167"/>
      <c r="D5" s="167"/>
      <c r="E5" s="167"/>
      <c r="F5" s="167"/>
    </row>
    <row r="6" spans="1:6" ht="14.25" customHeight="1" x14ac:dyDescent="0.3">
      <c r="A6" s="65"/>
      <c r="B6" s="65"/>
      <c r="C6" s="65"/>
      <c r="D6" s="65"/>
      <c r="E6" s="65"/>
      <c r="F6" s="65"/>
    </row>
    <row r="7" spans="1:6" ht="15" customHeight="1" x14ac:dyDescent="0.3">
      <c r="A7" s="64"/>
      <c r="B7" s="168" t="s">
        <v>773</v>
      </c>
      <c r="C7" s="168"/>
      <c r="D7" s="168"/>
      <c r="E7" s="168"/>
      <c r="F7" s="168"/>
    </row>
    <row r="8" spans="1:6" ht="13.5" customHeight="1" x14ac:dyDescent="0.3">
      <c r="A8" s="42"/>
      <c r="B8" s="63" t="s">
        <v>2</v>
      </c>
      <c r="C8" s="63" t="s">
        <v>3</v>
      </c>
      <c r="D8" s="63" t="s">
        <v>774</v>
      </c>
      <c r="E8" s="63" t="s">
        <v>775</v>
      </c>
      <c r="F8" s="63" t="s">
        <v>776</v>
      </c>
    </row>
    <row r="9" spans="1:6" ht="22.5" hidden="1" customHeight="1" x14ac:dyDescent="0.3">
      <c r="A9" s="42"/>
      <c r="B9" s="62" t="s">
        <v>69</v>
      </c>
      <c r="C9" s="62" t="s">
        <v>70</v>
      </c>
      <c r="D9" s="61"/>
      <c r="E9" s="61"/>
      <c r="F9" s="61"/>
    </row>
    <row r="10" spans="1:6" ht="13.5" hidden="1" customHeight="1" x14ac:dyDescent="0.3">
      <c r="A10" s="42"/>
      <c r="B10" s="49" t="s">
        <v>71</v>
      </c>
      <c r="C10" s="49" t="s">
        <v>72</v>
      </c>
      <c r="D10" s="49"/>
      <c r="E10" s="49"/>
      <c r="F10" s="49"/>
    </row>
    <row r="11" spans="1:6" ht="13.5" hidden="1" customHeight="1" x14ac:dyDescent="0.3">
      <c r="A11" s="42"/>
      <c r="B11" s="48" t="s">
        <v>73</v>
      </c>
      <c r="C11" s="48" t="s">
        <v>74</v>
      </c>
      <c r="D11" s="47"/>
      <c r="E11" s="47"/>
      <c r="F11" s="47"/>
    </row>
    <row r="12" spans="1:6" ht="13.5" hidden="1" customHeight="1" x14ac:dyDescent="0.3">
      <c r="A12" s="42"/>
      <c r="B12" s="49" t="s">
        <v>75</v>
      </c>
      <c r="C12" s="49" t="s">
        <v>76</v>
      </c>
      <c r="D12" s="49"/>
      <c r="E12" s="49"/>
      <c r="F12" s="49"/>
    </row>
    <row r="13" spans="1:6" ht="13.5" hidden="1" customHeight="1" x14ac:dyDescent="0.3">
      <c r="A13" s="42"/>
      <c r="B13" s="48" t="s">
        <v>77</v>
      </c>
      <c r="C13" s="48" t="s">
        <v>78</v>
      </c>
      <c r="D13" s="47"/>
      <c r="E13" s="47"/>
      <c r="F13" s="47"/>
    </row>
    <row r="14" spans="1:6" ht="24" hidden="1" customHeight="1" x14ac:dyDescent="0.3">
      <c r="A14" s="42"/>
      <c r="B14" s="49" t="s">
        <v>79</v>
      </c>
      <c r="C14" s="49" t="s">
        <v>80</v>
      </c>
      <c r="D14" s="60"/>
      <c r="E14" s="49" t="s">
        <v>777</v>
      </c>
      <c r="F14" s="49" t="s">
        <v>777</v>
      </c>
    </row>
    <row r="15" spans="1:6" ht="13.5" hidden="1" customHeight="1" x14ac:dyDescent="0.3">
      <c r="A15" s="42"/>
      <c r="B15" s="52" t="s">
        <v>81</v>
      </c>
      <c r="C15" s="52" t="s">
        <v>82</v>
      </c>
      <c r="D15" s="47"/>
      <c r="E15" s="47"/>
      <c r="F15" s="47"/>
    </row>
    <row r="16" spans="1:6" ht="13.5" hidden="1" customHeight="1" x14ac:dyDescent="0.3">
      <c r="A16" s="42"/>
      <c r="B16" s="51" t="s">
        <v>83</v>
      </c>
      <c r="C16" s="51" t="s">
        <v>84</v>
      </c>
      <c r="D16" s="49"/>
      <c r="E16" s="49"/>
      <c r="F16" s="49"/>
    </row>
    <row r="17" spans="1:6" ht="13.5" hidden="1" customHeight="1" x14ac:dyDescent="0.3">
      <c r="A17" s="42"/>
      <c r="B17" s="56" t="s">
        <v>85</v>
      </c>
      <c r="C17" s="56" t="s">
        <v>86</v>
      </c>
      <c r="D17" s="47"/>
      <c r="E17" s="47"/>
      <c r="F17" s="47"/>
    </row>
    <row r="18" spans="1:6" ht="13.5" hidden="1" customHeight="1" x14ac:dyDescent="0.3">
      <c r="A18" s="42"/>
      <c r="B18" s="55" t="s">
        <v>87</v>
      </c>
      <c r="C18" s="55" t="s">
        <v>88</v>
      </c>
      <c r="D18" s="49"/>
      <c r="E18" s="49"/>
      <c r="F18" s="49"/>
    </row>
    <row r="19" spans="1:6" ht="13.5" hidden="1" customHeight="1" x14ac:dyDescent="0.3">
      <c r="A19" s="42"/>
      <c r="B19" s="56" t="s">
        <v>89</v>
      </c>
      <c r="C19" s="56" t="s">
        <v>90</v>
      </c>
      <c r="D19" s="47"/>
      <c r="E19" s="47"/>
      <c r="F19" s="47"/>
    </row>
    <row r="20" spans="1:6" ht="13.5" hidden="1" customHeight="1" x14ac:dyDescent="0.3">
      <c r="A20" s="42"/>
      <c r="B20" s="55" t="s">
        <v>91</v>
      </c>
      <c r="C20" s="55" t="s">
        <v>92</v>
      </c>
      <c r="D20" s="49"/>
      <c r="E20" s="49"/>
      <c r="F20" s="49"/>
    </row>
    <row r="21" spans="1:6" ht="13.5" hidden="1" customHeight="1" x14ac:dyDescent="0.3">
      <c r="A21" s="42"/>
      <c r="B21" s="56" t="s">
        <v>93</v>
      </c>
      <c r="C21" s="56" t="s">
        <v>94</v>
      </c>
      <c r="D21" s="47"/>
      <c r="E21" s="47"/>
      <c r="F21" s="47"/>
    </row>
    <row r="22" spans="1:6" ht="13.5" hidden="1" customHeight="1" x14ac:dyDescent="0.3">
      <c r="A22" s="42"/>
      <c r="B22" s="55" t="s">
        <v>95</v>
      </c>
      <c r="C22" s="55" t="s">
        <v>96</v>
      </c>
      <c r="D22" s="49"/>
      <c r="E22" s="49"/>
      <c r="F22" s="49"/>
    </row>
    <row r="23" spans="1:6" ht="13.5" hidden="1" customHeight="1" x14ac:dyDescent="0.3">
      <c r="A23" s="42"/>
      <c r="B23" s="56" t="s">
        <v>97</v>
      </c>
      <c r="C23" s="56" t="s">
        <v>98</v>
      </c>
      <c r="D23" s="47"/>
      <c r="E23" s="47"/>
      <c r="F23" s="47"/>
    </row>
    <row r="24" spans="1:6" ht="13.5" hidden="1" customHeight="1" x14ac:dyDescent="0.3">
      <c r="A24" s="42"/>
      <c r="B24" s="55" t="s">
        <v>99</v>
      </c>
      <c r="C24" s="55" t="s">
        <v>100</v>
      </c>
      <c r="D24" s="49"/>
      <c r="E24" s="49"/>
      <c r="F24" s="49"/>
    </row>
    <row r="25" spans="1:6" ht="13.5" hidden="1" customHeight="1" x14ac:dyDescent="0.3">
      <c r="A25" s="42"/>
      <c r="B25" s="56" t="s">
        <v>101</v>
      </c>
      <c r="C25" s="56" t="s">
        <v>102</v>
      </c>
      <c r="D25" s="47"/>
      <c r="E25" s="47"/>
      <c r="F25" s="47"/>
    </row>
    <row r="26" spans="1:6" ht="13.5" hidden="1" customHeight="1" x14ac:dyDescent="0.3">
      <c r="A26" s="42"/>
      <c r="B26" s="55" t="s">
        <v>103</v>
      </c>
      <c r="C26" s="55" t="s">
        <v>104</v>
      </c>
      <c r="D26" s="49"/>
      <c r="E26" s="49"/>
      <c r="F26" s="49"/>
    </row>
    <row r="27" spans="1:6" ht="13.5" hidden="1" customHeight="1" x14ac:dyDescent="0.3">
      <c r="A27" s="42"/>
      <c r="B27" s="56" t="s">
        <v>105</v>
      </c>
      <c r="C27" s="56" t="s">
        <v>106</v>
      </c>
      <c r="D27" s="47"/>
      <c r="E27" s="47"/>
      <c r="F27" s="47"/>
    </row>
    <row r="28" spans="1:6" ht="13.5" hidden="1" customHeight="1" x14ac:dyDescent="0.3">
      <c r="A28" s="42"/>
      <c r="B28" s="55" t="s">
        <v>107</v>
      </c>
      <c r="C28" s="55" t="s">
        <v>108</v>
      </c>
      <c r="D28" s="49"/>
      <c r="E28" s="49"/>
      <c r="F28" s="49"/>
    </row>
    <row r="29" spans="1:6" ht="13.5" hidden="1" customHeight="1" x14ac:dyDescent="0.3">
      <c r="A29" s="42"/>
      <c r="B29" s="56" t="s">
        <v>109</v>
      </c>
      <c r="C29" s="56" t="s">
        <v>110</v>
      </c>
      <c r="D29" s="47"/>
      <c r="E29" s="47"/>
      <c r="F29" s="47"/>
    </row>
    <row r="30" spans="1:6" ht="13.5" hidden="1" customHeight="1" x14ac:dyDescent="0.3">
      <c r="A30" s="42"/>
      <c r="B30" s="55" t="s">
        <v>111</v>
      </c>
      <c r="C30" s="55" t="s">
        <v>112</v>
      </c>
      <c r="D30" s="49"/>
      <c r="E30" s="49"/>
      <c r="F30" s="49"/>
    </row>
    <row r="31" spans="1:6" ht="13.5" hidden="1" customHeight="1" x14ac:dyDescent="0.3">
      <c r="A31" s="42"/>
      <c r="B31" s="56" t="s">
        <v>113</v>
      </c>
      <c r="C31" s="56" t="s">
        <v>114</v>
      </c>
      <c r="D31" s="47"/>
      <c r="E31" s="47"/>
      <c r="F31" s="47"/>
    </row>
    <row r="32" spans="1:6" ht="13.5" hidden="1" customHeight="1" x14ac:dyDescent="0.3">
      <c r="A32" s="42"/>
      <c r="B32" s="55" t="s">
        <v>115</v>
      </c>
      <c r="C32" s="55" t="s">
        <v>116</v>
      </c>
      <c r="D32" s="49"/>
      <c r="E32" s="49"/>
      <c r="F32" s="49"/>
    </row>
    <row r="33" spans="1:6" ht="13.5" hidden="1" customHeight="1" x14ac:dyDescent="0.3">
      <c r="A33" s="42"/>
      <c r="B33" s="56" t="s">
        <v>117</v>
      </c>
      <c r="C33" s="56" t="s">
        <v>118</v>
      </c>
      <c r="D33" s="47"/>
      <c r="E33" s="47"/>
      <c r="F33" s="47"/>
    </row>
    <row r="34" spans="1:6" ht="13.5" hidden="1" customHeight="1" x14ac:dyDescent="0.3">
      <c r="A34" s="42"/>
      <c r="B34" s="55" t="s">
        <v>119</v>
      </c>
      <c r="C34" s="55" t="s">
        <v>120</v>
      </c>
      <c r="D34" s="49"/>
      <c r="E34" s="49"/>
      <c r="F34" s="49"/>
    </row>
    <row r="35" spans="1:6" ht="13.5" hidden="1" customHeight="1" x14ac:dyDescent="0.3">
      <c r="A35" s="42"/>
      <c r="B35" s="56" t="s">
        <v>121</v>
      </c>
      <c r="C35" s="56" t="s">
        <v>122</v>
      </c>
      <c r="D35" s="47"/>
      <c r="E35" s="47"/>
      <c r="F35" s="47"/>
    </row>
    <row r="36" spans="1:6" ht="13.5" hidden="1" customHeight="1" x14ac:dyDescent="0.3">
      <c r="A36" s="42"/>
      <c r="B36" s="55" t="s">
        <v>123</v>
      </c>
      <c r="C36" s="55" t="s">
        <v>124</v>
      </c>
      <c r="D36" s="49"/>
      <c r="E36" s="49"/>
      <c r="F36" s="49"/>
    </row>
    <row r="37" spans="1:6" ht="13.5" hidden="1" customHeight="1" x14ac:dyDescent="0.3">
      <c r="A37" s="42"/>
      <c r="B37" s="56" t="s">
        <v>125</v>
      </c>
      <c r="C37" s="56" t="s">
        <v>126</v>
      </c>
      <c r="D37" s="47"/>
      <c r="E37" s="47"/>
      <c r="F37" s="47"/>
    </row>
    <row r="38" spans="1:6" ht="13.5" hidden="1" customHeight="1" x14ac:dyDescent="0.3">
      <c r="A38" s="42"/>
      <c r="B38" s="51" t="s">
        <v>127</v>
      </c>
      <c r="C38" s="51" t="s">
        <v>128</v>
      </c>
      <c r="D38" s="49"/>
      <c r="E38" s="49"/>
      <c r="F38" s="49"/>
    </row>
    <row r="39" spans="1:6" ht="13.5" hidden="1" customHeight="1" x14ac:dyDescent="0.3">
      <c r="A39" s="42"/>
      <c r="B39" s="52" t="s">
        <v>129</v>
      </c>
      <c r="C39" s="52" t="s">
        <v>130</v>
      </c>
      <c r="D39" s="47"/>
      <c r="E39" s="47"/>
      <c r="F39" s="47"/>
    </row>
    <row r="40" spans="1:6" ht="21.75" hidden="1" customHeight="1" x14ac:dyDescent="0.3">
      <c r="A40" s="42"/>
      <c r="B40" s="49" t="s">
        <v>131</v>
      </c>
      <c r="C40" s="49" t="s">
        <v>132</v>
      </c>
      <c r="D40" s="49"/>
      <c r="E40" s="49"/>
      <c r="F40" s="49"/>
    </row>
    <row r="41" spans="1:6" ht="22.5" customHeight="1" x14ac:dyDescent="0.3">
      <c r="A41" s="42"/>
      <c r="B41" s="66" t="s">
        <v>133</v>
      </c>
      <c r="C41" s="66" t="s">
        <v>134</v>
      </c>
      <c r="D41" s="59" t="s">
        <v>816</v>
      </c>
      <c r="E41" s="47" t="s">
        <v>815</v>
      </c>
      <c r="F41" s="59"/>
    </row>
    <row r="42" spans="1:6" ht="30.75" customHeight="1" x14ac:dyDescent="0.3">
      <c r="A42" s="42"/>
      <c r="B42" s="68" t="s">
        <v>135</v>
      </c>
      <c r="C42" s="68" t="s">
        <v>136</v>
      </c>
      <c r="D42" s="76" t="s">
        <v>778</v>
      </c>
      <c r="E42" s="74" t="s">
        <v>779</v>
      </c>
      <c r="F42" s="98" t="s">
        <v>846</v>
      </c>
    </row>
    <row r="43" spans="1:6" ht="39" customHeight="1" x14ac:dyDescent="0.3">
      <c r="A43" s="42"/>
      <c r="B43" s="67" t="s">
        <v>137</v>
      </c>
      <c r="C43" s="67" t="s">
        <v>138</v>
      </c>
      <c r="D43" s="76" t="s">
        <v>780</v>
      </c>
      <c r="E43" s="74" t="s">
        <v>779</v>
      </c>
      <c r="F43" s="99" t="s">
        <v>860</v>
      </c>
    </row>
    <row r="44" spans="1:6" ht="54" x14ac:dyDescent="0.3">
      <c r="A44" s="42"/>
      <c r="B44" s="67" t="s">
        <v>139</v>
      </c>
      <c r="C44" s="67" t="s">
        <v>140</v>
      </c>
      <c r="D44" s="74" t="s">
        <v>781</v>
      </c>
      <c r="E44" s="74" t="s">
        <v>777</v>
      </c>
      <c r="F44" s="99" t="s">
        <v>861</v>
      </c>
    </row>
    <row r="45" spans="1:6" ht="9.75" customHeight="1" x14ac:dyDescent="0.3">
      <c r="A45" s="42"/>
      <c r="B45" s="67" t="s">
        <v>141</v>
      </c>
      <c r="C45" s="67" t="s">
        <v>142</v>
      </c>
      <c r="D45" s="74" t="s">
        <v>777</v>
      </c>
      <c r="E45" s="74" t="s">
        <v>777</v>
      </c>
      <c r="F45" s="99" t="s">
        <v>845</v>
      </c>
    </row>
    <row r="46" spans="1:6" ht="9.75" customHeight="1" x14ac:dyDescent="0.3">
      <c r="A46" s="42"/>
      <c r="B46" s="67" t="s">
        <v>143</v>
      </c>
      <c r="C46" s="67" t="s">
        <v>144</v>
      </c>
      <c r="D46" s="74"/>
      <c r="E46" s="74"/>
      <c r="F46" s="99"/>
    </row>
    <row r="47" spans="1:6" ht="30.75" customHeight="1" x14ac:dyDescent="0.3">
      <c r="A47" s="42"/>
      <c r="B47" s="68" t="s">
        <v>145</v>
      </c>
      <c r="C47" s="68" t="s">
        <v>146</v>
      </c>
      <c r="D47" s="74" t="s">
        <v>782</v>
      </c>
      <c r="E47" s="74" t="s">
        <v>777</v>
      </c>
      <c r="F47" s="99" t="s">
        <v>814</v>
      </c>
    </row>
    <row r="48" spans="1:6" ht="30.75" customHeight="1" x14ac:dyDescent="0.3">
      <c r="A48" s="42"/>
      <c r="B48" s="68" t="s">
        <v>147</v>
      </c>
      <c r="C48" s="68" t="s">
        <v>148</v>
      </c>
      <c r="D48" s="74" t="s">
        <v>783</v>
      </c>
      <c r="E48" s="74" t="s">
        <v>777</v>
      </c>
      <c r="F48" s="99" t="s">
        <v>813</v>
      </c>
    </row>
    <row r="49" spans="1:6" ht="13.5" customHeight="1" x14ac:dyDescent="0.3">
      <c r="A49" s="42"/>
      <c r="B49" s="52" t="s">
        <v>149</v>
      </c>
      <c r="C49" s="52" t="s">
        <v>150</v>
      </c>
      <c r="D49" s="47" t="s">
        <v>777</v>
      </c>
      <c r="E49" s="47" t="s">
        <v>777</v>
      </c>
      <c r="F49" s="47" t="s">
        <v>777</v>
      </c>
    </row>
    <row r="50" spans="1:6" ht="13.5" customHeight="1" x14ac:dyDescent="0.3">
      <c r="A50" s="42"/>
      <c r="B50" s="51" t="s">
        <v>151</v>
      </c>
      <c r="C50" s="51" t="s">
        <v>152</v>
      </c>
      <c r="D50" s="49" t="s">
        <v>777</v>
      </c>
      <c r="E50" s="49" t="s">
        <v>777</v>
      </c>
      <c r="F50" s="49" t="s">
        <v>777</v>
      </c>
    </row>
    <row r="51" spans="1:6" ht="13.5" customHeight="1" x14ac:dyDescent="0.3">
      <c r="A51" s="42"/>
      <c r="B51" s="52" t="s">
        <v>153</v>
      </c>
      <c r="C51" s="52" t="s">
        <v>154</v>
      </c>
      <c r="D51" s="47"/>
      <c r="E51" s="47"/>
      <c r="F51" s="47"/>
    </row>
    <row r="52" spans="1:6" ht="30.75" customHeight="1" x14ac:dyDescent="0.3">
      <c r="A52" s="42"/>
      <c r="B52" s="51" t="s">
        <v>155</v>
      </c>
      <c r="C52" s="51" t="s">
        <v>156</v>
      </c>
      <c r="D52" s="49"/>
      <c r="E52" s="49" t="s">
        <v>777</v>
      </c>
      <c r="F52" s="49"/>
    </row>
    <row r="53" spans="1:6" ht="18" customHeight="1" x14ac:dyDescent="0.3">
      <c r="A53" s="42"/>
      <c r="B53" s="68" t="s">
        <v>157</v>
      </c>
      <c r="C53" s="68" t="s">
        <v>158</v>
      </c>
      <c r="D53" s="68" t="s">
        <v>777</v>
      </c>
      <c r="E53" s="68" t="s">
        <v>777</v>
      </c>
      <c r="F53" s="68" t="s">
        <v>777</v>
      </c>
    </row>
    <row r="54" spans="1:6" ht="13.5" customHeight="1" x14ac:dyDescent="0.3">
      <c r="A54" s="42"/>
      <c r="B54" s="51" t="s">
        <v>159</v>
      </c>
      <c r="C54" s="51" t="s">
        <v>160</v>
      </c>
      <c r="D54" s="49"/>
      <c r="E54" s="49"/>
      <c r="F54" s="49"/>
    </row>
    <row r="55" spans="1:6" ht="13.5" customHeight="1" x14ac:dyDescent="0.3">
      <c r="A55" s="42"/>
      <c r="B55" s="52" t="s">
        <v>161</v>
      </c>
      <c r="C55" s="52" t="s">
        <v>162</v>
      </c>
      <c r="D55" s="47"/>
      <c r="E55" s="47"/>
      <c r="F55" s="47"/>
    </row>
    <row r="56" spans="1:6" ht="13.5" customHeight="1" x14ac:dyDescent="0.3">
      <c r="A56" s="42"/>
      <c r="B56" s="51" t="s">
        <v>163</v>
      </c>
      <c r="C56" s="51" t="s">
        <v>164</v>
      </c>
      <c r="D56" s="49"/>
      <c r="E56" s="49"/>
      <c r="F56" s="49"/>
    </row>
    <row r="57" spans="1:6" ht="63" x14ac:dyDescent="0.3">
      <c r="A57" s="42"/>
      <c r="B57" s="68" t="s">
        <v>165</v>
      </c>
      <c r="C57" s="68" t="s">
        <v>166</v>
      </c>
      <c r="D57" s="74" t="s">
        <v>784</v>
      </c>
      <c r="E57" s="74" t="s">
        <v>777</v>
      </c>
      <c r="F57" s="85" t="s">
        <v>844</v>
      </c>
    </row>
    <row r="58" spans="1:6" ht="13.5" customHeight="1" x14ac:dyDescent="0.3">
      <c r="A58" s="42"/>
      <c r="B58" s="51" t="s">
        <v>167</v>
      </c>
      <c r="C58" s="51" t="s">
        <v>168</v>
      </c>
      <c r="D58" s="49" t="s">
        <v>777</v>
      </c>
      <c r="E58" s="49" t="s">
        <v>777</v>
      </c>
      <c r="F58" s="49" t="s">
        <v>777</v>
      </c>
    </row>
    <row r="59" spans="1:6" ht="13.5" customHeight="1" x14ac:dyDescent="0.3">
      <c r="A59" s="42"/>
      <c r="B59" s="52" t="s">
        <v>169</v>
      </c>
      <c r="C59" s="52" t="s">
        <v>170</v>
      </c>
      <c r="D59" s="47" t="s">
        <v>777</v>
      </c>
      <c r="E59" s="47" t="s">
        <v>777</v>
      </c>
      <c r="F59" s="47" t="s">
        <v>777</v>
      </c>
    </row>
    <row r="60" spans="1:6" ht="13.5" customHeight="1" x14ac:dyDescent="0.3">
      <c r="A60" s="42"/>
      <c r="B60" s="51" t="s">
        <v>171</v>
      </c>
      <c r="C60" s="51" t="s">
        <v>172</v>
      </c>
      <c r="D60" s="49" t="s">
        <v>777</v>
      </c>
      <c r="E60" s="49" t="s">
        <v>777</v>
      </c>
      <c r="F60" s="49" t="s">
        <v>777</v>
      </c>
    </row>
    <row r="61" spans="1:6" ht="90" customHeight="1" x14ac:dyDescent="0.3">
      <c r="A61" s="42"/>
      <c r="B61" s="68" t="s">
        <v>173</v>
      </c>
      <c r="C61" s="68" t="s">
        <v>174</v>
      </c>
      <c r="D61" s="74" t="s">
        <v>785</v>
      </c>
      <c r="E61" s="85" t="s">
        <v>812</v>
      </c>
      <c r="F61" s="77"/>
    </row>
    <row r="62" spans="1:6" ht="90" customHeight="1" x14ac:dyDescent="0.3">
      <c r="A62" s="42"/>
      <c r="B62" s="67" t="s">
        <v>175</v>
      </c>
      <c r="C62" s="67" t="s">
        <v>176</v>
      </c>
      <c r="D62" s="74" t="s">
        <v>785</v>
      </c>
      <c r="E62" s="85" t="s">
        <v>812</v>
      </c>
      <c r="F62" s="77"/>
    </row>
    <row r="63" spans="1:6" ht="9.75" customHeight="1" x14ac:dyDescent="0.3">
      <c r="A63" s="42"/>
      <c r="B63" s="67" t="s">
        <v>177</v>
      </c>
      <c r="C63" s="67" t="s">
        <v>178</v>
      </c>
      <c r="D63" s="68" t="s">
        <v>777</v>
      </c>
      <c r="E63" s="68" t="s">
        <v>777</v>
      </c>
      <c r="F63" s="68" t="s">
        <v>777</v>
      </c>
    </row>
    <row r="64" spans="1:6" ht="9.75" customHeight="1" x14ac:dyDescent="0.3">
      <c r="A64" s="42"/>
      <c r="B64" s="67" t="s">
        <v>179</v>
      </c>
      <c r="C64" s="67" t="s">
        <v>180</v>
      </c>
      <c r="D64" s="68"/>
      <c r="E64" s="68"/>
      <c r="F64" s="68"/>
    </row>
    <row r="65" spans="1:6" ht="13.5" customHeight="1" x14ac:dyDescent="0.3">
      <c r="A65" s="42"/>
      <c r="B65" s="52" t="s">
        <v>181</v>
      </c>
      <c r="C65" s="52" t="s">
        <v>182</v>
      </c>
      <c r="D65" s="47"/>
      <c r="E65" s="47"/>
      <c r="F65" s="47"/>
    </row>
    <row r="66" spans="1:6" ht="34.5" customHeight="1" x14ac:dyDescent="0.3">
      <c r="A66" s="42"/>
      <c r="B66" s="68" t="s">
        <v>183</v>
      </c>
      <c r="C66" s="68" t="s">
        <v>184</v>
      </c>
      <c r="D66" s="68" t="s">
        <v>786</v>
      </c>
      <c r="E66" s="68" t="s">
        <v>777</v>
      </c>
      <c r="F66" s="86" t="s">
        <v>818</v>
      </c>
    </row>
    <row r="67" spans="1:6" ht="13.5" customHeight="1" x14ac:dyDescent="0.3">
      <c r="A67" s="42"/>
      <c r="B67" s="52" t="s">
        <v>185</v>
      </c>
      <c r="C67" s="52" t="s">
        <v>186</v>
      </c>
      <c r="D67" s="47"/>
      <c r="E67" s="47"/>
      <c r="F67" s="47"/>
    </row>
    <row r="68" spans="1:6" ht="13.5" customHeight="1" x14ac:dyDescent="0.3">
      <c r="A68" s="42"/>
      <c r="B68" s="51" t="s">
        <v>187</v>
      </c>
      <c r="C68" s="51" t="s">
        <v>188</v>
      </c>
      <c r="D68" s="49"/>
      <c r="E68" s="49"/>
      <c r="F68" s="49"/>
    </row>
    <row r="69" spans="1:6" ht="13.5" customHeight="1" x14ac:dyDescent="0.3">
      <c r="A69" s="42"/>
      <c r="B69" s="56" t="s">
        <v>189</v>
      </c>
      <c r="C69" s="56" t="s">
        <v>190</v>
      </c>
      <c r="D69" s="47"/>
      <c r="E69" s="47"/>
      <c r="F69" s="47"/>
    </row>
    <row r="70" spans="1:6" ht="13.5" customHeight="1" x14ac:dyDescent="0.3">
      <c r="A70" s="42"/>
      <c r="B70" s="55" t="s">
        <v>191</v>
      </c>
      <c r="C70" s="55" t="s">
        <v>192</v>
      </c>
      <c r="D70" s="49"/>
      <c r="E70" s="49"/>
      <c r="F70" s="49"/>
    </row>
    <row r="71" spans="1:6" ht="13.5" customHeight="1" x14ac:dyDescent="0.3">
      <c r="A71" s="42"/>
      <c r="B71" s="52" t="s">
        <v>193</v>
      </c>
      <c r="C71" s="52" t="s">
        <v>194</v>
      </c>
      <c r="D71" s="47"/>
      <c r="E71" s="47"/>
      <c r="F71" s="47"/>
    </row>
    <row r="72" spans="1:6" ht="13.5" customHeight="1" x14ac:dyDescent="0.3">
      <c r="A72" s="42"/>
      <c r="B72" s="51" t="s">
        <v>195</v>
      </c>
      <c r="C72" s="51" t="s">
        <v>196</v>
      </c>
      <c r="D72" s="49"/>
      <c r="E72" s="49"/>
      <c r="F72" s="49"/>
    </row>
    <row r="73" spans="1:6" ht="21.75" customHeight="1" x14ac:dyDescent="0.3">
      <c r="A73" s="42"/>
      <c r="B73" s="48" t="s">
        <v>197</v>
      </c>
      <c r="C73" s="48" t="s">
        <v>198</v>
      </c>
      <c r="D73" s="47"/>
      <c r="E73" s="47"/>
      <c r="F73" s="47"/>
    </row>
    <row r="74" spans="1:6" ht="13.5" customHeight="1" x14ac:dyDescent="0.3">
      <c r="A74" s="42"/>
      <c r="B74" s="44" t="s">
        <v>199</v>
      </c>
      <c r="C74" s="44" t="s">
        <v>200</v>
      </c>
      <c r="D74" s="49"/>
      <c r="E74" s="49" t="s">
        <v>777</v>
      </c>
      <c r="F74" s="49" t="s">
        <v>777</v>
      </c>
    </row>
    <row r="75" spans="1:6" ht="13.5" hidden="1" customHeight="1" x14ac:dyDescent="0.3">
      <c r="A75" s="42"/>
      <c r="B75" s="48" t="s">
        <v>201</v>
      </c>
      <c r="C75" s="48" t="s">
        <v>202</v>
      </c>
      <c r="D75" s="47" t="s">
        <v>777</v>
      </c>
      <c r="E75" s="47" t="s">
        <v>777</v>
      </c>
      <c r="F75" s="47" t="s">
        <v>777</v>
      </c>
    </row>
    <row r="76" spans="1:6" ht="13.5" hidden="1" customHeight="1" x14ac:dyDescent="0.3">
      <c r="A76" s="42"/>
      <c r="B76" s="51" t="s">
        <v>203</v>
      </c>
      <c r="C76" s="51" t="s">
        <v>204</v>
      </c>
      <c r="D76" s="49"/>
      <c r="E76" s="49"/>
      <c r="F76" s="49"/>
    </row>
    <row r="77" spans="1:6" ht="13.5" hidden="1" customHeight="1" x14ac:dyDescent="0.3">
      <c r="A77" s="42"/>
      <c r="B77" s="56" t="s">
        <v>205</v>
      </c>
      <c r="C77" s="56" t="s">
        <v>206</v>
      </c>
      <c r="D77" s="47"/>
      <c r="E77" s="47"/>
      <c r="F77" s="47"/>
    </row>
    <row r="78" spans="1:6" ht="21.75" hidden="1" customHeight="1" x14ac:dyDescent="0.3">
      <c r="A78" s="42"/>
      <c r="B78" s="55" t="s">
        <v>207</v>
      </c>
      <c r="C78" s="55" t="s">
        <v>208</v>
      </c>
      <c r="D78" s="49"/>
      <c r="E78" s="49"/>
      <c r="F78" s="49"/>
    </row>
    <row r="79" spans="1:6" ht="13.5" hidden="1" customHeight="1" x14ac:dyDescent="0.3">
      <c r="A79" s="42"/>
      <c r="B79" s="56" t="s">
        <v>787</v>
      </c>
      <c r="C79" s="56" t="s">
        <v>210</v>
      </c>
      <c r="D79" s="47"/>
      <c r="E79" s="47"/>
      <c r="F79" s="47"/>
    </row>
    <row r="80" spans="1:6" ht="13.5" hidden="1" customHeight="1" x14ac:dyDescent="0.3">
      <c r="A80" s="42"/>
      <c r="B80" s="55" t="s">
        <v>788</v>
      </c>
      <c r="C80" s="55" t="s">
        <v>212</v>
      </c>
      <c r="D80" s="49"/>
      <c r="E80" s="49"/>
      <c r="F80" s="49"/>
    </row>
    <row r="81" spans="1:6" ht="13.5" hidden="1" customHeight="1" x14ac:dyDescent="0.3">
      <c r="A81" s="42"/>
      <c r="B81" s="56" t="s">
        <v>213</v>
      </c>
      <c r="C81" s="56" t="s">
        <v>214</v>
      </c>
      <c r="D81" s="47"/>
      <c r="E81" s="47"/>
      <c r="F81" s="47"/>
    </row>
    <row r="82" spans="1:6" ht="13.5" hidden="1" customHeight="1" x14ac:dyDescent="0.3">
      <c r="A82" s="42"/>
      <c r="B82" s="51" t="s">
        <v>215</v>
      </c>
      <c r="C82" s="51" t="s">
        <v>216</v>
      </c>
      <c r="D82" s="49"/>
      <c r="E82" s="49"/>
      <c r="F82" s="49"/>
    </row>
    <row r="83" spans="1:6" ht="13.5" hidden="1" customHeight="1" x14ac:dyDescent="0.3">
      <c r="A83" s="42"/>
      <c r="B83" s="52" t="s">
        <v>789</v>
      </c>
      <c r="C83" s="52" t="s">
        <v>218</v>
      </c>
      <c r="D83" s="47" t="s">
        <v>777</v>
      </c>
      <c r="E83" s="47" t="s">
        <v>777</v>
      </c>
      <c r="F83" s="47" t="s">
        <v>777</v>
      </c>
    </row>
    <row r="84" spans="1:6" ht="13.5" hidden="1" customHeight="1" x14ac:dyDescent="0.3">
      <c r="A84" s="42"/>
      <c r="B84" s="55" t="s">
        <v>219</v>
      </c>
      <c r="C84" s="55" t="s">
        <v>220</v>
      </c>
      <c r="D84" s="49" t="s">
        <v>777</v>
      </c>
      <c r="E84" s="49" t="s">
        <v>777</v>
      </c>
      <c r="F84" s="49" t="s">
        <v>777</v>
      </c>
    </row>
    <row r="85" spans="1:6" ht="13.5" hidden="1" customHeight="1" x14ac:dyDescent="0.3">
      <c r="A85" s="42"/>
      <c r="B85" s="56" t="s">
        <v>790</v>
      </c>
      <c r="C85" s="56" t="s">
        <v>222</v>
      </c>
      <c r="D85" s="47" t="s">
        <v>777</v>
      </c>
      <c r="E85" s="47" t="s">
        <v>777</v>
      </c>
      <c r="F85" s="47" t="s">
        <v>777</v>
      </c>
    </row>
    <row r="86" spans="1:6" ht="13.5" hidden="1" customHeight="1" x14ac:dyDescent="0.3">
      <c r="A86" s="42"/>
      <c r="B86" s="51" t="s">
        <v>223</v>
      </c>
      <c r="C86" s="51" t="s">
        <v>224</v>
      </c>
      <c r="D86" s="49" t="s">
        <v>777</v>
      </c>
      <c r="E86" s="49" t="s">
        <v>777</v>
      </c>
      <c r="F86" s="49" t="s">
        <v>777</v>
      </c>
    </row>
    <row r="87" spans="1:6" ht="13.5" hidden="1" customHeight="1" x14ac:dyDescent="0.3">
      <c r="A87" s="42"/>
      <c r="B87" s="48" t="s">
        <v>225</v>
      </c>
      <c r="C87" s="48" t="s">
        <v>226</v>
      </c>
      <c r="D87" s="47" t="s">
        <v>777</v>
      </c>
      <c r="E87" s="47" t="s">
        <v>777</v>
      </c>
      <c r="F87" s="47" t="s">
        <v>777</v>
      </c>
    </row>
    <row r="88" spans="1:6" ht="13.5" hidden="1" customHeight="1" x14ac:dyDescent="0.3">
      <c r="A88" s="42"/>
      <c r="B88" s="51" t="s">
        <v>227</v>
      </c>
      <c r="C88" s="51" t="s">
        <v>228</v>
      </c>
      <c r="D88" s="49"/>
      <c r="E88" s="49"/>
      <c r="F88" s="49"/>
    </row>
    <row r="89" spans="1:6" ht="13.5" hidden="1" customHeight="1" x14ac:dyDescent="0.3">
      <c r="A89" s="42"/>
      <c r="B89" s="52" t="s">
        <v>229</v>
      </c>
      <c r="C89" s="52" t="s">
        <v>230</v>
      </c>
      <c r="D89" s="47"/>
      <c r="E89" s="47"/>
      <c r="F89" s="47"/>
    </row>
    <row r="90" spans="1:6" ht="13.5" hidden="1" customHeight="1" x14ac:dyDescent="0.3">
      <c r="A90" s="42"/>
      <c r="B90" s="51" t="s">
        <v>231</v>
      </c>
      <c r="C90" s="51" t="s">
        <v>232</v>
      </c>
      <c r="D90" s="49"/>
      <c r="E90" s="49"/>
      <c r="F90" s="49"/>
    </row>
    <row r="91" spans="1:6" ht="21.75" hidden="1" customHeight="1" x14ac:dyDescent="0.3">
      <c r="A91" s="42"/>
      <c r="B91" s="48" t="s">
        <v>233</v>
      </c>
      <c r="C91" s="48" t="s">
        <v>234</v>
      </c>
      <c r="D91" s="47"/>
      <c r="E91" s="47"/>
      <c r="F91" s="47"/>
    </row>
    <row r="92" spans="1:6" ht="13.5" hidden="1" customHeight="1" x14ac:dyDescent="0.3">
      <c r="A92" s="42"/>
      <c r="B92" s="51" t="s">
        <v>235</v>
      </c>
      <c r="C92" s="51" t="s">
        <v>236</v>
      </c>
      <c r="D92" s="49"/>
      <c r="E92" s="49"/>
      <c r="F92" s="49"/>
    </row>
    <row r="93" spans="1:6" ht="21.75" hidden="1" customHeight="1" x14ac:dyDescent="0.3">
      <c r="A93" s="42"/>
      <c r="B93" s="52" t="s">
        <v>237</v>
      </c>
      <c r="C93" s="52" t="s">
        <v>238</v>
      </c>
      <c r="D93" s="47"/>
      <c r="E93" s="47"/>
      <c r="F93" s="47"/>
    </row>
    <row r="94" spans="1:6" ht="13.5" hidden="1" customHeight="1" x14ac:dyDescent="0.3">
      <c r="A94" s="42"/>
      <c r="B94" s="51" t="s">
        <v>239</v>
      </c>
      <c r="C94" s="51" t="s">
        <v>240</v>
      </c>
      <c r="D94" s="49"/>
      <c r="E94" s="49"/>
      <c r="F94" s="49"/>
    </row>
    <row r="95" spans="1:6" ht="13.5" hidden="1" customHeight="1" x14ac:dyDescent="0.3">
      <c r="A95" s="42"/>
      <c r="B95" s="48" t="s">
        <v>241</v>
      </c>
      <c r="C95" s="48" t="s">
        <v>242</v>
      </c>
      <c r="D95" s="47"/>
      <c r="E95" s="47"/>
      <c r="F95" s="47"/>
    </row>
    <row r="96" spans="1:6" ht="13.5" hidden="1" customHeight="1" x14ac:dyDescent="0.3">
      <c r="A96" s="42"/>
      <c r="B96" s="49" t="s">
        <v>75</v>
      </c>
      <c r="C96" s="49" t="s">
        <v>243</v>
      </c>
      <c r="D96" s="49" t="s">
        <v>777</v>
      </c>
      <c r="E96" s="49" t="s">
        <v>777</v>
      </c>
      <c r="F96" s="49" t="s">
        <v>777</v>
      </c>
    </row>
    <row r="97" spans="1:6" ht="13.5" hidden="1" customHeight="1" x14ac:dyDescent="0.3">
      <c r="A97" s="42"/>
      <c r="B97" s="48" t="s">
        <v>79</v>
      </c>
      <c r="C97" s="48" t="s">
        <v>244</v>
      </c>
      <c r="D97" s="47"/>
      <c r="E97" s="47"/>
      <c r="F97" s="47"/>
    </row>
    <row r="98" spans="1:6" ht="13.5" hidden="1" customHeight="1" x14ac:dyDescent="0.3">
      <c r="A98" s="42"/>
      <c r="B98" s="51" t="s">
        <v>245</v>
      </c>
      <c r="C98" s="51" t="s">
        <v>246</v>
      </c>
      <c r="D98" s="49"/>
      <c r="E98" s="49"/>
      <c r="F98" s="49"/>
    </row>
    <row r="99" spans="1:6" ht="13.5" hidden="1" customHeight="1" x14ac:dyDescent="0.3">
      <c r="A99" s="42"/>
      <c r="B99" s="52" t="s">
        <v>247</v>
      </c>
      <c r="C99" s="52" t="s">
        <v>248</v>
      </c>
      <c r="D99" s="47"/>
      <c r="E99" s="47"/>
      <c r="F99" s="47"/>
    </row>
    <row r="100" spans="1:6" ht="13.5" hidden="1" customHeight="1" x14ac:dyDescent="0.3">
      <c r="A100" s="42"/>
      <c r="B100" s="51" t="s">
        <v>249</v>
      </c>
      <c r="C100" s="51" t="s">
        <v>250</v>
      </c>
      <c r="D100" s="49"/>
      <c r="E100" s="49"/>
      <c r="F100" s="49"/>
    </row>
    <row r="101" spans="1:6" ht="13.5" hidden="1" customHeight="1" x14ac:dyDescent="0.3">
      <c r="A101" s="42"/>
      <c r="B101" s="48" t="s">
        <v>251</v>
      </c>
      <c r="C101" s="48" t="s">
        <v>252</v>
      </c>
      <c r="D101" s="47"/>
      <c r="E101" s="47"/>
      <c r="F101" s="47"/>
    </row>
    <row r="102" spans="1:6" ht="13.5" customHeight="1" x14ac:dyDescent="0.3">
      <c r="A102" s="42"/>
      <c r="B102" s="44" t="s">
        <v>253</v>
      </c>
      <c r="C102" s="44" t="s">
        <v>254</v>
      </c>
      <c r="D102" s="73" t="s">
        <v>791</v>
      </c>
      <c r="E102" s="73" t="s">
        <v>777</v>
      </c>
      <c r="F102" s="73" t="s">
        <v>777</v>
      </c>
    </row>
    <row r="103" spans="1:6" ht="30.75" customHeight="1" x14ac:dyDescent="0.3">
      <c r="A103" s="42"/>
      <c r="B103" s="68" t="s">
        <v>255</v>
      </c>
      <c r="C103" s="68" t="s">
        <v>256</v>
      </c>
      <c r="D103" s="74" t="s">
        <v>792</v>
      </c>
      <c r="E103" s="74" t="s">
        <v>777</v>
      </c>
      <c r="F103" s="74"/>
    </row>
    <row r="104" spans="1:6" ht="30.75" customHeight="1" x14ac:dyDescent="0.3">
      <c r="A104" s="42"/>
      <c r="B104" s="44" t="s">
        <v>257</v>
      </c>
      <c r="C104" s="44" t="s">
        <v>258</v>
      </c>
      <c r="D104" s="73"/>
      <c r="E104" s="73"/>
      <c r="F104" s="73"/>
    </row>
    <row r="105" spans="1:6" ht="30.75" customHeight="1" x14ac:dyDescent="0.3">
      <c r="A105" s="42"/>
      <c r="B105" s="67" t="s">
        <v>259</v>
      </c>
      <c r="C105" s="67" t="s">
        <v>260</v>
      </c>
      <c r="D105" s="74" t="s">
        <v>792</v>
      </c>
      <c r="E105" s="74" t="s">
        <v>777</v>
      </c>
      <c r="F105" s="74"/>
    </row>
    <row r="106" spans="1:6" ht="30.75" customHeight="1" x14ac:dyDescent="0.3">
      <c r="A106" s="42"/>
      <c r="B106" s="55" t="s">
        <v>261</v>
      </c>
      <c r="C106" s="55" t="s">
        <v>262</v>
      </c>
      <c r="D106" s="75" t="s">
        <v>792</v>
      </c>
      <c r="E106" s="75" t="s">
        <v>777</v>
      </c>
      <c r="F106" s="75"/>
    </row>
    <row r="107" spans="1:6" ht="30.75" customHeight="1" x14ac:dyDescent="0.3">
      <c r="A107" s="42"/>
      <c r="B107" s="56" t="s">
        <v>263</v>
      </c>
      <c r="C107" s="56" t="s">
        <v>264</v>
      </c>
      <c r="D107" s="47" t="s">
        <v>792</v>
      </c>
      <c r="E107" s="47" t="s">
        <v>777</v>
      </c>
      <c r="F107" s="47"/>
    </row>
    <row r="108" spans="1:6" ht="13.5" customHeight="1" x14ac:dyDescent="0.3">
      <c r="A108" s="42"/>
      <c r="B108" s="55" t="s">
        <v>265</v>
      </c>
      <c r="C108" s="55" t="s">
        <v>266</v>
      </c>
      <c r="D108" s="73" t="s">
        <v>777</v>
      </c>
      <c r="E108" s="73" t="s">
        <v>777</v>
      </c>
      <c r="F108" s="73" t="s">
        <v>777</v>
      </c>
    </row>
    <row r="109" spans="1:6" ht="34.5" customHeight="1" x14ac:dyDescent="0.3">
      <c r="A109" s="42"/>
      <c r="B109" s="67" t="s">
        <v>267</v>
      </c>
      <c r="C109" s="67" t="s">
        <v>268</v>
      </c>
      <c r="D109" s="76" t="s">
        <v>793</v>
      </c>
      <c r="E109" s="74" t="s">
        <v>777</v>
      </c>
      <c r="F109" s="85" t="s">
        <v>819</v>
      </c>
    </row>
    <row r="110" spans="1:6" ht="30.75" customHeight="1" x14ac:dyDescent="0.3">
      <c r="A110" s="42"/>
      <c r="B110" s="69" t="s">
        <v>269</v>
      </c>
      <c r="C110" s="69" t="s">
        <v>270</v>
      </c>
      <c r="D110" s="74" t="s">
        <v>783</v>
      </c>
      <c r="E110" s="74" t="s">
        <v>777</v>
      </c>
      <c r="F110" s="78" t="s">
        <v>859</v>
      </c>
    </row>
    <row r="111" spans="1:6" ht="77.400000000000006" customHeight="1" x14ac:dyDescent="0.3">
      <c r="A111" s="42"/>
      <c r="B111" s="69" t="s">
        <v>271</v>
      </c>
      <c r="C111" s="69" t="s">
        <v>272</v>
      </c>
      <c r="D111" s="74"/>
      <c r="E111" s="74"/>
      <c r="F111" s="74"/>
    </row>
    <row r="112" spans="1:6" ht="21.75" customHeight="1" x14ac:dyDescent="0.3">
      <c r="A112" s="42"/>
      <c r="B112" s="55" t="s">
        <v>273</v>
      </c>
      <c r="C112" s="55" t="s">
        <v>274</v>
      </c>
      <c r="D112" s="73" t="s">
        <v>777</v>
      </c>
      <c r="E112" s="73" t="s">
        <v>777</v>
      </c>
      <c r="F112" s="73" t="s">
        <v>777</v>
      </c>
    </row>
    <row r="113" spans="1:6" ht="13.5" customHeight="1" x14ac:dyDescent="0.3">
      <c r="A113" s="42"/>
      <c r="B113" s="67" t="s">
        <v>275</v>
      </c>
      <c r="C113" s="67" t="s">
        <v>276</v>
      </c>
      <c r="D113" s="74" t="s">
        <v>794</v>
      </c>
      <c r="E113" s="74" t="s">
        <v>777</v>
      </c>
      <c r="F113" s="74" t="s">
        <v>777</v>
      </c>
    </row>
    <row r="114" spans="1:6" ht="21.75" customHeight="1" x14ac:dyDescent="0.3">
      <c r="A114" s="42"/>
      <c r="B114" s="51" t="s">
        <v>277</v>
      </c>
      <c r="C114" s="51" t="s">
        <v>278</v>
      </c>
      <c r="D114" s="73" t="s">
        <v>777</v>
      </c>
      <c r="E114" s="73" t="s">
        <v>777</v>
      </c>
      <c r="F114" s="73" t="s">
        <v>777</v>
      </c>
    </row>
    <row r="115" spans="1:6" ht="13.5" customHeight="1" x14ac:dyDescent="0.3">
      <c r="A115" s="42"/>
      <c r="B115" s="48" t="s">
        <v>279</v>
      </c>
      <c r="C115" s="48" t="s">
        <v>280</v>
      </c>
      <c r="D115" s="47" t="s">
        <v>795</v>
      </c>
      <c r="E115" s="47" t="s">
        <v>777</v>
      </c>
      <c r="F115" s="47" t="s">
        <v>777</v>
      </c>
    </row>
    <row r="116" spans="1:6" ht="42.9" customHeight="1" x14ac:dyDescent="0.3">
      <c r="A116" s="42"/>
      <c r="B116" s="67" t="s">
        <v>281</v>
      </c>
      <c r="C116" s="67" t="s">
        <v>282</v>
      </c>
      <c r="D116" s="68" t="s">
        <v>796</v>
      </c>
      <c r="E116" s="68" t="s">
        <v>777</v>
      </c>
      <c r="F116" s="31"/>
    </row>
    <row r="117" spans="1:6" ht="13.5" customHeight="1" x14ac:dyDescent="0.3">
      <c r="A117" s="42"/>
      <c r="B117" s="56" t="s">
        <v>283</v>
      </c>
      <c r="C117" s="56" t="s">
        <v>284</v>
      </c>
      <c r="D117" s="47"/>
      <c r="E117" s="47" t="s">
        <v>777</v>
      </c>
      <c r="F117" s="47" t="s">
        <v>777</v>
      </c>
    </row>
    <row r="118" spans="1:6" ht="63" x14ac:dyDescent="0.3">
      <c r="A118" s="42"/>
      <c r="B118" s="53" t="s">
        <v>285</v>
      </c>
      <c r="C118" s="53" t="s">
        <v>286</v>
      </c>
      <c r="D118" s="49" t="s">
        <v>777</v>
      </c>
      <c r="E118" s="49" t="s">
        <v>777</v>
      </c>
      <c r="F118" s="71" t="s">
        <v>862</v>
      </c>
    </row>
    <row r="119" spans="1:6" ht="63" x14ac:dyDescent="0.3">
      <c r="A119" s="42"/>
      <c r="B119" s="54" t="s">
        <v>287</v>
      </c>
      <c r="C119" s="54" t="s">
        <v>288</v>
      </c>
      <c r="D119" s="47" t="s">
        <v>777</v>
      </c>
      <c r="E119" s="47" t="s">
        <v>777</v>
      </c>
      <c r="F119" s="72" t="s">
        <v>858</v>
      </c>
    </row>
    <row r="120" spans="1:6" ht="13.5" customHeight="1" x14ac:dyDescent="0.3">
      <c r="A120" s="42"/>
      <c r="B120" s="53" t="s">
        <v>289</v>
      </c>
      <c r="C120" s="53" t="s">
        <v>290</v>
      </c>
      <c r="D120" s="49"/>
      <c r="E120" s="49"/>
      <c r="F120" s="49"/>
    </row>
    <row r="121" spans="1:6" ht="13.5" customHeight="1" x14ac:dyDescent="0.3">
      <c r="A121" s="42"/>
      <c r="B121" s="56" t="s">
        <v>291</v>
      </c>
      <c r="C121" s="56" t="s">
        <v>292</v>
      </c>
      <c r="D121" s="47" t="s">
        <v>777</v>
      </c>
      <c r="E121" s="47" t="s">
        <v>777</v>
      </c>
      <c r="F121" s="47" t="s">
        <v>777</v>
      </c>
    </row>
    <row r="122" spans="1:6" ht="13.5" customHeight="1" x14ac:dyDescent="0.3">
      <c r="A122" s="42"/>
      <c r="B122" s="53" t="s">
        <v>293</v>
      </c>
      <c r="C122" s="53" t="s">
        <v>294</v>
      </c>
      <c r="D122" s="49"/>
      <c r="E122" s="49"/>
      <c r="F122" s="49"/>
    </row>
    <row r="123" spans="1:6" ht="13.5" customHeight="1" x14ac:dyDescent="0.3">
      <c r="A123" s="42"/>
      <c r="B123" s="54" t="s">
        <v>295</v>
      </c>
      <c r="C123" s="54" t="s">
        <v>296</v>
      </c>
      <c r="D123" s="47"/>
      <c r="E123" s="47"/>
      <c r="F123" s="47"/>
    </row>
    <row r="124" spans="1:6" ht="21.75" customHeight="1" x14ac:dyDescent="0.3">
      <c r="A124" s="42"/>
      <c r="B124" s="55" t="s">
        <v>297</v>
      </c>
      <c r="C124" s="55" t="s">
        <v>298</v>
      </c>
      <c r="D124" s="49" t="s">
        <v>797</v>
      </c>
      <c r="E124" s="49" t="s">
        <v>777</v>
      </c>
      <c r="F124" s="49"/>
    </row>
    <row r="125" spans="1:6" ht="35.25" customHeight="1" x14ac:dyDescent="0.3">
      <c r="A125" s="42"/>
      <c r="B125" s="67" t="s">
        <v>299</v>
      </c>
      <c r="C125" s="67" t="s">
        <v>300</v>
      </c>
      <c r="D125" s="68" t="s">
        <v>786</v>
      </c>
      <c r="E125" s="68" t="s">
        <v>777</v>
      </c>
      <c r="F125" s="100" t="s">
        <v>811</v>
      </c>
    </row>
    <row r="126" spans="1:6" ht="13.5" customHeight="1" x14ac:dyDescent="0.3">
      <c r="A126" s="42"/>
      <c r="B126" s="55" t="s">
        <v>301</v>
      </c>
      <c r="C126" s="55" t="s">
        <v>302</v>
      </c>
      <c r="D126" s="49" t="s">
        <v>777</v>
      </c>
      <c r="E126" s="49" t="s">
        <v>777</v>
      </c>
      <c r="F126" s="49" t="s">
        <v>777</v>
      </c>
    </row>
    <row r="127" spans="1:6" ht="13.5" customHeight="1" x14ac:dyDescent="0.3">
      <c r="A127" s="42"/>
      <c r="B127" s="56" t="s">
        <v>303</v>
      </c>
      <c r="C127" s="56" t="s">
        <v>304</v>
      </c>
      <c r="D127" s="47" t="s">
        <v>777</v>
      </c>
      <c r="E127" s="47" t="s">
        <v>777</v>
      </c>
      <c r="F127" s="47" t="s">
        <v>777</v>
      </c>
    </row>
    <row r="128" spans="1:6" ht="13.5" customHeight="1" x14ac:dyDescent="0.3">
      <c r="A128" s="42"/>
      <c r="B128" s="55" t="s">
        <v>305</v>
      </c>
      <c r="C128" s="55" t="s">
        <v>306</v>
      </c>
      <c r="D128" s="49" t="s">
        <v>777</v>
      </c>
      <c r="E128" s="49" t="s">
        <v>777</v>
      </c>
      <c r="F128" s="49" t="s">
        <v>777</v>
      </c>
    </row>
    <row r="129" spans="1:6" ht="9.75" customHeight="1" x14ac:dyDescent="0.3">
      <c r="A129" s="42"/>
      <c r="B129" s="67" t="s">
        <v>307</v>
      </c>
      <c r="C129" s="67" t="s">
        <v>308</v>
      </c>
      <c r="D129" s="68" t="s">
        <v>777</v>
      </c>
      <c r="E129" s="68" t="s">
        <v>777</v>
      </c>
      <c r="F129" s="68" t="s">
        <v>777</v>
      </c>
    </row>
    <row r="130" spans="1:6" ht="21.75" customHeight="1" x14ac:dyDescent="0.3">
      <c r="A130" s="42"/>
      <c r="B130" s="55" t="s">
        <v>309</v>
      </c>
      <c r="C130" s="55" t="s">
        <v>310</v>
      </c>
      <c r="D130" s="49"/>
      <c r="E130" s="49"/>
      <c r="F130" s="49"/>
    </row>
    <row r="131" spans="1:6" ht="13.5" customHeight="1" x14ac:dyDescent="0.3">
      <c r="A131" s="42"/>
      <c r="B131" s="56" t="s">
        <v>311</v>
      </c>
      <c r="C131" s="56" t="s">
        <v>312</v>
      </c>
      <c r="D131" s="47"/>
      <c r="E131" s="47"/>
      <c r="F131" s="47"/>
    </row>
    <row r="132" spans="1:6" ht="13.5" customHeight="1" x14ac:dyDescent="0.3">
      <c r="A132" s="42"/>
      <c r="B132" s="55" t="s">
        <v>313</v>
      </c>
      <c r="C132" s="55" t="s">
        <v>314</v>
      </c>
      <c r="D132" s="49"/>
      <c r="E132" s="49"/>
      <c r="F132" s="49"/>
    </row>
    <row r="133" spans="1:6" ht="21.75" customHeight="1" x14ac:dyDescent="0.3">
      <c r="A133" s="42"/>
      <c r="B133" s="52" t="s">
        <v>315</v>
      </c>
      <c r="C133" s="52" t="s">
        <v>316</v>
      </c>
      <c r="D133" s="47"/>
      <c r="E133" s="47"/>
      <c r="F133" s="47"/>
    </row>
    <row r="134" spans="1:6" ht="30.75" customHeight="1" x14ac:dyDescent="0.3">
      <c r="A134" s="42"/>
      <c r="B134" s="68" t="s">
        <v>317</v>
      </c>
      <c r="C134" s="68" t="s">
        <v>318</v>
      </c>
      <c r="D134" s="68" t="s">
        <v>798</v>
      </c>
      <c r="E134" s="68" t="s">
        <v>777</v>
      </c>
      <c r="F134" s="100" t="s">
        <v>810</v>
      </c>
    </row>
    <row r="135" spans="1:6" ht="13.5" customHeight="1" x14ac:dyDescent="0.3">
      <c r="A135" s="42"/>
      <c r="B135" s="52" t="s">
        <v>319</v>
      </c>
      <c r="C135" s="52" t="s">
        <v>320</v>
      </c>
      <c r="D135" s="47"/>
      <c r="E135" s="47"/>
      <c r="F135" s="47"/>
    </row>
    <row r="136" spans="1:6" ht="13.5" customHeight="1" x14ac:dyDescent="0.3">
      <c r="A136" s="42"/>
      <c r="B136" s="51" t="s">
        <v>321</v>
      </c>
      <c r="C136" s="51" t="s">
        <v>322</v>
      </c>
      <c r="D136" s="49"/>
      <c r="E136" s="49"/>
      <c r="F136" s="49"/>
    </row>
    <row r="137" spans="1:6" ht="21.75" customHeight="1" x14ac:dyDescent="0.3">
      <c r="A137" s="42"/>
      <c r="B137" s="56" t="s">
        <v>323</v>
      </c>
      <c r="C137" s="56" t="s">
        <v>324</v>
      </c>
      <c r="D137" s="47"/>
      <c r="E137" s="47"/>
      <c r="F137" s="47"/>
    </row>
    <row r="138" spans="1:6" ht="13.5" customHeight="1" x14ac:dyDescent="0.3">
      <c r="A138" s="42"/>
      <c r="B138" s="55" t="s">
        <v>325</v>
      </c>
      <c r="C138" s="55" t="s">
        <v>326</v>
      </c>
      <c r="D138" s="49"/>
      <c r="E138" s="49"/>
      <c r="F138" s="49"/>
    </row>
    <row r="139" spans="1:6" ht="21.75" customHeight="1" x14ac:dyDescent="0.3">
      <c r="A139" s="42"/>
      <c r="B139" s="56" t="s">
        <v>327</v>
      </c>
      <c r="C139" s="56" t="s">
        <v>328</v>
      </c>
      <c r="D139" s="47"/>
      <c r="E139" s="47"/>
      <c r="F139" s="47"/>
    </row>
    <row r="140" spans="1:6" ht="13.5" customHeight="1" x14ac:dyDescent="0.3">
      <c r="A140" s="42"/>
      <c r="B140" s="51" t="s">
        <v>329</v>
      </c>
      <c r="C140" s="51" t="s">
        <v>330</v>
      </c>
      <c r="D140" s="49"/>
      <c r="E140" s="49"/>
      <c r="F140" s="49"/>
    </row>
    <row r="141" spans="1:6" ht="9.75" customHeight="1" x14ac:dyDescent="0.3">
      <c r="A141" s="42"/>
      <c r="B141" s="68" t="s">
        <v>331</v>
      </c>
      <c r="C141" s="68" t="s">
        <v>332</v>
      </c>
      <c r="D141" s="68" t="s">
        <v>777</v>
      </c>
      <c r="E141" s="68" t="s">
        <v>777</v>
      </c>
      <c r="F141" s="68" t="s">
        <v>777</v>
      </c>
    </row>
    <row r="142" spans="1:6" ht="13.5" customHeight="1" x14ac:dyDescent="0.3">
      <c r="A142" s="42"/>
      <c r="B142" s="51" t="s">
        <v>333</v>
      </c>
      <c r="C142" s="51" t="s">
        <v>334</v>
      </c>
      <c r="D142" s="49"/>
      <c r="E142" s="49"/>
      <c r="F142" s="49"/>
    </row>
    <row r="143" spans="1:6" ht="13.5" customHeight="1" x14ac:dyDescent="0.3">
      <c r="A143" s="42"/>
      <c r="B143" s="56" t="s">
        <v>335</v>
      </c>
      <c r="C143" s="56" t="s">
        <v>336</v>
      </c>
      <c r="D143" s="47"/>
      <c r="E143" s="47"/>
      <c r="F143" s="47"/>
    </row>
    <row r="144" spans="1:6" ht="13.5" customHeight="1" x14ac:dyDescent="0.3">
      <c r="A144" s="42"/>
      <c r="B144" s="55" t="s">
        <v>337</v>
      </c>
      <c r="C144" s="55" t="s">
        <v>338</v>
      </c>
      <c r="D144" s="49"/>
      <c r="E144" s="49"/>
      <c r="F144" s="49"/>
    </row>
    <row r="145" spans="1:6" ht="13.5" customHeight="1" x14ac:dyDescent="0.3">
      <c r="A145" s="42"/>
      <c r="B145" s="52" t="s">
        <v>339</v>
      </c>
      <c r="C145" s="52" t="s">
        <v>340</v>
      </c>
      <c r="D145" s="47"/>
      <c r="E145" s="47"/>
      <c r="F145" s="47"/>
    </row>
    <row r="146" spans="1:6" ht="13.5" customHeight="1" x14ac:dyDescent="0.3">
      <c r="A146" s="42"/>
      <c r="B146" s="55" t="s">
        <v>341</v>
      </c>
      <c r="C146" s="55" t="s">
        <v>342</v>
      </c>
      <c r="D146" s="49"/>
      <c r="E146" s="49"/>
      <c r="F146" s="49"/>
    </row>
    <row r="147" spans="1:6" ht="13.5" customHeight="1" x14ac:dyDescent="0.3">
      <c r="A147" s="42"/>
      <c r="B147" s="56" t="s">
        <v>343</v>
      </c>
      <c r="C147" s="56" t="s">
        <v>344</v>
      </c>
      <c r="D147" s="47"/>
      <c r="E147" s="47"/>
      <c r="F147" s="47"/>
    </row>
    <row r="148" spans="1:6" ht="13.5" customHeight="1" x14ac:dyDescent="0.3">
      <c r="A148" s="42"/>
      <c r="B148" s="53" t="s">
        <v>345</v>
      </c>
      <c r="C148" s="53" t="s">
        <v>346</v>
      </c>
      <c r="D148" s="49"/>
      <c r="E148" s="49"/>
      <c r="F148" s="49"/>
    </row>
    <row r="149" spans="1:6" ht="13.5" customHeight="1" x14ac:dyDescent="0.3">
      <c r="A149" s="42"/>
      <c r="B149" s="54" t="s">
        <v>347</v>
      </c>
      <c r="C149" s="54" t="s">
        <v>348</v>
      </c>
      <c r="D149" s="47"/>
      <c r="E149" s="47"/>
      <c r="F149" s="47"/>
    </row>
    <row r="150" spans="1:6" ht="21.75" customHeight="1" x14ac:dyDescent="0.3">
      <c r="A150" s="42"/>
      <c r="B150" s="53" t="s">
        <v>349</v>
      </c>
      <c r="C150" s="53" t="s">
        <v>350</v>
      </c>
      <c r="D150" s="49"/>
      <c r="E150" s="49"/>
      <c r="F150" s="49"/>
    </row>
    <row r="151" spans="1:6" ht="21.75" customHeight="1" x14ac:dyDescent="0.3">
      <c r="A151" s="42"/>
      <c r="B151" s="54" t="s">
        <v>351</v>
      </c>
      <c r="C151" s="54" t="s">
        <v>352</v>
      </c>
      <c r="D151" s="47"/>
      <c r="E151" s="47"/>
      <c r="F151" s="47"/>
    </row>
    <row r="152" spans="1:6" ht="21.75" customHeight="1" x14ac:dyDescent="0.3">
      <c r="A152" s="42"/>
      <c r="B152" s="51" t="s">
        <v>353</v>
      </c>
      <c r="C152" s="51" t="s">
        <v>354</v>
      </c>
      <c r="D152" s="49"/>
      <c r="E152" s="49"/>
      <c r="F152" s="49"/>
    </row>
    <row r="153" spans="1:6" ht="13.5" customHeight="1" x14ac:dyDescent="0.3">
      <c r="A153" s="42"/>
      <c r="B153" s="48" t="s">
        <v>355</v>
      </c>
      <c r="C153" s="48" t="s">
        <v>356</v>
      </c>
      <c r="D153" s="47"/>
      <c r="E153" s="47"/>
      <c r="F153" s="47"/>
    </row>
    <row r="154" spans="1:6" ht="13.5" hidden="1" customHeight="1" x14ac:dyDescent="0.3">
      <c r="A154" s="42"/>
      <c r="B154" s="44" t="s">
        <v>357</v>
      </c>
      <c r="C154" s="44" t="s">
        <v>358</v>
      </c>
      <c r="D154" s="49"/>
      <c r="E154" s="49"/>
      <c r="F154" s="49"/>
    </row>
    <row r="155" spans="1:6" ht="13.5" hidden="1" customHeight="1" x14ac:dyDescent="0.3">
      <c r="A155" s="42"/>
      <c r="B155" s="48" t="s">
        <v>359</v>
      </c>
      <c r="C155" s="48" t="s">
        <v>360</v>
      </c>
      <c r="D155" s="47"/>
      <c r="E155" s="47"/>
      <c r="F155" s="47"/>
    </row>
    <row r="156" spans="1:6" ht="13.5" hidden="1" customHeight="1" x14ac:dyDescent="0.3">
      <c r="A156" s="42"/>
      <c r="B156" s="51" t="s">
        <v>361</v>
      </c>
      <c r="C156" s="51" t="s">
        <v>362</v>
      </c>
      <c r="D156" s="49"/>
      <c r="E156" s="49"/>
      <c r="F156" s="49"/>
    </row>
    <row r="157" spans="1:6" ht="13.5" hidden="1" customHeight="1" x14ac:dyDescent="0.3">
      <c r="A157" s="42"/>
      <c r="B157" s="52" t="s">
        <v>363</v>
      </c>
      <c r="C157" s="52" t="s">
        <v>364</v>
      </c>
      <c r="D157" s="47"/>
      <c r="E157" s="47"/>
      <c r="F157" s="47"/>
    </row>
    <row r="158" spans="1:6" ht="21.75" hidden="1" customHeight="1" x14ac:dyDescent="0.3">
      <c r="A158" s="42"/>
      <c r="B158" s="51" t="s">
        <v>365</v>
      </c>
      <c r="C158" s="51" t="s">
        <v>366</v>
      </c>
      <c r="D158" s="49"/>
      <c r="E158" s="49"/>
      <c r="F158" s="49"/>
    </row>
    <row r="159" spans="1:6" ht="13.5" hidden="1" customHeight="1" x14ac:dyDescent="0.3">
      <c r="A159" s="42"/>
      <c r="B159" s="52" t="s">
        <v>367</v>
      </c>
      <c r="C159" s="52" t="s">
        <v>368</v>
      </c>
      <c r="D159" s="47"/>
      <c r="E159" s="47"/>
      <c r="F159" s="47"/>
    </row>
    <row r="160" spans="1:6" ht="13.5" hidden="1" customHeight="1" x14ac:dyDescent="0.3">
      <c r="A160" s="42"/>
      <c r="B160" s="49" t="s">
        <v>369</v>
      </c>
      <c r="C160" s="49" t="s">
        <v>370</v>
      </c>
      <c r="D160" s="49"/>
      <c r="E160" s="49"/>
      <c r="F160" s="49"/>
    </row>
    <row r="161" spans="1:6" ht="13.5" hidden="1" customHeight="1" x14ac:dyDescent="0.3">
      <c r="A161" s="42"/>
      <c r="B161" s="52" t="s">
        <v>371</v>
      </c>
      <c r="C161" s="52" t="s">
        <v>372</v>
      </c>
      <c r="D161" s="47"/>
      <c r="E161" s="47"/>
      <c r="F161" s="47"/>
    </row>
    <row r="162" spans="1:6" ht="13.5" hidden="1" customHeight="1" x14ac:dyDescent="0.3">
      <c r="A162" s="42"/>
      <c r="B162" s="51" t="s">
        <v>373</v>
      </c>
      <c r="C162" s="51" t="s">
        <v>374</v>
      </c>
      <c r="D162" s="49"/>
      <c r="E162" s="49"/>
      <c r="F162" s="49"/>
    </row>
    <row r="163" spans="1:6" ht="13.5" hidden="1" customHeight="1" x14ac:dyDescent="0.3">
      <c r="A163" s="42"/>
      <c r="B163" s="52" t="s">
        <v>375</v>
      </c>
      <c r="C163" s="52" t="s">
        <v>376</v>
      </c>
      <c r="D163" s="47"/>
      <c r="E163" s="47"/>
      <c r="F163" s="47"/>
    </row>
    <row r="164" spans="1:6" ht="13.5" hidden="1" customHeight="1" x14ac:dyDescent="0.3">
      <c r="A164" s="42"/>
      <c r="B164" s="49" t="s">
        <v>377</v>
      </c>
      <c r="C164" s="49" t="s">
        <v>378</v>
      </c>
      <c r="D164" s="49"/>
      <c r="E164" s="49"/>
      <c r="F164" s="49"/>
    </row>
    <row r="165" spans="1:6" ht="13.5" hidden="1" customHeight="1" x14ac:dyDescent="0.3">
      <c r="A165" s="42"/>
      <c r="B165" s="52" t="s">
        <v>379</v>
      </c>
      <c r="C165" s="52" t="s">
        <v>380</v>
      </c>
      <c r="D165" s="47"/>
      <c r="E165" s="47"/>
      <c r="F165" s="47"/>
    </row>
    <row r="166" spans="1:6" ht="13.5" hidden="1" customHeight="1" x14ac:dyDescent="0.3">
      <c r="A166" s="42"/>
      <c r="B166" s="55" t="s">
        <v>381</v>
      </c>
      <c r="C166" s="55" t="s">
        <v>382</v>
      </c>
      <c r="D166" s="49"/>
      <c r="E166" s="49"/>
      <c r="F166" s="49"/>
    </row>
    <row r="167" spans="1:6" ht="13.5" hidden="1" customHeight="1" x14ac:dyDescent="0.3">
      <c r="A167" s="42"/>
      <c r="B167" s="56" t="s">
        <v>383</v>
      </c>
      <c r="C167" s="56" t="s">
        <v>384</v>
      </c>
      <c r="D167" s="47"/>
      <c r="E167" s="47"/>
      <c r="F167" s="47"/>
    </row>
    <row r="168" spans="1:6" ht="21.75" hidden="1" customHeight="1" x14ac:dyDescent="0.3">
      <c r="A168" s="42"/>
      <c r="B168" s="55" t="s">
        <v>385</v>
      </c>
      <c r="C168" s="55" t="s">
        <v>386</v>
      </c>
      <c r="D168" s="49"/>
      <c r="E168" s="49"/>
      <c r="F168" s="49"/>
    </row>
    <row r="169" spans="1:6" ht="13.5" hidden="1" customHeight="1" x14ac:dyDescent="0.3">
      <c r="A169" s="42"/>
      <c r="B169" s="56" t="s">
        <v>387</v>
      </c>
      <c r="C169" s="56" t="s">
        <v>388</v>
      </c>
      <c r="D169" s="47"/>
      <c r="E169" s="47"/>
      <c r="F169" s="47"/>
    </row>
    <row r="170" spans="1:6" ht="13.5" hidden="1" customHeight="1" x14ac:dyDescent="0.3">
      <c r="A170" s="42"/>
      <c r="B170" s="51" t="s">
        <v>389</v>
      </c>
      <c r="C170" s="51" t="s">
        <v>390</v>
      </c>
      <c r="D170" s="49"/>
      <c r="E170" s="49"/>
      <c r="F170" s="49"/>
    </row>
    <row r="171" spans="1:6" ht="13.5" hidden="1" customHeight="1" x14ac:dyDescent="0.3">
      <c r="A171" s="42"/>
      <c r="B171" s="52" t="s">
        <v>391</v>
      </c>
      <c r="C171" s="52" t="s">
        <v>392</v>
      </c>
      <c r="D171" s="47"/>
      <c r="E171" s="47"/>
      <c r="F171" s="47"/>
    </row>
    <row r="172" spans="1:6" ht="13.5" hidden="1" customHeight="1" x14ac:dyDescent="0.3">
      <c r="A172" s="42"/>
      <c r="B172" s="51" t="s">
        <v>393</v>
      </c>
      <c r="C172" s="51" t="s">
        <v>394</v>
      </c>
      <c r="D172" s="49"/>
      <c r="E172" s="49"/>
      <c r="F172" s="49"/>
    </row>
    <row r="173" spans="1:6" ht="13.5" hidden="1" customHeight="1" x14ac:dyDescent="0.3">
      <c r="A173" s="42"/>
      <c r="B173" s="56" t="s">
        <v>395</v>
      </c>
      <c r="C173" s="56" t="s">
        <v>396</v>
      </c>
      <c r="D173" s="47"/>
      <c r="E173" s="47"/>
      <c r="F173" s="47"/>
    </row>
    <row r="174" spans="1:6" ht="21.75" hidden="1" customHeight="1" x14ac:dyDescent="0.3">
      <c r="A174" s="42"/>
      <c r="B174" s="55" t="s">
        <v>397</v>
      </c>
      <c r="C174" s="55" t="s">
        <v>398</v>
      </c>
      <c r="D174" s="49"/>
      <c r="E174" s="49"/>
      <c r="F174" s="49"/>
    </row>
    <row r="175" spans="1:6" ht="13.5" hidden="1" customHeight="1" x14ac:dyDescent="0.3">
      <c r="A175" s="42"/>
      <c r="B175" s="56" t="s">
        <v>399</v>
      </c>
      <c r="C175" s="56" t="s">
        <v>400</v>
      </c>
      <c r="D175" s="47"/>
      <c r="E175" s="47"/>
      <c r="F175" s="47"/>
    </row>
    <row r="176" spans="1:6" ht="13.5" hidden="1" customHeight="1" x14ac:dyDescent="0.3">
      <c r="A176" s="42"/>
      <c r="B176" s="55" t="s">
        <v>401</v>
      </c>
      <c r="C176" s="55" t="s">
        <v>402</v>
      </c>
      <c r="D176" s="49"/>
      <c r="E176" s="49"/>
      <c r="F176" s="49"/>
    </row>
    <row r="177" spans="1:6" ht="13.5" hidden="1" customHeight="1" x14ac:dyDescent="0.3">
      <c r="A177" s="42"/>
      <c r="B177" s="56" t="s">
        <v>403</v>
      </c>
      <c r="C177" s="56" t="s">
        <v>404</v>
      </c>
      <c r="D177" s="47"/>
      <c r="E177" s="47"/>
      <c r="F177" s="47"/>
    </row>
    <row r="178" spans="1:6" ht="13.5" hidden="1" customHeight="1" x14ac:dyDescent="0.3">
      <c r="A178" s="42"/>
      <c r="B178" s="55" t="s">
        <v>405</v>
      </c>
      <c r="C178" s="55" t="s">
        <v>406</v>
      </c>
      <c r="D178" s="49"/>
      <c r="E178" s="49"/>
      <c r="F178" s="49"/>
    </row>
    <row r="179" spans="1:6" ht="13.5" hidden="1" customHeight="1" x14ac:dyDescent="0.3">
      <c r="A179" s="42"/>
      <c r="B179" s="52" t="s">
        <v>407</v>
      </c>
      <c r="C179" s="52" t="s">
        <v>408</v>
      </c>
      <c r="D179" s="47"/>
      <c r="E179" s="47"/>
      <c r="F179" s="47"/>
    </row>
    <row r="180" spans="1:6" ht="21.75" hidden="1" customHeight="1" x14ac:dyDescent="0.3">
      <c r="A180" s="42"/>
      <c r="B180" s="51" t="s">
        <v>409</v>
      </c>
      <c r="C180" s="51" t="s">
        <v>410</v>
      </c>
      <c r="D180" s="49"/>
      <c r="E180" s="49"/>
      <c r="F180" s="49"/>
    </row>
    <row r="181" spans="1:6" ht="13.5" hidden="1" customHeight="1" x14ac:dyDescent="0.3">
      <c r="A181" s="42"/>
      <c r="B181" s="48" t="s">
        <v>411</v>
      </c>
      <c r="C181" s="48" t="s">
        <v>412</v>
      </c>
      <c r="D181" s="47"/>
      <c r="E181" s="47"/>
      <c r="F181" s="47"/>
    </row>
    <row r="182" spans="1:6" ht="21.75" hidden="1" customHeight="1" x14ac:dyDescent="0.3">
      <c r="A182" s="42"/>
      <c r="B182" s="51" t="s">
        <v>413</v>
      </c>
      <c r="C182" s="51" t="s">
        <v>414</v>
      </c>
      <c r="D182" s="49"/>
      <c r="E182" s="49"/>
      <c r="F182" s="49"/>
    </row>
    <row r="183" spans="1:6" ht="13.5" hidden="1" customHeight="1" x14ac:dyDescent="0.3">
      <c r="A183" s="42"/>
      <c r="B183" s="52" t="s">
        <v>415</v>
      </c>
      <c r="C183" s="52" t="s">
        <v>416</v>
      </c>
      <c r="D183" s="47"/>
      <c r="E183" s="47"/>
      <c r="F183" s="47"/>
    </row>
    <row r="184" spans="1:6" ht="13.5" hidden="1" customHeight="1" x14ac:dyDescent="0.3">
      <c r="A184" s="42"/>
      <c r="B184" s="51" t="s">
        <v>417</v>
      </c>
      <c r="C184" s="51" t="s">
        <v>418</v>
      </c>
      <c r="D184" s="49"/>
      <c r="E184" s="49"/>
      <c r="F184" s="49"/>
    </row>
    <row r="185" spans="1:6" ht="13.5" hidden="1" customHeight="1" x14ac:dyDescent="0.3">
      <c r="A185" s="42"/>
      <c r="B185" s="48" t="s">
        <v>419</v>
      </c>
      <c r="C185" s="48" t="s">
        <v>420</v>
      </c>
      <c r="D185" s="47"/>
      <c r="E185" s="47"/>
      <c r="F185" s="47"/>
    </row>
    <row r="186" spans="1:6" ht="13.5" hidden="1" customHeight="1" x14ac:dyDescent="0.3">
      <c r="A186" s="42"/>
      <c r="B186" s="51" t="s">
        <v>421</v>
      </c>
      <c r="C186" s="51" t="s">
        <v>422</v>
      </c>
      <c r="D186" s="49"/>
      <c r="E186" s="49"/>
      <c r="F186" s="49"/>
    </row>
    <row r="187" spans="1:6" ht="21.75" hidden="1" customHeight="1" x14ac:dyDescent="0.3">
      <c r="A187" s="42"/>
      <c r="B187" s="52" t="s">
        <v>423</v>
      </c>
      <c r="C187" s="52" t="s">
        <v>424</v>
      </c>
      <c r="D187" s="47"/>
      <c r="E187" s="47"/>
      <c r="F187" s="47"/>
    </row>
    <row r="188" spans="1:6" ht="21.75" hidden="1" customHeight="1" x14ac:dyDescent="0.3">
      <c r="A188" s="42"/>
      <c r="B188" s="51" t="s">
        <v>425</v>
      </c>
      <c r="C188" s="51" t="s">
        <v>426</v>
      </c>
      <c r="D188" s="49"/>
      <c r="E188" s="49"/>
      <c r="F188" s="49"/>
    </row>
    <row r="189" spans="1:6" ht="13.5" hidden="1" customHeight="1" x14ac:dyDescent="0.3">
      <c r="A189" s="42"/>
      <c r="B189" s="48" t="s">
        <v>427</v>
      </c>
      <c r="C189" s="48" t="s">
        <v>428</v>
      </c>
      <c r="D189" s="47"/>
      <c r="E189" s="47"/>
      <c r="F189" s="47"/>
    </row>
    <row r="190" spans="1:6" ht="21.75" hidden="1" customHeight="1" x14ac:dyDescent="0.3">
      <c r="A190" s="42"/>
      <c r="B190" s="49" t="s">
        <v>429</v>
      </c>
      <c r="C190" s="49" t="s">
        <v>430</v>
      </c>
      <c r="D190" s="49"/>
      <c r="E190" s="49"/>
      <c r="F190" s="49"/>
    </row>
    <row r="191" spans="1:6" ht="13.5" hidden="1" customHeight="1" x14ac:dyDescent="0.3">
      <c r="A191" s="42"/>
      <c r="B191" s="52" t="s">
        <v>431</v>
      </c>
      <c r="C191" s="52" t="s">
        <v>432</v>
      </c>
      <c r="D191" s="47"/>
      <c r="E191" s="47"/>
      <c r="F191" s="47"/>
    </row>
    <row r="192" spans="1:6" ht="13.5" hidden="1" customHeight="1" x14ac:dyDescent="0.3">
      <c r="A192" s="42"/>
      <c r="B192" s="51" t="s">
        <v>433</v>
      </c>
      <c r="C192" s="51" t="s">
        <v>434</v>
      </c>
      <c r="D192" s="49"/>
      <c r="E192" s="49"/>
      <c r="F192" s="49"/>
    </row>
    <row r="193" spans="1:6" ht="13.5" hidden="1" customHeight="1" x14ac:dyDescent="0.3">
      <c r="A193" s="42"/>
      <c r="B193" s="52" t="s">
        <v>435</v>
      </c>
      <c r="C193" s="52" t="s">
        <v>436</v>
      </c>
      <c r="D193" s="47"/>
      <c r="E193" s="47"/>
      <c r="F193" s="47"/>
    </row>
    <row r="194" spans="1:6" ht="13.5" hidden="1" customHeight="1" x14ac:dyDescent="0.3">
      <c r="A194" s="42"/>
      <c r="B194" s="51" t="s">
        <v>437</v>
      </c>
      <c r="C194" s="51" t="s">
        <v>438</v>
      </c>
      <c r="D194" s="49"/>
      <c r="E194" s="49"/>
      <c r="F194" s="49"/>
    </row>
    <row r="195" spans="1:6" ht="13.5" hidden="1" customHeight="1" x14ac:dyDescent="0.3">
      <c r="A195" s="42"/>
      <c r="B195" s="48" t="s">
        <v>439</v>
      </c>
      <c r="C195" s="48" t="s">
        <v>440</v>
      </c>
      <c r="D195" s="47"/>
      <c r="E195" s="47"/>
      <c r="F195" s="47"/>
    </row>
    <row r="196" spans="1:6" ht="13.5" hidden="1" customHeight="1" x14ac:dyDescent="0.3">
      <c r="A196" s="42"/>
      <c r="B196" s="51" t="s">
        <v>441</v>
      </c>
      <c r="C196" s="51" t="s">
        <v>442</v>
      </c>
      <c r="D196" s="49"/>
      <c r="E196" s="49"/>
      <c r="F196" s="49"/>
    </row>
    <row r="197" spans="1:6" ht="21.75" hidden="1" customHeight="1" x14ac:dyDescent="0.3">
      <c r="A197" s="42"/>
      <c r="B197" s="52" t="s">
        <v>443</v>
      </c>
      <c r="C197" s="52" t="s">
        <v>444</v>
      </c>
      <c r="D197" s="47"/>
      <c r="E197" s="47"/>
      <c r="F197" s="47"/>
    </row>
    <row r="198" spans="1:6" ht="21.75" hidden="1" customHeight="1" x14ac:dyDescent="0.3">
      <c r="A198" s="42"/>
      <c r="B198" s="51" t="s">
        <v>445</v>
      </c>
      <c r="C198" s="51" t="s">
        <v>446</v>
      </c>
      <c r="D198" s="49"/>
      <c r="E198" s="49"/>
      <c r="F198" s="49"/>
    </row>
    <row r="199" spans="1:6" ht="13.5" hidden="1" customHeight="1" x14ac:dyDescent="0.3">
      <c r="A199" s="42"/>
      <c r="B199" s="52" t="s">
        <v>447</v>
      </c>
      <c r="C199" s="52" t="s">
        <v>448</v>
      </c>
      <c r="D199" s="47"/>
      <c r="E199" s="47"/>
      <c r="F199" s="47"/>
    </row>
    <row r="200" spans="1:6" ht="13.5" hidden="1" customHeight="1" x14ac:dyDescent="0.3">
      <c r="A200" s="42"/>
      <c r="B200" s="49" t="s">
        <v>79</v>
      </c>
      <c r="C200" s="49" t="s">
        <v>449</v>
      </c>
      <c r="D200" s="49"/>
      <c r="E200" s="49"/>
      <c r="F200" s="49"/>
    </row>
    <row r="201" spans="1:6" ht="13.5" hidden="1" customHeight="1" x14ac:dyDescent="0.3">
      <c r="A201" s="42"/>
      <c r="B201" s="48" t="s">
        <v>450</v>
      </c>
      <c r="C201" s="48" t="s">
        <v>451</v>
      </c>
      <c r="D201" s="47"/>
      <c r="E201" s="47"/>
      <c r="F201" s="47"/>
    </row>
    <row r="202" spans="1:6" ht="13.5" hidden="1" customHeight="1" x14ac:dyDescent="0.3">
      <c r="A202" s="42"/>
      <c r="B202" s="44" t="s">
        <v>452</v>
      </c>
      <c r="C202" s="44" t="s">
        <v>453</v>
      </c>
      <c r="D202" s="49" t="s">
        <v>799</v>
      </c>
      <c r="E202" s="49" t="s">
        <v>777</v>
      </c>
      <c r="F202" s="49" t="s">
        <v>777</v>
      </c>
    </row>
    <row r="203" spans="1:6" ht="13.5" hidden="1" customHeight="1" x14ac:dyDescent="0.3">
      <c r="A203" s="42"/>
      <c r="B203" s="48" t="s">
        <v>454</v>
      </c>
      <c r="C203" s="48" t="s">
        <v>455</v>
      </c>
      <c r="D203" s="47" t="s">
        <v>799</v>
      </c>
      <c r="E203" s="47" t="s">
        <v>777</v>
      </c>
      <c r="F203" s="47" t="s">
        <v>777</v>
      </c>
    </row>
    <row r="204" spans="1:6" ht="13.5" hidden="1" customHeight="1" x14ac:dyDescent="0.3">
      <c r="A204" s="42"/>
      <c r="B204" s="51" t="s">
        <v>456</v>
      </c>
      <c r="C204" s="51" t="s">
        <v>457</v>
      </c>
      <c r="D204" s="49" t="s">
        <v>799</v>
      </c>
      <c r="E204" s="49" t="s">
        <v>777</v>
      </c>
      <c r="F204" s="49" t="s">
        <v>777</v>
      </c>
    </row>
    <row r="205" spans="1:6" ht="13.5" hidden="1" customHeight="1" x14ac:dyDescent="0.3">
      <c r="A205" s="42"/>
      <c r="B205" s="52" t="s">
        <v>458</v>
      </c>
      <c r="C205" s="52" t="s">
        <v>459</v>
      </c>
      <c r="D205" s="47" t="s">
        <v>799</v>
      </c>
      <c r="E205" s="47" t="s">
        <v>777</v>
      </c>
      <c r="F205" s="47" t="s">
        <v>777</v>
      </c>
    </row>
    <row r="206" spans="1:6" ht="13.5" hidden="1" customHeight="1" x14ac:dyDescent="0.3">
      <c r="A206" s="42"/>
      <c r="B206" s="51" t="s">
        <v>460</v>
      </c>
      <c r="C206" s="51" t="s">
        <v>461</v>
      </c>
      <c r="D206" s="49" t="s">
        <v>799</v>
      </c>
      <c r="E206" s="49" t="s">
        <v>777</v>
      </c>
      <c r="F206" s="49" t="s">
        <v>777</v>
      </c>
    </row>
    <row r="207" spans="1:6" ht="13.5" hidden="1" customHeight="1" x14ac:dyDescent="0.3">
      <c r="A207" s="42"/>
      <c r="B207" s="52" t="s">
        <v>462</v>
      </c>
      <c r="C207" s="52" t="s">
        <v>463</v>
      </c>
      <c r="D207" s="47" t="s">
        <v>777</v>
      </c>
      <c r="E207" s="47" t="s">
        <v>777</v>
      </c>
      <c r="F207" s="47" t="s">
        <v>777</v>
      </c>
    </row>
    <row r="208" spans="1:6" ht="13.5" hidden="1" customHeight="1" x14ac:dyDescent="0.3">
      <c r="A208" s="42"/>
      <c r="B208" s="51" t="s">
        <v>464</v>
      </c>
      <c r="C208" s="51" t="s">
        <v>465</v>
      </c>
      <c r="D208" s="49" t="s">
        <v>777</v>
      </c>
      <c r="E208" s="49" t="s">
        <v>777</v>
      </c>
      <c r="F208" s="49" t="s">
        <v>777</v>
      </c>
    </row>
    <row r="209" spans="1:6" ht="13.5" hidden="1" customHeight="1" x14ac:dyDescent="0.3">
      <c r="A209" s="42"/>
      <c r="B209" s="48" t="s">
        <v>466</v>
      </c>
      <c r="C209" s="48" t="s">
        <v>467</v>
      </c>
      <c r="D209" s="47" t="s">
        <v>799</v>
      </c>
      <c r="E209" s="47" t="s">
        <v>777</v>
      </c>
      <c r="F209" s="47" t="s">
        <v>777</v>
      </c>
    </row>
    <row r="210" spans="1:6" ht="13.5" hidden="1" customHeight="1" x14ac:dyDescent="0.3">
      <c r="A210" s="42"/>
      <c r="B210" s="49" t="s">
        <v>468</v>
      </c>
      <c r="C210" s="49" t="s">
        <v>469</v>
      </c>
      <c r="D210" s="49" t="s">
        <v>777</v>
      </c>
      <c r="E210" s="49" t="s">
        <v>777</v>
      </c>
      <c r="F210" s="49" t="s">
        <v>777</v>
      </c>
    </row>
    <row r="211" spans="1:6" ht="13.5" hidden="1" customHeight="1" x14ac:dyDescent="0.3">
      <c r="A211" s="42"/>
      <c r="B211" s="48" t="s">
        <v>470</v>
      </c>
      <c r="C211" s="48" t="s">
        <v>471</v>
      </c>
      <c r="D211" s="47" t="s">
        <v>799</v>
      </c>
      <c r="E211" s="47" t="s">
        <v>777</v>
      </c>
      <c r="F211" s="47" t="s">
        <v>777</v>
      </c>
    </row>
    <row r="212" spans="1:6" ht="13.5" hidden="1" customHeight="1" x14ac:dyDescent="0.3">
      <c r="A212" s="42"/>
      <c r="B212" s="49" t="s">
        <v>472</v>
      </c>
      <c r="C212" s="49" t="s">
        <v>473</v>
      </c>
      <c r="D212" s="49" t="s">
        <v>799</v>
      </c>
      <c r="E212" s="49" t="s">
        <v>777</v>
      </c>
      <c r="F212" s="49" t="s">
        <v>777</v>
      </c>
    </row>
    <row r="213" spans="1:6" ht="13.5" hidden="1" customHeight="1" x14ac:dyDescent="0.3">
      <c r="A213" s="42"/>
      <c r="B213" s="52" t="s">
        <v>474</v>
      </c>
      <c r="C213" s="52" t="s">
        <v>475</v>
      </c>
      <c r="D213" s="47"/>
      <c r="E213" s="47"/>
      <c r="F213" s="47"/>
    </row>
    <row r="214" spans="1:6" ht="13.5" hidden="1" customHeight="1" x14ac:dyDescent="0.3">
      <c r="A214" s="42"/>
      <c r="B214" s="55" t="s">
        <v>476</v>
      </c>
      <c r="C214" s="55" t="s">
        <v>477</v>
      </c>
      <c r="D214" s="49"/>
      <c r="E214" s="49"/>
      <c r="F214" s="49"/>
    </row>
    <row r="215" spans="1:6" ht="13.5" hidden="1" customHeight="1" x14ac:dyDescent="0.3">
      <c r="A215" s="42"/>
      <c r="B215" s="56" t="s">
        <v>478</v>
      </c>
      <c r="C215" s="56" t="s">
        <v>479</v>
      </c>
      <c r="D215" s="47"/>
      <c r="E215" s="47"/>
      <c r="F215" s="47"/>
    </row>
    <row r="216" spans="1:6" ht="13.5" hidden="1" customHeight="1" x14ac:dyDescent="0.3">
      <c r="A216" s="42"/>
      <c r="B216" s="55" t="s">
        <v>480</v>
      </c>
      <c r="C216" s="55" t="s">
        <v>481</v>
      </c>
      <c r="D216" s="49"/>
      <c r="E216" s="49"/>
      <c r="F216" s="49"/>
    </row>
    <row r="217" spans="1:6" ht="13.5" hidden="1" customHeight="1" x14ac:dyDescent="0.3">
      <c r="A217" s="42"/>
      <c r="B217" s="52" t="s">
        <v>482</v>
      </c>
      <c r="C217" s="52" t="s">
        <v>483</v>
      </c>
      <c r="D217" s="47"/>
      <c r="E217" s="47"/>
      <c r="F217" s="47"/>
    </row>
    <row r="218" spans="1:6" ht="13.5" hidden="1" customHeight="1" x14ac:dyDescent="0.3">
      <c r="A218" s="42"/>
      <c r="B218" s="51" t="s">
        <v>484</v>
      </c>
      <c r="C218" s="51" t="s">
        <v>485</v>
      </c>
      <c r="D218" s="49"/>
      <c r="E218" s="49"/>
      <c r="F218" s="49"/>
    </row>
    <row r="219" spans="1:6" ht="13.5" hidden="1" customHeight="1" x14ac:dyDescent="0.3">
      <c r="A219" s="42"/>
      <c r="B219" s="48" t="s">
        <v>486</v>
      </c>
      <c r="C219" s="48" t="s">
        <v>487</v>
      </c>
      <c r="D219" s="47" t="s">
        <v>799</v>
      </c>
      <c r="E219" s="47" t="s">
        <v>777</v>
      </c>
      <c r="F219" s="47" t="s">
        <v>777</v>
      </c>
    </row>
    <row r="220" spans="1:6" ht="21.75" hidden="1" customHeight="1" x14ac:dyDescent="0.3">
      <c r="A220" s="42"/>
      <c r="B220" s="51" t="s">
        <v>488</v>
      </c>
      <c r="C220" s="51" t="s">
        <v>489</v>
      </c>
      <c r="D220" s="49"/>
      <c r="E220" s="49"/>
      <c r="F220" s="49"/>
    </row>
    <row r="221" spans="1:6" ht="13.5" hidden="1" customHeight="1" x14ac:dyDescent="0.3">
      <c r="A221" s="42"/>
      <c r="B221" s="56" t="s">
        <v>490</v>
      </c>
      <c r="C221" s="56" t="s">
        <v>491</v>
      </c>
      <c r="D221" s="47"/>
      <c r="E221" s="47"/>
      <c r="F221" s="47"/>
    </row>
    <row r="222" spans="1:6" ht="13.5" hidden="1" customHeight="1" x14ac:dyDescent="0.3">
      <c r="A222" s="42"/>
      <c r="B222" s="53" t="s">
        <v>492</v>
      </c>
      <c r="C222" s="53" t="s">
        <v>493</v>
      </c>
      <c r="D222" s="49"/>
      <c r="E222" s="49"/>
      <c r="F222" s="49"/>
    </row>
    <row r="223" spans="1:6" ht="13.5" hidden="1" customHeight="1" x14ac:dyDescent="0.3">
      <c r="A223" s="42"/>
      <c r="B223" s="54" t="s">
        <v>494</v>
      </c>
      <c r="C223" s="54" t="s">
        <v>495</v>
      </c>
      <c r="D223" s="47"/>
      <c r="E223" s="47"/>
      <c r="F223" s="47"/>
    </row>
    <row r="224" spans="1:6" ht="13.5" hidden="1" customHeight="1" x14ac:dyDescent="0.3">
      <c r="A224" s="42"/>
      <c r="B224" s="53" t="s">
        <v>496</v>
      </c>
      <c r="C224" s="53" t="s">
        <v>497</v>
      </c>
      <c r="D224" s="49"/>
      <c r="E224" s="49"/>
      <c r="F224" s="49"/>
    </row>
    <row r="225" spans="1:6" ht="21.75" hidden="1" customHeight="1" x14ac:dyDescent="0.3">
      <c r="A225" s="42"/>
      <c r="B225" s="54" t="s">
        <v>498</v>
      </c>
      <c r="C225" s="54" t="s">
        <v>499</v>
      </c>
      <c r="D225" s="47"/>
      <c r="E225" s="47"/>
      <c r="F225" s="47"/>
    </row>
    <row r="226" spans="1:6" ht="13.5" hidden="1" customHeight="1" x14ac:dyDescent="0.3">
      <c r="A226" s="42"/>
      <c r="B226" s="55" t="s">
        <v>500</v>
      </c>
      <c r="C226" s="55" t="s">
        <v>501</v>
      </c>
      <c r="D226" s="49"/>
      <c r="E226" s="49"/>
      <c r="F226" s="49"/>
    </row>
    <row r="227" spans="1:6" ht="13.5" hidden="1" customHeight="1" x14ac:dyDescent="0.3">
      <c r="A227" s="42"/>
      <c r="B227" s="56" t="s">
        <v>502</v>
      </c>
      <c r="C227" s="56" t="s">
        <v>503</v>
      </c>
      <c r="D227" s="47"/>
      <c r="E227" s="47"/>
      <c r="F227" s="47"/>
    </row>
    <row r="228" spans="1:6" ht="13.5" hidden="1" customHeight="1" x14ac:dyDescent="0.3">
      <c r="A228" s="42"/>
      <c r="B228" s="55" t="s">
        <v>504</v>
      </c>
      <c r="C228" s="55" t="s">
        <v>505</v>
      </c>
      <c r="D228" s="49"/>
      <c r="E228" s="49"/>
      <c r="F228" s="49"/>
    </row>
    <row r="229" spans="1:6" ht="13.5" hidden="1" customHeight="1" x14ac:dyDescent="0.3">
      <c r="A229" s="42"/>
      <c r="B229" s="56" t="s">
        <v>506</v>
      </c>
      <c r="C229" s="56" t="s">
        <v>507</v>
      </c>
      <c r="D229" s="47"/>
      <c r="E229" s="47"/>
      <c r="F229" s="47"/>
    </row>
    <row r="230" spans="1:6" ht="13.5" hidden="1" customHeight="1" x14ac:dyDescent="0.3">
      <c r="A230" s="42"/>
      <c r="B230" s="51" t="s">
        <v>508</v>
      </c>
      <c r="C230" s="51" t="s">
        <v>509</v>
      </c>
      <c r="D230" s="49"/>
      <c r="E230" s="49"/>
      <c r="F230" s="49"/>
    </row>
    <row r="231" spans="1:6" ht="13.5" hidden="1" customHeight="1" x14ac:dyDescent="0.3">
      <c r="A231" s="42"/>
      <c r="B231" s="52" t="s">
        <v>510</v>
      </c>
      <c r="C231" s="52" t="s">
        <v>511</v>
      </c>
      <c r="D231" s="47"/>
      <c r="E231" s="47"/>
      <c r="F231" s="47"/>
    </row>
    <row r="232" spans="1:6" ht="13.5" hidden="1" customHeight="1" x14ac:dyDescent="0.3">
      <c r="A232" s="42"/>
      <c r="B232" s="51" t="s">
        <v>512</v>
      </c>
      <c r="C232" s="51" t="s">
        <v>513</v>
      </c>
      <c r="D232" s="49"/>
      <c r="E232" s="49"/>
      <c r="F232" s="49"/>
    </row>
    <row r="233" spans="1:6" ht="21.75" hidden="1" customHeight="1" x14ac:dyDescent="0.3">
      <c r="A233" s="42"/>
      <c r="B233" s="52" t="s">
        <v>514</v>
      </c>
      <c r="C233" s="52" t="s">
        <v>515</v>
      </c>
      <c r="D233" s="47"/>
      <c r="E233" s="47"/>
      <c r="F233" s="47"/>
    </row>
    <row r="234" spans="1:6" ht="13.5" hidden="1" customHeight="1" x14ac:dyDescent="0.3">
      <c r="A234" s="42"/>
      <c r="B234" s="55" t="s">
        <v>516</v>
      </c>
      <c r="C234" s="55" t="s">
        <v>517</v>
      </c>
      <c r="D234" s="49"/>
      <c r="E234" s="49"/>
      <c r="F234" s="49"/>
    </row>
    <row r="235" spans="1:6" ht="13.5" hidden="1" customHeight="1" x14ac:dyDescent="0.3">
      <c r="A235" s="42"/>
      <c r="B235" s="56" t="s">
        <v>518</v>
      </c>
      <c r="C235" s="56" t="s">
        <v>519</v>
      </c>
      <c r="D235" s="47"/>
      <c r="E235" s="47"/>
      <c r="F235" s="47"/>
    </row>
    <row r="236" spans="1:6" ht="13.5" hidden="1" customHeight="1" x14ac:dyDescent="0.3">
      <c r="A236" s="42"/>
      <c r="B236" s="55" t="s">
        <v>520</v>
      </c>
      <c r="C236" s="55" t="s">
        <v>521</v>
      </c>
      <c r="D236" s="49"/>
      <c r="E236" s="49"/>
      <c r="F236" s="49"/>
    </row>
    <row r="237" spans="1:6" ht="13.5" hidden="1" customHeight="1" x14ac:dyDescent="0.3">
      <c r="A237" s="42"/>
      <c r="B237" s="56" t="s">
        <v>522</v>
      </c>
      <c r="C237" s="56" t="s">
        <v>523</v>
      </c>
      <c r="D237" s="47"/>
      <c r="E237" s="47"/>
      <c r="F237" s="47"/>
    </row>
    <row r="238" spans="1:6" ht="13.5" hidden="1" customHeight="1" x14ac:dyDescent="0.3">
      <c r="A238" s="42"/>
      <c r="B238" s="53" t="s">
        <v>524</v>
      </c>
      <c r="C238" s="53" t="s">
        <v>525</v>
      </c>
      <c r="D238" s="49"/>
      <c r="E238" s="49"/>
      <c r="F238" s="49"/>
    </row>
    <row r="239" spans="1:6" ht="13.5" hidden="1" customHeight="1" x14ac:dyDescent="0.3">
      <c r="A239" s="42"/>
      <c r="B239" s="54" t="s">
        <v>526</v>
      </c>
      <c r="C239" s="54" t="s">
        <v>527</v>
      </c>
      <c r="D239" s="47"/>
      <c r="E239" s="47"/>
      <c r="F239" s="47"/>
    </row>
    <row r="240" spans="1:6" ht="13.5" hidden="1" customHeight="1" x14ac:dyDescent="0.3">
      <c r="A240" s="42"/>
      <c r="B240" s="53" t="s">
        <v>528</v>
      </c>
      <c r="C240" s="53" t="s">
        <v>529</v>
      </c>
      <c r="D240" s="49"/>
      <c r="E240" s="49"/>
      <c r="F240" s="49"/>
    </row>
    <row r="241" spans="1:6" ht="13.5" hidden="1" customHeight="1" x14ac:dyDescent="0.3">
      <c r="A241" s="42"/>
      <c r="B241" s="54" t="s">
        <v>530</v>
      </c>
      <c r="C241" s="54" t="s">
        <v>531</v>
      </c>
      <c r="D241" s="47"/>
      <c r="E241" s="47"/>
      <c r="F241" s="47"/>
    </row>
    <row r="242" spans="1:6" ht="13.5" hidden="1" customHeight="1" x14ac:dyDescent="0.3">
      <c r="A242" s="42"/>
      <c r="B242" s="53" t="s">
        <v>532</v>
      </c>
      <c r="C242" s="53" t="s">
        <v>533</v>
      </c>
      <c r="D242" s="49"/>
      <c r="E242" s="49"/>
      <c r="F242" s="49"/>
    </row>
    <row r="243" spans="1:6" ht="21.75" hidden="1" customHeight="1" x14ac:dyDescent="0.3">
      <c r="A243" s="42"/>
      <c r="B243" s="56" t="s">
        <v>534</v>
      </c>
      <c r="C243" s="56" t="s">
        <v>535</v>
      </c>
      <c r="D243" s="47"/>
      <c r="E243" s="47"/>
      <c r="F243" s="47"/>
    </row>
    <row r="244" spans="1:6" ht="21.75" hidden="1" customHeight="1" x14ac:dyDescent="0.3">
      <c r="A244" s="42"/>
      <c r="B244" s="51" t="s">
        <v>536</v>
      </c>
      <c r="C244" s="51" t="s">
        <v>537</v>
      </c>
      <c r="D244" s="49"/>
      <c r="E244" s="49"/>
      <c r="F244" s="49"/>
    </row>
    <row r="245" spans="1:6" ht="13.5" hidden="1" customHeight="1" x14ac:dyDescent="0.3">
      <c r="A245" s="42"/>
      <c r="B245" s="52" t="s">
        <v>538</v>
      </c>
      <c r="C245" s="52" t="s">
        <v>539</v>
      </c>
      <c r="D245" s="47"/>
      <c r="E245" s="47"/>
      <c r="F245" s="47"/>
    </row>
    <row r="246" spans="1:6" ht="21.75" hidden="1" customHeight="1" x14ac:dyDescent="0.3">
      <c r="A246" s="42"/>
      <c r="B246" s="49" t="s">
        <v>540</v>
      </c>
      <c r="C246" s="49" t="s">
        <v>541</v>
      </c>
      <c r="D246" s="49" t="s">
        <v>799</v>
      </c>
      <c r="E246" s="49" t="s">
        <v>777</v>
      </c>
      <c r="F246" s="49" t="s">
        <v>777</v>
      </c>
    </row>
    <row r="247" spans="1:6" ht="21.75" hidden="1" customHeight="1" x14ac:dyDescent="0.3">
      <c r="A247" s="42"/>
      <c r="B247" s="48" t="s">
        <v>542</v>
      </c>
      <c r="C247" s="48" t="s">
        <v>543</v>
      </c>
      <c r="D247" s="47" t="s">
        <v>799</v>
      </c>
      <c r="E247" s="47" t="s">
        <v>777</v>
      </c>
      <c r="F247" s="47" t="s">
        <v>777</v>
      </c>
    </row>
    <row r="248" spans="1:6" ht="22.5" hidden="1" customHeight="1" x14ac:dyDescent="0.3">
      <c r="A248" s="42"/>
      <c r="B248" s="44" t="s">
        <v>544</v>
      </c>
      <c r="C248" s="44" t="s">
        <v>545</v>
      </c>
      <c r="D248" s="49"/>
      <c r="E248" s="49"/>
      <c r="F248" s="49"/>
    </row>
    <row r="249" spans="1:6" ht="13.5" hidden="1" customHeight="1" x14ac:dyDescent="0.3">
      <c r="A249" s="42"/>
      <c r="B249" s="48" t="s">
        <v>546</v>
      </c>
      <c r="C249" s="48" t="s">
        <v>547</v>
      </c>
      <c r="D249" s="47" t="s">
        <v>777</v>
      </c>
      <c r="E249" s="47" t="s">
        <v>777</v>
      </c>
      <c r="F249" s="47" t="s">
        <v>777</v>
      </c>
    </row>
    <row r="250" spans="1:6" ht="13.5" hidden="1" customHeight="1" x14ac:dyDescent="0.3">
      <c r="A250" s="42"/>
      <c r="B250" s="51" t="s">
        <v>548</v>
      </c>
      <c r="C250" s="51" t="s">
        <v>549</v>
      </c>
      <c r="D250" s="49"/>
      <c r="E250" s="49"/>
      <c r="F250" s="49"/>
    </row>
    <row r="251" spans="1:6" ht="13.5" hidden="1" customHeight="1" x14ac:dyDescent="0.3">
      <c r="A251" s="42"/>
      <c r="B251" s="52" t="s">
        <v>550</v>
      </c>
      <c r="C251" s="52" t="s">
        <v>551</v>
      </c>
      <c r="D251" s="47"/>
      <c r="E251" s="47"/>
      <c r="F251" s="47"/>
    </row>
    <row r="252" spans="1:6" ht="13.5" hidden="1" customHeight="1" x14ac:dyDescent="0.3">
      <c r="A252" s="42"/>
      <c r="B252" s="51" t="s">
        <v>552</v>
      </c>
      <c r="C252" s="51" t="s">
        <v>553</v>
      </c>
      <c r="D252" s="49"/>
      <c r="E252" s="49"/>
      <c r="F252" s="49"/>
    </row>
    <row r="253" spans="1:6" ht="13.5" hidden="1" customHeight="1" x14ac:dyDescent="0.3">
      <c r="A253" s="42"/>
      <c r="B253" s="48" t="s">
        <v>554</v>
      </c>
      <c r="C253" s="48" t="s">
        <v>555</v>
      </c>
      <c r="D253" s="47"/>
      <c r="E253" s="47"/>
      <c r="F253" s="47"/>
    </row>
    <row r="254" spans="1:6" ht="13.5" hidden="1" customHeight="1" x14ac:dyDescent="0.3">
      <c r="A254" s="42"/>
      <c r="B254" s="49" t="s">
        <v>556</v>
      </c>
      <c r="C254" s="49" t="s">
        <v>557</v>
      </c>
      <c r="D254" s="49"/>
      <c r="E254" s="49"/>
      <c r="F254" s="49"/>
    </row>
    <row r="255" spans="1:6" ht="13.5" hidden="1" customHeight="1" x14ac:dyDescent="0.3">
      <c r="A255" s="42"/>
      <c r="B255" s="52" t="s">
        <v>558</v>
      </c>
      <c r="C255" s="52" t="s">
        <v>559</v>
      </c>
      <c r="D255" s="47"/>
      <c r="E255" s="47"/>
      <c r="F255" s="47"/>
    </row>
    <row r="256" spans="1:6" ht="13.5" hidden="1" customHeight="1" x14ac:dyDescent="0.3">
      <c r="A256" s="42"/>
      <c r="B256" s="55" t="s">
        <v>560</v>
      </c>
      <c r="C256" s="55" t="s">
        <v>561</v>
      </c>
      <c r="D256" s="49"/>
      <c r="E256" s="49"/>
      <c r="F256" s="49"/>
    </row>
    <row r="257" spans="1:6" ht="13.5" hidden="1" customHeight="1" x14ac:dyDescent="0.3">
      <c r="A257" s="42"/>
      <c r="B257" s="56" t="s">
        <v>562</v>
      </c>
      <c r="C257" s="56" t="s">
        <v>563</v>
      </c>
      <c r="D257" s="47"/>
      <c r="E257" s="47"/>
      <c r="F257" s="47"/>
    </row>
    <row r="258" spans="1:6" ht="13.5" hidden="1" customHeight="1" x14ac:dyDescent="0.3">
      <c r="A258" s="42"/>
      <c r="B258" s="51" t="s">
        <v>564</v>
      </c>
      <c r="C258" s="51" t="s">
        <v>565</v>
      </c>
      <c r="D258" s="49"/>
      <c r="E258" s="49"/>
      <c r="F258" s="49"/>
    </row>
    <row r="259" spans="1:6" ht="13.5" hidden="1" customHeight="1" x14ac:dyDescent="0.3">
      <c r="A259" s="42"/>
      <c r="B259" s="56" t="s">
        <v>566</v>
      </c>
      <c r="C259" s="56" t="s">
        <v>567</v>
      </c>
      <c r="D259" s="47" t="s">
        <v>777</v>
      </c>
      <c r="E259" s="47" t="s">
        <v>777</v>
      </c>
      <c r="F259" s="47" t="s">
        <v>777</v>
      </c>
    </row>
    <row r="260" spans="1:6" ht="13.5" hidden="1" customHeight="1" x14ac:dyDescent="0.3">
      <c r="A260" s="42"/>
      <c r="B260" s="53" t="s">
        <v>568</v>
      </c>
      <c r="C260" s="53" t="s">
        <v>569</v>
      </c>
      <c r="D260" s="49" t="s">
        <v>777</v>
      </c>
      <c r="E260" s="49" t="s">
        <v>777</v>
      </c>
      <c r="F260" s="49" t="s">
        <v>777</v>
      </c>
    </row>
    <row r="261" spans="1:6" ht="13.5" hidden="1" customHeight="1" x14ac:dyDescent="0.3">
      <c r="A261" s="42"/>
      <c r="B261" s="54" t="s">
        <v>570</v>
      </c>
      <c r="C261" s="54" t="s">
        <v>571</v>
      </c>
      <c r="D261" s="47"/>
      <c r="E261" s="47"/>
      <c r="F261" s="47"/>
    </row>
    <row r="262" spans="1:6" ht="13.5" hidden="1" customHeight="1" x14ac:dyDescent="0.3">
      <c r="A262" s="42"/>
      <c r="B262" s="53" t="s">
        <v>572</v>
      </c>
      <c r="C262" s="53" t="s">
        <v>573</v>
      </c>
      <c r="D262" s="49"/>
      <c r="E262" s="49"/>
      <c r="F262" s="49"/>
    </row>
    <row r="263" spans="1:6" ht="13.5" hidden="1" customHeight="1" x14ac:dyDescent="0.3">
      <c r="A263" s="42"/>
      <c r="B263" s="58" t="s">
        <v>574</v>
      </c>
      <c r="C263" s="58" t="s">
        <v>575</v>
      </c>
      <c r="D263" s="47"/>
      <c r="E263" s="47"/>
      <c r="F263" s="47"/>
    </row>
    <row r="264" spans="1:6" ht="13.5" hidden="1" customHeight="1" x14ac:dyDescent="0.3">
      <c r="A264" s="42"/>
      <c r="B264" s="57" t="s">
        <v>576</v>
      </c>
      <c r="C264" s="57" t="s">
        <v>577</v>
      </c>
      <c r="D264" s="49"/>
      <c r="E264" s="49"/>
      <c r="F264" s="49"/>
    </row>
    <row r="265" spans="1:6" ht="13.5" hidden="1" customHeight="1" x14ac:dyDescent="0.3">
      <c r="A265" s="42"/>
      <c r="B265" s="54" t="s">
        <v>578</v>
      </c>
      <c r="C265" s="54" t="s">
        <v>579</v>
      </c>
      <c r="D265" s="47"/>
      <c r="E265" s="47"/>
      <c r="F265" s="47"/>
    </row>
    <row r="266" spans="1:6" ht="13.5" hidden="1" customHeight="1" x14ac:dyDescent="0.3">
      <c r="A266" s="42"/>
      <c r="B266" s="53" t="s">
        <v>580</v>
      </c>
      <c r="C266" s="53" t="s">
        <v>581</v>
      </c>
      <c r="D266" s="49"/>
      <c r="E266" s="49"/>
      <c r="F266" s="49"/>
    </row>
    <row r="267" spans="1:6" ht="13.5" hidden="1" customHeight="1" x14ac:dyDescent="0.3">
      <c r="A267" s="42"/>
      <c r="B267" s="54" t="s">
        <v>582</v>
      </c>
      <c r="C267" s="54" t="s">
        <v>583</v>
      </c>
      <c r="D267" s="47"/>
      <c r="E267" s="47"/>
      <c r="F267" s="47"/>
    </row>
    <row r="268" spans="1:6" ht="13.5" hidden="1" customHeight="1" x14ac:dyDescent="0.3">
      <c r="A268" s="42"/>
      <c r="B268" s="55" t="s">
        <v>584</v>
      </c>
      <c r="C268" s="55" t="s">
        <v>585</v>
      </c>
      <c r="D268" s="49"/>
      <c r="E268" s="49"/>
      <c r="F268" s="49"/>
    </row>
    <row r="269" spans="1:6" ht="13.5" hidden="1" customHeight="1" x14ac:dyDescent="0.3">
      <c r="A269" s="42"/>
      <c r="B269" s="54" t="s">
        <v>586</v>
      </c>
      <c r="C269" s="54" t="s">
        <v>587</v>
      </c>
      <c r="D269" s="47"/>
      <c r="E269" s="47"/>
      <c r="F269" s="47"/>
    </row>
    <row r="270" spans="1:6" ht="13.5" hidden="1" customHeight="1" x14ac:dyDescent="0.3">
      <c r="A270" s="42"/>
      <c r="B270" s="53" t="s">
        <v>588</v>
      </c>
      <c r="C270" s="53" t="s">
        <v>589</v>
      </c>
      <c r="D270" s="49"/>
      <c r="E270" s="49"/>
      <c r="F270" s="49"/>
    </row>
    <row r="271" spans="1:6" ht="13.5" hidden="1" customHeight="1" x14ac:dyDescent="0.3">
      <c r="A271" s="42"/>
      <c r="B271" s="54" t="s">
        <v>590</v>
      </c>
      <c r="C271" s="54" t="s">
        <v>591</v>
      </c>
      <c r="D271" s="47"/>
      <c r="E271" s="47"/>
      <c r="F271" s="47"/>
    </row>
    <row r="272" spans="1:6" ht="13.5" hidden="1" customHeight="1" x14ac:dyDescent="0.3">
      <c r="A272" s="42"/>
      <c r="B272" s="53" t="s">
        <v>592</v>
      </c>
      <c r="C272" s="53" t="s">
        <v>593</v>
      </c>
      <c r="D272" s="49"/>
      <c r="E272" s="49"/>
      <c r="F272" s="49"/>
    </row>
    <row r="273" spans="1:6" ht="13.5" hidden="1" customHeight="1" x14ac:dyDescent="0.3">
      <c r="A273" s="42"/>
      <c r="B273" s="54" t="s">
        <v>594</v>
      </c>
      <c r="C273" s="54" t="s">
        <v>595</v>
      </c>
      <c r="D273" s="47"/>
      <c r="E273" s="47"/>
      <c r="F273" s="47"/>
    </row>
    <row r="274" spans="1:6" ht="13.5" hidden="1" customHeight="1" x14ac:dyDescent="0.3">
      <c r="A274" s="42"/>
      <c r="B274" s="55" t="s">
        <v>596</v>
      </c>
      <c r="C274" s="55" t="s">
        <v>597</v>
      </c>
      <c r="D274" s="49"/>
      <c r="E274" s="49"/>
      <c r="F274" s="49"/>
    </row>
    <row r="275" spans="1:6" ht="13.5" hidden="1" customHeight="1" x14ac:dyDescent="0.3">
      <c r="A275" s="42"/>
      <c r="B275" s="56" t="s">
        <v>598</v>
      </c>
      <c r="C275" s="56" t="s">
        <v>599</v>
      </c>
      <c r="D275" s="47"/>
      <c r="E275" s="47"/>
      <c r="F275" s="47"/>
    </row>
    <row r="276" spans="1:6" ht="13.5" hidden="1" customHeight="1" x14ac:dyDescent="0.3">
      <c r="A276" s="42"/>
      <c r="B276" s="55" t="s">
        <v>600</v>
      </c>
      <c r="C276" s="55" t="s">
        <v>601</v>
      </c>
      <c r="D276" s="49"/>
      <c r="E276" s="49"/>
      <c r="F276" s="49"/>
    </row>
    <row r="277" spans="1:6" ht="13.5" hidden="1" customHeight="1" x14ac:dyDescent="0.3">
      <c r="A277" s="42"/>
      <c r="B277" s="56" t="s">
        <v>602</v>
      </c>
      <c r="C277" s="56" t="s">
        <v>603</v>
      </c>
      <c r="D277" s="47"/>
      <c r="E277" s="47"/>
      <c r="F277" s="47"/>
    </row>
    <row r="278" spans="1:6" ht="13.5" hidden="1" customHeight="1" x14ac:dyDescent="0.3">
      <c r="A278" s="42"/>
      <c r="B278" s="55" t="s">
        <v>562</v>
      </c>
      <c r="C278" s="55" t="s">
        <v>604</v>
      </c>
      <c r="D278" s="49"/>
      <c r="E278" s="49"/>
      <c r="F278" s="49"/>
    </row>
    <row r="279" spans="1:6" ht="13.5" hidden="1" customHeight="1" x14ac:dyDescent="0.3">
      <c r="A279" s="42"/>
      <c r="B279" s="52" t="s">
        <v>605</v>
      </c>
      <c r="C279" s="52" t="s">
        <v>606</v>
      </c>
      <c r="D279" s="47"/>
      <c r="E279" s="47"/>
      <c r="F279" s="47"/>
    </row>
    <row r="280" spans="1:6" ht="13.5" hidden="1" customHeight="1" x14ac:dyDescent="0.3">
      <c r="A280" s="42"/>
      <c r="B280" s="51" t="s">
        <v>607</v>
      </c>
      <c r="C280" s="51" t="s">
        <v>608</v>
      </c>
      <c r="D280" s="49"/>
      <c r="E280" s="49"/>
      <c r="F280" s="49"/>
    </row>
    <row r="281" spans="1:6" ht="13.5" hidden="1" customHeight="1" x14ac:dyDescent="0.3">
      <c r="A281" s="42"/>
      <c r="B281" s="48" t="s">
        <v>609</v>
      </c>
      <c r="C281" s="48" t="s">
        <v>610</v>
      </c>
      <c r="D281" s="47"/>
      <c r="E281" s="47"/>
      <c r="F281" s="47"/>
    </row>
    <row r="282" spans="1:6" ht="13.5" hidden="1" customHeight="1" x14ac:dyDescent="0.3">
      <c r="A282" s="42"/>
      <c r="B282" s="49" t="s">
        <v>611</v>
      </c>
      <c r="C282" s="49" t="s">
        <v>612</v>
      </c>
      <c r="D282" s="49"/>
      <c r="E282" s="49"/>
      <c r="F282" s="49"/>
    </row>
    <row r="283" spans="1:6" ht="13.5" hidden="1" customHeight="1" x14ac:dyDescent="0.3">
      <c r="A283" s="42"/>
      <c r="B283" s="52" t="s">
        <v>613</v>
      </c>
      <c r="C283" s="52" t="s">
        <v>614</v>
      </c>
      <c r="D283" s="47"/>
      <c r="E283" s="47"/>
      <c r="F283" s="47"/>
    </row>
    <row r="284" spans="1:6" ht="13.5" hidden="1" customHeight="1" x14ac:dyDescent="0.3">
      <c r="A284" s="42"/>
      <c r="B284" s="51" t="s">
        <v>615</v>
      </c>
      <c r="C284" s="51" t="s">
        <v>616</v>
      </c>
      <c r="D284" s="49"/>
      <c r="E284" s="49"/>
      <c r="F284" s="49"/>
    </row>
    <row r="285" spans="1:6" ht="13.5" hidden="1" customHeight="1" x14ac:dyDescent="0.3">
      <c r="A285" s="42"/>
      <c r="B285" s="48" t="s">
        <v>617</v>
      </c>
      <c r="C285" s="48" t="s">
        <v>618</v>
      </c>
      <c r="D285" s="47"/>
      <c r="E285" s="47"/>
      <c r="F285" s="47"/>
    </row>
    <row r="286" spans="1:6" ht="13.5" hidden="1" customHeight="1" x14ac:dyDescent="0.3">
      <c r="A286" s="42"/>
      <c r="B286" s="44" t="s">
        <v>619</v>
      </c>
      <c r="C286" s="44" t="s">
        <v>620</v>
      </c>
      <c r="D286" s="49"/>
      <c r="E286" s="49"/>
      <c r="F286" s="49"/>
    </row>
    <row r="287" spans="1:6" ht="13.5" hidden="1" customHeight="1" x14ac:dyDescent="0.3">
      <c r="A287" s="42"/>
      <c r="B287" s="48" t="s">
        <v>621</v>
      </c>
      <c r="C287" s="48" t="s">
        <v>622</v>
      </c>
      <c r="D287" s="47"/>
      <c r="E287" s="47"/>
      <c r="F287" s="47"/>
    </row>
    <row r="288" spans="1:6" ht="21.75" hidden="1" customHeight="1" x14ac:dyDescent="0.3">
      <c r="A288" s="42"/>
      <c r="B288" s="51" t="s">
        <v>623</v>
      </c>
      <c r="C288" s="51" t="s">
        <v>624</v>
      </c>
      <c r="D288" s="49"/>
      <c r="E288" s="49"/>
      <c r="F288" s="49"/>
    </row>
    <row r="289" spans="1:6" ht="13.5" hidden="1" customHeight="1" x14ac:dyDescent="0.3">
      <c r="A289" s="42"/>
      <c r="B289" s="56" t="s">
        <v>625</v>
      </c>
      <c r="C289" s="56" t="s">
        <v>626</v>
      </c>
      <c r="D289" s="47"/>
      <c r="E289" s="47"/>
      <c r="F289" s="47"/>
    </row>
    <row r="290" spans="1:6" ht="13.5" hidden="1" customHeight="1" x14ac:dyDescent="0.3">
      <c r="A290" s="42"/>
      <c r="B290" s="55" t="s">
        <v>627</v>
      </c>
      <c r="C290" s="55" t="s">
        <v>628</v>
      </c>
      <c r="D290" s="49"/>
      <c r="E290" s="49"/>
      <c r="F290" s="49"/>
    </row>
    <row r="291" spans="1:6" ht="13.5" hidden="1" customHeight="1" x14ac:dyDescent="0.3">
      <c r="A291" s="42"/>
      <c r="B291" s="56" t="s">
        <v>629</v>
      </c>
      <c r="C291" s="56" t="s">
        <v>630</v>
      </c>
      <c r="D291" s="47"/>
      <c r="E291" s="47"/>
      <c r="F291" s="47"/>
    </row>
    <row r="292" spans="1:6" ht="13.5" hidden="1" customHeight="1" x14ac:dyDescent="0.3">
      <c r="A292" s="42"/>
      <c r="B292" s="51" t="s">
        <v>631</v>
      </c>
      <c r="C292" s="51" t="s">
        <v>632</v>
      </c>
      <c r="D292" s="49"/>
      <c r="E292" s="49"/>
      <c r="F292" s="49"/>
    </row>
    <row r="293" spans="1:6" ht="13.5" hidden="1" customHeight="1" x14ac:dyDescent="0.3">
      <c r="A293" s="42"/>
      <c r="B293" s="52" t="s">
        <v>633</v>
      </c>
      <c r="C293" s="52" t="s">
        <v>634</v>
      </c>
      <c r="D293" s="47"/>
      <c r="E293" s="47"/>
      <c r="F293" s="47"/>
    </row>
    <row r="294" spans="1:6" ht="13.5" hidden="1" customHeight="1" x14ac:dyDescent="0.3">
      <c r="A294" s="42"/>
      <c r="B294" s="51" t="s">
        <v>635</v>
      </c>
      <c r="C294" s="51" t="s">
        <v>636</v>
      </c>
      <c r="D294" s="49"/>
      <c r="E294" s="49"/>
      <c r="F294" s="49"/>
    </row>
    <row r="295" spans="1:6" ht="13.5" hidden="1" customHeight="1" x14ac:dyDescent="0.3">
      <c r="A295" s="42"/>
      <c r="B295" s="52" t="s">
        <v>637</v>
      </c>
      <c r="C295" s="52" t="s">
        <v>638</v>
      </c>
      <c r="D295" s="47"/>
      <c r="E295" s="47"/>
      <c r="F295" s="47"/>
    </row>
    <row r="296" spans="1:6" ht="13.5" hidden="1" customHeight="1" x14ac:dyDescent="0.3">
      <c r="A296" s="42"/>
      <c r="B296" s="51" t="s">
        <v>639</v>
      </c>
      <c r="C296" s="51" t="s">
        <v>640</v>
      </c>
      <c r="D296" s="49"/>
      <c r="E296" s="49"/>
      <c r="F296" s="49"/>
    </row>
    <row r="297" spans="1:6" ht="21.75" hidden="1" customHeight="1" x14ac:dyDescent="0.3">
      <c r="A297" s="42"/>
      <c r="B297" s="52" t="s">
        <v>641</v>
      </c>
      <c r="C297" s="52" t="s">
        <v>642</v>
      </c>
      <c r="D297" s="47"/>
      <c r="E297" s="47"/>
      <c r="F297" s="47"/>
    </row>
    <row r="298" spans="1:6" ht="13.5" hidden="1" customHeight="1" x14ac:dyDescent="0.3">
      <c r="A298" s="42"/>
      <c r="B298" s="49" t="s">
        <v>643</v>
      </c>
      <c r="C298" s="49" t="s">
        <v>644</v>
      </c>
      <c r="D298" s="49"/>
      <c r="E298" s="49"/>
      <c r="F298" s="49"/>
    </row>
    <row r="299" spans="1:6" ht="13.5" hidden="1" customHeight="1" x14ac:dyDescent="0.3">
      <c r="A299" s="42"/>
      <c r="B299" s="52" t="s">
        <v>645</v>
      </c>
      <c r="C299" s="52" t="s">
        <v>646</v>
      </c>
      <c r="D299" s="47"/>
      <c r="E299" s="47"/>
      <c r="F299" s="47"/>
    </row>
    <row r="300" spans="1:6" ht="13.5" hidden="1" customHeight="1" x14ac:dyDescent="0.3">
      <c r="A300" s="42"/>
      <c r="B300" s="51" t="s">
        <v>647</v>
      </c>
      <c r="C300" s="51" t="s">
        <v>648</v>
      </c>
      <c r="D300" s="49"/>
      <c r="E300" s="49"/>
      <c r="F300" s="49"/>
    </row>
    <row r="301" spans="1:6" ht="13.5" hidden="1" customHeight="1" x14ac:dyDescent="0.3">
      <c r="A301" s="42"/>
      <c r="B301" s="52" t="s">
        <v>649</v>
      </c>
      <c r="C301" s="52" t="s">
        <v>650</v>
      </c>
      <c r="D301" s="47"/>
      <c r="E301" s="47"/>
      <c r="F301" s="47"/>
    </row>
    <row r="302" spans="1:6" ht="13.5" hidden="1" customHeight="1" x14ac:dyDescent="0.3">
      <c r="A302" s="42"/>
      <c r="B302" s="49" t="s">
        <v>651</v>
      </c>
      <c r="C302" s="49" t="s">
        <v>652</v>
      </c>
      <c r="D302" s="49"/>
      <c r="E302" s="49"/>
      <c r="F302" s="49"/>
    </row>
    <row r="303" spans="1:6" ht="13.5" hidden="1" customHeight="1" x14ac:dyDescent="0.3">
      <c r="A303" s="42"/>
      <c r="B303" s="48" t="s">
        <v>653</v>
      </c>
      <c r="C303" s="48" t="s">
        <v>654</v>
      </c>
      <c r="D303" s="47"/>
      <c r="E303" s="47"/>
      <c r="F303" s="47"/>
    </row>
    <row r="304" spans="1:6" ht="13.5" hidden="1" customHeight="1" x14ac:dyDescent="0.3">
      <c r="A304" s="42"/>
      <c r="B304" s="51" t="s">
        <v>655</v>
      </c>
      <c r="C304" s="51" t="s">
        <v>656</v>
      </c>
      <c r="D304" s="49"/>
      <c r="E304" s="49"/>
      <c r="F304" s="49"/>
    </row>
    <row r="305" spans="1:6" ht="13.5" hidden="1" customHeight="1" x14ac:dyDescent="0.3">
      <c r="A305" s="42"/>
      <c r="B305" s="52" t="s">
        <v>657</v>
      </c>
      <c r="C305" s="52" t="s">
        <v>658</v>
      </c>
      <c r="D305" s="47"/>
      <c r="E305" s="47"/>
      <c r="F305" s="47"/>
    </row>
    <row r="306" spans="1:6" ht="13.5" hidden="1" customHeight="1" x14ac:dyDescent="0.3">
      <c r="A306" s="42"/>
      <c r="B306" s="55" t="s">
        <v>659</v>
      </c>
      <c r="C306" s="55" t="s">
        <v>660</v>
      </c>
      <c r="D306" s="49"/>
      <c r="E306" s="49"/>
      <c r="F306" s="49"/>
    </row>
    <row r="307" spans="1:6" ht="21.75" hidden="1" customHeight="1" x14ac:dyDescent="0.3">
      <c r="A307" s="42"/>
      <c r="B307" s="56" t="s">
        <v>661</v>
      </c>
      <c r="C307" s="56" t="s">
        <v>662</v>
      </c>
      <c r="D307" s="47"/>
      <c r="E307" s="47"/>
      <c r="F307" s="47"/>
    </row>
    <row r="308" spans="1:6" ht="13.5" hidden="1" customHeight="1" x14ac:dyDescent="0.3">
      <c r="A308" s="42"/>
      <c r="B308" s="51" t="s">
        <v>663</v>
      </c>
      <c r="C308" s="51" t="s">
        <v>664</v>
      </c>
      <c r="D308" s="49"/>
      <c r="E308" s="49"/>
      <c r="F308" s="49"/>
    </row>
    <row r="309" spans="1:6" ht="13.5" hidden="1" customHeight="1" x14ac:dyDescent="0.3">
      <c r="A309" s="42"/>
      <c r="B309" s="56" t="s">
        <v>665</v>
      </c>
      <c r="C309" s="56" t="s">
        <v>666</v>
      </c>
      <c r="D309" s="47"/>
      <c r="E309" s="47"/>
      <c r="F309" s="47"/>
    </row>
    <row r="310" spans="1:6" ht="21.75" hidden="1" customHeight="1" x14ac:dyDescent="0.3">
      <c r="A310" s="42"/>
      <c r="B310" s="55" t="s">
        <v>667</v>
      </c>
      <c r="C310" s="55" t="s">
        <v>668</v>
      </c>
      <c r="D310" s="49"/>
      <c r="E310" s="49"/>
      <c r="F310" s="49"/>
    </row>
    <row r="311" spans="1:6" ht="21.75" hidden="1" customHeight="1" x14ac:dyDescent="0.3">
      <c r="A311" s="42"/>
      <c r="B311" s="52" t="s">
        <v>669</v>
      </c>
      <c r="C311" s="52" t="s">
        <v>670</v>
      </c>
      <c r="D311" s="47"/>
      <c r="E311" s="47"/>
      <c r="F311" s="47"/>
    </row>
    <row r="312" spans="1:6" ht="13.5" hidden="1" customHeight="1" x14ac:dyDescent="0.3">
      <c r="A312" s="42"/>
      <c r="B312" s="55" t="s">
        <v>671</v>
      </c>
      <c r="C312" s="55" t="s">
        <v>672</v>
      </c>
      <c r="D312" s="49"/>
      <c r="E312" s="49"/>
      <c r="F312" s="49"/>
    </row>
    <row r="313" spans="1:6" ht="13.5" hidden="1" customHeight="1" x14ac:dyDescent="0.3">
      <c r="A313" s="42"/>
      <c r="B313" s="56" t="s">
        <v>673</v>
      </c>
      <c r="C313" s="56" t="s">
        <v>674</v>
      </c>
      <c r="D313" s="47"/>
      <c r="E313" s="47"/>
      <c r="F313" s="47"/>
    </row>
    <row r="314" spans="1:6" ht="21.75" hidden="1" customHeight="1" x14ac:dyDescent="0.3">
      <c r="A314" s="42"/>
      <c r="B314" s="55" t="s">
        <v>675</v>
      </c>
      <c r="C314" s="55" t="s">
        <v>676</v>
      </c>
      <c r="D314" s="49"/>
      <c r="E314" s="49"/>
      <c r="F314" s="49"/>
    </row>
    <row r="315" spans="1:6" ht="21.75" hidden="1" customHeight="1" x14ac:dyDescent="0.3">
      <c r="A315" s="42"/>
      <c r="B315" s="52" t="s">
        <v>677</v>
      </c>
      <c r="C315" s="52" t="s">
        <v>678</v>
      </c>
      <c r="D315" s="47"/>
      <c r="E315" s="47"/>
      <c r="F315" s="47"/>
    </row>
    <row r="316" spans="1:6" ht="13.5" hidden="1" customHeight="1" x14ac:dyDescent="0.3">
      <c r="A316" s="42"/>
      <c r="B316" s="49" t="s">
        <v>679</v>
      </c>
      <c r="C316" s="49" t="s">
        <v>680</v>
      </c>
      <c r="D316" s="49"/>
      <c r="E316" s="49"/>
      <c r="F316" s="49"/>
    </row>
    <row r="317" spans="1:6" ht="13.5" hidden="1" customHeight="1" x14ac:dyDescent="0.3">
      <c r="A317" s="42"/>
      <c r="B317" s="52" t="s">
        <v>681</v>
      </c>
      <c r="C317" s="52" t="s">
        <v>682</v>
      </c>
      <c r="D317" s="47"/>
      <c r="E317" s="47"/>
      <c r="F317" s="47"/>
    </row>
    <row r="318" spans="1:6" ht="13.5" hidden="1" customHeight="1" x14ac:dyDescent="0.3">
      <c r="A318" s="42"/>
      <c r="B318" s="51" t="s">
        <v>683</v>
      </c>
      <c r="C318" s="51" t="s">
        <v>684</v>
      </c>
      <c r="D318" s="49"/>
      <c r="E318" s="49"/>
      <c r="F318" s="49"/>
    </row>
    <row r="319" spans="1:6" ht="13.5" hidden="1" customHeight="1" x14ac:dyDescent="0.3">
      <c r="A319" s="42"/>
      <c r="B319" s="48" t="s">
        <v>685</v>
      </c>
      <c r="C319" s="48" t="s">
        <v>686</v>
      </c>
      <c r="D319" s="47"/>
      <c r="E319" s="47"/>
      <c r="F319" s="47"/>
    </row>
    <row r="320" spans="1:6" ht="13.5" hidden="1" customHeight="1" x14ac:dyDescent="0.3">
      <c r="A320" s="42"/>
      <c r="B320" s="49" t="s">
        <v>687</v>
      </c>
      <c r="C320" s="49" t="s">
        <v>688</v>
      </c>
      <c r="D320" s="49"/>
      <c r="E320" s="49"/>
      <c r="F320" s="49"/>
    </row>
    <row r="321" spans="1:6" ht="13.5" hidden="1" customHeight="1" x14ac:dyDescent="0.3">
      <c r="A321" s="42"/>
      <c r="B321" s="48" t="s">
        <v>689</v>
      </c>
      <c r="C321" s="48" t="s">
        <v>690</v>
      </c>
      <c r="D321" s="47"/>
      <c r="E321" s="47"/>
      <c r="F321" s="47"/>
    </row>
    <row r="322" spans="1:6" ht="13.5" hidden="1" customHeight="1" x14ac:dyDescent="0.3">
      <c r="A322" s="42"/>
      <c r="B322" s="49" t="s">
        <v>691</v>
      </c>
      <c r="C322" s="49" t="s">
        <v>692</v>
      </c>
      <c r="D322" s="49"/>
      <c r="E322" s="49"/>
      <c r="F322" s="49"/>
    </row>
    <row r="323" spans="1:6" ht="13.5" hidden="1" customHeight="1" x14ac:dyDescent="0.3">
      <c r="A323" s="42"/>
      <c r="B323" s="48" t="s">
        <v>693</v>
      </c>
      <c r="C323" s="48" t="s">
        <v>694</v>
      </c>
      <c r="D323" s="47"/>
      <c r="E323" s="47"/>
      <c r="F323" s="47"/>
    </row>
    <row r="324" spans="1:6" ht="13.5" hidden="1" customHeight="1" x14ac:dyDescent="0.3">
      <c r="A324" s="42"/>
      <c r="B324" s="49" t="s">
        <v>695</v>
      </c>
      <c r="C324" s="49" t="s">
        <v>696</v>
      </c>
      <c r="D324" s="49"/>
      <c r="E324" s="49"/>
      <c r="F324" s="49"/>
    </row>
    <row r="325" spans="1:6" ht="132" customHeight="1" x14ac:dyDescent="0.3">
      <c r="A325" s="42"/>
      <c r="B325" s="48" t="s">
        <v>697</v>
      </c>
      <c r="C325" s="48" t="s">
        <v>698</v>
      </c>
      <c r="D325" s="47" t="s">
        <v>800</v>
      </c>
      <c r="E325" s="47" t="s">
        <v>777</v>
      </c>
      <c r="F325" s="79" t="s">
        <v>817</v>
      </c>
    </row>
    <row r="326" spans="1:6" ht="13.5" customHeight="1" x14ac:dyDescent="0.3">
      <c r="A326" s="42"/>
      <c r="B326" s="49" t="s">
        <v>699</v>
      </c>
      <c r="C326" s="49" t="s">
        <v>700</v>
      </c>
      <c r="D326" s="49" t="s">
        <v>801</v>
      </c>
      <c r="E326" s="49" t="s">
        <v>777</v>
      </c>
      <c r="F326" s="49" t="s">
        <v>777</v>
      </c>
    </row>
    <row r="327" spans="1:6" ht="13.5" customHeight="1" x14ac:dyDescent="0.3">
      <c r="A327" s="42"/>
      <c r="B327" s="52" t="s">
        <v>701</v>
      </c>
      <c r="C327" s="52" t="s">
        <v>702</v>
      </c>
      <c r="D327" s="47"/>
      <c r="E327" s="47"/>
      <c r="F327" s="47"/>
    </row>
    <row r="328" spans="1:6" ht="13.5" customHeight="1" x14ac:dyDescent="0.3">
      <c r="A328" s="42"/>
      <c r="B328" s="55" t="s">
        <v>703</v>
      </c>
      <c r="C328" s="55" t="s">
        <v>704</v>
      </c>
      <c r="D328" s="49"/>
      <c r="E328" s="49"/>
      <c r="F328" s="49"/>
    </row>
    <row r="329" spans="1:6" ht="13.5" customHeight="1" x14ac:dyDescent="0.3">
      <c r="A329" s="42"/>
      <c r="B329" s="54" t="s">
        <v>705</v>
      </c>
      <c r="C329" s="54" t="s">
        <v>706</v>
      </c>
      <c r="D329" s="47"/>
      <c r="E329" s="47"/>
      <c r="F329" s="47"/>
    </row>
    <row r="330" spans="1:6" ht="13.5" customHeight="1" x14ac:dyDescent="0.3">
      <c r="A330" s="42"/>
      <c r="B330" s="53" t="s">
        <v>707</v>
      </c>
      <c r="C330" s="53" t="s">
        <v>708</v>
      </c>
      <c r="D330" s="49"/>
      <c r="E330" s="49"/>
      <c r="F330" s="49"/>
    </row>
    <row r="331" spans="1:6" ht="13.5" customHeight="1" x14ac:dyDescent="0.3">
      <c r="A331" s="42"/>
      <c r="B331" s="56" t="s">
        <v>709</v>
      </c>
      <c r="C331" s="56" t="s">
        <v>710</v>
      </c>
      <c r="D331" s="47"/>
      <c r="E331" s="47"/>
      <c r="F331" s="47"/>
    </row>
    <row r="332" spans="1:6" ht="13.5" customHeight="1" x14ac:dyDescent="0.3">
      <c r="A332" s="42"/>
      <c r="B332" s="53" t="s">
        <v>711</v>
      </c>
      <c r="C332" s="53" t="s">
        <v>712</v>
      </c>
      <c r="D332" s="49"/>
      <c r="E332" s="49"/>
      <c r="F332" s="49"/>
    </row>
    <row r="333" spans="1:6" ht="13.5" customHeight="1" x14ac:dyDescent="0.3">
      <c r="A333" s="42"/>
      <c r="B333" s="54" t="s">
        <v>713</v>
      </c>
      <c r="C333" s="54" t="s">
        <v>714</v>
      </c>
      <c r="D333" s="47"/>
      <c r="E333" s="47"/>
      <c r="F333" s="47"/>
    </row>
    <row r="334" spans="1:6" ht="13.5" customHeight="1" x14ac:dyDescent="0.3">
      <c r="A334" s="42"/>
      <c r="B334" s="53" t="s">
        <v>715</v>
      </c>
      <c r="C334" s="53" t="s">
        <v>716</v>
      </c>
      <c r="D334" s="49"/>
      <c r="E334" s="49"/>
      <c r="F334" s="49"/>
    </row>
    <row r="335" spans="1:6" ht="13.5" customHeight="1" x14ac:dyDescent="0.3">
      <c r="A335" s="42"/>
      <c r="B335" s="54" t="s">
        <v>717</v>
      </c>
      <c r="C335" s="54" t="s">
        <v>718</v>
      </c>
      <c r="D335" s="47"/>
      <c r="E335" s="47"/>
      <c r="F335" s="47"/>
    </row>
    <row r="336" spans="1:6" ht="13.5" customHeight="1" x14ac:dyDescent="0.3">
      <c r="A336" s="42"/>
      <c r="B336" s="55" t="s">
        <v>719</v>
      </c>
      <c r="C336" s="55" t="s">
        <v>720</v>
      </c>
      <c r="D336" s="49"/>
      <c r="E336" s="49"/>
      <c r="F336" s="49"/>
    </row>
    <row r="337" spans="1:6" ht="13.5" customHeight="1" x14ac:dyDescent="0.3">
      <c r="A337" s="42"/>
      <c r="B337" s="54" t="s">
        <v>721</v>
      </c>
      <c r="C337" s="54" t="s">
        <v>722</v>
      </c>
      <c r="D337" s="47"/>
      <c r="E337" s="47"/>
      <c r="F337" s="47"/>
    </row>
    <row r="338" spans="1:6" ht="13.5" customHeight="1" x14ac:dyDescent="0.3">
      <c r="A338" s="42"/>
      <c r="B338" s="53" t="s">
        <v>723</v>
      </c>
      <c r="C338" s="53" t="s">
        <v>724</v>
      </c>
      <c r="D338" s="49"/>
      <c r="E338" s="49"/>
      <c r="F338" s="49"/>
    </row>
    <row r="339" spans="1:6" ht="13.5" customHeight="1" x14ac:dyDescent="0.3">
      <c r="A339" s="42"/>
      <c r="B339" s="52" t="s">
        <v>725</v>
      </c>
      <c r="C339" s="52" t="s">
        <v>726</v>
      </c>
      <c r="D339" s="47"/>
      <c r="E339" s="47"/>
      <c r="F339" s="47"/>
    </row>
    <row r="340" spans="1:6" ht="13.5" customHeight="1" x14ac:dyDescent="0.3">
      <c r="A340" s="42"/>
      <c r="B340" s="51" t="s">
        <v>727</v>
      </c>
      <c r="C340" s="51" t="s">
        <v>728</v>
      </c>
      <c r="D340" s="49"/>
      <c r="E340" s="49"/>
      <c r="F340" s="49"/>
    </row>
    <row r="341" spans="1:6" ht="13.5" customHeight="1" x14ac:dyDescent="0.3">
      <c r="A341" s="42"/>
      <c r="B341" s="52" t="s">
        <v>729</v>
      </c>
      <c r="C341" s="52" t="s">
        <v>730</v>
      </c>
      <c r="D341" s="47"/>
      <c r="E341" s="47"/>
      <c r="F341" s="47"/>
    </row>
    <row r="342" spans="1:6" ht="13.5" customHeight="1" x14ac:dyDescent="0.3">
      <c r="A342" s="42"/>
      <c r="B342" s="49" t="s">
        <v>731</v>
      </c>
      <c r="C342" s="49" t="s">
        <v>732</v>
      </c>
      <c r="D342" s="49"/>
      <c r="E342" s="49"/>
      <c r="F342" s="49"/>
    </row>
    <row r="343" spans="1:6" ht="13.5" customHeight="1" x14ac:dyDescent="0.3">
      <c r="A343" s="42"/>
      <c r="B343" s="52" t="s">
        <v>733</v>
      </c>
      <c r="C343" s="52" t="s">
        <v>734</v>
      </c>
      <c r="D343" s="47"/>
      <c r="E343" s="47"/>
      <c r="F343" s="47"/>
    </row>
    <row r="344" spans="1:6" ht="13.5" customHeight="1" x14ac:dyDescent="0.3">
      <c r="A344" s="42"/>
      <c r="B344" s="51" t="s">
        <v>735</v>
      </c>
      <c r="C344" s="51" t="s">
        <v>736</v>
      </c>
      <c r="D344" s="49"/>
      <c r="E344" s="49"/>
      <c r="F344" s="49"/>
    </row>
    <row r="345" spans="1:6" ht="13.5" customHeight="1" x14ac:dyDescent="0.3">
      <c r="A345" s="42"/>
      <c r="B345" s="48" t="s">
        <v>737</v>
      </c>
      <c r="C345" s="48" t="s">
        <v>738</v>
      </c>
      <c r="D345" s="47"/>
      <c r="E345" s="47"/>
      <c r="F345" s="47"/>
    </row>
    <row r="346" spans="1:6" ht="13.5" customHeight="1" x14ac:dyDescent="0.3">
      <c r="A346" s="42"/>
      <c r="B346" s="44" t="s">
        <v>739</v>
      </c>
      <c r="C346" s="44" t="s">
        <v>740</v>
      </c>
      <c r="D346" s="49"/>
      <c r="E346" s="49"/>
      <c r="F346" s="49"/>
    </row>
    <row r="347" spans="1:6" ht="13.5" customHeight="1" x14ac:dyDescent="0.3">
      <c r="A347" s="42"/>
      <c r="B347" s="46" t="s">
        <v>741</v>
      </c>
      <c r="C347" s="46" t="s">
        <v>742</v>
      </c>
      <c r="D347" s="47"/>
      <c r="E347" s="47"/>
      <c r="F347" s="47"/>
    </row>
    <row r="348" spans="1:6" ht="13.5" customHeight="1" x14ac:dyDescent="0.3">
      <c r="A348" s="42"/>
      <c r="B348" s="44" t="s">
        <v>743</v>
      </c>
      <c r="C348" s="44" t="s">
        <v>744</v>
      </c>
      <c r="D348" s="49"/>
      <c r="E348" s="49"/>
      <c r="F348" s="49"/>
    </row>
    <row r="349" spans="1:6" ht="22.5" customHeight="1" x14ac:dyDescent="0.3">
      <c r="A349" s="42"/>
      <c r="B349" s="46" t="s">
        <v>745</v>
      </c>
      <c r="C349" s="46" t="s">
        <v>746</v>
      </c>
      <c r="D349" s="47"/>
      <c r="E349" s="47"/>
      <c r="F349" s="47"/>
    </row>
    <row r="350" spans="1:6" ht="13.5" customHeight="1" x14ac:dyDescent="0.3">
      <c r="A350" s="42"/>
      <c r="B350" s="44" t="s">
        <v>748</v>
      </c>
      <c r="C350" s="44" t="s">
        <v>748</v>
      </c>
      <c r="D350" s="49"/>
      <c r="E350" s="49"/>
      <c r="F350" s="49"/>
    </row>
    <row r="351" spans="1:6" ht="21.75" customHeight="1" x14ac:dyDescent="0.3">
      <c r="A351" s="42"/>
      <c r="B351" s="48" t="s">
        <v>749</v>
      </c>
      <c r="C351" s="48" t="s">
        <v>750</v>
      </c>
      <c r="D351" s="47" t="s">
        <v>802</v>
      </c>
      <c r="E351" s="47" t="s">
        <v>777</v>
      </c>
      <c r="F351" s="47" t="s">
        <v>803</v>
      </c>
    </row>
    <row r="352" spans="1:6" ht="21.75" customHeight="1" x14ac:dyDescent="0.3">
      <c r="A352" s="42"/>
      <c r="B352" s="49" t="s">
        <v>751</v>
      </c>
      <c r="C352" s="49" t="s">
        <v>752</v>
      </c>
      <c r="D352" s="49" t="s">
        <v>804</v>
      </c>
      <c r="E352" s="49" t="s">
        <v>777</v>
      </c>
      <c r="F352" s="49" t="s">
        <v>803</v>
      </c>
    </row>
    <row r="353" spans="1:6" ht="13.5" customHeight="1" x14ac:dyDescent="0.3">
      <c r="A353" s="42"/>
      <c r="B353" s="50" t="s">
        <v>753</v>
      </c>
      <c r="C353" s="50" t="s">
        <v>754</v>
      </c>
      <c r="D353" s="47" t="s">
        <v>805</v>
      </c>
      <c r="E353" s="47" t="s">
        <v>777</v>
      </c>
      <c r="F353" s="47" t="s">
        <v>806</v>
      </c>
    </row>
    <row r="354" spans="1:6" ht="13.5" customHeight="1" x14ac:dyDescent="0.3">
      <c r="A354" s="42"/>
      <c r="B354" s="49" t="s">
        <v>755</v>
      </c>
      <c r="C354" s="49" t="s">
        <v>756</v>
      </c>
      <c r="D354" s="49" t="s">
        <v>805</v>
      </c>
      <c r="E354" s="49" t="s">
        <v>777</v>
      </c>
      <c r="F354" s="49" t="s">
        <v>806</v>
      </c>
    </row>
    <row r="355" spans="1:6" ht="21.75" customHeight="1" x14ac:dyDescent="0.3">
      <c r="A355" s="42"/>
      <c r="B355" s="48" t="s">
        <v>757</v>
      </c>
      <c r="C355" s="48" t="s">
        <v>758</v>
      </c>
      <c r="D355" s="47" t="s">
        <v>802</v>
      </c>
      <c r="E355" s="47" t="s">
        <v>777</v>
      </c>
      <c r="F355" s="47" t="s">
        <v>803</v>
      </c>
    </row>
    <row r="356" spans="1:6" ht="14.25" customHeight="1" x14ac:dyDescent="0.3">
      <c r="A356" s="42"/>
      <c r="B356" s="44" t="s">
        <v>759</v>
      </c>
      <c r="C356" s="44" t="s">
        <v>760</v>
      </c>
      <c r="D356" s="43" t="s">
        <v>805</v>
      </c>
      <c r="E356" s="43" t="s">
        <v>777</v>
      </c>
      <c r="F356" s="43" t="s">
        <v>806</v>
      </c>
    </row>
    <row r="357" spans="1:6" ht="14.25" customHeight="1" x14ac:dyDescent="0.3">
      <c r="A357" s="42"/>
      <c r="B357" s="46" t="s">
        <v>761</v>
      </c>
      <c r="C357" s="46" t="s">
        <v>762</v>
      </c>
      <c r="D357" s="45" t="s">
        <v>807</v>
      </c>
      <c r="E357" s="45" t="s">
        <v>777</v>
      </c>
      <c r="F357" s="45" t="s">
        <v>806</v>
      </c>
    </row>
    <row r="358" spans="1:6" ht="13.5" customHeight="1" x14ac:dyDescent="0.3">
      <c r="A358" s="42"/>
      <c r="B358" s="44" t="s">
        <v>763</v>
      </c>
      <c r="C358" s="44" t="s">
        <v>763</v>
      </c>
      <c r="D358" s="43"/>
      <c r="E358" s="43"/>
      <c r="F358" s="43"/>
    </row>
    <row r="359" spans="1:6" ht="14.25" customHeight="1" x14ac:dyDescent="0.3">
      <c r="A359" s="42"/>
      <c r="B359" s="46" t="s">
        <v>764</v>
      </c>
      <c r="C359" s="46" t="s">
        <v>765</v>
      </c>
      <c r="D359" s="45" t="s">
        <v>802</v>
      </c>
      <c r="E359" s="45" t="s">
        <v>777</v>
      </c>
      <c r="F359" s="45" t="s">
        <v>803</v>
      </c>
    </row>
    <row r="360" spans="1:6" ht="13.5" customHeight="1" x14ac:dyDescent="0.3">
      <c r="A360" s="42"/>
      <c r="B360" s="44" t="s">
        <v>766</v>
      </c>
      <c r="C360" s="44" t="s">
        <v>766</v>
      </c>
      <c r="D360" s="43"/>
      <c r="E360" s="43"/>
      <c r="F360" s="43"/>
    </row>
    <row r="361" spans="1:6" ht="24" customHeight="1" x14ac:dyDescent="0.3">
      <c r="A361" s="42"/>
      <c r="B361" s="41" t="s">
        <v>767</v>
      </c>
      <c r="C361" s="41" t="s">
        <v>768</v>
      </c>
      <c r="D361" s="40" t="s">
        <v>808</v>
      </c>
      <c r="E361" s="40" t="s">
        <v>777</v>
      </c>
      <c r="F361" s="40" t="s">
        <v>809</v>
      </c>
    </row>
  </sheetData>
  <mergeCells count="5">
    <mergeCell ref="B1:F1"/>
    <mergeCell ref="B3:F3"/>
    <mergeCell ref="B4:F4"/>
    <mergeCell ref="B5:F5"/>
    <mergeCell ref="B7:F7"/>
  </mergeCells>
  <pageMargins left="0.38888888888888901" right="0.38888888888888901" top="0.38888888888888901" bottom="0.53888888888888897" header="0.38888888888888901" footer="0.38888888888888901"/>
  <pageSetup paperSize="9" fitToHeight="0" pageOrder="overThenDown" orientation="landscape" r:id="rId1"/>
  <headerFooter>
    <oddFooter>&amp;L&amp;"Tahoma"&amp;8 &amp;D&amp;R&amp;"Tahoma"&amp;8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2F88BB70A16714CA13A767E23A5A69D" ma:contentTypeVersion="7" ma:contentTypeDescription="Create a new document." ma:contentTypeScope="" ma:versionID="2a039f896d4b60ea8b1a5d83819d9297">
  <xsd:schema xmlns:xsd="http://www.w3.org/2001/XMLSchema" xmlns:xs="http://www.w3.org/2001/XMLSchema" xmlns:p="http://schemas.microsoft.com/office/2006/metadata/properties" xmlns:ns2="eb6b8a6f-e9e9-4e9d-aa65-e979ee9ffdd6" targetNamespace="http://schemas.microsoft.com/office/2006/metadata/properties" ma:root="true" ma:fieldsID="75d169125f91b6132b04bbd7156afa8b" ns2:_="">
    <xsd:import namespace="eb6b8a6f-e9e9-4e9d-aa65-e979ee9ffdd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6b8a6f-e9e9-4e9d-aa65-e979ee9ffd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C3FA627-4829-49F3-8B5D-556FA3093FE2}">
  <ds:schemaRefs>
    <ds:schemaRef ds:uri="http://purl.org/dc/dcmitype/"/>
    <ds:schemaRef ds:uri="eb6b8a6f-e9e9-4e9d-aa65-e979ee9ffdd6"/>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EC21F002-E3B2-4050-9160-E4879DB9B475}">
  <ds:schemaRefs/>
</ds:datastoreItem>
</file>

<file path=customXml/itemProps3.xml><?xml version="1.0" encoding="utf-8"?>
<ds:datastoreItem xmlns:ds="http://schemas.openxmlformats.org/officeDocument/2006/customXml" ds:itemID="{3904CFC4-04A6-4D4F-84DD-18D561207E9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Official Contacts - EN</vt:lpstr>
      <vt:lpstr>SHA 2011 Estimates - EN</vt:lpstr>
      <vt:lpstr>SHA 2011 Metadata - EN</vt:lpstr>
      <vt:lpstr>'SHA 2011 Estimates - EN'!Print_Titles</vt:lpstr>
      <vt:lpstr>'SHA 2011 Metadata - EN'!Print_Titles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Ketevan Goginashvili</dc:creator>
  <cp:lastModifiedBy>David Gzirishvili (CGC)</cp:lastModifiedBy>
  <cp:lastPrinted>2019-10-27T11:31:02Z</cp:lastPrinted>
  <dcterms:created xsi:type="dcterms:W3CDTF">2019-07-11T01:19:00Z</dcterms:created>
  <dcterms:modified xsi:type="dcterms:W3CDTF">2019-10-27T22:11:40Z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0x01010072F88BB70A16714CA13A767E23A5A69D</vt:lpwstr>
  </property>
  <property fmtid="{D5CDD505-2E9C-101B-9397-08002B2CF9AE}" pid="3" name="KSOProductBuildVer">
    <vt:lpwstr>1033-10.2.0.5838</vt:lpwstr>
  </property>
</Properties>
</file>