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sirdava\Desktop\"/>
    </mc:Choice>
  </mc:AlternateContent>
  <bookViews>
    <workbookView xWindow="360" yWindow="1095" windowWidth="15480" windowHeight="9090" tabRatio="631"/>
  </bookViews>
  <sheets>
    <sheet name="danarti 1" sheetId="37" r:id="rId1"/>
    <sheet name="danarti 1a" sheetId="40" state="hidden" r:id="rId2"/>
    <sheet name="danarti 2" sheetId="38" r:id="rId3"/>
    <sheet name="danarti 2a" sheetId="41" state="hidden" r:id="rId4"/>
    <sheet name="danarti 3" sheetId="39" r:id="rId5"/>
    <sheet name="danarti 3a" sheetId="42" state="hidden" r:id="rId6"/>
  </sheets>
  <definedNames>
    <definedName name="_xlnm._FilterDatabase" localSheetId="0" hidden="1">'danarti 1'!$B$5:$R$5</definedName>
    <definedName name="_xlnm._FilterDatabase" localSheetId="2" hidden="1">'danarti 2'!$B$5:$P$5</definedName>
    <definedName name="_xlnm._FilterDatabase" localSheetId="4" hidden="1">'danarti 3'!$B$6:$M$6</definedName>
    <definedName name="_xlnm.Print_Area" localSheetId="0">'danarti 1'!$B$2:$R$21</definedName>
    <definedName name="_xlnm.Print_Area" localSheetId="1">'danarti 1a'!$B$2:$C$13</definedName>
    <definedName name="_xlnm.Print_Area" localSheetId="2">'danarti 2'!$B$2:$P$21</definedName>
    <definedName name="_xlnm.Print_Area" localSheetId="3">'danarti 2a'!$B$2:$C$18</definedName>
    <definedName name="_xlnm.Print_Area" localSheetId="4">'danarti 3'!$B$2:$M$23</definedName>
    <definedName name="_xlnm.Print_Area" localSheetId="5">'danarti 3a'!$B$2:$C$15</definedName>
  </definedNames>
  <calcPr calcId="162913"/>
</workbook>
</file>

<file path=xl/calcChain.xml><?xml version="1.0" encoding="utf-8"?>
<calcChain xmlns="http://schemas.openxmlformats.org/spreadsheetml/2006/main">
  <c r="H25" i="37" l="1"/>
  <c r="E17" i="39" l="1"/>
  <c r="D17" i="39"/>
  <c r="J16" i="37" l="1"/>
  <c r="I16" i="37"/>
  <c r="L15" i="37"/>
  <c r="F15" i="37"/>
  <c r="E15" i="37"/>
  <c r="L14" i="37" l="1"/>
  <c r="F14" i="37"/>
  <c r="E14" i="37"/>
  <c r="J15" i="37" l="1"/>
  <c r="I15" i="37"/>
  <c r="I14" i="38" l="1"/>
  <c r="L13" i="37" l="1"/>
  <c r="F13" i="37"/>
  <c r="E13" i="37"/>
  <c r="J14" i="37" l="1"/>
  <c r="I14" i="37"/>
  <c r="H13" i="37"/>
  <c r="L12" i="37" l="1"/>
  <c r="F12" i="37" l="1"/>
  <c r="E12" i="37"/>
  <c r="J13" i="37" l="1"/>
  <c r="I13" i="37"/>
  <c r="J12" i="37" l="1"/>
  <c r="I12" i="37"/>
  <c r="L10" i="37"/>
  <c r="L11" i="37"/>
  <c r="K11" i="37"/>
  <c r="J11" i="37"/>
  <c r="I11" i="37"/>
  <c r="F11" i="37"/>
  <c r="E11" i="37"/>
  <c r="K12" i="38" l="1"/>
  <c r="D13" i="39" l="1"/>
  <c r="K10" i="37" l="1"/>
  <c r="J10" i="37"/>
  <c r="I10" i="37"/>
  <c r="L9" i="37"/>
  <c r="K9" i="37"/>
  <c r="J9" i="37"/>
  <c r="I9" i="37"/>
  <c r="F10" i="37" l="1"/>
  <c r="E10" i="37"/>
  <c r="M12" i="39" l="1"/>
  <c r="L12" i="39"/>
  <c r="F9" i="37" l="1"/>
  <c r="E9" i="37"/>
  <c r="C11" i="39" l="1"/>
  <c r="M22" i="39" l="1"/>
  <c r="M21" i="39"/>
  <c r="M13" i="39"/>
  <c r="M14" i="39"/>
  <c r="M15" i="39"/>
  <c r="M16" i="39"/>
  <c r="M17" i="39"/>
  <c r="M18" i="39"/>
  <c r="M19" i="39"/>
  <c r="M20" i="39"/>
  <c r="M11" i="39"/>
  <c r="R20" i="37" l="1"/>
  <c r="R11" i="37"/>
  <c r="R12" i="37"/>
  <c r="R13" i="37"/>
  <c r="R14" i="37"/>
  <c r="R15" i="37"/>
  <c r="R16" i="37"/>
  <c r="R17" i="37"/>
  <c r="R18" i="37"/>
  <c r="R19" i="37"/>
  <c r="R10" i="37"/>
  <c r="R9" i="37"/>
  <c r="N21" i="37"/>
  <c r="O21" i="38" l="1"/>
  <c r="M21" i="37"/>
  <c r="Q11" i="37"/>
  <c r="Q12" i="37"/>
  <c r="Q13" i="37"/>
  <c r="Q14" i="37"/>
  <c r="Q15" i="37"/>
  <c r="Q16" i="37"/>
  <c r="Q17" i="37"/>
  <c r="Q18" i="37"/>
  <c r="Q19" i="37"/>
  <c r="Q20" i="37"/>
  <c r="Q10" i="37"/>
  <c r="Q9" i="37"/>
  <c r="Q21" i="37" l="1"/>
  <c r="H21" i="37"/>
  <c r="N20" i="38"/>
  <c r="N19" i="38"/>
  <c r="N18" i="38"/>
  <c r="N17" i="38"/>
  <c r="N16" i="38"/>
  <c r="N14" i="38"/>
  <c r="N13" i="38"/>
  <c r="N12" i="38"/>
  <c r="N11" i="38"/>
  <c r="N10" i="38"/>
  <c r="N15" i="38"/>
  <c r="L20" i="39"/>
  <c r="L15" i="39"/>
  <c r="L14" i="39"/>
  <c r="L13" i="39"/>
  <c r="N9" i="38"/>
  <c r="J10" i="38"/>
  <c r="J11" i="38"/>
  <c r="J12" i="38"/>
  <c r="J13" i="38"/>
  <c r="J14" i="38"/>
  <c r="J15" i="38"/>
  <c r="J16" i="38"/>
  <c r="J17" i="38"/>
  <c r="J18" i="38"/>
  <c r="J19" i="38"/>
  <c r="J20" i="38"/>
  <c r="J9" i="38"/>
  <c r="F10" i="38"/>
  <c r="F11" i="38"/>
  <c r="F12" i="38"/>
  <c r="F13" i="38"/>
  <c r="F14" i="38"/>
  <c r="F15" i="38"/>
  <c r="F16" i="38"/>
  <c r="F17" i="38"/>
  <c r="F18" i="38"/>
  <c r="F19" i="38"/>
  <c r="F20" i="38"/>
  <c r="G21" i="37"/>
  <c r="F9" i="38"/>
  <c r="O20" i="37"/>
  <c r="L21" i="39"/>
  <c r="H21" i="38"/>
  <c r="I21" i="38"/>
  <c r="M21" i="38"/>
  <c r="D21" i="37"/>
  <c r="D23" i="39"/>
  <c r="M23" i="39"/>
  <c r="L16" i="39"/>
  <c r="L17" i="39"/>
  <c r="L18" i="39"/>
  <c r="L19" i="39"/>
  <c r="L22" i="39"/>
  <c r="L11" i="39"/>
  <c r="G23" i="39"/>
  <c r="H23" i="39"/>
  <c r="J23" i="39"/>
  <c r="K23" i="39"/>
  <c r="E23" i="39"/>
  <c r="E21" i="38"/>
  <c r="D21" i="38"/>
  <c r="P10" i="37"/>
  <c r="P11" i="37"/>
  <c r="P12" i="37"/>
  <c r="P13" i="37"/>
  <c r="P14" i="37"/>
  <c r="P15" i="37"/>
  <c r="P16" i="37"/>
  <c r="P17" i="37"/>
  <c r="P18" i="37"/>
  <c r="P19" i="37"/>
  <c r="P20" i="37"/>
  <c r="O10" i="37"/>
  <c r="O11" i="37"/>
  <c r="O12" i="37"/>
  <c r="O13" i="37"/>
  <c r="O14" i="37"/>
  <c r="O15" i="37"/>
  <c r="O16" i="37"/>
  <c r="O17" i="37"/>
  <c r="O18" i="37"/>
  <c r="O19" i="37"/>
  <c r="P9" i="37"/>
  <c r="O9" i="37"/>
  <c r="J21" i="37"/>
  <c r="J21" i="38" l="1"/>
  <c r="P20" i="38"/>
  <c r="P9" i="38"/>
  <c r="P17" i="38"/>
  <c r="P13" i="38"/>
  <c r="P18" i="38"/>
  <c r="P10" i="38"/>
  <c r="L21" i="38"/>
  <c r="P15" i="38"/>
  <c r="P11" i="38"/>
  <c r="P19" i="38"/>
  <c r="P12" i="38"/>
  <c r="P16" i="38"/>
  <c r="P14" i="38"/>
  <c r="L23" i="39"/>
  <c r="P21" i="37"/>
  <c r="R21" i="37"/>
  <c r="N21" i="38"/>
  <c r="F21" i="38"/>
  <c r="P21" i="38" l="1"/>
</calcChain>
</file>

<file path=xl/sharedStrings.xml><?xml version="1.0" encoding="utf-8"?>
<sst xmlns="http://schemas.openxmlformats.org/spreadsheetml/2006/main" count="195" uniqueCount="104">
  <si>
    <t>danarTi #2</t>
  </si>
  <si>
    <t>ინფორმაცია თანამშრომელთა მატერიალური წახალისებისათვის გამოსაყოფი სახსრების შესახებ</t>
  </si>
  <si>
    <t>დანართი N1</t>
  </si>
  <si>
    <t>თვე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</si>
  <si>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</si>
  <si>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</si>
  <si>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</si>
  <si>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</si>
  <si>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</si>
  <si>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</si>
  <si>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</si>
  <si>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</si>
  <si>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</si>
  <si>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</si>
  <si>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</si>
  <si>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</si>
  <si>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სულ ჯამი:</t>
  </si>
  <si>
    <t>საშტატო რიცხოვნობა</t>
  </si>
  <si>
    <t>თანამდებობრივი სარგო</t>
  </si>
  <si>
    <t>პრემიის ოდენობა (ლარებში)</t>
  </si>
  <si>
    <t>სულ ჯამი</t>
  </si>
  <si>
    <t>რიცხოვნობა</t>
  </si>
  <si>
    <t>სარგო/ანაზღაურება</t>
  </si>
  <si>
    <t>პრემია</t>
  </si>
  <si>
    <t>დანართი N1ა</t>
  </si>
  <si>
    <t>სვეტი N1</t>
  </si>
  <si>
    <t>სვეტი N2</t>
  </si>
  <si>
    <t>სვეტი N3</t>
  </si>
  <si>
    <t>სვეტი N4</t>
  </si>
  <si>
    <t>სვეტი N5</t>
  </si>
  <si>
    <t>სვეტი N6</t>
  </si>
  <si>
    <t>სვეტი N7</t>
  </si>
  <si>
    <t>სვეტი N8</t>
  </si>
  <si>
    <t>სვეტი N9</t>
  </si>
  <si>
    <t>სვეტი N10</t>
  </si>
  <si>
    <t>არ ივსება;</t>
  </si>
  <si>
    <t>სულ</t>
  </si>
  <si>
    <t>არ ივსება (ფორმულა);</t>
  </si>
  <si>
    <t>დანართი N1 –ის შევსების ინსტრუქცია</t>
  </si>
  <si>
    <t>მიეთითება შესაბამის თვეში საშტატო რიცხოვნობით გათვალისწინებული დასაქმებულებისათვის გასაცემი დარიცხული პრემიის ოდენობა. (პრემია არ მოიცავს დამქირავებლის მიერ გაწეულ დახმარებასა და "სხვა ხარჯებში" ასახულ სახელმწიფო ჯილდოებზე დაწესებულ ერთდროულ ფულად პრემიას);</t>
  </si>
  <si>
    <t>მიეთითება შესაბამის თვეში შტატგარეშე თანამშრომელთათვის გასაცემი შრომის ანაზღაურების ოდენობა;</t>
  </si>
  <si>
    <t>მიეთითება შესაბამის თვეში შტატგარეშე თანამშრომელთათვის გასაცემი პრემიის ოდენობა (პრემია არ მოიცავს დამქირავებლის მიერ გაწეულ დახმარებასა და "სხვა ხარჯებში" ასახულ სახელმწიფო ჯილდოებზე დაწესებულ ერთდროულ ფულად პრემიას);</t>
  </si>
  <si>
    <t>შტატგარეშე თანამშრომელთა შრომის ანაზღაურება (თვეში)</t>
  </si>
  <si>
    <t>შტატგარეშე მომუშავეთა რიცხოვნობა</t>
  </si>
  <si>
    <t>ინფორმაცია  საკომუნიკაციო ხარჯების ლიმიტების შესახებ</t>
  </si>
  <si>
    <t>ინფორმაცია საშტატო განრიგით განსაზღვრულ თანამშრომელთა შესახებ</t>
  </si>
  <si>
    <t>ინფორმაცია შტატგარეშე თანამშრომელთა შესახებ</t>
  </si>
  <si>
    <t>მობ. ნომრების რაოდენობა</t>
  </si>
  <si>
    <t>სულ სააბონენტოსა და ლიმიტის ოდენობის ჯამი (ლარებში)</t>
  </si>
  <si>
    <t>ნომრების რაოდენობა</t>
  </si>
  <si>
    <t>დანართი N2</t>
  </si>
  <si>
    <t>სააბონენტო გადასახადი (ლარებში)</t>
  </si>
  <si>
    <t>ლიმიტის ოდენობა (ლარებში)</t>
  </si>
  <si>
    <t>ინტერნეტ-კავშირის სააბონენტო გადასახადი</t>
  </si>
  <si>
    <t>ქალაქის ტელეფონის ნომერი; სააბონენტო გადასახადი და ლიმიტის ოდენობა ლარებში</t>
  </si>
  <si>
    <t>მობილური ტელეფონის ნომერი; სააბონენტო გადასახადი და ლიმიტის ოდენობა ლარებში</t>
  </si>
  <si>
    <t>სვეტი N11</t>
  </si>
  <si>
    <t>სვეტი N12</t>
  </si>
  <si>
    <t>სვეტი N13</t>
  </si>
  <si>
    <t>სვეტი N14</t>
  </si>
  <si>
    <t>სვეტი N15</t>
  </si>
  <si>
    <t>დანართი N2ა</t>
  </si>
  <si>
    <t>დანართი N2 –ის შევსების ინსტრუქცია</t>
  </si>
  <si>
    <t>მიეთითება ს.ს.ი.პ.-ის საშტატო განრიგით გათვალისწინებულ დასაქმებულთა მფლობელობაში არსებულ იმ მობილური ტელეფონის ნომერთა რიცხოვნობა, რომლებზეც დამსაქმებლის მიერ ირიცხება ლიმიტის ოდენობის შესაბამისი თანხა;</t>
  </si>
  <si>
    <t>მიეთითება საშტატო განრიგით გათვალისწინებულ დასაქმებულთა მფლობელობაში არსებული მობილური ტელეფონების სააბონენტო გადასახადის ჯამური ოდენობა, რომელსაც იხდის დამსაქმებელი;</t>
  </si>
  <si>
    <t>მიეთითება საშტატო განრიგით გათვალისწინებულ დასაქმებულ პირთა მფლობელობაში არსებულ მობილურ ტელეფონებზე რიცხული ლიმიტის ოდენობა ლარებში, რომელსაც იხდის დამსაქმებელი;</t>
  </si>
  <si>
    <t>მიეთითება ს.ს.ი.პ.-ის შტატგარეშე თანამშრომელთა მფლობელობაში არსებულ იმ მობილურ ტელეფონთა ნომრების რიცხოვნობა, რომლებზეც დამსაქმებლის მიერ ირიცხება ლიმიტის ოდენობის შესაბამისი თანხა;</t>
  </si>
  <si>
    <t>მიეთითება შტატგარეშე თანამშრომელთა მფლობელობაში არსებული მობილური ტელეფონების სააბონენტო გადასახადის ჯამური ოდენობა, რომელსაც იხდის დამსაქმებელი;</t>
  </si>
  <si>
    <t>მიეთითება შტატგარეშე თანამშრომელთა მფლობელობაში არსებული მობილურ ტელეფონებზე რიცხული ლიმიტის ოდენობა ლარებში, რომელსაც იხდის დამსაქმებელი;</t>
  </si>
  <si>
    <t>მიეთითება ს.ს.ი.პ.-ის ადმინისტრაციული შენობების მომსახურებისათვის განკუთვნილ საქალაქო ტელეფონის ნომერთა რაოდენობა;</t>
  </si>
  <si>
    <t>მიეთითება საქალაქო ტელეფონებზე რიცხული სააბონენტო გადასახადი ლარებში;</t>
  </si>
  <si>
    <t>მიეთითება საქალაქო ტელეფონებზე არსებული ლიმიტის ოდენობა ლარებში;</t>
  </si>
  <si>
    <t>მიეთითება ს.ს.ი.პ.-ის ადმინისტრაციული შენობის მომსახურებისათვის განსაზღვრული ინტერნეტ-კავშირის სააბონენტო გადასახადი ლარებში;</t>
  </si>
  <si>
    <t>ა ვ ტ ო მ ო ბ ი ლ ი</t>
  </si>
  <si>
    <t>ავტომობილების რაოდენობა</t>
  </si>
  <si>
    <t>ლიმიტის ოდენობა თვეში (ლიტრებში)</t>
  </si>
  <si>
    <t>მანქანა-დანადგარის რაოდენობა</t>
  </si>
  <si>
    <t>საწვავის დანახარჯის სავარაუდო ოდენობა     (ლიტრებში)</t>
  </si>
  <si>
    <t>გენერატორი და სხვა მანქანა-დანადგარები</t>
  </si>
  <si>
    <t>ინფორმაცია საწვავის ლიმიტების შესახებ</t>
  </si>
  <si>
    <t>დიზელი</t>
  </si>
  <si>
    <t>ბენზინი</t>
  </si>
  <si>
    <t>დანართი N3</t>
  </si>
  <si>
    <t>მიეთითება ს.ს.ი.პ.-ის საკუთრებაში  და საშტატო განრიგით გათვალისწინებულ თანამშრომელთა მფლობელობაში არსებულ ავტოსატრანსპორტო საშუალებათა რაოდენობა;</t>
  </si>
  <si>
    <t>მიეთითება ს.ს.ი.პ.-ის საშტატო განრიგით გათვალისწინებულ თანამშომლებზე განსაზღვრული ბენზინის ლიმიტის ოდენობა (ლიტრებში);</t>
  </si>
  <si>
    <t>მიეთითება ს.ს.ი.პ.-ის საშტატო განრიგით გათვალისწინებულ თანამშომლებზე განსაზღვრული დიზელის ლიმიტის ოდენობა (ლიტრებში);</t>
  </si>
  <si>
    <t>მიეთითება ს.ს.ი.პ.-ის საკუთრებაში არსებული იმ მანქანა-დანადგარების რიცხოვნობა, რომელთა გამოყენებაც საჭიროებს საწვავის მოხმარებას (მაგ: გენერატორი და სხვა);</t>
  </si>
  <si>
    <t>მიეთითება ს.ს.ი.პ.-ის საკუთრებაში არსებული და შტატგარეშე თანამშრომელთა მფლობელობაში მყოფი ავტოსატრანსპორტო საშუალებათა რაოდენობა;</t>
  </si>
  <si>
    <t>მიეთითება შტატგარეშე თანამშრომლებზე განსაზღვრული ბენზინის ლიმიტის ოდენობა (ლიტრებში);</t>
  </si>
  <si>
    <t>მიეთითება შტატგარეშე თანამშრომლებზე განსაზღვრული დიზელის ლიმიტის ოდენობა (ლიტრებში);</t>
  </si>
  <si>
    <t>დანართი N3ა</t>
  </si>
  <si>
    <t>დანართი N3 –ის შევსების ინსტრუქცია</t>
  </si>
  <si>
    <t>მიეთითება მანქანა-დანადგარებზე ბენზინის დანახარჯის ლიმიტის სავარაუდო წლიური ოდენობა (ლიტრებში);</t>
  </si>
  <si>
    <t>მიეთითება მანქანა-დანადგარებზე დიზელის დანახარჯის ლიმიტის სავარაუდო წლიური ოდენობა (ლიტრებში);</t>
  </si>
  <si>
    <t>მიეთითება შესაბამის თვეში იმ თანამშრომელთა რიცხოვნობა, რომლებიც არ არიან ასახულნი საშტატო განრიგში (შტატგარეშე თანამშრომლები);</t>
  </si>
  <si>
    <t>ინფორმაცია სსიპ-ის საკუთრებაში არსებული მანქანა-დანადგარების შესახებ</t>
  </si>
  <si>
    <t>დანამატის ოდენობა (ლარებში)</t>
  </si>
  <si>
    <t>დანამატი</t>
  </si>
  <si>
    <t>X</t>
  </si>
  <si>
    <t>მ. შ. ფაქტიური საშტატო რიცხოვნობა</t>
  </si>
  <si>
    <t>მ. შ. ფაქტიური თანამდებობრივი სარგო</t>
  </si>
  <si>
    <t>მ. შ. ფაქტიური შტატგარეშე მომუშავეთა რიცხოვნობა</t>
  </si>
  <si>
    <t>მ. შ. ფაქტიური შტატგარეშე თანამშრომელთა შრომის ანაზღაურება (თვეში)</t>
  </si>
  <si>
    <t>პრემიის/ჯილდოს ოდენობა (ლარებში)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</si>
</sst>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3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8"/>
      <name val="LitNusx"/>
      <family val="2"/>
    </font>
    <font>
      <b/>
      <u/>
      <sz val="18"/>
      <name val="LitNusx"/>
      <family val="2"/>
    </font>
    <font>
      <sz val="11"/>
      <color indexed="8"/>
      <name val="AcadNusx"/>
    </font>
    <font>
      <b/>
      <sz val="11"/>
      <color indexed="8"/>
      <name val="Calibri"/>
      <family val="2"/>
      <charset val="204"/>
    </font>
    <font>
      <sz val="11"/>
      <color indexed="8"/>
      <name val="LitNusx"/>
      <family val="2"/>
    </font>
    <font>
      <i/>
      <sz val="11"/>
      <color indexed="8"/>
      <name val="Calibri"/>
      <family val="2"/>
    </font>
    <font>
      <b/>
      <sz val="11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8"/>
      <name val="Sylfaen"/>
      <family val="1"/>
      <charset val="204"/>
    </font>
    <font>
      <b/>
      <sz val="11"/>
      <color indexed="8"/>
      <name val="Sylfaen"/>
      <family val="1"/>
      <charset val="204"/>
    </font>
    <font>
      <sz val="11"/>
      <color indexed="8"/>
      <name val="Sylfaen"/>
      <family val="1"/>
      <charset val="204"/>
    </font>
    <font>
      <b/>
      <sz val="11"/>
      <name val="Sylfaen"/>
      <family val="1"/>
      <charset val="204"/>
    </font>
    <font>
      <b/>
      <sz val="10"/>
      <color indexed="8"/>
      <name val="Sylfaen"/>
      <family val="1"/>
      <charset val="204"/>
    </font>
    <font>
      <b/>
      <sz val="14"/>
      <color indexed="8"/>
      <name val="Sylfaen"/>
      <family val="1"/>
      <charset val="204"/>
    </font>
    <font>
      <sz val="10"/>
      <color indexed="8"/>
      <name val="Sylfaen"/>
      <family val="1"/>
      <charset val="204"/>
    </font>
    <font>
      <b/>
      <i/>
      <u/>
      <sz val="9"/>
      <color indexed="8"/>
      <name val="Sylfaen"/>
      <family val="1"/>
      <charset val="204"/>
    </font>
    <font>
      <b/>
      <i/>
      <sz val="10"/>
      <name val="Sylfaen"/>
      <family val="1"/>
      <charset val="204"/>
    </font>
    <font>
      <b/>
      <sz val="20"/>
      <name val="Sylfaen"/>
      <family val="1"/>
      <charset val="204"/>
    </font>
    <font>
      <sz val="11"/>
      <color indexed="8"/>
      <name val="Sylfaen"/>
      <family val="1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b/>
      <u/>
      <sz val="11"/>
      <name val="Sylfaen"/>
      <family val="1"/>
      <charset val="204"/>
    </font>
    <font>
      <sz val="10"/>
      <color theme="1"/>
      <name val="Arial"/>
      <family val="2"/>
      <charset val="204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23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7" fillId="0" borderId="0"/>
  </cellStyleXfs>
  <cellXfs count="137">
    <xf numFmtId="0" fontId="0" fillId="0" borderId="0" xfId="0"/>
    <xf numFmtId="0" fontId="3" fillId="0" borderId="0" xfId="3" applyFont="1" applyFill="1" applyBorder="1" applyAlignment="1">
      <alignment vertical="center"/>
    </xf>
    <xf numFmtId="0" fontId="5" fillId="0" borderId="0" xfId="0" applyFont="1"/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Border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/>
    <xf numFmtId="0" fontId="4" fillId="0" borderId="0" xfId="3" applyFont="1" applyFill="1" applyBorder="1" applyAlignment="1">
      <alignment vertical="center"/>
    </xf>
    <xf numFmtId="1" fontId="9" fillId="0" borderId="1" xfId="0" applyNumberFormat="1" applyFont="1" applyBorder="1" applyAlignment="1">
      <alignment horizontal="center" vertical="center"/>
    </xf>
    <xf numFmtId="0" fontId="0" fillId="0" borderId="2" xfId="0" applyBorder="1"/>
    <xf numFmtId="3" fontId="10" fillId="0" borderId="3" xfId="0" applyNumberFormat="1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3" fontId="11" fillId="0" borderId="10" xfId="0" applyNumberFormat="1" applyFont="1" applyBorder="1" applyAlignment="1">
      <alignment horizontal="center" vertical="center"/>
    </xf>
    <xf numFmtId="3" fontId="11" fillId="0" borderId="1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/>
    <xf numFmtId="0" fontId="14" fillId="0" borderId="0" xfId="0" applyFont="1"/>
    <xf numFmtId="3" fontId="10" fillId="0" borderId="16" xfId="0" applyNumberFormat="1" applyFont="1" applyBorder="1" applyAlignment="1">
      <alignment horizontal="center" vertical="center"/>
    </xf>
    <xf numFmtId="3" fontId="10" fillId="0" borderId="17" xfId="0" applyNumberFormat="1" applyFont="1" applyBorder="1" applyAlignment="1">
      <alignment horizontal="center" vertical="center"/>
    </xf>
    <xf numFmtId="3" fontId="10" fillId="0" borderId="18" xfId="0" applyNumberFormat="1" applyFont="1" applyBorder="1" applyAlignment="1">
      <alignment horizontal="center" vertical="center"/>
    </xf>
    <xf numFmtId="0" fontId="15" fillId="2" borderId="19" xfId="3" applyFont="1" applyFill="1" applyBorder="1" applyAlignment="1">
      <alignment horizontal="center" vertical="center" wrapText="1"/>
    </xf>
    <xf numFmtId="0" fontId="16" fillId="0" borderId="9" xfId="0" applyFont="1" applyBorder="1"/>
    <xf numFmtId="0" fontId="16" fillId="0" borderId="10" xfId="0" applyFont="1" applyBorder="1"/>
    <xf numFmtId="0" fontId="16" fillId="0" borderId="11" xfId="0" applyFont="1" applyBorder="1"/>
    <xf numFmtId="0" fontId="16" fillId="0" borderId="5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18" fillId="0" borderId="5" xfId="0" applyNumberFormat="1" applyFont="1" applyBorder="1" applyAlignment="1">
      <alignment horizontal="justify" vertical="center" wrapText="1"/>
    </xf>
    <xf numFmtId="0" fontId="18" fillId="0" borderId="5" xfId="0" applyFont="1" applyBorder="1" applyAlignment="1">
      <alignment horizontal="justify" vertical="center" wrapText="1"/>
    </xf>
    <xf numFmtId="0" fontId="19" fillId="0" borderId="0" xfId="2" applyFont="1" applyAlignment="1" applyProtection="1">
      <alignment horizontal="right"/>
    </xf>
    <xf numFmtId="0" fontId="22" fillId="0" borderId="2" xfId="0" applyFont="1" applyBorder="1"/>
    <xf numFmtId="0" fontId="20" fillId="0" borderId="20" xfId="3" applyFont="1" applyFill="1" applyBorder="1" applyAlignment="1">
      <alignment horizontal="right"/>
    </xf>
    <xf numFmtId="3" fontId="10" fillId="0" borderId="21" xfId="0" applyNumberFormat="1" applyFont="1" applyBorder="1" applyAlignment="1">
      <alignment horizontal="center" vertical="center"/>
    </xf>
    <xf numFmtId="3" fontId="10" fillId="0" borderId="22" xfId="0" applyNumberFormat="1" applyFont="1" applyBorder="1" applyAlignment="1">
      <alignment horizontal="center" vertical="center"/>
    </xf>
    <xf numFmtId="3" fontId="10" fillId="0" borderId="23" xfId="0" applyNumberFormat="1" applyFont="1" applyBorder="1" applyAlignment="1">
      <alignment horizontal="center" vertical="center"/>
    </xf>
    <xf numFmtId="0" fontId="19" fillId="0" borderId="0" xfId="0" applyFont="1" applyAlignment="1">
      <alignment horizontal="right"/>
    </xf>
    <xf numFmtId="0" fontId="15" fillId="2" borderId="1" xfId="3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right"/>
    </xf>
    <xf numFmtId="0" fontId="18" fillId="0" borderId="0" xfId="0" applyFont="1"/>
    <xf numFmtId="0" fontId="21" fillId="0" borderId="0" xfId="3" applyFont="1" applyFill="1" applyBorder="1" applyAlignment="1">
      <alignment vertical="center" wrapText="1"/>
    </xf>
    <xf numFmtId="0" fontId="18" fillId="3" borderId="5" xfId="0" applyFont="1" applyFill="1" applyBorder="1" applyAlignment="1">
      <alignment horizontal="justify" vertical="center" wrapText="1"/>
    </xf>
    <xf numFmtId="164" fontId="10" fillId="0" borderId="10" xfId="1" applyFont="1" applyBorder="1" applyAlignment="1">
      <alignment horizontal="center" vertical="center"/>
    </xf>
    <xf numFmtId="164" fontId="11" fillId="0" borderId="9" xfId="1" applyFont="1" applyBorder="1" applyAlignment="1">
      <alignment horizontal="center" vertical="center"/>
    </xf>
    <xf numFmtId="164" fontId="11" fillId="0" borderId="10" xfId="1" applyFont="1" applyBorder="1" applyAlignment="1">
      <alignment horizontal="center" vertical="center"/>
    </xf>
    <xf numFmtId="164" fontId="9" fillId="0" borderId="0" xfId="1" applyFont="1" applyAlignment="1">
      <alignment horizontal="center" vertical="center"/>
    </xf>
    <xf numFmtId="164" fontId="11" fillId="0" borderId="11" xfId="1" applyFont="1" applyBorder="1" applyAlignment="1">
      <alignment horizontal="center" vertical="center"/>
    </xf>
    <xf numFmtId="164" fontId="11" fillId="0" borderId="9" xfId="1" applyFont="1" applyBorder="1" applyAlignment="1">
      <alignment horizontal="right" vertical="center"/>
    </xf>
    <xf numFmtId="164" fontId="10" fillId="0" borderId="11" xfId="1" applyFont="1" applyBorder="1" applyAlignment="1">
      <alignment horizontal="center" vertical="center"/>
    </xf>
    <xf numFmtId="164" fontId="11" fillId="0" borderId="12" xfId="1" applyFont="1" applyBorder="1" applyAlignment="1">
      <alignment horizontal="center" vertical="center"/>
    </xf>
    <xf numFmtId="164" fontId="11" fillId="0" borderId="13" xfId="1" applyFont="1" applyBorder="1" applyAlignment="1">
      <alignment horizontal="center" vertical="center"/>
    </xf>
    <xf numFmtId="164" fontId="11" fillId="0" borderId="14" xfId="1" applyFont="1" applyBorder="1" applyAlignment="1">
      <alignment horizontal="center" vertical="center"/>
    </xf>
    <xf numFmtId="164" fontId="11" fillId="0" borderId="19" xfId="1" applyFont="1" applyBorder="1" applyAlignment="1">
      <alignment horizontal="center" vertical="center"/>
    </xf>
    <xf numFmtId="164" fontId="11" fillId="0" borderId="13" xfId="1" applyFont="1" applyFill="1" applyBorder="1" applyAlignment="1">
      <alignment horizontal="center" vertical="center"/>
    </xf>
    <xf numFmtId="164" fontId="10" fillId="0" borderId="10" xfId="1" applyFont="1" applyFill="1" applyBorder="1" applyAlignment="1">
      <alignment horizontal="center" vertical="center"/>
    </xf>
    <xf numFmtId="3" fontId="10" fillId="0" borderId="17" xfId="0" applyNumberFormat="1" applyFont="1" applyFill="1" applyBorder="1" applyAlignment="1">
      <alignment horizontal="center" vertical="center"/>
    </xf>
    <xf numFmtId="3" fontId="10" fillId="0" borderId="5" xfId="0" applyNumberFormat="1" applyFont="1" applyFill="1" applyBorder="1" applyAlignment="1">
      <alignment horizontal="center" vertical="center"/>
    </xf>
    <xf numFmtId="3" fontId="10" fillId="0" borderId="4" xfId="0" applyNumberFormat="1" applyFont="1" applyFill="1" applyBorder="1" applyAlignment="1">
      <alignment horizontal="center" vertical="center"/>
    </xf>
    <xf numFmtId="3" fontId="10" fillId="0" borderId="22" xfId="0" applyNumberFormat="1" applyFont="1" applyFill="1" applyBorder="1" applyAlignment="1">
      <alignment horizontal="center" vertical="center"/>
    </xf>
    <xf numFmtId="3" fontId="10" fillId="0" borderId="25" xfId="0" applyNumberFormat="1" applyFont="1" applyBorder="1" applyAlignment="1">
      <alignment horizontal="center" vertical="center"/>
    </xf>
    <xf numFmtId="3" fontId="10" fillId="0" borderId="25" xfId="0" applyNumberFormat="1" applyFont="1" applyFill="1" applyBorder="1" applyAlignment="1">
      <alignment horizontal="center" vertical="center"/>
    </xf>
    <xf numFmtId="164" fontId="10" fillId="0" borderId="9" xfId="1" applyFont="1" applyFill="1" applyBorder="1" applyAlignment="1">
      <alignment horizontal="center" vertical="center"/>
    </xf>
    <xf numFmtId="164" fontId="10" fillId="0" borderId="24" xfId="1" applyFont="1" applyFill="1" applyBorder="1" applyAlignment="1">
      <alignment horizontal="center" vertical="center"/>
    </xf>
    <xf numFmtId="164" fontId="10" fillId="0" borderId="25" xfId="1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/>
    </xf>
    <xf numFmtId="1" fontId="9" fillId="0" borderId="0" xfId="0" applyNumberFormat="1" applyFont="1" applyBorder="1" applyAlignment="1">
      <alignment horizontal="center" vertical="center"/>
    </xf>
    <xf numFmtId="0" fontId="15" fillId="2" borderId="0" xfId="3" applyFont="1" applyFill="1" applyBorder="1" applyAlignment="1">
      <alignment horizontal="center" vertical="center" wrapText="1"/>
    </xf>
    <xf numFmtId="164" fontId="11" fillId="0" borderId="0" xfId="1" applyFont="1" applyBorder="1" applyAlignment="1">
      <alignment horizontal="center" vertical="center"/>
    </xf>
    <xf numFmtId="164" fontId="10" fillId="0" borderId="26" xfId="1" applyFont="1" applyBorder="1" applyAlignment="1">
      <alignment horizontal="center" vertical="center"/>
    </xf>
    <xf numFmtId="164" fontId="10" fillId="0" borderId="27" xfId="1" applyFont="1" applyBorder="1" applyAlignment="1">
      <alignment horizontal="center" vertical="center"/>
    </xf>
    <xf numFmtId="164" fontId="10" fillId="0" borderId="38" xfId="1" applyFont="1" applyBorder="1" applyAlignment="1">
      <alignment horizontal="center" vertical="center"/>
    </xf>
    <xf numFmtId="164" fontId="10" fillId="0" borderId="9" xfId="1" applyFont="1" applyBorder="1" applyAlignment="1">
      <alignment horizontal="center" vertical="center"/>
    </xf>
    <xf numFmtId="0" fontId="13" fillId="0" borderId="1" xfId="0" applyFont="1" applyBorder="1" applyAlignment="1">
      <alignment horizontal="right"/>
    </xf>
    <xf numFmtId="3" fontId="9" fillId="0" borderId="1" xfId="0" applyNumberFormat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10" fillId="0" borderId="11" xfId="1" applyFont="1" applyFill="1" applyBorder="1" applyAlignment="1">
      <alignment horizontal="center" vertical="center"/>
    </xf>
    <xf numFmtId="3" fontId="10" fillId="0" borderId="37" xfId="0" applyNumberFormat="1" applyFont="1" applyFill="1" applyBorder="1" applyAlignment="1">
      <alignment horizontal="center" vertical="center"/>
    </xf>
    <xf numFmtId="3" fontId="10" fillId="0" borderId="18" xfId="0" applyNumberFormat="1" applyFont="1" applyFill="1" applyBorder="1" applyAlignment="1">
      <alignment horizontal="center" vertical="center"/>
    </xf>
    <xf numFmtId="3" fontId="10" fillId="0" borderId="7" xfId="0" applyNumberFormat="1" applyFont="1" applyFill="1" applyBorder="1" applyAlignment="1">
      <alignment horizontal="center" vertical="center"/>
    </xf>
    <xf numFmtId="164" fontId="11" fillId="0" borderId="14" xfId="1" applyFont="1" applyFill="1" applyBorder="1" applyAlignment="1">
      <alignment horizontal="center" vertical="center"/>
    </xf>
    <xf numFmtId="3" fontId="10" fillId="0" borderId="9" xfId="0" applyNumberFormat="1" applyFont="1" applyFill="1" applyBorder="1" applyAlignment="1">
      <alignment horizontal="center" vertical="center"/>
    </xf>
    <xf numFmtId="0" fontId="16" fillId="0" borderId="10" xfId="0" applyFont="1" applyFill="1" applyBorder="1"/>
    <xf numFmtId="164" fontId="10" fillId="0" borderId="27" xfId="1" applyFont="1" applyFill="1" applyBorder="1" applyAlignment="1">
      <alignment horizontal="center" vertical="center"/>
    </xf>
    <xf numFmtId="164" fontId="10" fillId="0" borderId="17" xfId="1" applyFont="1" applyFill="1" applyBorder="1" applyAlignment="1">
      <alignment horizontal="center" vertical="center"/>
    </xf>
    <xf numFmtId="164" fontId="10" fillId="0" borderId="18" xfId="1" applyFont="1" applyFill="1" applyBorder="1" applyAlignment="1">
      <alignment horizontal="center" vertical="center"/>
    </xf>
    <xf numFmtId="164" fontId="10" fillId="0" borderId="16" xfId="1" applyFont="1" applyFill="1" applyBorder="1" applyAlignment="1">
      <alignment horizontal="center" vertical="center"/>
    </xf>
    <xf numFmtId="164" fontId="10" fillId="0" borderId="38" xfId="1" applyFont="1" applyFill="1" applyBorder="1" applyAlignment="1">
      <alignment horizontal="center" vertical="center"/>
    </xf>
    <xf numFmtId="0" fontId="15" fillId="2" borderId="19" xfId="3" applyFont="1" applyFill="1" applyBorder="1" applyAlignment="1">
      <alignment horizontal="center" vertical="center" textRotation="90" wrapText="1"/>
    </xf>
    <xf numFmtId="0" fontId="15" fillId="2" borderId="19" xfId="3" applyFont="1" applyFill="1" applyBorder="1" applyAlignment="1">
      <alignment horizontal="center" vertical="center" wrapText="1"/>
    </xf>
    <xf numFmtId="165" fontId="10" fillId="0" borderId="9" xfId="1" applyNumberFormat="1" applyFont="1" applyFill="1" applyBorder="1" applyAlignment="1">
      <alignment horizontal="center" vertical="center"/>
    </xf>
    <xf numFmtId="3" fontId="9" fillId="0" borderId="31" xfId="0" applyNumberFormat="1" applyFont="1" applyBorder="1" applyAlignment="1">
      <alignment horizontal="center" vertical="center"/>
    </xf>
    <xf numFmtId="164" fontId="9" fillId="0" borderId="31" xfId="1" applyFont="1" applyBorder="1" applyAlignment="1">
      <alignment horizontal="center" vertical="center"/>
    </xf>
    <xf numFmtId="3" fontId="26" fillId="0" borderId="17" xfId="0" applyNumberFormat="1" applyFont="1" applyBorder="1" applyAlignment="1">
      <alignment horizontal="center" vertical="center"/>
    </xf>
    <xf numFmtId="3" fontId="26" fillId="0" borderId="5" xfId="0" applyNumberFormat="1" applyFont="1" applyBorder="1" applyAlignment="1">
      <alignment horizontal="center" vertical="center"/>
    </xf>
    <xf numFmtId="3" fontId="26" fillId="0" borderId="6" xfId="0" applyNumberFormat="1" applyFont="1" applyBorder="1" applyAlignment="1">
      <alignment horizontal="center" vertical="center"/>
    </xf>
    <xf numFmtId="3" fontId="26" fillId="0" borderId="7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vertical="center"/>
    </xf>
    <xf numFmtId="3" fontId="26" fillId="0" borderId="5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26" fillId="0" borderId="5" xfId="0" applyNumberFormat="1" applyFont="1" applyBorder="1" applyAlignment="1">
      <alignment horizontal="right" vertical="center"/>
    </xf>
    <xf numFmtId="165" fontId="10" fillId="0" borderId="22" xfId="1" applyNumberFormat="1" applyFont="1" applyFill="1" applyBorder="1" applyAlignment="1">
      <alignment horizontal="right" vertical="center"/>
    </xf>
    <xf numFmtId="165" fontId="10" fillId="0" borderId="22" xfId="1" applyNumberFormat="1" applyFont="1" applyFill="1" applyBorder="1" applyAlignment="1">
      <alignment horizontal="center" vertical="center"/>
    </xf>
    <xf numFmtId="165" fontId="10" fillId="0" borderId="22" xfId="1" applyNumberFormat="1" applyFont="1" applyBorder="1" applyAlignment="1">
      <alignment horizontal="center" vertical="center"/>
    </xf>
    <xf numFmtId="3" fontId="28" fillId="0" borderId="5" xfId="0" applyNumberFormat="1" applyFont="1" applyBorder="1" applyAlignment="1">
      <alignment horizontal="center" vertical="center"/>
    </xf>
    <xf numFmtId="3" fontId="27" fillId="0" borderId="5" xfId="0" applyNumberFormat="1" applyFont="1" applyBorder="1" applyAlignment="1">
      <alignment horizontal="center" vertical="center"/>
    </xf>
    <xf numFmtId="165" fontId="10" fillId="0" borderId="23" xfId="1" applyNumberFormat="1" applyFont="1" applyFill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3" fontId="29" fillId="0" borderId="5" xfId="0" applyNumberFormat="1" applyFont="1" applyBorder="1" applyAlignment="1">
      <alignment horizontal="center" vertical="center"/>
    </xf>
    <xf numFmtId="164" fontId="10" fillId="4" borderId="10" xfId="1" applyFont="1" applyFill="1" applyBorder="1" applyAlignment="1">
      <alignment horizontal="center" vertical="center"/>
    </xf>
    <xf numFmtId="164" fontId="10" fillId="4" borderId="27" xfId="1" applyFont="1" applyFill="1" applyBorder="1" applyAlignment="1">
      <alignment horizontal="center" vertical="center"/>
    </xf>
    <xf numFmtId="0" fontId="15" fillId="2" borderId="8" xfId="3" applyFont="1" applyFill="1" applyBorder="1" applyAlignment="1">
      <alignment horizontal="center" vertical="center" wrapText="1"/>
    </xf>
    <xf numFmtId="0" fontId="15" fillId="2" borderId="28" xfId="3" applyFont="1" applyFill="1" applyBorder="1" applyAlignment="1">
      <alignment horizontal="center" vertical="center" wrapText="1"/>
    </xf>
    <xf numFmtId="0" fontId="15" fillId="2" borderId="29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/>
    </xf>
    <xf numFmtId="0" fontId="15" fillId="2" borderId="9" xfId="3" applyFont="1" applyFill="1" applyBorder="1" applyAlignment="1">
      <alignment horizontal="center" vertical="center" wrapText="1"/>
    </xf>
    <xf numFmtId="0" fontId="15" fillId="2" borderId="30" xfId="3" applyFont="1" applyFill="1" applyBorder="1" applyAlignment="1">
      <alignment horizontal="center" vertical="center" wrapText="1"/>
    </xf>
    <xf numFmtId="0" fontId="25" fillId="2" borderId="9" xfId="3" applyFont="1" applyFill="1" applyBorder="1" applyAlignment="1">
      <alignment horizontal="center" vertical="center" wrapText="1"/>
    </xf>
    <xf numFmtId="0" fontId="25" fillId="2" borderId="30" xfId="3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1" fillId="0" borderId="0" xfId="3" applyFont="1" applyFill="1" applyBorder="1" applyAlignment="1">
      <alignment horizontal="center" vertical="center"/>
    </xf>
    <xf numFmtId="0" fontId="21" fillId="0" borderId="0" xfId="3" applyFont="1" applyFill="1" applyBorder="1" applyAlignment="1">
      <alignment horizontal="center" vertical="center" wrapText="1"/>
    </xf>
    <xf numFmtId="0" fontId="15" fillId="2" borderId="19" xfId="3" applyFont="1" applyFill="1" applyBorder="1" applyAlignment="1">
      <alignment horizontal="center" vertical="center" wrapText="1"/>
    </xf>
    <xf numFmtId="0" fontId="15" fillId="2" borderId="15" xfId="3" applyFont="1" applyFill="1" applyBorder="1" applyAlignment="1">
      <alignment horizontal="center" vertical="center" wrapText="1"/>
    </xf>
    <xf numFmtId="0" fontId="15" fillId="2" borderId="31" xfId="3" applyFont="1" applyFill="1" applyBorder="1" applyAlignment="1">
      <alignment horizontal="center" vertical="center" wrapText="1"/>
    </xf>
    <xf numFmtId="0" fontId="15" fillId="2" borderId="32" xfId="3" applyFont="1" applyFill="1" applyBorder="1" applyAlignment="1">
      <alignment horizontal="center" vertical="center" wrapText="1"/>
    </xf>
    <xf numFmtId="0" fontId="15" fillId="2" borderId="33" xfId="3" applyFont="1" applyFill="1" applyBorder="1" applyAlignment="1">
      <alignment horizontal="center" vertical="center" wrapText="1"/>
    </xf>
    <xf numFmtId="0" fontId="15" fillId="2" borderId="34" xfId="3" applyFont="1" applyFill="1" applyBorder="1" applyAlignment="1">
      <alignment horizontal="center" vertical="center" wrapText="1"/>
    </xf>
    <xf numFmtId="0" fontId="15" fillId="2" borderId="35" xfId="3" applyFont="1" applyFill="1" applyBorder="1" applyAlignment="1">
      <alignment horizontal="center" vertical="center" wrapText="1"/>
    </xf>
    <xf numFmtId="0" fontId="15" fillId="2" borderId="2" xfId="3" applyFont="1" applyFill="1" applyBorder="1" applyAlignment="1">
      <alignment horizontal="center" vertical="center" wrapText="1"/>
    </xf>
    <xf numFmtId="0" fontId="15" fillId="2" borderId="36" xfId="3" applyFont="1" applyFill="1" applyBorder="1" applyAlignment="1">
      <alignment horizontal="center" vertical="center" wrapText="1"/>
    </xf>
  </cellXfs>
  <cellStyles count="6">
    <cellStyle name="Comma" xfId="1" builtinId="3"/>
    <cellStyle name="Hyperlink" xfId="2" builtinId="8"/>
    <cellStyle name="Normal" xfId="0" builtinId="0"/>
    <cellStyle name="Normal 2" xfId="3"/>
    <cellStyle name="Normal 3" xfId="5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anarTi@#1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danarTi@#1a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danarTi@#1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25"/>
  <sheetViews>
    <sheetView tabSelected="1" view="pageBreakPreview" zoomScaleSheetLayoutView="100" workbookViewId="0">
      <selection activeCell="H16" sqref="H16"/>
    </sheetView>
  </sheetViews>
  <sheetFormatPr defaultRowHeight="15" x14ac:dyDescent="0.25"/>
  <cols>
    <col min="1" max="1" width="2.85546875" customWidth="1"/>
    <col min="2" max="2" width="13.140625" customWidth="1"/>
    <col min="3" max="3" width="12.28515625" customWidth="1"/>
    <col min="4" max="4" width="16.85546875" customWidth="1"/>
    <col min="5" max="5" width="13" customWidth="1"/>
    <col min="6" max="6" width="14.140625" customWidth="1"/>
    <col min="7" max="7" width="12.5703125" customWidth="1"/>
    <col min="8" max="8" width="15.5703125" customWidth="1"/>
    <col min="9" max="9" width="15.28515625" customWidth="1"/>
    <col min="10" max="10" width="16" customWidth="1"/>
    <col min="11" max="11" width="16.28515625" customWidth="1"/>
    <col min="12" max="12" width="15.7109375" customWidth="1"/>
    <col min="13" max="13" width="13.5703125" customWidth="1"/>
    <col min="14" max="14" width="14" customWidth="1"/>
    <col min="15" max="15" width="10.5703125" customWidth="1"/>
    <col min="16" max="16" width="16.7109375" customWidth="1"/>
    <col min="17" max="17" width="12.42578125" customWidth="1"/>
    <col min="18" max="18" width="14.28515625" customWidth="1"/>
    <col min="19" max="19" width="12.42578125" customWidth="1"/>
    <col min="20" max="20" width="9.85546875" customWidth="1"/>
    <col min="28" max="28" width="13.140625" bestFit="1" customWidth="1"/>
  </cols>
  <sheetData>
    <row r="2" spans="2:28" ht="50.1" customHeight="1" x14ac:dyDescent="0.25">
      <c r="B2" s="119" t="s">
        <v>1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70"/>
      <c r="T2" s="1"/>
      <c r="U2" s="1"/>
      <c r="V2" s="1"/>
      <c r="W2" s="1"/>
      <c r="X2" s="1"/>
      <c r="Y2" s="1"/>
      <c r="Z2" s="1"/>
      <c r="AA2" s="1"/>
      <c r="AB2" s="1"/>
    </row>
    <row r="3" spans="2:28" ht="58.5" customHeight="1" x14ac:dyDescent="0.25"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69"/>
      <c r="T3" s="11"/>
      <c r="U3" s="1"/>
      <c r="V3" s="1"/>
      <c r="W3" s="1"/>
      <c r="X3" s="1"/>
      <c r="Y3" s="1"/>
      <c r="Z3" s="1"/>
      <c r="AA3" s="1"/>
    </row>
    <row r="4" spans="2:28" ht="15.75" thickBot="1" x14ac:dyDescent="0.3">
      <c r="R4" s="41" t="s">
        <v>2</v>
      </c>
      <c r="S4" s="41"/>
    </row>
    <row r="5" spans="2:28" s="4" customFormat="1" ht="15.75" thickBot="1" x14ac:dyDescent="0.3">
      <c r="B5" s="12">
        <v>1</v>
      </c>
      <c r="C5" s="12">
        <v>2</v>
      </c>
      <c r="D5" s="12">
        <v>3</v>
      </c>
      <c r="E5" s="12"/>
      <c r="F5" s="12"/>
      <c r="G5" s="12">
        <v>4</v>
      </c>
      <c r="H5" s="12">
        <v>5</v>
      </c>
      <c r="I5" s="12">
        <v>6</v>
      </c>
      <c r="J5" s="12">
        <v>7</v>
      </c>
      <c r="K5" s="12"/>
      <c r="L5" s="12"/>
      <c r="M5" s="12">
        <v>8</v>
      </c>
      <c r="N5" s="12"/>
      <c r="O5" s="12">
        <v>9</v>
      </c>
      <c r="P5" s="12">
        <v>10</v>
      </c>
      <c r="Q5" s="12">
        <v>11</v>
      </c>
      <c r="R5" s="12">
        <v>12</v>
      </c>
      <c r="S5" s="71"/>
    </row>
    <row r="6" spans="2:28" ht="15.75" hidden="1" thickBot="1" x14ac:dyDescent="0.3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5"/>
    </row>
    <row r="7" spans="2:28" ht="39.75" customHeight="1" thickBot="1" x14ac:dyDescent="0.3">
      <c r="B7" s="121" t="s">
        <v>3</v>
      </c>
      <c r="C7" s="121" t="s">
        <v>17</v>
      </c>
      <c r="D7" s="121" t="s">
        <v>18</v>
      </c>
      <c r="E7" s="123" t="s">
        <v>99</v>
      </c>
      <c r="F7" s="123" t="s">
        <v>100</v>
      </c>
      <c r="G7" s="121" t="s">
        <v>103</v>
      </c>
      <c r="H7" s="121" t="s">
        <v>96</v>
      </c>
      <c r="I7" s="121" t="s">
        <v>43</v>
      </c>
      <c r="J7" s="121" t="s">
        <v>42</v>
      </c>
      <c r="K7" s="123" t="s">
        <v>101</v>
      </c>
      <c r="L7" s="123" t="s">
        <v>102</v>
      </c>
      <c r="M7" s="121" t="s">
        <v>19</v>
      </c>
      <c r="N7" s="121" t="s">
        <v>96</v>
      </c>
      <c r="O7" s="116" t="s">
        <v>20</v>
      </c>
      <c r="P7" s="117"/>
      <c r="Q7" s="117"/>
      <c r="R7" s="118"/>
      <c r="S7" s="72"/>
    </row>
    <row r="8" spans="2:28" ht="70.5" customHeight="1" thickBot="1" x14ac:dyDescent="0.3">
      <c r="B8" s="122"/>
      <c r="C8" s="122"/>
      <c r="D8" s="122"/>
      <c r="E8" s="124"/>
      <c r="F8" s="124"/>
      <c r="G8" s="122"/>
      <c r="H8" s="122"/>
      <c r="I8" s="122"/>
      <c r="J8" s="122"/>
      <c r="K8" s="124"/>
      <c r="L8" s="124"/>
      <c r="M8" s="122"/>
      <c r="N8" s="122"/>
      <c r="O8" s="93" t="s">
        <v>21</v>
      </c>
      <c r="P8" s="93" t="s">
        <v>22</v>
      </c>
      <c r="Q8" s="93" t="s">
        <v>23</v>
      </c>
      <c r="R8" s="93" t="s">
        <v>97</v>
      </c>
      <c r="S8" s="72"/>
    </row>
    <row r="9" spans="2:28" s="2" customFormat="1" ht="16.5" thickBot="1" x14ac:dyDescent="0.35">
      <c r="B9" s="28" t="s">
        <v>4</v>
      </c>
      <c r="C9" s="112">
        <v>1770</v>
      </c>
      <c r="D9" s="95">
        <v>1563900</v>
      </c>
      <c r="E9" s="66">
        <f>C9-171</f>
        <v>1599</v>
      </c>
      <c r="F9" s="66">
        <f>D9-161900</f>
        <v>1402000</v>
      </c>
      <c r="G9" s="66"/>
      <c r="H9" s="67">
        <v>50000</v>
      </c>
      <c r="I9" s="66">
        <f>300+484+320+30+4+51</f>
        <v>1189</v>
      </c>
      <c r="J9" s="66">
        <f>1169*1500+20*5500</f>
        <v>1863500</v>
      </c>
      <c r="K9" s="66">
        <f>129+14+1+15+35+273+302</f>
        <v>769</v>
      </c>
      <c r="L9" s="66">
        <f>96678+17550+1000+13850+33400+264975+453000</f>
        <v>880453</v>
      </c>
      <c r="M9" s="74"/>
      <c r="N9" s="74"/>
      <c r="O9" s="18">
        <f t="shared" ref="O9:O20" si="0">C9+I9</f>
        <v>2959</v>
      </c>
      <c r="P9" s="52">
        <f t="shared" ref="P9:P20" si="1">D9+J9</f>
        <v>3427400</v>
      </c>
      <c r="Q9" s="48">
        <f t="shared" ref="Q9:Q20" si="2">G9+M9</f>
        <v>0</v>
      </c>
      <c r="R9" s="48">
        <f t="shared" ref="R9:R20" si="3">H9+N9</f>
        <v>50000</v>
      </c>
      <c r="S9" s="73"/>
    </row>
    <row r="10" spans="2:28" s="2" customFormat="1" ht="16.5" thickBot="1" x14ac:dyDescent="0.35">
      <c r="B10" s="29" t="s">
        <v>5</v>
      </c>
      <c r="C10" s="86">
        <v>1770</v>
      </c>
      <c r="D10" s="95">
        <v>1563900</v>
      </c>
      <c r="E10" s="59">
        <f>C10-173</f>
        <v>1597</v>
      </c>
      <c r="F10" s="59">
        <f>D10-165350</f>
        <v>1398550</v>
      </c>
      <c r="G10" s="59"/>
      <c r="H10" s="68">
        <v>50000</v>
      </c>
      <c r="I10" s="66">
        <f>300+484+320+30+4+51</f>
        <v>1189</v>
      </c>
      <c r="J10" s="66">
        <f>1169*1500+20*5500</f>
        <v>1863500</v>
      </c>
      <c r="K10" s="88">
        <f>147+1+15+34+280+303</f>
        <v>780</v>
      </c>
      <c r="L10" s="88">
        <f>118358+1000+13850+32700+284350+454500</f>
        <v>904758</v>
      </c>
      <c r="M10" s="75"/>
      <c r="N10" s="75">
        <v>60000</v>
      </c>
      <c r="O10" s="19">
        <f t="shared" si="0"/>
        <v>2959</v>
      </c>
      <c r="P10" s="49">
        <f t="shared" si="1"/>
        <v>3427400</v>
      </c>
      <c r="Q10" s="49">
        <f t="shared" si="2"/>
        <v>0</v>
      </c>
      <c r="R10" s="49">
        <f t="shared" si="3"/>
        <v>110000</v>
      </c>
      <c r="S10" s="73"/>
    </row>
    <row r="11" spans="2:28" s="2" customFormat="1" ht="16.5" thickBot="1" x14ac:dyDescent="0.35">
      <c r="B11" s="29" t="s">
        <v>6</v>
      </c>
      <c r="C11" s="86">
        <v>1770</v>
      </c>
      <c r="D11" s="95">
        <v>1563900</v>
      </c>
      <c r="E11" s="59">
        <f>C11-175</f>
        <v>1595</v>
      </c>
      <c r="F11" s="59">
        <f>D11-166600</f>
        <v>1397300</v>
      </c>
      <c r="G11" s="59"/>
      <c r="H11" s="68">
        <v>50000</v>
      </c>
      <c r="I11" s="66">
        <f t="shared" ref="I11:I16" si="4">300+484+320+30+4+51+10</f>
        <v>1199</v>
      </c>
      <c r="J11" s="66">
        <f t="shared" ref="J11:J16" si="5">1169*1500+10*1000+20*5500</f>
        <v>1873500</v>
      </c>
      <c r="K11" s="88">
        <f>491+298</f>
        <v>789</v>
      </c>
      <c r="L11" s="88">
        <f>462408+153780</f>
        <v>616188</v>
      </c>
      <c r="M11" s="75"/>
      <c r="N11" s="75"/>
      <c r="O11" s="19">
        <f t="shared" si="0"/>
        <v>2969</v>
      </c>
      <c r="P11" s="49">
        <f t="shared" si="1"/>
        <v>3437400</v>
      </c>
      <c r="Q11" s="49">
        <f t="shared" si="2"/>
        <v>0</v>
      </c>
      <c r="R11" s="49">
        <f t="shared" si="3"/>
        <v>50000</v>
      </c>
      <c r="S11" s="73"/>
    </row>
    <row r="12" spans="2:28" s="2" customFormat="1" ht="16.5" thickBot="1" x14ac:dyDescent="0.35">
      <c r="B12" s="29" t="s">
        <v>7</v>
      </c>
      <c r="C12" s="86">
        <v>1770</v>
      </c>
      <c r="D12" s="95">
        <v>1563900</v>
      </c>
      <c r="E12" s="59">
        <f>C12-203</f>
        <v>1567</v>
      </c>
      <c r="F12" s="59">
        <f>D12-169800</f>
        <v>1394100</v>
      </c>
      <c r="G12" s="59">
        <v>1000</v>
      </c>
      <c r="H12" s="68">
        <v>60000</v>
      </c>
      <c r="I12" s="66">
        <f t="shared" si="4"/>
        <v>1199</v>
      </c>
      <c r="J12" s="66">
        <f t="shared" si="5"/>
        <v>1873500</v>
      </c>
      <c r="K12" s="88">
        <v>679</v>
      </c>
      <c r="L12" s="88">
        <f>454458+159459</f>
        <v>613917</v>
      </c>
      <c r="M12" s="75"/>
      <c r="N12" s="75">
        <v>70000</v>
      </c>
      <c r="O12" s="19">
        <f t="shared" si="0"/>
        <v>2969</v>
      </c>
      <c r="P12" s="49">
        <f t="shared" si="1"/>
        <v>3437400</v>
      </c>
      <c r="Q12" s="49">
        <f t="shared" si="2"/>
        <v>1000</v>
      </c>
      <c r="R12" s="49">
        <f t="shared" si="3"/>
        <v>130000</v>
      </c>
      <c r="S12" s="73"/>
    </row>
    <row r="13" spans="2:28" s="2" customFormat="1" ht="16.5" thickBot="1" x14ac:dyDescent="0.35">
      <c r="B13" s="29" t="s">
        <v>8</v>
      </c>
      <c r="C13" s="86">
        <v>1770</v>
      </c>
      <c r="D13" s="95">
        <v>1563900</v>
      </c>
      <c r="E13" s="59">
        <f>C13-184</f>
        <v>1586</v>
      </c>
      <c r="F13" s="59">
        <f>D13-175100</f>
        <v>1388800</v>
      </c>
      <c r="G13" s="59"/>
      <c r="H13" s="59">
        <f>60000+30000</f>
        <v>90000</v>
      </c>
      <c r="I13" s="66">
        <f t="shared" si="4"/>
        <v>1199</v>
      </c>
      <c r="J13" s="66">
        <f t="shared" si="5"/>
        <v>1873500</v>
      </c>
      <c r="K13" s="88">
        <v>780</v>
      </c>
      <c r="L13" s="88">
        <f>457058+144672</f>
        <v>601730</v>
      </c>
      <c r="M13" s="75"/>
      <c r="N13" s="75"/>
      <c r="O13" s="19">
        <f t="shared" si="0"/>
        <v>2969</v>
      </c>
      <c r="P13" s="49">
        <f t="shared" si="1"/>
        <v>3437400</v>
      </c>
      <c r="Q13" s="49">
        <f t="shared" si="2"/>
        <v>0</v>
      </c>
      <c r="R13" s="49">
        <f t="shared" si="3"/>
        <v>90000</v>
      </c>
      <c r="S13" s="73"/>
    </row>
    <row r="14" spans="2:28" s="2" customFormat="1" ht="16.5" thickBot="1" x14ac:dyDescent="0.35">
      <c r="B14" s="29" t="s">
        <v>9</v>
      </c>
      <c r="C14" s="86">
        <v>1770</v>
      </c>
      <c r="D14" s="95">
        <v>1563900</v>
      </c>
      <c r="E14" s="59">
        <f>C14-187</f>
        <v>1583</v>
      </c>
      <c r="F14" s="59">
        <f>D14-177400</f>
        <v>1386500</v>
      </c>
      <c r="G14" s="59"/>
      <c r="H14" s="59">
        <v>60000</v>
      </c>
      <c r="I14" s="66">
        <f t="shared" si="4"/>
        <v>1199</v>
      </c>
      <c r="J14" s="66">
        <f t="shared" si="5"/>
        <v>1873500</v>
      </c>
      <c r="K14" s="88">
        <v>778</v>
      </c>
      <c r="L14" s="88">
        <f>456058+148336</f>
        <v>604394</v>
      </c>
      <c r="M14" s="75"/>
      <c r="N14" s="75"/>
      <c r="O14" s="19">
        <f t="shared" si="0"/>
        <v>2969</v>
      </c>
      <c r="P14" s="49">
        <f t="shared" si="1"/>
        <v>3437400</v>
      </c>
      <c r="Q14" s="49">
        <f t="shared" si="2"/>
        <v>0</v>
      </c>
      <c r="R14" s="49">
        <f t="shared" si="3"/>
        <v>60000</v>
      </c>
      <c r="S14" s="73"/>
    </row>
    <row r="15" spans="2:28" s="2" customFormat="1" ht="16.5" thickBot="1" x14ac:dyDescent="0.35">
      <c r="B15" s="87" t="s">
        <v>10</v>
      </c>
      <c r="C15" s="86">
        <v>1770</v>
      </c>
      <c r="D15" s="95">
        <v>1563900</v>
      </c>
      <c r="E15" s="59">
        <f>C15-184</f>
        <v>1586</v>
      </c>
      <c r="F15" s="59">
        <f>D15-174850</f>
        <v>1389050</v>
      </c>
      <c r="G15" s="59"/>
      <c r="H15" s="114">
        <v>80000</v>
      </c>
      <c r="I15" s="66">
        <f t="shared" si="4"/>
        <v>1199</v>
      </c>
      <c r="J15" s="66">
        <f t="shared" si="5"/>
        <v>1873500</v>
      </c>
      <c r="K15" s="88">
        <v>773</v>
      </c>
      <c r="L15" s="88">
        <f>458733+160000</f>
        <v>618733</v>
      </c>
      <c r="M15" s="75"/>
      <c r="N15" s="115">
        <v>700</v>
      </c>
      <c r="O15" s="19">
        <f t="shared" si="0"/>
        <v>2969</v>
      </c>
      <c r="P15" s="49">
        <f t="shared" si="1"/>
        <v>3437400</v>
      </c>
      <c r="Q15" s="49">
        <f t="shared" si="2"/>
        <v>0</v>
      </c>
      <c r="R15" s="49">
        <f t="shared" si="3"/>
        <v>80700</v>
      </c>
      <c r="S15" s="73"/>
    </row>
    <row r="16" spans="2:28" s="2" customFormat="1" ht="16.5" thickBot="1" x14ac:dyDescent="0.35">
      <c r="B16" s="29" t="s">
        <v>11</v>
      </c>
      <c r="C16" s="86">
        <v>1770</v>
      </c>
      <c r="D16" s="95">
        <v>1563900</v>
      </c>
      <c r="E16" s="59"/>
      <c r="F16" s="59"/>
      <c r="G16" s="59"/>
      <c r="H16" s="59">
        <v>60000</v>
      </c>
      <c r="I16" s="66">
        <f t="shared" si="4"/>
        <v>1199</v>
      </c>
      <c r="J16" s="66">
        <f t="shared" si="5"/>
        <v>1873500</v>
      </c>
      <c r="K16" s="88"/>
      <c r="L16" s="88"/>
      <c r="M16" s="88"/>
      <c r="N16" s="88">
        <v>60000</v>
      </c>
      <c r="O16" s="19">
        <f t="shared" si="0"/>
        <v>2969</v>
      </c>
      <c r="P16" s="49">
        <f t="shared" si="1"/>
        <v>3437400</v>
      </c>
      <c r="Q16" s="49">
        <f t="shared" si="2"/>
        <v>0</v>
      </c>
      <c r="R16" s="49">
        <f t="shared" si="3"/>
        <v>120000</v>
      </c>
      <c r="S16" s="73"/>
    </row>
    <row r="17" spans="2:19" s="2" customFormat="1" ht="16.5" thickBot="1" x14ac:dyDescent="0.35">
      <c r="B17" s="29" t="s">
        <v>12</v>
      </c>
      <c r="C17" s="86"/>
      <c r="D17" s="95"/>
      <c r="E17" s="59"/>
      <c r="F17" s="59"/>
      <c r="G17" s="59"/>
      <c r="H17" s="59"/>
      <c r="I17" s="66"/>
      <c r="J17" s="66"/>
      <c r="K17" s="88"/>
      <c r="L17" s="75"/>
      <c r="M17" s="88"/>
      <c r="N17" s="75"/>
      <c r="O17" s="19">
        <f t="shared" si="0"/>
        <v>0</v>
      </c>
      <c r="P17" s="49">
        <f t="shared" si="1"/>
        <v>0</v>
      </c>
      <c r="Q17" s="49">
        <f t="shared" si="2"/>
        <v>0</v>
      </c>
      <c r="R17" s="49">
        <f t="shared" si="3"/>
        <v>0</v>
      </c>
      <c r="S17" s="73"/>
    </row>
    <row r="18" spans="2:19" s="2" customFormat="1" ht="16.5" thickBot="1" x14ac:dyDescent="0.35">
      <c r="B18" s="29" t="s">
        <v>13</v>
      </c>
      <c r="C18" s="86"/>
      <c r="D18" s="95"/>
      <c r="E18" s="47"/>
      <c r="F18" s="47"/>
      <c r="G18" s="47"/>
      <c r="H18" s="59"/>
      <c r="I18" s="66"/>
      <c r="J18" s="66"/>
      <c r="K18" s="75"/>
      <c r="L18" s="88"/>
      <c r="M18" s="75"/>
      <c r="N18" s="75"/>
      <c r="O18" s="19">
        <f t="shared" si="0"/>
        <v>0</v>
      </c>
      <c r="P18" s="49">
        <f t="shared" si="1"/>
        <v>0</v>
      </c>
      <c r="Q18" s="49">
        <f t="shared" si="2"/>
        <v>0</v>
      </c>
      <c r="R18" s="49">
        <f t="shared" si="3"/>
        <v>0</v>
      </c>
      <c r="S18" s="73"/>
    </row>
    <row r="19" spans="2:19" s="2" customFormat="1" ht="16.5" thickBot="1" x14ac:dyDescent="0.35">
      <c r="B19" s="29" t="s">
        <v>14</v>
      </c>
      <c r="C19" s="86"/>
      <c r="D19" s="95"/>
      <c r="E19" s="59"/>
      <c r="F19" s="59"/>
      <c r="G19" s="59"/>
      <c r="H19" s="59"/>
      <c r="I19" s="66"/>
      <c r="J19" s="66"/>
      <c r="K19" s="88"/>
      <c r="L19" s="92"/>
      <c r="M19" s="88"/>
      <c r="N19" s="88"/>
      <c r="O19" s="19">
        <f t="shared" si="0"/>
        <v>0</v>
      </c>
      <c r="P19" s="49">
        <f t="shared" si="1"/>
        <v>0</v>
      </c>
      <c r="Q19" s="49">
        <f t="shared" si="2"/>
        <v>0</v>
      </c>
      <c r="R19" s="49">
        <f t="shared" si="3"/>
        <v>0</v>
      </c>
      <c r="S19" s="73"/>
    </row>
    <row r="20" spans="2:19" s="2" customFormat="1" ht="16.5" thickBot="1" x14ac:dyDescent="0.35">
      <c r="B20" s="30" t="s">
        <v>15</v>
      </c>
      <c r="C20" s="86"/>
      <c r="D20" s="95"/>
      <c r="E20" s="81"/>
      <c r="F20" s="81"/>
      <c r="G20" s="81"/>
      <c r="H20" s="81"/>
      <c r="I20" s="66"/>
      <c r="J20" s="66"/>
      <c r="K20" s="92"/>
      <c r="L20" s="80"/>
      <c r="M20" s="76"/>
      <c r="N20" s="76"/>
      <c r="O20" s="20">
        <f t="shared" si="0"/>
        <v>0</v>
      </c>
      <c r="P20" s="51">
        <f t="shared" si="1"/>
        <v>0</v>
      </c>
      <c r="Q20" s="51">
        <f t="shared" si="2"/>
        <v>0</v>
      </c>
      <c r="R20" s="51">
        <f t="shared" si="3"/>
        <v>0</v>
      </c>
      <c r="S20" s="73"/>
    </row>
    <row r="21" spans="2:19" ht="15.75" thickBot="1" x14ac:dyDescent="0.3">
      <c r="B21" s="78" t="s">
        <v>16</v>
      </c>
      <c r="C21" s="79" t="s">
        <v>98</v>
      </c>
      <c r="D21" s="80">
        <f>SUM(D9:D20)</f>
        <v>12511200</v>
      </c>
      <c r="E21" s="80"/>
      <c r="F21" s="80"/>
      <c r="G21" s="80">
        <f>SUM(G9:G20)</f>
        <v>1000</v>
      </c>
      <c r="H21" s="80">
        <f>SUM(H9:H20)</f>
        <v>500000</v>
      </c>
      <c r="I21" s="79" t="s">
        <v>98</v>
      </c>
      <c r="J21" s="80">
        <f>SUM(J9:J20)</f>
        <v>14968000</v>
      </c>
      <c r="K21" s="80"/>
      <c r="M21" s="80">
        <f>SUM(M9:M20)</f>
        <v>0</v>
      </c>
      <c r="N21" s="80">
        <f>SUM(N9:N20)</f>
        <v>190700</v>
      </c>
      <c r="O21" s="79" t="s">
        <v>98</v>
      </c>
      <c r="P21" s="80">
        <f>SUM(P9:P20)</f>
        <v>27479200</v>
      </c>
      <c r="Q21" s="80">
        <f>SUM(Q9:Q20)</f>
        <v>1000</v>
      </c>
      <c r="R21" s="80">
        <f>SUM(R9:R20)</f>
        <v>690700</v>
      </c>
      <c r="S21" s="50"/>
    </row>
    <row r="25" spans="2:19" x14ac:dyDescent="0.25">
      <c r="H25">
        <f>48045+31750+200-512</f>
        <v>79483</v>
      </c>
    </row>
  </sheetData>
  <autoFilter ref="B5:R5"/>
  <mergeCells count="16">
    <mergeCell ref="O7:R7"/>
    <mergeCell ref="B2:R2"/>
    <mergeCell ref="C7:C8"/>
    <mergeCell ref="B7:B8"/>
    <mergeCell ref="D7:D8"/>
    <mergeCell ref="G7:G8"/>
    <mergeCell ref="I7:I8"/>
    <mergeCell ref="J7:J8"/>
    <mergeCell ref="M7:M8"/>
    <mergeCell ref="B3:R3"/>
    <mergeCell ref="H7:H8"/>
    <mergeCell ref="N7:N8"/>
    <mergeCell ref="F7:F8"/>
    <mergeCell ref="E7:E8"/>
    <mergeCell ref="K7:K8"/>
    <mergeCell ref="L7:L8"/>
  </mergeCells>
  <phoneticPr fontId="0" type="noConversion"/>
  <pageMargins left="0" right="0" top="0" bottom="0" header="0" footer="0"/>
  <pageSetup paperSize="9" scale="5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37"/>
  <sheetViews>
    <sheetView view="pageBreakPreview" zoomScaleSheetLayoutView="100" workbookViewId="0"/>
  </sheetViews>
  <sheetFormatPr defaultRowHeight="15" x14ac:dyDescent="0.25"/>
  <cols>
    <col min="1" max="1" width="3" customWidth="1"/>
    <col min="2" max="2" width="12.7109375" bestFit="1" customWidth="1"/>
    <col min="3" max="3" width="71" customWidth="1"/>
  </cols>
  <sheetData>
    <row r="2" spans="2:26" ht="36" customHeight="1" x14ac:dyDescent="0.25">
      <c r="B2" s="125" t="s">
        <v>38</v>
      </c>
      <c r="C2" s="125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2:26" x14ac:dyDescent="0.25">
      <c r="B3" s="23"/>
      <c r="C3" s="35" t="s">
        <v>24</v>
      </c>
      <c r="D3" s="7"/>
      <c r="E3" s="6"/>
      <c r="F3" s="6"/>
      <c r="G3" s="6"/>
      <c r="H3" s="6"/>
      <c r="I3" s="6"/>
      <c r="J3" s="6"/>
      <c r="K3" s="6"/>
      <c r="L3" s="6"/>
      <c r="M3" s="6"/>
      <c r="N3" s="6"/>
    </row>
    <row r="4" spans="2:26" x14ac:dyDescent="0.25">
      <c r="B4" s="31" t="s">
        <v>25</v>
      </c>
      <c r="C4" s="32" t="s">
        <v>35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2:26" x14ac:dyDescent="0.25">
      <c r="B5" s="31" t="s">
        <v>26</v>
      </c>
      <c r="C5" s="32" t="s">
        <v>35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26" x14ac:dyDescent="0.25">
      <c r="B6" s="31" t="s">
        <v>27</v>
      </c>
      <c r="C6" s="32" t="s">
        <v>35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2:26" ht="66" customHeight="1" x14ac:dyDescent="0.25">
      <c r="B7" s="31" t="s">
        <v>28</v>
      </c>
      <c r="C7" s="33" t="s">
        <v>39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2:26" ht="31.5" customHeight="1" x14ac:dyDescent="0.25">
      <c r="B8" s="31" t="s">
        <v>29</v>
      </c>
      <c r="C8" s="34" t="s">
        <v>94</v>
      </c>
      <c r="D8" s="8"/>
      <c r="E8" s="8"/>
      <c r="F8" s="8"/>
      <c r="G8" s="6"/>
      <c r="H8" s="6"/>
      <c r="I8" s="6"/>
      <c r="J8" s="6"/>
      <c r="K8" s="6"/>
      <c r="L8" s="6"/>
      <c r="M8" s="6"/>
      <c r="N8" s="6"/>
    </row>
    <row r="9" spans="2:26" ht="31.5" customHeight="1" x14ac:dyDescent="0.25">
      <c r="B9" s="31" t="s">
        <v>30</v>
      </c>
      <c r="C9" s="34" t="s">
        <v>40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2:26" ht="64.5" customHeight="1" x14ac:dyDescent="0.25">
      <c r="B10" s="31" t="s">
        <v>31</v>
      </c>
      <c r="C10" s="34" t="s">
        <v>41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2:26" x14ac:dyDescent="0.25">
      <c r="B11" s="31" t="s">
        <v>32</v>
      </c>
      <c r="C11" s="32" t="s">
        <v>36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2:26" x14ac:dyDescent="0.25">
      <c r="B12" s="31" t="s">
        <v>33</v>
      </c>
      <c r="C12" s="32" t="s">
        <v>37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2:26" x14ac:dyDescent="0.25">
      <c r="B13" s="31" t="s">
        <v>34</v>
      </c>
      <c r="C13" s="32" t="s">
        <v>37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2:26" x14ac:dyDescent="0.2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2:26" x14ac:dyDescent="0.25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2:26" x14ac:dyDescent="0.2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2:14" x14ac:dyDescent="0.25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2:14" x14ac:dyDescent="0.2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2:14" x14ac:dyDescent="0.25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2:14" x14ac:dyDescent="0.25">
      <c r="B20" s="6"/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2:14" x14ac:dyDescent="0.25">
      <c r="B21" s="6"/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2:14" x14ac:dyDescent="0.25">
      <c r="B22" s="6"/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2:14" x14ac:dyDescent="0.25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2:14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2:14" x14ac:dyDescent="0.2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2:14" x14ac:dyDescent="0.2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2:14" x14ac:dyDescent="0.2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2:14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2:14" x14ac:dyDescent="0.2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2:14" x14ac:dyDescent="0.2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2:14" x14ac:dyDescent="0.2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2:14" x14ac:dyDescent="0.25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2:14" x14ac:dyDescent="0.25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2:14" x14ac:dyDescent="0.2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2:14" x14ac:dyDescent="0.2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2:14" x14ac:dyDescent="0.2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2:14" x14ac:dyDescent="0.25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</sheetData>
  <mergeCells count="1">
    <mergeCell ref="B2:C2"/>
  </mergeCells>
  <phoneticPr fontId="0" type="noConversion"/>
  <hyperlinks>
    <hyperlink ref="C3" r:id="rId1" display="danarTi@#1a"/>
  </hyperlinks>
  <pageMargins left="0.19" right="0.2" top="0.5" bottom="0.25" header="0.3" footer="0.05"/>
  <pageSetup scale="111" orientation="portrait" r:id="rId2"/>
  <colBreaks count="1" manualBreakCount="1">
    <brk id="4" min="1" max="1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49"/>
  <sheetViews>
    <sheetView view="pageBreakPreview" topLeftCell="A4" zoomScaleNormal="87" zoomScaleSheetLayoutView="100" workbookViewId="0">
      <selection activeCell="C7" sqref="C7:J7"/>
    </sheetView>
  </sheetViews>
  <sheetFormatPr defaultRowHeight="15" x14ac:dyDescent="0.25"/>
  <cols>
    <col min="1" max="1" width="3.7109375" customWidth="1"/>
    <col min="2" max="2" width="16" customWidth="1"/>
    <col min="3" max="3" width="13.85546875" customWidth="1"/>
    <col min="4" max="4" width="15.7109375" customWidth="1"/>
    <col min="5" max="5" width="13.7109375" customWidth="1"/>
    <col min="6" max="6" width="20.5703125" customWidth="1"/>
    <col min="7" max="7" width="13.85546875" customWidth="1"/>
    <col min="8" max="8" width="15.7109375" customWidth="1"/>
    <col min="9" max="9" width="13.7109375" customWidth="1"/>
    <col min="10" max="10" width="17.42578125" customWidth="1"/>
    <col min="11" max="11" width="15" customWidth="1"/>
    <col min="12" max="12" width="14.42578125" customWidth="1"/>
    <col min="13" max="13" width="13" customWidth="1"/>
    <col min="14" max="14" width="17.42578125" customWidth="1"/>
    <col min="15" max="15" width="14.42578125" customWidth="1"/>
    <col min="16" max="16" width="13" customWidth="1"/>
    <col min="17" max="17" width="12.85546875" customWidth="1"/>
    <col min="18" max="18" width="13.42578125" hidden="1" customWidth="1"/>
  </cols>
  <sheetData>
    <row r="2" spans="2:18" ht="50.1" customHeight="1" x14ac:dyDescent="0.25">
      <c r="B2" s="126" t="s">
        <v>44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</row>
    <row r="3" spans="2:18" ht="50.1" customHeight="1" x14ac:dyDescent="0.3"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37" t="s">
        <v>0</v>
      </c>
    </row>
    <row r="4" spans="2:18" ht="15.75" thickBot="1" x14ac:dyDescent="0.3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43" t="s">
        <v>50</v>
      </c>
      <c r="Q4" s="5"/>
    </row>
    <row r="5" spans="2:18" s="4" customFormat="1" ht="15.75" thickBot="1" x14ac:dyDescent="0.3">
      <c r="B5" s="12">
        <v>1</v>
      </c>
      <c r="C5" s="12">
        <v>2</v>
      </c>
      <c r="D5" s="12">
        <v>3</v>
      </c>
      <c r="E5" s="12">
        <v>4</v>
      </c>
      <c r="F5" s="12">
        <v>5</v>
      </c>
      <c r="G5" s="12">
        <v>6</v>
      </c>
      <c r="H5" s="12">
        <v>7</v>
      </c>
      <c r="I5" s="12">
        <v>8</v>
      </c>
      <c r="J5" s="12">
        <v>9</v>
      </c>
      <c r="K5" s="12">
        <v>10</v>
      </c>
      <c r="L5" s="12">
        <v>11</v>
      </c>
      <c r="M5" s="12">
        <v>12</v>
      </c>
      <c r="N5" s="12">
        <v>13</v>
      </c>
      <c r="O5" s="12">
        <v>14</v>
      </c>
      <c r="P5" s="12">
        <v>15</v>
      </c>
    </row>
    <row r="6" spans="2:18" ht="39" customHeight="1" thickBot="1" x14ac:dyDescent="0.3">
      <c r="B6" s="128" t="s">
        <v>3</v>
      </c>
      <c r="C6" s="116" t="s">
        <v>45</v>
      </c>
      <c r="D6" s="117"/>
      <c r="E6" s="117"/>
      <c r="F6" s="118"/>
      <c r="G6" s="116" t="s">
        <v>46</v>
      </c>
      <c r="H6" s="117"/>
      <c r="I6" s="117"/>
      <c r="J6" s="118"/>
      <c r="K6" s="131" t="s">
        <v>54</v>
      </c>
      <c r="L6" s="132"/>
      <c r="M6" s="132"/>
      <c r="N6" s="133"/>
      <c r="O6" s="128" t="s">
        <v>53</v>
      </c>
      <c r="P6" s="128" t="s">
        <v>36</v>
      </c>
    </row>
    <row r="7" spans="2:18" ht="63" customHeight="1" thickBot="1" x14ac:dyDescent="0.3">
      <c r="B7" s="129"/>
      <c r="C7" s="116" t="s">
        <v>55</v>
      </c>
      <c r="D7" s="117"/>
      <c r="E7" s="117"/>
      <c r="F7" s="117"/>
      <c r="G7" s="117"/>
      <c r="H7" s="117"/>
      <c r="I7" s="117"/>
      <c r="J7" s="118"/>
      <c r="K7" s="134"/>
      <c r="L7" s="135"/>
      <c r="M7" s="135"/>
      <c r="N7" s="136"/>
      <c r="O7" s="129"/>
      <c r="P7" s="129"/>
    </row>
    <row r="8" spans="2:18" ht="86.25" customHeight="1" thickBot="1" x14ac:dyDescent="0.3">
      <c r="B8" s="130"/>
      <c r="C8" s="42" t="s">
        <v>47</v>
      </c>
      <c r="D8" s="42" t="s">
        <v>51</v>
      </c>
      <c r="E8" s="42" t="s">
        <v>52</v>
      </c>
      <c r="F8" s="42" t="s">
        <v>48</v>
      </c>
      <c r="G8" s="42" t="s">
        <v>47</v>
      </c>
      <c r="H8" s="42" t="s">
        <v>51</v>
      </c>
      <c r="I8" s="42" t="s">
        <v>52</v>
      </c>
      <c r="J8" s="42" t="s">
        <v>48</v>
      </c>
      <c r="K8" s="27" t="s">
        <v>49</v>
      </c>
      <c r="L8" s="27" t="s">
        <v>51</v>
      </c>
      <c r="M8" s="27" t="s">
        <v>52</v>
      </c>
      <c r="N8" s="27" t="s">
        <v>48</v>
      </c>
      <c r="O8" s="130"/>
      <c r="P8" s="130"/>
    </row>
    <row r="9" spans="2:18" s="2" customFormat="1" ht="18.75" customHeight="1" thickBot="1" x14ac:dyDescent="0.35">
      <c r="B9" s="28" t="s">
        <v>4</v>
      </c>
      <c r="C9" s="98">
        <v>675</v>
      </c>
      <c r="D9" s="99"/>
      <c r="E9" s="105">
        <v>12639</v>
      </c>
      <c r="F9" s="54">
        <f>D9+E9</f>
        <v>12639</v>
      </c>
      <c r="G9" s="100">
        <v>176</v>
      </c>
      <c r="H9" s="101"/>
      <c r="I9" s="101">
        <v>2193</v>
      </c>
      <c r="J9" s="54">
        <f>H9+I9</f>
        <v>2193</v>
      </c>
      <c r="K9" s="98">
        <v>99</v>
      </c>
      <c r="L9" s="99">
        <v>1710</v>
      </c>
      <c r="M9" s="91"/>
      <c r="N9" s="54">
        <f>L9+M9</f>
        <v>1710</v>
      </c>
      <c r="O9" s="77">
        <v>25000</v>
      </c>
      <c r="P9" s="48">
        <f>F9+J9+N9</f>
        <v>16542</v>
      </c>
    </row>
    <row r="10" spans="2:18" s="2" customFormat="1" ht="18.75" customHeight="1" x14ac:dyDescent="0.3">
      <c r="B10" s="29" t="s">
        <v>5</v>
      </c>
      <c r="C10" s="60">
        <v>660</v>
      </c>
      <c r="D10" s="61"/>
      <c r="E10" s="105">
        <v>12699</v>
      </c>
      <c r="F10" s="58">
        <f t="shared" ref="F10:F20" si="0">D10+E10</f>
        <v>12699</v>
      </c>
      <c r="G10" s="25">
        <v>177</v>
      </c>
      <c r="H10" s="15"/>
      <c r="I10" s="39">
        <v>2218</v>
      </c>
      <c r="J10" s="55">
        <f t="shared" ref="J10:J20" si="1">H10+I10</f>
        <v>2218</v>
      </c>
      <c r="K10" s="64">
        <v>99</v>
      </c>
      <c r="L10" s="103">
        <v>1710</v>
      </c>
      <c r="M10" s="89"/>
      <c r="N10" s="55">
        <f t="shared" ref="N10:N20" si="2">L10+M10</f>
        <v>1710</v>
      </c>
      <c r="O10" s="77">
        <v>25000</v>
      </c>
      <c r="P10" s="49">
        <f t="shared" ref="P10:P20" si="3">F10+J10+N10</f>
        <v>16627</v>
      </c>
    </row>
    <row r="11" spans="2:18" s="2" customFormat="1" ht="20.25" customHeight="1" x14ac:dyDescent="0.3">
      <c r="B11" s="29" t="s">
        <v>6</v>
      </c>
      <c r="C11" s="60">
        <v>658</v>
      </c>
      <c r="D11" s="61"/>
      <c r="E11" s="105">
        <v>12415</v>
      </c>
      <c r="F11" s="58">
        <f t="shared" si="0"/>
        <v>12415</v>
      </c>
      <c r="G11" s="25">
        <v>201</v>
      </c>
      <c r="H11" s="15"/>
      <c r="I11" s="39">
        <v>2429</v>
      </c>
      <c r="J11" s="55">
        <f t="shared" si="1"/>
        <v>2429</v>
      </c>
      <c r="K11" s="64">
        <v>99</v>
      </c>
      <c r="L11" s="99">
        <v>1710</v>
      </c>
      <c r="M11" s="89"/>
      <c r="N11" s="55">
        <f t="shared" si="2"/>
        <v>1710</v>
      </c>
      <c r="O11" s="47">
        <v>25000</v>
      </c>
      <c r="P11" s="49">
        <f t="shared" si="3"/>
        <v>16554</v>
      </c>
    </row>
    <row r="12" spans="2:18" s="2" customFormat="1" ht="15.75" x14ac:dyDescent="0.3">
      <c r="B12" s="29" t="s">
        <v>7</v>
      </c>
      <c r="C12" s="60">
        <v>675</v>
      </c>
      <c r="D12" s="61"/>
      <c r="E12" s="105">
        <v>12740</v>
      </c>
      <c r="F12" s="58">
        <f t="shared" si="0"/>
        <v>12740</v>
      </c>
      <c r="G12" s="25">
        <v>204</v>
      </c>
      <c r="H12" s="15"/>
      <c r="I12" s="39">
        <v>2449</v>
      </c>
      <c r="J12" s="55">
        <f t="shared" si="1"/>
        <v>2449</v>
      </c>
      <c r="K12" s="65">
        <f>99+2</f>
        <v>101</v>
      </c>
      <c r="L12" s="103">
        <v>1800</v>
      </c>
      <c r="M12" s="89"/>
      <c r="N12" s="58">
        <f t="shared" si="2"/>
        <v>1800</v>
      </c>
      <c r="O12" s="47">
        <v>25000</v>
      </c>
      <c r="P12" s="49">
        <f t="shared" si="3"/>
        <v>16989</v>
      </c>
    </row>
    <row r="13" spans="2:18" s="2" customFormat="1" ht="15.75" x14ac:dyDescent="0.3">
      <c r="B13" s="29" t="s">
        <v>8</v>
      </c>
      <c r="C13" s="60">
        <v>685</v>
      </c>
      <c r="D13" s="61"/>
      <c r="E13" s="105">
        <v>12880</v>
      </c>
      <c r="F13" s="58">
        <f t="shared" si="0"/>
        <v>12880</v>
      </c>
      <c r="G13" s="25">
        <v>206</v>
      </c>
      <c r="H13" s="15"/>
      <c r="I13" s="39">
        <v>2523</v>
      </c>
      <c r="J13" s="55">
        <f t="shared" si="1"/>
        <v>2523</v>
      </c>
      <c r="K13" s="65">
        <v>101</v>
      </c>
      <c r="L13" s="103">
        <v>1800</v>
      </c>
      <c r="M13" s="89"/>
      <c r="N13" s="58">
        <f t="shared" si="2"/>
        <v>1800</v>
      </c>
      <c r="O13" s="47">
        <v>25000</v>
      </c>
      <c r="P13" s="49">
        <f t="shared" si="3"/>
        <v>17203</v>
      </c>
    </row>
    <row r="14" spans="2:18" s="2" customFormat="1" ht="15.75" x14ac:dyDescent="0.3">
      <c r="B14" s="29" t="s">
        <v>9</v>
      </c>
      <c r="C14" s="60">
        <v>688</v>
      </c>
      <c r="D14" s="61"/>
      <c r="E14" s="106">
        <v>12950</v>
      </c>
      <c r="F14" s="58">
        <f t="shared" si="0"/>
        <v>12950</v>
      </c>
      <c r="G14" s="25">
        <v>211</v>
      </c>
      <c r="H14" s="15"/>
      <c r="I14" s="39">
        <f>2638+100</f>
        <v>2738</v>
      </c>
      <c r="J14" s="55">
        <f t="shared" si="1"/>
        <v>2738</v>
      </c>
      <c r="K14" s="65">
        <v>101</v>
      </c>
      <c r="L14" s="103">
        <v>1800</v>
      </c>
      <c r="M14" s="89"/>
      <c r="N14" s="58">
        <f t="shared" si="2"/>
        <v>1800</v>
      </c>
      <c r="O14" s="47">
        <v>25000</v>
      </c>
      <c r="P14" s="49">
        <f t="shared" si="3"/>
        <v>17488</v>
      </c>
    </row>
    <row r="15" spans="2:18" s="2" customFormat="1" ht="15.75" x14ac:dyDescent="0.3">
      <c r="B15" s="29" t="s">
        <v>10</v>
      </c>
      <c r="C15" s="60">
        <v>683</v>
      </c>
      <c r="D15" s="61"/>
      <c r="E15" s="107">
        <v>12860</v>
      </c>
      <c r="F15" s="55">
        <f t="shared" si="0"/>
        <v>12860</v>
      </c>
      <c r="G15" s="25">
        <v>211</v>
      </c>
      <c r="H15" s="15"/>
      <c r="I15" s="39">
        <v>2738</v>
      </c>
      <c r="J15" s="55">
        <f t="shared" si="1"/>
        <v>2738</v>
      </c>
      <c r="K15" s="65">
        <v>101</v>
      </c>
      <c r="L15" s="103">
        <v>1800</v>
      </c>
      <c r="M15" s="89"/>
      <c r="N15" s="55">
        <f t="shared" si="2"/>
        <v>1800</v>
      </c>
      <c r="O15" s="47">
        <v>25000</v>
      </c>
      <c r="P15" s="49">
        <f t="shared" si="3"/>
        <v>17398</v>
      </c>
    </row>
    <row r="16" spans="2:18" s="2" customFormat="1" ht="15.75" x14ac:dyDescent="0.3">
      <c r="B16" s="29" t="s">
        <v>11</v>
      </c>
      <c r="C16" s="60">
        <v>682</v>
      </c>
      <c r="D16" s="61"/>
      <c r="E16" s="107">
        <v>12850</v>
      </c>
      <c r="F16" s="58">
        <f t="shared" si="0"/>
        <v>12850</v>
      </c>
      <c r="G16" s="60">
        <v>211</v>
      </c>
      <c r="H16" s="61"/>
      <c r="I16" s="63">
        <v>2783</v>
      </c>
      <c r="J16" s="58">
        <f t="shared" si="1"/>
        <v>2783</v>
      </c>
      <c r="K16" s="65">
        <v>101</v>
      </c>
      <c r="L16" s="103">
        <v>1800</v>
      </c>
      <c r="M16" s="89"/>
      <c r="N16" s="55">
        <f t="shared" si="2"/>
        <v>1800</v>
      </c>
      <c r="O16" s="47">
        <v>25000</v>
      </c>
      <c r="P16" s="49">
        <f t="shared" si="3"/>
        <v>17433</v>
      </c>
    </row>
    <row r="17" spans="2:16" s="2" customFormat="1" ht="15.75" x14ac:dyDescent="0.3">
      <c r="B17" s="29" t="s">
        <v>12</v>
      </c>
      <c r="C17" s="25"/>
      <c r="D17" s="15"/>
      <c r="E17" s="107"/>
      <c r="F17" s="55">
        <f t="shared" si="0"/>
        <v>0</v>
      </c>
      <c r="G17" s="25"/>
      <c r="H17" s="15"/>
      <c r="I17" s="39"/>
      <c r="J17" s="55">
        <f t="shared" si="1"/>
        <v>0</v>
      </c>
      <c r="K17" s="64"/>
      <c r="L17" s="103"/>
      <c r="M17" s="89"/>
      <c r="N17" s="55">
        <f t="shared" si="2"/>
        <v>0</v>
      </c>
      <c r="O17" s="47"/>
      <c r="P17" s="49">
        <f t="shared" si="3"/>
        <v>0</v>
      </c>
    </row>
    <row r="18" spans="2:16" s="2" customFormat="1" ht="15.75" x14ac:dyDescent="0.3">
      <c r="B18" s="29" t="s">
        <v>13</v>
      </c>
      <c r="C18" s="25"/>
      <c r="D18" s="15"/>
      <c r="E18" s="108"/>
      <c r="F18" s="55">
        <f t="shared" si="0"/>
        <v>0</v>
      </c>
      <c r="G18" s="25"/>
      <c r="H18" s="15"/>
      <c r="I18" s="39"/>
      <c r="J18" s="55">
        <f t="shared" si="1"/>
        <v>0</v>
      </c>
      <c r="K18" s="64"/>
      <c r="L18" s="103"/>
      <c r="M18" s="89"/>
      <c r="N18" s="55">
        <f t="shared" si="2"/>
        <v>0</v>
      </c>
      <c r="O18" s="47"/>
      <c r="P18" s="49">
        <f t="shared" si="3"/>
        <v>0</v>
      </c>
    </row>
    <row r="19" spans="2:16" s="2" customFormat="1" ht="15.75" x14ac:dyDescent="0.3">
      <c r="B19" s="29" t="s">
        <v>14</v>
      </c>
      <c r="C19" s="60"/>
      <c r="D19" s="61"/>
      <c r="E19" s="107"/>
      <c r="F19" s="58">
        <f t="shared" si="0"/>
        <v>0</v>
      </c>
      <c r="G19" s="60"/>
      <c r="H19" s="61"/>
      <c r="I19" s="63"/>
      <c r="J19" s="58">
        <f t="shared" si="1"/>
        <v>0</v>
      </c>
      <c r="K19" s="65"/>
      <c r="L19" s="103"/>
      <c r="M19" s="89"/>
      <c r="N19" s="58">
        <f t="shared" si="2"/>
        <v>0</v>
      </c>
      <c r="O19" s="47"/>
      <c r="P19" s="49">
        <f t="shared" si="3"/>
        <v>0</v>
      </c>
    </row>
    <row r="20" spans="2:16" s="2" customFormat="1" ht="16.5" thickBot="1" x14ac:dyDescent="0.35">
      <c r="B20" s="30" t="s">
        <v>15</v>
      </c>
      <c r="C20" s="83"/>
      <c r="D20" s="84"/>
      <c r="E20" s="111"/>
      <c r="F20" s="85">
        <f t="shared" si="0"/>
        <v>0</v>
      </c>
      <c r="G20" s="26"/>
      <c r="H20" s="16"/>
      <c r="I20" s="40"/>
      <c r="J20" s="56">
        <f t="shared" si="1"/>
        <v>0</v>
      </c>
      <c r="K20" s="82"/>
      <c r="L20" s="103"/>
      <c r="M20" s="90"/>
      <c r="N20" s="85">
        <f t="shared" si="2"/>
        <v>0</v>
      </c>
      <c r="O20" s="53"/>
      <c r="P20" s="51">
        <f t="shared" si="3"/>
        <v>0</v>
      </c>
    </row>
    <row r="21" spans="2:16" ht="15.75" thickBot="1" x14ac:dyDescent="0.3">
      <c r="B21" s="78" t="s">
        <v>16</v>
      </c>
      <c r="C21" s="79" t="s">
        <v>98</v>
      </c>
      <c r="D21" s="80">
        <f>SUM(D9:D20)</f>
        <v>0</v>
      </c>
      <c r="E21" s="80">
        <f>SUM(E9:E20)</f>
        <v>102033</v>
      </c>
      <c r="F21" s="80">
        <f>SUM(F9:F20)</f>
        <v>102033</v>
      </c>
      <c r="G21" s="79" t="s">
        <v>98</v>
      </c>
      <c r="H21" s="80">
        <f t="shared" ref="H21:P21" si="4">SUM(H9:H20)</f>
        <v>0</v>
      </c>
      <c r="I21" s="80">
        <f t="shared" si="4"/>
        <v>20071</v>
      </c>
      <c r="J21" s="80">
        <f t="shared" si="4"/>
        <v>20071</v>
      </c>
      <c r="K21" s="79" t="s">
        <v>98</v>
      </c>
      <c r="L21" s="80">
        <f t="shared" si="4"/>
        <v>14130</v>
      </c>
      <c r="M21" s="80">
        <f t="shared" si="4"/>
        <v>0</v>
      </c>
      <c r="N21" s="80">
        <f t="shared" si="4"/>
        <v>14130</v>
      </c>
      <c r="O21" s="80">
        <f t="shared" si="4"/>
        <v>200000</v>
      </c>
      <c r="P21" s="80">
        <f t="shared" si="4"/>
        <v>136234</v>
      </c>
    </row>
    <row r="22" spans="2:16" x14ac:dyDescent="0.25">
      <c r="G22" s="5"/>
      <c r="H22" s="5"/>
      <c r="I22" s="5"/>
    </row>
    <row r="23" spans="2:16" x14ac:dyDescent="0.25">
      <c r="G23" s="5"/>
      <c r="H23" s="5"/>
      <c r="I23" s="5"/>
    </row>
    <row r="24" spans="2:16" x14ac:dyDescent="0.25">
      <c r="G24" s="5"/>
      <c r="H24" s="5"/>
      <c r="I24" s="5"/>
    </row>
    <row r="25" spans="2:16" x14ac:dyDescent="0.25">
      <c r="G25" s="5"/>
      <c r="H25" s="5"/>
      <c r="I25" s="5"/>
    </row>
    <row r="26" spans="2:16" x14ac:dyDescent="0.25">
      <c r="G26" s="5"/>
      <c r="H26" s="5"/>
      <c r="I26" s="5"/>
    </row>
    <row r="27" spans="2:16" x14ac:dyDescent="0.25">
      <c r="G27" s="5"/>
      <c r="H27" s="5"/>
      <c r="I27" s="5"/>
    </row>
    <row r="28" spans="2:16" x14ac:dyDescent="0.25">
      <c r="G28" s="5"/>
      <c r="H28" s="5"/>
      <c r="I28" s="5"/>
    </row>
    <row r="29" spans="2:16" x14ac:dyDescent="0.25">
      <c r="G29" s="5"/>
      <c r="H29" s="5"/>
      <c r="I29" s="5"/>
    </row>
    <row r="30" spans="2:16" x14ac:dyDescent="0.25">
      <c r="G30" s="5"/>
      <c r="H30" s="5"/>
      <c r="I30" s="5"/>
    </row>
    <row r="31" spans="2:16" x14ac:dyDescent="0.25">
      <c r="G31" s="5"/>
      <c r="H31" s="5"/>
      <c r="I31" s="5"/>
    </row>
    <row r="32" spans="2:16" x14ac:dyDescent="0.25">
      <c r="G32" s="5"/>
      <c r="H32" s="5"/>
      <c r="I32" s="5"/>
    </row>
    <row r="33" spans="7:9" x14ac:dyDescent="0.25">
      <c r="G33" s="5"/>
      <c r="H33" s="5"/>
      <c r="I33" s="5"/>
    </row>
    <row r="34" spans="7:9" x14ac:dyDescent="0.25">
      <c r="G34" s="5"/>
      <c r="H34" s="5"/>
      <c r="I34" s="5"/>
    </row>
    <row r="35" spans="7:9" x14ac:dyDescent="0.25">
      <c r="G35" s="5"/>
      <c r="H35" s="5"/>
      <c r="I35" s="5"/>
    </row>
    <row r="36" spans="7:9" x14ac:dyDescent="0.25">
      <c r="G36" s="5"/>
      <c r="H36" s="5"/>
      <c r="I36" s="5"/>
    </row>
    <row r="37" spans="7:9" x14ac:dyDescent="0.25">
      <c r="G37" s="5"/>
      <c r="H37" s="5"/>
      <c r="I37" s="5"/>
    </row>
    <row r="38" spans="7:9" x14ac:dyDescent="0.25">
      <c r="G38" s="5"/>
      <c r="H38" s="5"/>
      <c r="I38" s="5"/>
    </row>
    <row r="39" spans="7:9" x14ac:dyDescent="0.25">
      <c r="G39" s="5"/>
      <c r="H39" s="5"/>
      <c r="I39" s="5"/>
    </row>
    <row r="40" spans="7:9" x14ac:dyDescent="0.25">
      <c r="G40" s="5"/>
      <c r="H40" s="5"/>
      <c r="I40" s="5"/>
    </row>
    <row r="41" spans="7:9" x14ac:dyDescent="0.25">
      <c r="G41" s="5"/>
      <c r="H41" s="5"/>
      <c r="I41" s="5"/>
    </row>
    <row r="42" spans="7:9" x14ac:dyDescent="0.25">
      <c r="G42" s="5"/>
      <c r="H42" s="5"/>
      <c r="I42" s="5"/>
    </row>
    <row r="43" spans="7:9" x14ac:dyDescent="0.25">
      <c r="G43" s="5"/>
      <c r="H43" s="5"/>
      <c r="I43" s="5"/>
    </row>
    <row r="44" spans="7:9" x14ac:dyDescent="0.25">
      <c r="G44" s="5"/>
      <c r="H44" s="5"/>
      <c r="I44" s="5"/>
    </row>
    <row r="45" spans="7:9" x14ac:dyDescent="0.25">
      <c r="G45" s="5"/>
      <c r="H45" s="5"/>
      <c r="I45" s="5"/>
    </row>
    <row r="46" spans="7:9" x14ac:dyDescent="0.25">
      <c r="G46" s="5"/>
      <c r="H46" s="5"/>
      <c r="I46" s="5"/>
    </row>
    <row r="47" spans="7:9" x14ac:dyDescent="0.25">
      <c r="G47" s="5"/>
      <c r="H47" s="5"/>
      <c r="I47" s="5"/>
    </row>
    <row r="48" spans="7:9" x14ac:dyDescent="0.25">
      <c r="G48" s="5"/>
      <c r="H48" s="5"/>
      <c r="I48" s="5"/>
    </row>
    <row r="49" spans="7:9" x14ac:dyDescent="0.25">
      <c r="G49" s="5"/>
      <c r="H49" s="5"/>
      <c r="I49" s="5"/>
    </row>
  </sheetData>
  <autoFilter ref="B5:P5"/>
  <mergeCells count="9">
    <mergeCell ref="B2:R2"/>
    <mergeCell ref="B3:Q3"/>
    <mergeCell ref="B6:B8"/>
    <mergeCell ref="C6:F6"/>
    <mergeCell ref="G6:J6"/>
    <mergeCell ref="C7:J7"/>
    <mergeCell ref="P6:P8"/>
    <mergeCell ref="K6:N7"/>
    <mergeCell ref="O6:O8"/>
  </mergeCells>
  <phoneticPr fontId="0" type="noConversion"/>
  <pageMargins left="0.25" right="0.25" top="0.75" bottom="0.75" header="0.3" footer="0.3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8"/>
  <sheetViews>
    <sheetView view="pageBreakPreview" zoomScaleSheetLayoutView="100" workbookViewId="0"/>
  </sheetViews>
  <sheetFormatPr defaultRowHeight="15" x14ac:dyDescent="0.25"/>
  <cols>
    <col min="1" max="1" width="3.28515625" customWidth="1"/>
    <col min="2" max="2" width="12.7109375" bestFit="1" customWidth="1"/>
    <col min="3" max="3" width="82.7109375" customWidth="1"/>
  </cols>
  <sheetData>
    <row r="2" spans="2:18" ht="36" customHeight="1" x14ac:dyDescent="0.25">
      <c r="B2" s="125" t="s">
        <v>62</v>
      </c>
      <c r="C2" s="125"/>
    </row>
    <row r="3" spans="2:18" ht="15.75" x14ac:dyDescent="0.3">
      <c r="B3" s="44"/>
      <c r="C3" s="35" t="s">
        <v>61</v>
      </c>
    </row>
    <row r="4" spans="2:18" x14ac:dyDescent="0.25">
      <c r="B4" s="31" t="s">
        <v>25</v>
      </c>
      <c r="C4" s="32" t="s">
        <v>35</v>
      </c>
    </row>
    <row r="5" spans="2:18" ht="44.25" customHeight="1" x14ac:dyDescent="0.25">
      <c r="B5" s="31" t="s">
        <v>26</v>
      </c>
      <c r="C5" s="34" t="s">
        <v>63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2:18" ht="46.5" customHeight="1" x14ac:dyDescent="0.25">
      <c r="B6" s="31" t="s">
        <v>27</v>
      </c>
      <c r="C6" s="34" t="s">
        <v>64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2:18" ht="32.25" customHeight="1" x14ac:dyDescent="0.25">
      <c r="B7" s="31" t="s">
        <v>28</v>
      </c>
      <c r="C7" s="34" t="s">
        <v>65</v>
      </c>
    </row>
    <row r="8" spans="2:18" x14ac:dyDescent="0.25">
      <c r="B8" s="31" t="s">
        <v>29</v>
      </c>
      <c r="C8" s="34" t="s">
        <v>37</v>
      </c>
    </row>
    <row r="9" spans="2:18" ht="45" x14ac:dyDescent="0.25">
      <c r="B9" s="31" t="s">
        <v>30</v>
      </c>
      <c r="C9" s="34" t="s">
        <v>66</v>
      </c>
    </row>
    <row r="10" spans="2:18" ht="33.75" customHeight="1" x14ac:dyDescent="0.25">
      <c r="B10" s="31" t="s">
        <v>31</v>
      </c>
      <c r="C10" s="34" t="s">
        <v>67</v>
      </c>
    </row>
    <row r="11" spans="2:18" ht="29.25" customHeight="1" x14ac:dyDescent="0.25">
      <c r="B11" s="31" t="s">
        <v>32</v>
      </c>
      <c r="C11" s="34" t="s">
        <v>68</v>
      </c>
      <c r="D11" s="9"/>
      <c r="E11" s="9"/>
      <c r="F11" s="9"/>
      <c r="G11" s="9"/>
      <c r="H11" s="9"/>
      <c r="I11" s="9"/>
      <c r="J11" s="9"/>
      <c r="K11" s="9"/>
      <c r="L11" s="9"/>
    </row>
    <row r="12" spans="2:18" x14ac:dyDescent="0.25">
      <c r="B12" s="31" t="s">
        <v>33</v>
      </c>
      <c r="C12" s="34" t="s">
        <v>37</v>
      </c>
    </row>
    <row r="13" spans="2:18" ht="30" x14ac:dyDescent="0.25">
      <c r="B13" s="31" t="s">
        <v>34</v>
      </c>
      <c r="C13" s="34" t="s">
        <v>69</v>
      </c>
      <c r="D13" s="9"/>
      <c r="E13" s="9"/>
      <c r="F13" s="9"/>
      <c r="G13" s="9"/>
      <c r="H13" s="9"/>
    </row>
    <row r="14" spans="2:18" ht="15" customHeight="1" x14ac:dyDescent="0.25">
      <c r="B14" s="31" t="s">
        <v>56</v>
      </c>
      <c r="C14" s="34" t="s">
        <v>70</v>
      </c>
    </row>
    <row r="15" spans="2:18" x14ac:dyDescent="0.25">
      <c r="B15" s="31" t="s">
        <v>57</v>
      </c>
      <c r="C15" s="34" t="s">
        <v>71</v>
      </c>
    </row>
    <row r="16" spans="2:18" x14ac:dyDescent="0.25">
      <c r="B16" s="31" t="s">
        <v>58</v>
      </c>
      <c r="C16" s="34" t="s">
        <v>37</v>
      </c>
    </row>
    <row r="17" spans="2:3" ht="30" x14ac:dyDescent="0.25">
      <c r="B17" s="31" t="s">
        <v>59</v>
      </c>
      <c r="C17" s="34" t="s">
        <v>72</v>
      </c>
    </row>
    <row r="18" spans="2:3" x14ac:dyDescent="0.25">
      <c r="B18" s="31" t="s">
        <v>60</v>
      </c>
      <c r="C18" s="34" t="s">
        <v>37</v>
      </c>
    </row>
  </sheetData>
  <mergeCells count="1">
    <mergeCell ref="B2:C2"/>
  </mergeCells>
  <phoneticPr fontId="0" type="noConversion"/>
  <hyperlinks>
    <hyperlink ref="C3" r:id="rId1" display="danarTi@#1a"/>
  </hyperlinks>
  <pageMargins left="0.2" right="0.2" top="0.5" bottom="0.5" header="0.05" footer="0.05"/>
  <pageSetup scale="107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3"/>
  <sheetViews>
    <sheetView view="pageBreakPreview" zoomScaleSheetLayoutView="100" workbookViewId="0">
      <selection activeCell="B3" sqref="B3:M3"/>
    </sheetView>
  </sheetViews>
  <sheetFormatPr defaultRowHeight="15" x14ac:dyDescent="0.25"/>
  <cols>
    <col min="1" max="1" width="3.85546875" customWidth="1"/>
    <col min="2" max="2" width="14.28515625" customWidth="1"/>
    <col min="3" max="3" width="15.85546875" customWidth="1"/>
    <col min="4" max="4" width="16.140625" customWidth="1"/>
    <col min="5" max="5" width="14.140625" customWidth="1"/>
    <col min="6" max="6" width="18" customWidth="1"/>
    <col min="7" max="7" width="15.28515625" customWidth="1"/>
    <col min="8" max="8" width="14.5703125" customWidth="1"/>
    <col min="9" max="9" width="19.5703125" customWidth="1"/>
    <col min="10" max="10" width="15.7109375" customWidth="1"/>
    <col min="11" max="11" width="14.42578125" customWidth="1"/>
    <col min="12" max="13" width="14" customWidth="1"/>
  </cols>
  <sheetData>
    <row r="1" spans="2:19" s="3" customFormat="1" x14ac:dyDescent="0.25"/>
    <row r="2" spans="2:19" ht="50.1" customHeight="1" x14ac:dyDescent="0.25">
      <c r="B2" s="126" t="s">
        <v>79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2:19" ht="60.75" customHeight="1" x14ac:dyDescent="0.25"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45"/>
      <c r="O3" s="45"/>
      <c r="P3" s="45"/>
      <c r="Q3" s="45"/>
    </row>
    <row r="5" spans="2:19" ht="15.75" thickBot="1" x14ac:dyDescent="0.3">
      <c r="C5" s="13"/>
      <c r="D5" s="13"/>
      <c r="E5" s="13"/>
      <c r="F5" s="13"/>
      <c r="G5" s="13"/>
      <c r="H5" s="13"/>
      <c r="I5" s="13"/>
      <c r="J5" s="13"/>
      <c r="K5" s="13"/>
      <c r="L5" s="13"/>
      <c r="M5" s="43" t="s">
        <v>82</v>
      </c>
      <c r="R5" s="5"/>
    </row>
    <row r="6" spans="2:19" s="4" customFormat="1" ht="25.5" customHeight="1" thickBot="1" x14ac:dyDescent="0.3">
      <c r="B6" s="12">
        <v>1</v>
      </c>
      <c r="C6" s="12">
        <v>2</v>
      </c>
      <c r="D6" s="12">
        <v>3</v>
      </c>
      <c r="E6" s="17">
        <v>4</v>
      </c>
      <c r="F6" s="12">
        <v>5</v>
      </c>
      <c r="G6" s="12">
        <v>6</v>
      </c>
      <c r="H6" s="12">
        <v>7</v>
      </c>
      <c r="I6" s="12">
        <v>8</v>
      </c>
      <c r="J6" s="12">
        <v>9</v>
      </c>
      <c r="K6" s="12">
        <v>10</v>
      </c>
      <c r="L6" s="12">
        <v>11</v>
      </c>
      <c r="M6" s="12">
        <v>12</v>
      </c>
      <c r="N6"/>
      <c r="O6"/>
      <c r="P6"/>
      <c r="Q6"/>
      <c r="R6"/>
      <c r="S6"/>
    </row>
    <row r="7" spans="2:19" ht="42.75" customHeight="1" thickBot="1" x14ac:dyDescent="0.3">
      <c r="B7" s="128" t="s">
        <v>3</v>
      </c>
      <c r="C7" s="116" t="s">
        <v>45</v>
      </c>
      <c r="D7" s="117"/>
      <c r="E7" s="118"/>
      <c r="F7" s="116" t="s">
        <v>95</v>
      </c>
      <c r="G7" s="117"/>
      <c r="H7" s="118"/>
      <c r="I7" s="116" t="s">
        <v>46</v>
      </c>
      <c r="J7" s="117"/>
      <c r="K7" s="118"/>
      <c r="L7" s="128" t="s">
        <v>36</v>
      </c>
      <c r="M7" s="128" t="s">
        <v>36</v>
      </c>
    </row>
    <row r="8" spans="2:19" ht="30" customHeight="1" thickBot="1" x14ac:dyDescent="0.3">
      <c r="B8" s="129"/>
      <c r="C8" s="116" t="s">
        <v>73</v>
      </c>
      <c r="D8" s="117"/>
      <c r="E8" s="118"/>
      <c r="F8" s="116" t="s">
        <v>78</v>
      </c>
      <c r="G8" s="117"/>
      <c r="H8" s="118"/>
      <c r="I8" s="116" t="s">
        <v>73</v>
      </c>
      <c r="J8" s="117"/>
      <c r="K8" s="118"/>
      <c r="L8" s="129"/>
      <c r="M8" s="129"/>
    </row>
    <row r="9" spans="2:19" ht="54.75" customHeight="1" thickBot="1" x14ac:dyDescent="0.3">
      <c r="B9" s="129"/>
      <c r="C9" s="128" t="s">
        <v>74</v>
      </c>
      <c r="D9" s="116" t="s">
        <v>75</v>
      </c>
      <c r="E9" s="118"/>
      <c r="F9" s="128" t="s">
        <v>76</v>
      </c>
      <c r="G9" s="116" t="s">
        <v>77</v>
      </c>
      <c r="H9" s="118"/>
      <c r="I9" s="128" t="s">
        <v>74</v>
      </c>
      <c r="J9" s="131" t="s">
        <v>75</v>
      </c>
      <c r="K9" s="133"/>
      <c r="L9" s="130"/>
      <c r="M9" s="130"/>
    </row>
    <row r="10" spans="2:19" ht="15.75" thickBot="1" x14ac:dyDescent="0.3">
      <c r="B10" s="130"/>
      <c r="C10" s="130"/>
      <c r="D10" s="42" t="s">
        <v>81</v>
      </c>
      <c r="E10" s="42" t="s">
        <v>80</v>
      </c>
      <c r="F10" s="129"/>
      <c r="G10" s="94" t="s">
        <v>81</v>
      </c>
      <c r="H10" s="94" t="s">
        <v>80</v>
      </c>
      <c r="I10" s="129"/>
      <c r="J10" s="27" t="s">
        <v>81</v>
      </c>
      <c r="K10" s="27" t="s">
        <v>80</v>
      </c>
      <c r="L10" s="42" t="s">
        <v>81</v>
      </c>
      <c r="M10" s="42" t="s">
        <v>80</v>
      </c>
    </row>
    <row r="11" spans="2:19" ht="19.5" customHeight="1" x14ac:dyDescent="0.3">
      <c r="B11" s="28" t="s">
        <v>4</v>
      </c>
      <c r="C11" s="104">
        <f>40+14</f>
        <v>54</v>
      </c>
      <c r="D11" s="104">
        <v>10915</v>
      </c>
      <c r="E11" s="104">
        <v>4975</v>
      </c>
      <c r="F11" s="113">
        <v>6</v>
      </c>
      <c r="G11" s="104"/>
      <c r="H11" s="104">
        <v>2910</v>
      </c>
      <c r="I11" s="24"/>
      <c r="J11" s="14"/>
      <c r="K11" s="38"/>
      <c r="L11" s="57">
        <f>D11+G11+J11</f>
        <v>10915</v>
      </c>
      <c r="M11" s="48">
        <f>E11+H11+K11</f>
        <v>7885</v>
      </c>
    </row>
    <row r="12" spans="2:19" ht="15.75" x14ac:dyDescent="0.3">
      <c r="B12" s="29" t="s">
        <v>5</v>
      </c>
      <c r="C12" s="104">
        <v>61</v>
      </c>
      <c r="D12" s="104">
        <v>12275</v>
      </c>
      <c r="E12" s="104">
        <v>5425</v>
      </c>
      <c r="F12" s="113">
        <v>6</v>
      </c>
      <c r="G12" s="104"/>
      <c r="H12" s="104">
        <v>2910</v>
      </c>
      <c r="I12" s="104"/>
      <c r="J12" s="104"/>
      <c r="K12" s="104"/>
      <c r="L12" s="49">
        <f t="shared" ref="L12" si="0">D12+G12+J12</f>
        <v>12275</v>
      </c>
      <c r="M12" s="49">
        <f t="shared" ref="M12" si="1">H12+E12</f>
        <v>8335</v>
      </c>
    </row>
    <row r="13" spans="2:19" ht="19.5" customHeight="1" x14ac:dyDescent="0.3">
      <c r="B13" s="29" t="s">
        <v>6</v>
      </c>
      <c r="C13" s="104">
        <v>62</v>
      </c>
      <c r="D13" s="104">
        <f>12275+150</f>
        <v>12425</v>
      </c>
      <c r="E13" s="104">
        <v>5425</v>
      </c>
      <c r="F13" s="113">
        <v>6</v>
      </c>
      <c r="G13" s="104"/>
      <c r="H13" s="104">
        <v>2910</v>
      </c>
      <c r="I13" s="25"/>
      <c r="J13" s="15"/>
      <c r="K13" s="39"/>
      <c r="L13" s="49">
        <f>D13+G13+J13</f>
        <v>12425</v>
      </c>
      <c r="M13" s="49">
        <f t="shared" ref="M13:M21" si="2">E13+H13+K13</f>
        <v>8335</v>
      </c>
    </row>
    <row r="14" spans="2:19" ht="15.75" x14ac:dyDescent="0.3">
      <c r="B14" s="29" t="s">
        <v>7</v>
      </c>
      <c r="C14" s="104">
        <v>62</v>
      </c>
      <c r="D14" s="104">
        <v>12295</v>
      </c>
      <c r="E14" s="104">
        <v>5425</v>
      </c>
      <c r="F14" s="104">
        <v>0</v>
      </c>
      <c r="G14" s="102"/>
      <c r="H14" s="104">
        <v>0</v>
      </c>
      <c r="I14" s="25"/>
      <c r="J14" s="15"/>
      <c r="K14" s="39"/>
      <c r="L14" s="49">
        <f>D14+G14+J14</f>
        <v>12295</v>
      </c>
      <c r="M14" s="49">
        <f t="shared" si="2"/>
        <v>5425</v>
      </c>
    </row>
    <row r="15" spans="2:19" ht="15.75" x14ac:dyDescent="0.3">
      <c r="B15" s="29" t="s">
        <v>8</v>
      </c>
      <c r="C15" s="104">
        <v>62</v>
      </c>
      <c r="D15" s="104">
        <v>12345</v>
      </c>
      <c r="E15" s="104">
        <v>5625</v>
      </c>
      <c r="F15" s="104">
        <v>0</v>
      </c>
      <c r="G15" s="102"/>
      <c r="H15" s="104">
        <v>0</v>
      </c>
      <c r="I15" s="25"/>
      <c r="J15" s="15"/>
      <c r="K15" s="39"/>
      <c r="L15" s="49">
        <f>D15+G15+J15</f>
        <v>12345</v>
      </c>
      <c r="M15" s="49">
        <f t="shared" si="2"/>
        <v>5625</v>
      </c>
    </row>
    <row r="16" spans="2:19" ht="15.75" x14ac:dyDescent="0.3">
      <c r="B16" s="29" t="s">
        <v>9</v>
      </c>
      <c r="C16" s="104">
        <v>62</v>
      </c>
      <c r="D16" s="104">
        <v>12445</v>
      </c>
      <c r="E16" s="104">
        <v>5725</v>
      </c>
      <c r="F16" s="104">
        <v>0</v>
      </c>
      <c r="G16" s="102"/>
      <c r="H16" s="104">
        <v>0</v>
      </c>
      <c r="I16" s="25"/>
      <c r="J16" s="15"/>
      <c r="K16" s="39"/>
      <c r="L16" s="49">
        <f t="shared" ref="L16:L22" si="3">D16+G16+J16</f>
        <v>12445</v>
      </c>
      <c r="M16" s="49">
        <f t="shared" si="2"/>
        <v>5725</v>
      </c>
    </row>
    <row r="17" spans="2:13" ht="18" customHeight="1" x14ac:dyDescent="0.3">
      <c r="B17" s="29" t="s">
        <v>10</v>
      </c>
      <c r="C17" s="104">
        <v>64</v>
      </c>
      <c r="D17" s="104">
        <f>12915+500</f>
        <v>13415</v>
      </c>
      <c r="E17" s="104">
        <f>5925+120+185</f>
        <v>6230</v>
      </c>
      <c r="F17" s="104">
        <v>0</v>
      </c>
      <c r="G17" s="102"/>
      <c r="H17" s="104">
        <v>0</v>
      </c>
      <c r="I17" s="25"/>
      <c r="J17" s="15"/>
      <c r="K17" s="39"/>
      <c r="L17" s="49">
        <f t="shared" si="3"/>
        <v>13415</v>
      </c>
      <c r="M17" s="49">
        <f t="shared" si="2"/>
        <v>6230</v>
      </c>
    </row>
    <row r="18" spans="2:13" ht="15.75" x14ac:dyDescent="0.3">
      <c r="B18" s="29" t="s">
        <v>11</v>
      </c>
      <c r="C18" s="104">
        <v>64</v>
      </c>
      <c r="D18" s="104">
        <v>12915</v>
      </c>
      <c r="E18" s="104">
        <v>5925</v>
      </c>
      <c r="F18" s="104">
        <v>0</v>
      </c>
      <c r="G18" s="102"/>
      <c r="H18" s="104">
        <v>0</v>
      </c>
      <c r="I18" s="25"/>
      <c r="J18" s="15"/>
      <c r="K18" s="39"/>
      <c r="L18" s="49">
        <f t="shared" si="3"/>
        <v>12915</v>
      </c>
      <c r="M18" s="49">
        <f t="shared" si="2"/>
        <v>5925</v>
      </c>
    </row>
    <row r="19" spans="2:13" ht="15.75" x14ac:dyDescent="0.3">
      <c r="B19" s="29" t="s">
        <v>12</v>
      </c>
      <c r="C19" s="104"/>
      <c r="D19" s="104"/>
      <c r="E19" s="104"/>
      <c r="F19" s="104"/>
      <c r="G19" s="102"/>
      <c r="H19" s="104"/>
      <c r="I19" s="25"/>
      <c r="J19" s="15"/>
      <c r="K19" s="39"/>
      <c r="L19" s="49">
        <f t="shared" si="3"/>
        <v>0</v>
      </c>
      <c r="M19" s="49">
        <f t="shared" si="2"/>
        <v>0</v>
      </c>
    </row>
    <row r="20" spans="2:13" ht="15.75" x14ac:dyDescent="0.3">
      <c r="B20" s="29" t="s">
        <v>13</v>
      </c>
      <c r="C20" s="104"/>
      <c r="D20" s="104"/>
      <c r="E20" s="104"/>
      <c r="F20" s="104"/>
      <c r="G20" s="102"/>
      <c r="H20" s="104"/>
      <c r="I20" s="25"/>
      <c r="J20" s="15"/>
      <c r="K20" s="39"/>
      <c r="L20" s="49">
        <f>D20+G20+J20</f>
        <v>0</v>
      </c>
      <c r="M20" s="49">
        <f t="shared" si="2"/>
        <v>0</v>
      </c>
    </row>
    <row r="21" spans="2:13" ht="15.75" x14ac:dyDescent="0.3">
      <c r="B21" s="29" t="s">
        <v>14</v>
      </c>
      <c r="C21" s="62"/>
      <c r="D21" s="104"/>
      <c r="E21" s="104"/>
      <c r="F21" s="109"/>
      <c r="G21" s="102"/>
      <c r="H21" s="109"/>
      <c r="I21" s="25"/>
      <c r="J21" s="15"/>
      <c r="K21" s="39"/>
      <c r="L21" s="49">
        <f t="shared" si="3"/>
        <v>0</v>
      </c>
      <c r="M21" s="49">
        <f t="shared" si="2"/>
        <v>0</v>
      </c>
    </row>
    <row r="22" spans="2:13" ht="16.5" thickBot="1" x14ac:dyDescent="0.35">
      <c r="B22" s="30" t="s">
        <v>15</v>
      </c>
      <c r="C22" s="104"/>
      <c r="D22" s="104"/>
      <c r="E22" s="104"/>
      <c r="F22" s="110"/>
      <c r="G22" s="102"/>
      <c r="H22" s="104"/>
      <c r="I22" s="26"/>
      <c r="J22" s="16"/>
      <c r="K22" s="40"/>
      <c r="L22" s="51">
        <f t="shared" si="3"/>
        <v>0</v>
      </c>
      <c r="M22" s="51">
        <f>E22+H22+K22</f>
        <v>0</v>
      </c>
    </row>
    <row r="23" spans="2:13" ht="15.75" thickBot="1" x14ac:dyDescent="0.3">
      <c r="B23" s="78" t="s">
        <v>16</v>
      </c>
      <c r="C23" s="79" t="s">
        <v>98</v>
      </c>
      <c r="D23" s="80">
        <f>SUM(D11:D22)</f>
        <v>99030</v>
      </c>
      <c r="E23" s="80">
        <f>SUM(E11:E22)</f>
        <v>44755</v>
      </c>
      <c r="F23" s="96" t="s">
        <v>98</v>
      </c>
      <c r="G23" s="97">
        <f t="shared" ref="G23:M23" si="4">SUM(G11:G22)</f>
        <v>0</v>
      </c>
      <c r="H23" s="97">
        <f t="shared" si="4"/>
        <v>8730</v>
      </c>
      <c r="I23" s="79" t="s">
        <v>98</v>
      </c>
      <c r="J23" s="80">
        <f t="shared" si="4"/>
        <v>0</v>
      </c>
      <c r="K23" s="80">
        <f t="shared" si="4"/>
        <v>0</v>
      </c>
      <c r="L23" s="80">
        <f t="shared" si="4"/>
        <v>99030</v>
      </c>
      <c r="M23" s="80">
        <f t="shared" si="4"/>
        <v>53485</v>
      </c>
    </row>
  </sheetData>
  <autoFilter ref="B6:M6"/>
  <mergeCells count="17">
    <mergeCell ref="J9:K9"/>
    <mergeCell ref="B2:M2"/>
    <mergeCell ref="G9:H9"/>
    <mergeCell ref="F7:H7"/>
    <mergeCell ref="B3:M3"/>
    <mergeCell ref="M7:M9"/>
    <mergeCell ref="B7:B10"/>
    <mergeCell ref="C9:C10"/>
    <mergeCell ref="D9:E9"/>
    <mergeCell ref="F9:F10"/>
    <mergeCell ref="C7:E7"/>
    <mergeCell ref="C8:E8"/>
    <mergeCell ref="F8:H8"/>
    <mergeCell ref="I7:K7"/>
    <mergeCell ref="I8:K8"/>
    <mergeCell ref="L7:L9"/>
    <mergeCell ref="I9:I10"/>
  </mergeCells>
  <phoneticPr fontId="0" type="noConversion"/>
  <pageMargins left="0.25" right="0.25" top="0.75" bottom="0.75" header="0.3" footer="0.3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5"/>
  <sheetViews>
    <sheetView view="pageBreakPreview" zoomScaleSheetLayoutView="100" workbookViewId="0"/>
  </sheetViews>
  <sheetFormatPr defaultRowHeight="15" x14ac:dyDescent="0.25"/>
  <cols>
    <col min="1" max="1" width="3.7109375" customWidth="1"/>
    <col min="2" max="2" width="12.7109375" bestFit="1" customWidth="1"/>
    <col min="3" max="3" width="71.5703125" customWidth="1"/>
  </cols>
  <sheetData>
    <row r="2" spans="2:18" s="21" customFormat="1" ht="36" customHeight="1" x14ac:dyDescent="0.25">
      <c r="B2" s="125" t="s">
        <v>91</v>
      </c>
      <c r="C2" s="125"/>
    </row>
    <row r="3" spans="2:18" x14ac:dyDescent="0.25">
      <c r="B3" s="23"/>
      <c r="C3" s="35" t="s">
        <v>90</v>
      </c>
    </row>
    <row r="4" spans="2:18" x14ac:dyDescent="0.25">
      <c r="B4" s="31" t="s">
        <v>25</v>
      </c>
      <c r="C4" s="32" t="s">
        <v>35</v>
      </c>
    </row>
    <row r="5" spans="2:18" ht="45" x14ac:dyDescent="0.25">
      <c r="B5" s="31" t="s">
        <v>26</v>
      </c>
      <c r="C5" s="34" t="s">
        <v>83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2:18" ht="33.75" customHeight="1" x14ac:dyDescent="0.25">
      <c r="B6" s="31" t="s">
        <v>27</v>
      </c>
      <c r="C6" s="34" t="s">
        <v>84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2:18" ht="34.5" customHeight="1" x14ac:dyDescent="0.25">
      <c r="B7" s="31" t="s">
        <v>28</v>
      </c>
      <c r="C7" s="34" t="s">
        <v>85</v>
      </c>
    </row>
    <row r="8" spans="2:18" ht="48" customHeight="1" x14ac:dyDescent="0.25">
      <c r="B8" s="31" t="s">
        <v>29</v>
      </c>
      <c r="C8" s="34" t="s">
        <v>86</v>
      </c>
    </row>
    <row r="9" spans="2:18" ht="30.75" customHeight="1" x14ac:dyDescent="0.25">
      <c r="B9" s="31" t="s">
        <v>30</v>
      </c>
      <c r="C9" s="46" t="s">
        <v>92</v>
      </c>
    </row>
    <row r="10" spans="2:18" ht="31.5" customHeight="1" x14ac:dyDescent="0.25">
      <c r="B10" s="31" t="s">
        <v>31</v>
      </c>
      <c r="C10" s="46" t="s">
        <v>93</v>
      </c>
    </row>
    <row r="11" spans="2:18" ht="33.75" customHeight="1" x14ac:dyDescent="0.25">
      <c r="B11" s="31" t="s">
        <v>32</v>
      </c>
      <c r="C11" s="34" t="s">
        <v>87</v>
      </c>
      <c r="D11" s="9"/>
      <c r="E11" s="9"/>
      <c r="F11" s="9"/>
      <c r="G11" s="9"/>
      <c r="H11" s="9"/>
      <c r="I11" s="9"/>
      <c r="J11" s="9"/>
      <c r="K11" s="9"/>
      <c r="L11" s="9"/>
    </row>
    <row r="12" spans="2:18" ht="30" customHeight="1" x14ac:dyDescent="0.25">
      <c r="B12" s="31" t="s">
        <v>33</v>
      </c>
      <c r="C12" s="34" t="s">
        <v>88</v>
      </c>
      <c r="D12" s="9"/>
      <c r="E12" s="9"/>
    </row>
    <row r="13" spans="2:18" ht="31.5" customHeight="1" x14ac:dyDescent="0.25">
      <c r="B13" s="31" t="s">
        <v>34</v>
      </c>
      <c r="C13" s="34" t="s">
        <v>89</v>
      </c>
      <c r="D13" s="9"/>
      <c r="E13" s="9"/>
      <c r="F13" s="9"/>
      <c r="G13" s="9"/>
      <c r="H13" s="9"/>
    </row>
    <row r="14" spans="2:18" x14ac:dyDescent="0.25">
      <c r="B14" s="31" t="s">
        <v>56</v>
      </c>
      <c r="C14" s="34" t="s">
        <v>37</v>
      </c>
    </row>
    <row r="15" spans="2:18" x14ac:dyDescent="0.25">
      <c r="B15" s="31" t="s">
        <v>57</v>
      </c>
      <c r="C15" s="34" t="s">
        <v>37</v>
      </c>
    </row>
  </sheetData>
  <mergeCells count="1">
    <mergeCell ref="B2:C2"/>
  </mergeCells>
  <phoneticPr fontId="0" type="noConversion"/>
  <hyperlinks>
    <hyperlink ref="C3" r:id="rId1" display="danarTi@#1a"/>
  </hyperlinks>
  <pageMargins left="0.2" right="0.2" top="0.5" bottom="0.5" header="0" footer="0.05"/>
  <pageSetup scale="121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danarti 1</vt:lpstr>
      <vt:lpstr>danarti 1a</vt:lpstr>
      <vt:lpstr>danarti 2</vt:lpstr>
      <vt:lpstr>danarti 2a</vt:lpstr>
      <vt:lpstr>danarti 3</vt:lpstr>
      <vt:lpstr>danarti 3a</vt:lpstr>
      <vt:lpstr>'danarti 1'!Print_Area</vt:lpstr>
      <vt:lpstr>'danarti 1a'!Print_Area</vt:lpstr>
      <vt:lpstr>'danarti 2'!Print_Area</vt:lpstr>
      <vt:lpstr>'danarti 2a'!Print_Area</vt:lpstr>
      <vt:lpstr>'danarti 3'!Print_Area</vt:lpstr>
      <vt:lpstr>'danarti 3a'!Print_Area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batgur</dc:creator>
  <cp:lastModifiedBy>Inga Tsirdava</cp:lastModifiedBy>
  <cp:lastPrinted>2017-01-12T12:03:00Z</cp:lastPrinted>
  <dcterms:created xsi:type="dcterms:W3CDTF">2009-05-14T14:44:41Z</dcterms:created>
  <dcterms:modified xsi:type="dcterms:W3CDTF">2019-07-30T11:00:25Z</dcterms:modified>
</cp:coreProperties>
</file>