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Bgogua\Desktop\"/>
    </mc:Choice>
  </mc:AlternateContent>
  <bookViews>
    <workbookView xWindow="0" yWindow="0" windowWidth="28800" windowHeight="12435" tabRatio="601"/>
  </bookViews>
  <sheets>
    <sheet name=" დანართი 1" sheetId="6" r:id="rId1"/>
    <sheet name="დანართი 2" sheetId="5" r:id="rId2"/>
    <sheet name="დანართი 3" sheetId="7" r:id="rId3"/>
  </sheets>
  <definedNames>
    <definedName name="_xlnm._FilterDatabase" localSheetId="1" hidden="1">'დანართი 2'!$B$7:$I$62</definedName>
    <definedName name="_xlnm._FilterDatabase" localSheetId="2" hidden="1">'დანართი 3'!$A$6:$J$223</definedName>
    <definedName name="_xlnm.Print_Area" localSheetId="0">' დანართი 1'!$A$1:$F$12</definedName>
    <definedName name="_xlnm.Print_Area" localSheetId="1">'დანართი 2'!$B$3:$I$64</definedName>
    <definedName name="_xlnm.Print_Area" localSheetId="2">'დანართი 3'!$A$2:$H$225</definedName>
    <definedName name="_xlnm.Print_Titles" localSheetId="1">'დანართი 2'!$5:$5</definedName>
  </definedNames>
  <calcPr calcId="152511"/>
</workbook>
</file>

<file path=xl/calcChain.xml><?xml version="1.0" encoding="utf-8"?>
<calcChain xmlns="http://schemas.openxmlformats.org/spreadsheetml/2006/main">
  <c r="F7" i="7" l="1"/>
  <c r="F12" i="7"/>
  <c r="D82" i="7" l="1"/>
  <c r="D83" i="7"/>
  <c r="D39" i="7"/>
  <c r="D40" i="7"/>
  <c r="D41" i="7"/>
  <c r="F11" i="5" l="1"/>
  <c r="D59" i="5"/>
  <c r="D53" i="5"/>
  <c r="D49" i="5"/>
  <c r="D43" i="5"/>
  <c r="D38" i="5"/>
  <c r="D32" i="5"/>
  <c r="D28" i="5"/>
  <c r="D21" i="5"/>
  <c r="D101" i="7" l="1"/>
  <c r="D79" i="7"/>
  <c r="D66" i="7"/>
  <c r="D35" i="7"/>
  <c r="E8" i="7"/>
  <c r="E9" i="7"/>
  <c r="I11" i="6"/>
  <c r="F115" i="7" l="1"/>
  <c r="G115" i="7" s="1"/>
  <c r="D115" i="7"/>
  <c r="D136" i="7" l="1"/>
  <c r="C60" i="7" l="1"/>
  <c r="C221" i="7" l="1"/>
  <c r="C213" i="7"/>
  <c r="C207" i="7"/>
  <c r="C204" i="7"/>
  <c r="C202" i="7"/>
  <c r="C200" i="7"/>
  <c r="C198" i="7"/>
  <c r="C196" i="7"/>
  <c r="C194" i="7"/>
  <c r="C187" i="7"/>
  <c r="C181" i="7"/>
  <c r="C176" i="7"/>
  <c r="C174" i="7"/>
  <c r="C168" i="7"/>
  <c r="C160" i="7"/>
  <c r="C158" i="7"/>
  <c r="C152" i="7"/>
  <c r="C149" i="7"/>
  <c r="C147" i="7"/>
  <c r="C145" i="7"/>
  <c r="C143" i="7"/>
  <c r="C135" i="7"/>
  <c r="C132" i="7"/>
  <c r="C130" i="7"/>
  <c r="C128" i="7"/>
  <c r="C126" i="7"/>
  <c r="C124" i="7"/>
  <c r="C122" i="7"/>
  <c r="C120" i="7"/>
  <c r="C113" i="7"/>
  <c r="F118" i="7"/>
  <c r="G118" i="7" s="1"/>
  <c r="C110" i="7"/>
  <c r="C106" i="7"/>
  <c r="C104" i="7"/>
  <c r="C102" i="7"/>
  <c r="C99" i="7"/>
  <c r="F101" i="7"/>
  <c r="G101" i="7" s="1"/>
  <c r="C97" i="7"/>
  <c r="C84" i="7"/>
  <c r="C78" i="7"/>
  <c r="C65" i="7"/>
  <c r="C62" i="7"/>
  <c r="C56" i="7"/>
  <c r="C54" i="7"/>
  <c r="C50" i="7"/>
  <c r="C46" i="7"/>
  <c r="C44" i="7"/>
  <c r="F40" i="7"/>
  <c r="G40" i="7" s="1"/>
  <c r="C34" i="7"/>
  <c r="C27" i="7"/>
  <c r="C17" i="7"/>
  <c r="C23" i="7"/>
  <c r="C12" i="7"/>
  <c r="C7" i="7"/>
  <c r="F58" i="5"/>
  <c r="G58" i="5" s="1"/>
  <c r="H58" i="5" s="1"/>
  <c r="D36" i="5"/>
  <c r="F41" i="5" l="1"/>
  <c r="G41" i="5" s="1"/>
  <c r="H41" i="5" l="1"/>
  <c r="D20" i="5"/>
  <c r="D17" i="5" s="1"/>
  <c r="E32" i="7" l="1"/>
  <c r="F32" i="7" s="1"/>
  <c r="G32" i="7" s="1"/>
  <c r="E26" i="7"/>
  <c r="F26" i="7" s="1"/>
  <c r="G26" i="7" s="1"/>
  <c r="E22" i="7"/>
  <c r="F22" i="7" s="1"/>
  <c r="G22" i="7" s="1"/>
  <c r="E16" i="7"/>
  <c r="F16" i="7" s="1"/>
  <c r="G16" i="7" s="1"/>
  <c r="E11" i="7"/>
  <c r="F11" i="7" s="1"/>
  <c r="G11" i="7" s="1"/>
  <c r="C219" i="7"/>
  <c r="C217" i="7"/>
  <c r="C215" i="7"/>
  <c r="F209" i="7"/>
  <c r="G209" i="7" s="1"/>
  <c r="D209" i="7"/>
  <c r="F190" i="7"/>
  <c r="G190" i="7" s="1"/>
  <c r="D190" i="7"/>
  <c r="D188" i="7"/>
  <c r="F170" i="7"/>
  <c r="G170" i="7" s="1"/>
  <c r="D170" i="7"/>
  <c r="C165" i="7"/>
  <c r="F154" i="7"/>
  <c r="G154" i="7" s="1"/>
  <c r="D154" i="7"/>
  <c r="C141" i="7"/>
  <c r="F137" i="7"/>
  <c r="G137" i="7" s="1"/>
  <c r="D137" i="7"/>
  <c r="F116" i="7"/>
  <c r="G116" i="7" s="1"/>
  <c r="D116" i="7"/>
  <c r="C108" i="7"/>
  <c r="C95" i="7"/>
  <c r="F91" i="7"/>
  <c r="G91" i="7" s="1"/>
  <c r="D91" i="7"/>
  <c r="C86" i="7"/>
  <c r="F80" i="7"/>
  <c r="G80" i="7" s="1"/>
  <c r="D80" i="7"/>
  <c r="C75" i="7"/>
  <c r="C73" i="7"/>
  <c r="C71" i="7"/>
  <c r="F67" i="7"/>
  <c r="G67" i="7" s="1"/>
  <c r="D67" i="7"/>
  <c r="C58" i="7"/>
  <c r="C52" i="7"/>
  <c r="C48" i="7"/>
  <c r="C42" i="7"/>
  <c r="F37" i="7"/>
  <c r="G37" i="7" s="1"/>
  <c r="D37" i="7"/>
  <c r="D7" i="5" l="1"/>
  <c r="F45" i="5" l="1"/>
  <c r="G45" i="5" s="1"/>
  <c r="D16" i="5"/>
  <c r="D12" i="5" s="1"/>
  <c r="G11" i="5"/>
  <c r="H11" i="5" s="1"/>
  <c r="F20" i="5"/>
  <c r="G20" i="5" s="1"/>
  <c r="F19" i="5"/>
  <c r="G19" i="5" s="1"/>
  <c r="H19" i="5" s="1"/>
  <c r="F18" i="5"/>
  <c r="G18" i="5" s="1"/>
  <c r="F25" i="5"/>
  <c r="G25" i="5" s="1"/>
  <c r="G17" i="5" l="1"/>
  <c r="D10" i="5"/>
  <c r="H45" i="5"/>
  <c r="H18" i="5"/>
  <c r="H25" i="5"/>
  <c r="H20" i="5"/>
  <c r="D208" i="7"/>
  <c r="F208" i="7"/>
  <c r="D189" i="7"/>
  <c r="F189" i="7"/>
  <c r="G189" i="7" s="1"/>
  <c r="D169" i="7"/>
  <c r="F169" i="7"/>
  <c r="D153" i="7"/>
  <c r="F153" i="7"/>
  <c r="F136" i="7"/>
  <c r="F79" i="7"/>
  <c r="F66" i="7"/>
  <c r="D43" i="7"/>
  <c r="H17" i="5" l="1"/>
  <c r="G208" i="7"/>
  <c r="G169" i="7"/>
  <c r="G153" i="7"/>
  <c r="G136" i="7"/>
  <c r="G79" i="7"/>
  <c r="G66" i="7"/>
  <c r="F37" i="5" l="1"/>
  <c r="G37" i="5" s="1"/>
  <c r="F46" i="5"/>
  <c r="G46" i="5" s="1"/>
  <c r="H46" i="5" s="1"/>
  <c r="F44" i="5"/>
  <c r="G44" i="5" s="1"/>
  <c r="G43" i="5" s="1"/>
  <c r="F42" i="5"/>
  <c r="G42" i="5" s="1"/>
  <c r="H42" i="5" s="1"/>
  <c r="F40" i="5"/>
  <c r="G40" i="5" s="1"/>
  <c r="H40" i="5" s="1"/>
  <c r="F39" i="5"/>
  <c r="G39" i="5" s="1"/>
  <c r="G38" i="5" l="1"/>
  <c r="G36" i="5"/>
  <c r="H44" i="5"/>
  <c r="H43" i="5" s="1"/>
  <c r="H37" i="5"/>
  <c r="H39" i="5"/>
  <c r="H38" i="5" s="1"/>
  <c r="F35" i="5"/>
  <c r="G35" i="5" s="1"/>
  <c r="F34" i="5"/>
  <c r="G34" i="5" s="1"/>
  <c r="F33" i="5"/>
  <c r="G33" i="5" s="1"/>
  <c r="H35" i="5" l="1"/>
  <c r="G32" i="5"/>
  <c r="H36" i="5"/>
  <c r="H34" i="5"/>
  <c r="H33" i="5"/>
  <c r="G163" i="7"/>
  <c r="G164" i="7"/>
  <c r="G179" i="7"/>
  <c r="G180" i="7"/>
  <c r="G184" i="7"/>
  <c r="G185" i="7"/>
  <c r="H32" i="5" l="1"/>
  <c r="D212" i="7"/>
  <c r="D214" i="7"/>
  <c r="D216" i="7"/>
  <c r="D218" i="7"/>
  <c r="D220" i="7"/>
  <c r="D222" i="7"/>
  <c r="D45" i="7"/>
  <c r="D47" i="7"/>
  <c r="D49" i="7"/>
  <c r="D51" i="7"/>
  <c r="D53" i="7"/>
  <c r="D55" i="7"/>
  <c r="D57" i="7"/>
  <c r="D59" i="7"/>
  <c r="D61" i="7"/>
  <c r="D63" i="7"/>
  <c r="D68" i="7"/>
  <c r="D69" i="7"/>
  <c r="D70" i="7"/>
  <c r="D72" i="7"/>
  <c r="D74" i="7"/>
  <c r="D76" i="7"/>
  <c r="D81" i="7"/>
  <c r="D85" i="7"/>
  <c r="D87" i="7"/>
  <c r="D90" i="7"/>
  <c r="D92" i="7"/>
  <c r="D93" i="7"/>
  <c r="D94" i="7"/>
  <c r="D96" i="7"/>
  <c r="D98" i="7"/>
  <c r="D100" i="7"/>
  <c r="D103" i="7"/>
  <c r="D105" i="7"/>
  <c r="D107" i="7"/>
  <c r="D109" i="7"/>
  <c r="D111" i="7"/>
  <c r="D114" i="7"/>
  <c r="D117" i="7"/>
  <c r="D119" i="7"/>
  <c r="D121" i="7"/>
  <c r="D123" i="7"/>
  <c r="D125" i="7"/>
  <c r="D127" i="7"/>
  <c r="D129" i="7"/>
  <c r="D131" i="7"/>
  <c r="D133" i="7"/>
  <c r="D138" i="7"/>
  <c r="D139" i="7"/>
  <c r="D140" i="7"/>
  <c r="D142" i="7"/>
  <c r="D144" i="7"/>
  <c r="D146" i="7"/>
  <c r="D148" i="7"/>
  <c r="D150" i="7"/>
  <c r="D155" i="7"/>
  <c r="D156" i="7"/>
  <c r="D157" i="7"/>
  <c r="D159" i="7"/>
  <c r="D161" i="7"/>
  <c r="D166" i="7"/>
  <c r="D171" i="7"/>
  <c r="D172" i="7"/>
  <c r="D173" i="7"/>
  <c r="D175" i="7"/>
  <c r="D177" i="7"/>
  <c r="D182" i="7"/>
  <c r="D191" i="7"/>
  <c r="D192" i="7"/>
  <c r="D193" i="7"/>
  <c r="D195" i="7"/>
  <c r="D197" i="7"/>
  <c r="D199" i="7"/>
  <c r="D201" i="7"/>
  <c r="D203" i="7"/>
  <c r="D205" i="7"/>
  <c r="D210" i="7"/>
  <c r="D211" i="7"/>
  <c r="E29" i="7"/>
  <c r="E30" i="7"/>
  <c r="E31" i="7"/>
  <c r="E28" i="7"/>
  <c r="E25" i="7"/>
  <c r="E24" i="7"/>
  <c r="E19" i="7"/>
  <c r="E20" i="7"/>
  <c r="E21" i="7"/>
  <c r="E18" i="7"/>
  <c r="E14" i="7"/>
  <c r="E15" i="7"/>
  <c r="E13" i="7"/>
  <c r="E10" i="7"/>
  <c r="F223" i="7" l="1"/>
  <c r="G223" i="7" s="1"/>
  <c r="F222" i="7"/>
  <c r="F221" i="7" s="1"/>
  <c r="F220" i="7"/>
  <c r="F218" i="7"/>
  <c r="F212" i="7"/>
  <c r="G212" i="7" s="1"/>
  <c r="F211" i="7"/>
  <c r="G211" i="7" s="1"/>
  <c r="F210" i="7"/>
  <c r="F201" i="7"/>
  <c r="F200" i="7" s="1"/>
  <c r="F199" i="7"/>
  <c r="F198" i="7" s="1"/>
  <c r="F197" i="7"/>
  <c r="F196" i="7" s="1"/>
  <c r="F195" i="7"/>
  <c r="F194" i="7" s="1"/>
  <c r="F193" i="7"/>
  <c r="G193" i="7" s="1"/>
  <c r="F192" i="7"/>
  <c r="G192" i="7" s="1"/>
  <c r="F191" i="7"/>
  <c r="G191" i="7" s="1"/>
  <c r="F188" i="7"/>
  <c r="F183" i="7"/>
  <c r="G183" i="7" s="1"/>
  <c r="F182" i="7"/>
  <c r="F181" i="7" s="1"/>
  <c r="F178" i="7"/>
  <c r="G178" i="7" s="1"/>
  <c r="F177" i="7"/>
  <c r="F176" i="7" s="1"/>
  <c r="F175" i="7"/>
  <c r="F174" i="7" s="1"/>
  <c r="F173" i="7"/>
  <c r="G173" i="7" s="1"/>
  <c r="F172" i="7"/>
  <c r="G172" i="7" s="1"/>
  <c r="F171" i="7"/>
  <c r="F162" i="7"/>
  <c r="G162" i="7" s="1"/>
  <c r="F159" i="7"/>
  <c r="F158" i="7" s="1"/>
  <c r="F157" i="7"/>
  <c r="G157" i="7" s="1"/>
  <c r="F156" i="7"/>
  <c r="G156" i="7" s="1"/>
  <c r="F155" i="7"/>
  <c r="F152" i="7" s="1"/>
  <c r="F150" i="7"/>
  <c r="F149" i="7" s="1"/>
  <c r="F148" i="7"/>
  <c r="F147" i="7" s="1"/>
  <c r="F146" i="7"/>
  <c r="F145" i="7" s="1"/>
  <c r="F140" i="7"/>
  <c r="G140" i="7" s="1"/>
  <c r="F139" i="7"/>
  <c r="G139" i="7" s="1"/>
  <c r="F138" i="7"/>
  <c r="F129" i="7"/>
  <c r="F128" i="7" s="1"/>
  <c r="F127" i="7"/>
  <c r="F126" i="7" s="1"/>
  <c r="F125" i="7"/>
  <c r="F124" i="7" s="1"/>
  <c r="F119" i="7"/>
  <c r="G119" i="7" s="1"/>
  <c r="F117" i="7"/>
  <c r="G117" i="7" s="1"/>
  <c r="F114" i="7"/>
  <c r="F113" i="7" s="1"/>
  <c r="F109" i="7"/>
  <c r="F107" i="7"/>
  <c r="F106" i="7" s="1"/>
  <c r="F105" i="7"/>
  <c r="F104" i="7" s="1"/>
  <c r="F103" i="7"/>
  <c r="F102" i="7" s="1"/>
  <c r="F100" i="7"/>
  <c r="F99" i="7" s="1"/>
  <c r="F98" i="7"/>
  <c r="F97" i="7" s="1"/>
  <c r="F96" i="7"/>
  <c r="F94" i="7"/>
  <c r="G94" i="7" s="1"/>
  <c r="C93" i="7"/>
  <c r="C89" i="7" s="1"/>
  <c r="F92" i="7"/>
  <c r="G92" i="7" s="1"/>
  <c r="F90" i="7"/>
  <c r="F83" i="7"/>
  <c r="G83" i="7" s="1"/>
  <c r="F82" i="7"/>
  <c r="G82" i="7" s="1"/>
  <c r="F81" i="7"/>
  <c r="F76" i="7"/>
  <c r="F74" i="7"/>
  <c r="F72" i="7"/>
  <c r="F70" i="7"/>
  <c r="G70" i="7" s="1"/>
  <c r="F69" i="7"/>
  <c r="G69" i="7" s="1"/>
  <c r="F68" i="7"/>
  <c r="F63" i="7"/>
  <c r="F62" i="7" s="1"/>
  <c r="F61" i="7"/>
  <c r="F60" i="7" s="1"/>
  <c r="F59" i="7"/>
  <c r="F57" i="7"/>
  <c r="F56" i="7" s="1"/>
  <c r="F55" i="7"/>
  <c r="F54" i="7" s="1"/>
  <c r="F51" i="7"/>
  <c r="F50" i="7" s="1"/>
  <c r="F49" i="7"/>
  <c r="F47" i="7"/>
  <c r="F46" i="7" s="1"/>
  <c r="F35" i="7"/>
  <c r="F31" i="7"/>
  <c r="G31" i="7" s="1"/>
  <c r="F30" i="7"/>
  <c r="G30" i="7" s="1"/>
  <c r="F29" i="7"/>
  <c r="G29" i="7" s="1"/>
  <c r="F28" i="7"/>
  <c r="F25" i="7"/>
  <c r="G25" i="7" s="1"/>
  <c r="F24" i="7"/>
  <c r="F21" i="7"/>
  <c r="G21" i="7" s="1"/>
  <c r="F20" i="7"/>
  <c r="G20" i="7" s="1"/>
  <c r="F19" i="7"/>
  <c r="G19" i="7" s="1"/>
  <c r="F18" i="7"/>
  <c r="F15" i="7"/>
  <c r="G15" i="7" s="1"/>
  <c r="F14" i="7"/>
  <c r="G14" i="7" s="1"/>
  <c r="F13" i="7"/>
  <c r="F10" i="7"/>
  <c r="G10" i="7" s="1"/>
  <c r="F9" i="7"/>
  <c r="G9" i="7" s="1"/>
  <c r="F8" i="7"/>
  <c r="F23" i="7" l="1"/>
  <c r="F168" i="7"/>
  <c r="F207" i="7"/>
  <c r="F187" i="7"/>
  <c r="G187" i="7" s="1"/>
  <c r="F135" i="7"/>
  <c r="G135" i="7" s="1"/>
  <c r="F17" i="7"/>
  <c r="F78" i="7"/>
  <c r="G78" i="7" s="1"/>
  <c r="F27" i="7"/>
  <c r="G27" i="7" s="1"/>
  <c r="F65" i="7"/>
  <c r="G65" i="7" s="1"/>
  <c r="G218" i="7"/>
  <c r="F217" i="7"/>
  <c r="G217" i="7" s="1"/>
  <c r="G220" i="7"/>
  <c r="F219" i="7"/>
  <c r="G219" i="7" s="1"/>
  <c r="G222" i="7"/>
  <c r="G221" i="7"/>
  <c r="G210" i="7"/>
  <c r="G207" i="7"/>
  <c r="G197" i="7"/>
  <c r="G196" i="7"/>
  <c r="G199" i="7"/>
  <c r="G198" i="7"/>
  <c r="G201" i="7"/>
  <c r="G200" i="7"/>
  <c r="G195" i="7"/>
  <c r="G194" i="7"/>
  <c r="G182" i="7"/>
  <c r="G181" i="7"/>
  <c r="G177" i="7"/>
  <c r="G176" i="7"/>
  <c r="G175" i="7"/>
  <c r="G174" i="7"/>
  <c r="G171" i="7"/>
  <c r="G159" i="7"/>
  <c r="G158" i="7"/>
  <c r="G155" i="7"/>
  <c r="G152" i="7"/>
  <c r="G150" i="7"/>
  <c r="G149" i="7"/>
  <c r="G146" i="7"/>
  <c r="G145" i="7"/>
  <c r="G148" i="7"/>
  <c r="G147" i="7"/>
  <c r="G138" i="7"/>
  <c r="G125" i="7"/>
  <c r="G124" i="7"/>
  <c r="G127" i="7"/>
  <c r="G126" i="7"/>
  <c r="G129" i="7"/>
  <c r="G128" i="7"/>
  <c r="G113" i="7"/>
  <c r="G107" i="7"/>
  <c r="G106" i="7"/>
  <c r="G100" i="7"/>
  <c r="G99" i="7"/>
  <c r="G109" i="7"/>
  <c r="F108" i="7"/>
  <c r="G108" i="7" s="1"/>
  <c r="G98" i="7"/>
  <c r="G97" i="7"/>
  <c r="G103" i="7"/>
  <c r="G102" i="7"/>
  <c r="G96" i="7"/>
  <c r="F95" i="7"/>
  <c r="G95" i="7" s="1"/>
  <c r="G105" i="7"/>
  <c r="G104" i="7"/>
  <c r="G81" i="7"/>
  <c r="G76" i="7"/>
  <c r="F75" i="7"/>
  <c r="G75" i="7" s="1"/>
  <c r="G74" i="7"/>
  <c r="F73" i="7"/>
  <c r="G73" i="7" s="1"/>
  <c r="G72" i="7"/>
  <c r="F71" i="7"/>
  <c r="G71" i="7" s="1"/>
  <c r="G68" i="7"/>
  <c r="G63" i="7"/>
  <c r="G62" i="7"/>
  <c r="G61" i="7"/>
  <c r="G60" i="7"/>
  <c r="G59" i="7"/>
  <c r="F58" i="7"/>
  <c r="G58" i="7" s="1"/>
  <c r="G57" i="7"/>
  <c r="G56" i="7"/>
  <c r="G55" i="7"/>
  <c r="G54" i="7"/>
  <c r="G51" i="7"/>
  <c r="G50" i="7"/>
  <c r="G49" i="7"/>
  <c r="F48" i="7"/>
  <c r="G48" i="7" s="1"/>
  <c r="G47" i="7"/>
  <c r="G46" i="7"/>
  <c r="G35" i="7"/>
  <c r="G28" i="7"/>
  <c r="G24" i="7"/>
  <c r="G23" i="7" s="1"/>
  <c r="G18" i="7"/>
  <c r="G17" i="7" s="1"/>
  <c r="G13" i="7"/>
  <c r="G12" i="7" s="1"/>
  <c r="G8" i="7"/>
  <c r="G7" i="7" s="1"/>
  <c r="G188" i="7"/>
  <c r="F93" i="7"/>
  <c r="G93" i="7" s="1"/>
  <c r="G114" i="7"/>
  <c r="G90" i="7"/>
  <c r="C64" i="7"/>
  <c r="F85" i="7"/>
  <c r="F84" i="7" s="1"/>
  <c r="F123" i="7"/>
  <c r="F122" i="7" s="1"/>
  <c r="F87" i="7"/>
  <c r="F86" i="7" s="1"/>
  <c r="F214" i="7"/>
  <c r="F213" i="7" s="1"/>
  <c r="F216" i="7"/>
  <c r="F215" i="7" s="1"/>
  <c r="C186" i="7"/>
  <c r="F203" i="7"/>
  <c r="F202" i="7" s="1"/>
  <c r="F45" i="7"/>
  <c r="F44" i="7" s="1"/>
  <c r="F142" i="7"/>
  <c r="F141" i="7" s="1"/>
  <c r="F43" i="7"/>
  <c r="F42" i="7" s="1"/>
  <c r="C77" i="7"/>
  <c r="F121" i="7"/>
  <c r="F120" i="7" s="1"/>
  <c r="C134" i="7"/>
  <c r="F144" i="7"/>
  <c r="F143" i="7" s="1"/>
  <c r="C206" i="7"/>
  <c r="F161" i="7"/>
  <c r="F160" i="7" s="1"/>
  <c r="C167" i="7"/>
  <c r="F205" i="7"/>
  <c r="F204" i="7" s="1"/>
  <c r="C33" i="7"/>
  <c r="C112" i="7"/>
  <c r="C151" i="7"/>
  <c r="F53" i="7"/>
  <c r="F52" i="7" s="1"/>
  <c r="F111" i="7"/>
  <c r="F110" i="7" s="1"/>
  <c r="F131" i="7"/>
  <c r="F130" i="7" s="1"/>
  <c r="F133" i="7"/>
  <c r="F132" i="7" s="1"/>
  <c r="F166" i="7"/>
  <c r="F165" i="7" s="1"/>
  <c r="F61" i="5"/>
  <c r="F62" i="5"/>
  <c r="F60" i="5"/>
  <c r="F55" i="5"/>
  <c r="F56" i="5"/>
  <c r="F57" i="5"/>
  <c r="F54" i="5"/>
  <c r="F51" i="5"/>
  <c r="F52" i="5"/>
  <c r="F50" i="5"/>
  <c r="F48" i="5"/>
  <c r="F30" i="5"/>
  <c r="G30" i="5" s="1"/>
  <c r="F31" i="5"/>
  <c r="G31" i="5" s="1"/>
  <c r="F29" i="5"/>
  <c r="G29" i="5" s="1"/>
  <c r="F27" i="5"/>
  <c r="F23" i="5"/>
  <c r="F24" i="5"/>
  <c r="F22" i="5"/>
  <c r="F14" i="5"/>
  <c r="F15" i="5"/>
  <c r="F16" i="5"/>
  <c r="F13" i="5"/>
  <c r="G28" i="5" l="1"/>
  <c r="G89" i="7"/>
  <c r="F89" i="7"/>
  <c r="G202" i="7"/>
  <c r="G203" i="7"/>
  <c r="G215" i="7"/>
  <c r="G216" i="7"/>
  <c r="G204" i="7"/>
  <c r="G205" i="7"/>
  <c r="G213" i="7"/>
  <c r="G214" i="7"/>
  <c r="F167" i="7"/>
  <c r="G168" i="7"/>
  <c r="G167" i="7" s="1"/>
  <c r="G165" i="7"/>
  <c r="G166" i="7"/>
  <c r="G160" i="7"/>
  <c r="G161" i="7"/>
  <c r="G143" i="7"/>
  <c r="G144" i="7"/>
  <c r="G141" i="7"/>
  <c r="G142" i="7"/>
  <c r="G132" i="7"/>
  <c r="G133" i="7"/>
  <c r="G130" i="7"/>
  <c r="G131" i="7"/>
  <c r="G122" i="7"/>
  <c r="G123" i="7"/>
  <c r="G120" i="7"/>
  <c r="G121" i="7"/>
  <c r="G110" i="7"/>
  <c r="G111" i="7"/>
  <c r="G86" i="7"/>
  <c r="G87" i="7"/>
  <c r="G84" i="7"/>
  <c r="G85" i="7"/>
  <c r="G64" i="7"/>
  <c r="G52" i="7"/>
  <c r="G53" i="7"/>
  <c r="G44" i="7"/>
  <c r="G45" i="7"/>
  <c r="G42" i="7"/>
  <c r="G43" i="7"/>
  <c r="G6" i="7"/>
  <c r="F6" i="7"/>
  <c r="F64" i="7"/>
  <c r="C6" i="7"/>
  <c r="C88" i="7"/>
  <c r="G61" i="5"/>
  <c r="H61" i="5" s="1"/>
  <c r="G62" i="5"/>
  <c r="G60" i="5"/>
  <c r="G55" i="5"/>
  <c r="H55" i="5" s="1"/>
  <c r="G56" i="5"/>
  <c r="H56" i="5" s="1"/>
  <c r="G57" i="5"/>
  <c r="H57" i="5" s="1"/>
  <c r="G54" i="5"/>
  <c r="G51" i="5"/>
  <c r="H51" i="5" s="1"/>
  <c r="G52" i="5"/>
  <c r="G50" i="5"/>
  <c r="G48" i="5"/>
  <c r="H30" i="5"/>
  <c r="H31" i="5"/>
  <c r="G27" i="5"/>
  <c r="G26" i="5" s="1"/>
  <c r="G23" i="5"/>
  <c r="G24" i="5"/>
  <c r="H24" i="5" s="1"/>
  <c r="G22" i="5"/>
  <c r="G21" i="5" s="1"/>
  <c r="G14" i="5"/>
  <c r="G15" i="5"/>
  <c r="G16" i="5"/>
  <c r="H16" i="5" s="1"/>
  <c r="G13" i="5"/>
  <c r="G9" i="5"/>
  <c r="H9" i="5" s="1"/>
  <c r="G8" i="5"/>
  <c r="G59" i="5" l="1"/>
  <c r="G53" i="5"/>
  <c r="H52" i="5"/>
  <c r="G49" i="5"/>
  <c r="G12" i="5"/>
  <c r="G10" i="5" s="1"/>
  <c r="H15" i="5"/>
  <c r="H14" i="5"/>
  <c r="H60" i="5"/>
  <c r="H59" i="5" s="1"/>
  <c r="C5" i="7"/>
  <c r="G7" i="5"/>
  <c r="G88" i="7"/>
  <c r="F112" i="7"/>
  <c r="F134" i="7"/>
  <c r="F88" i="7"/>
  <c r="F151" i="7"/>
  <c r="G134" i="7"/>
  <c r="G151" i="7"/>
  <c r="H22" i="5"/>
  <c r="G206" i="7"/>
  <c r="F206" i="7"/>
  <c r="G186" i="7"/>
  <c r="F186" i="7"/>
  <c r="G112" i="7"/>
  <c r="G77" i="7"/>
  <c r="F77" i="7"/>
  <c r="H8" i="5"/>
  <c r="H7" i="5" s="1"/>
  <c r="H27" i="5"/>
  <c r="H50" i="5"/>
  <c r="H29" i="5"/>
  <c r="H28" i="5" s="1"/>
  <c r="H48" i="5"/>
  <c r="H54" i="5"/>
  <c r="H53" i="5" s="1"/>
  <c r="H13" i="5"/>
  <c r="H12" i="5" s="1"/>
  <c r="H23" i="5"/>
  <c r="H62" i="5"/>
  <c r="D26" i="5"/>
  <c r="D10" i="6" l="1"/>
  <c r="H49" i="5"/>
  <c r="H21" i="5"/>
  <c r="H10" i="5"/>
  <c r="H47" i="5"/>
  <c r="G47" i="5"/>
  <c r="G6" i="5" s="1"/>
  <c r="H26" i="5"/>
  <c r="D47" i="5"/>
  <c r="D6" i="5" l="1"/>
  <c r="H6" i="5"/>
  <c r="I6" i="5" l="1"/>
  <c r="D9" i="6"/>
  <c r="D11" i="6" s="1"/>
  <c r="E9" i="6"/>
  <c r="F9" i="6" l="1"/>
  <c r="F41" i="7"/>
  <c r="G41" i="7" s="1"/>
  <c r="F39" i="7"/>
  <c r="G39" i="7" s="1"/>
  <c r="D38" i="7"/>
  <c r="F38" i="7"/>
  <c r="G38" i="7" s="1"/>
  <c r="D36" i="7"/>
  <c r="F36" i="7"/>
  <c r="F34" i="7" l="1"/>
  <c r="G34" i="7" s="1"/>
  <c r="G33" i="7" s="1"/>
  <c r="G5" i="7" s="1"/>
  <c r="G36" i="7"/>
  <c r="H5" i="7" l="1"/>
  <c r="F33" i="7"/>
  <c r="F5" i="7" s="1"/>
  <c r="E10" i="6" l="1"/>
  <c r="F10" i="6" l="1"/>
  <c r="F11" i="6" s="1"/>
  <c r="K11" i="6" s="1"/>
  <c r="E11" i="6"/>
</calcChain>
</file>

<file path=xl/sharedStrings.xml><?xml version="1.0" encoding="utf-8"?>
<sst xmlns="http://schemas.openxmlformats.org/spreadsheetml/2006/main" count="318" uniqueCount="153">
  <si>
    <t>I</t>
  </si>
  <si>
    <t>II</t>
  </si>
  <si>
    <t>III</t>
  </si>
  <si>
    <t>ხელმძღვანელობა</t>
  </si>
  <si>
    <t>დეპარტამენტის უფროსი</t>
  </si>
  <si>
    <t>სამმართველოს უფროსი</t>
  </si>
  <si>
    <t>უფროსი სპეციალისტი</t>
  </si>
  <si>
    <t>შესყიდვების სამმართველო</t>
  </si>
  <si>
    <t>მთავარი სპეციალისტი</t>
  </si>
  <si>
    <t>მთავარი ბუღალტერი</t>
  </si>
  <si>
    <t>N</t>
  </si>
  <si>
    <t>აპარატის უფროსი</t>
  </si>
  <si>
    <t>იურიდიული სამმართველო</t>
  </si>
  <si>
    <t>დირექტორი</t>
  </si>
  <si>
    <t>დირექტორის მოადგილე</t>
  </si>
  <si>
    <t>სპეციალისტი</t>
  </si>
  <si>
    <t>IV</t>
  </si>
  <si>
    <t xml:space="preserve"> რაოდენობა</t>
  </si>
  <si>
    <t>თანამდებობრივი სარგოს კოეფიციენტი ერთ ერთეულზე</t>
  </si>
  <si>
    <t>სულ</t>
  </si>
  <si>
    <t>სულ წლიური შრომის ანაზღაურება</t>
  </si>
  <si>
    <t xml:space="preserve">შტატით გათვალისწინებული თანამდებობის დასახელება  </t>
  </si>
  <si>
    <t>თანამდებობრივი სარგო თვეში ერთ ერთეულზე</t>
  </si>
  <si>
    <t>სულ თანამდებობრივი სარგო თვეში</t>
  </si>
  <si>
    <t>სულ თანამდებობრივი სარგო წელიწადში</t>
  </si>
  <si>
    <t>№</t>
  </si>
  <si>
    <t xml:space="preserve">რაოდენობა </t>
  </si>
  <si>
    <t>ქ. თბილისი</t>
  </si>
  <si>
    <t>უფროსი სოციალური მუშაკი/უფროსი</t>
  </si>
  <si>
    <t>უფროსი სოციალური მუშაკი</t>
  </si>
  <si>
    <t>სოციალური მუშაკი</t>
  </si>
  <si>
    <t>იურისტი</t>
  </si>
  <si>
    <t>ფსიქოლოგი</t>
  </si>
  <si>
    <t xml:space="preserve">უფროსი სოციალური მუშაკი </t>
  </si>
  <si>
    <t xml:space="preserve">სოციალური მუშაკი </t>
  </si>
  <si>
    <t>ქ. ქუთაისი</t>
  </si>
  <si>
    <t>ქ. ამბროლაური</t>
  </si>
  <si>
    <t>ქ. ოზურგეთი</t>
  </si>
  <si>
    <t>ქ. ზუგდიდი</t>
  </si>
  <si>
    <t>V</t>
  </si>
  <si>
    <t>ქ. თელავი</t>
  </si>
  <si>
    <t>VI</t>
  </si>
  <si>
    <t>ქ. ახალციხე</t>
  </si>
  <si>
    <t>VII</t>
  </si>
  <si>
    <t>ქ. მცხეთა</t>
  </si>
  <si>
    <t>VIII</t>
  </si>
  <si>
    <t>ქ. გორი</t>
  </si>
  <si>
    <t>IX</t>
  </si>
  <si>
    <t>ქ. რუსთავი</t>
  </si>
  <si>
    <t>X</t>
  </si>
  <si>
    <t>ქ. ბათუმი</t>
  </si>
  <si>
    <t>XI</t>
  </si>
  <si>
    <t>აფხაზეთის ფილიალი</t>
  </si>
  <si>
    <t xml:space="preserve">თანამდებობრივი სარგო თვეში ერთ ერთეულზე                    </t>
  </si>
  <si>
    <t xml:space="preserve">სულ თანამდებობრივი სარგო თვეში                  </t>
  </si>
  <si>
    <t>შტატით გათვალისწინებული თანამდებობის დასახელება</t>
  </si>
  <si>
    <t>დანართი N1</t>
  </si>
  <si>
    <t>სტრუქტურული დანაყოფი</t>
  </si>
  <si>
    <t>საშტატო ერთეულის რაოდენობა</t>
  </si>
  <si>
    <t>საშტატო ერთეული სულ</t>
  </si>
  <si>
    <t>სულ წლიური ხელფასის ფონდი</t>
  </si>
  <si>
    <t>ხელფასის ფონდი თვეშისულ თანამდებობრივი სარგო წელიწადში</t>
  </si>
  <si>
    <t>სააგენტოს ცენტრალური აპარატი</t>
  </si>
  <si>
    <t>სააგენტოს ტერიტორიული  ერთეულები</t>
  </si>
  <si>
    <t>მონიტორინგისა და შეფასების სამმართველო</t>
  </si>
  <si>
    <t>სასამართლო წარმომადგენლობისა და აღსრულების სამმართველო</t>
  </si>
  <si>
    <t>მატერიალურ-ტექნიკური უზრუნველყოფის სამმართველო</t>
  </si>
  <si>
    <t>ფინანსური რესურსების მართვისა და აღრიცხვის სამმართველო</t>
  </si>
  <si>
    <t>მონიტორინგისა და პროექტების დიზაინის დეპარტამენტი</t>
  </si>
  <si>
    <t>პროფესიული ზედამხედველობისა და პროექტების დიზაინის სამმართველიო</t>
  </si>
  <si>
    <t>დანართი N2</t>
  </si>
  <si>
    <t>დანართი N3</t>
  </si>
  <si>
    <t>სამართლებრივი უზრუნველყოფის დეპარტამენტი</t>
  </si>
  <si>
    <t>მეურვეობა-მზრუნველობის და მხარდაჭერის სერვისების დეპარტამენტი</t>
  </si>
  <si>
    <t>სოციალური პროგრამების უზრუნველყოფის სამმართველო</t>
  </si>
  <si>
    <t>მეურვეობა-მზრუნველობის და მხარდაჭერის სერვისების სამმართველო</t>
  </si>
  <si>
    <t>ადმინისტრაციული და ფინანსური უზრუნველყოფის დეპარტამენტი</t>
  </si>
  <si>
    <t>სააგენტოს აჭარის ა/რ  ცენტრი</t>
  </si>
  <si>
    <t>ვაკე-საბურთალოს რაიონული ცენტრი</t>
  </si>
  <si>
    <t>ისანი-სამგორის რაიონული ცენტრი</t>
  </si>
  <si>
    <t>გლდანი-ნაძალადევის რაიონული ცენტრი</t>
  </si>
  <si>
    <t>ძველი თბილისის რაიონული ცენტრი</t>
  </si>
  <si>
    <t>დიდუბე-ჩუღურეთის რაიონული ცენტრი</t>
  </si>
  <si>
    <t>ხარაგაულის რაიონული წარმომადგენლობა</t>
  </si>
  <si>
    <t>ზესტაფონის რაიონული წარმომადგენლობა</t>
  </si>
  <si>
    <t>ჭიათურის რაიონული წარმომადგენლობა</t>
  </si>
  <si>
    <t>ტყიბულის  რაიონული წარმომადგენლობა</t>
  </si>
  <si>
    <t>თერჯოლის რაიონული წარმომადგენლობა</t>
  </si>
  <si>
    <t xml:space="preserve">ბაღდათის რაიონული წარმომადგენლობა </t>
  </si>
  <si>
    <t xml:space="preserve">სამტრედიის რაიონული წარმომადგენლობა </t>
  </si>
  <si>
    <t xml:space="preserve">ხონის რაიონული წარმომადგენლობა </t>
  </si>
  <si>
    <t xml:space="preserve">ვანის რაიონული წარმომადგენლობა </t>
  </si>
  <si>
    <t xml:space="preserve">საჩხერის რაიონული წარმომადგენლობა </t>
  </si>
  <si>
    <t xml:space="preserve">წყალტუბოს რაიონული წარმომადგენლობა </t>
  </si>
  <si>
    <t>ონის რაიონული წარმომადგენლობა</t>
  </si>
  <si>
    <t>ცაგერის რაიონული წარმომადგენლობა</t>
  </si>
  <si>
    <t>ლენტეხის რაიონული წარმომადგენლობა</t>
  </si>
  <si>
    <t>ლანჩხუთის რაიონული წარმომადგენლობა</t>
  </si>
  <si>
    <t>ჩოხატაურის რაიონული წარმომადგენლობა</t>
  </si>
  <si>
    <t>აბაშის რაიონული წარმომადგენლობა</t>
  </si>
  <si>
    <t>წალენჯიხის რაიონული წარმომადგენლობა</t>
  </si>
  <si>
    <t>სენაკის  რაიონული წარმომადგენლობა</t>
  </si>
  <si>
    <t>ხობის რაიონული წარმომადგენლობა</t>
  </si>
  <si>
    <t>მარტვილის რაიონული წარმომადგენლობა</t>
  </si>
  <si>
    <t>ჩხოროწყუს რაიონული წარმომადგენლობა</t>
  </si>
  <si>
    <t>მესტიის რაიონული წარმომადგენლობა</t>
  </si>
  <si>
    <t>ფოთის საქალაქო წარმომადგენლობა</t>
  </si>
  <si>
    <t>ახმეტის რაიონული წარმომადგენლობა</t>
  </si>
  <si>
    <t>ყვარელის რაიონული წარმომადგენლობა</t>
  </si>
  <si>
    <t>გურჯაანის რაიონული წარმომადგენლობა</t>
  </si>
  <si>
    <t>სიღნაღის რაიონული წარმომადგენლობა</t>
  </si>
  <si>
    <t>დედოფლისწყარის რაიონული წარმომადგენლობა</t>
  </si>
  <si>
    <t>ლაგოდეხის რაიონული წარმომადგენლობა</t>
  </si>
  <si>
    <t>საგარეჯოს რაიონული წარმომადგენლობა</t>
  </si>
  <si>
    <t>ახალქალაქის  რაიონული წარმომადგენლობა</t>
  </si>
  <si>
    <t>ასპინძის  რაიონული წარმომადგენლობა</t>
  </si>
  <si>
    <t>ადიგენის  რაიონული წარმომადგენლობა</t>
  </si>
  <si>
    <t>ბორჯომის რაიონული წარმომადგენლობა</t>
  </si>
  <si>
    <t>ნინოწმინდის  რაიონული წარმომადგენლობა</t>
  </si>
  <si>
    <t>თიანეთის რაიონული წარმომადგენლობა</t>
  </si>
  <si>
    <t>დუშეთის რაიონული წარმომადგენლობა</t>
  </si>
  <si>
    <t>ახალგორის რაიონული წარმომადგენლობა</t>
  </si>
  <si>
    <t>ყაზბეგის რაიონული წარმომადგენლობა</t>
  </si>
  <si>
    <t xml:space="preserve"> ხაშურის რაიონული წარმომადგენლობა</t>
  </si>
  <si>
    <t>ქარელის რაიონული წარმომადგენლობა</t>
  </si>
  <si>
    <t>თიღვის თემის წარმომადგენლობა</t>
  </si>
  <si>
    <t>კასპის რაიონული წარმომადგენლობა</t>
  </si>
  <si>
    <t>ქურთის თემის წარმომადგენლობა</t>
  </si>
  <si>
    <t>დმანისის რაიონული წარმომადგენლობა</t>
  </si>
  <si>
    <t>თეთრიწყაროს რაიონული წარმომადგენლობა</t>
  </si>
  <si>
    <t>წალკის რაიონული წარმომადგენლობა</t>
  </si>
  <si>
    <t>ბოლნისის რაიონული წარმომადგენლობა</t>
  </si>
  <si>
    <t>გარდაბნის რაიონული წარმომადგენლობა</t>
  </si>
  <si>
    <t>მარნეულის რაიონული წარმომადგენლობა</t>
  </si>
  <si>
    <t>ქობულეთის რაიონული წარმომადგენლობა</t>
  </si>
  <si>
    <t>ქედის რაიონული წარმომადგენლობა</t>
  </si>
  <si>
    <t>შუახევის რაიონული წარმომადგენლობა</t>
  </si>
  <si>
    <t>ხულოს რაიონული წარმომადგენლობა</t>
  </si>
  <si>
    <t>ხელვაჩაურის რაიონული წარმომადგენლობა</t>
  </si>
  <si>
    <t>XII</t>
  </si>
  <si>
    <t>სააგენტოს აპარატი</t>
  </si>
  <si>
    <t>სააგენტოს იმერეთის რეგიონული ცენტრი</t>
  </si>
  <si>
    <t>სააგენტოს რაჭა-ლეჩხუმ ქვემო სვანეთის რეგიონული ცენტრი</t>
  </si>
  <si>
    <t>სააგენტოს გურიის რეგიონული ცენტრი</t>
  </si>
  <si>
    <t>სააგენტოს სამეგრელო ზემო სვანეთის რეგიონული ცენტრი</t>
  </si>
  <si>
    <t>სააგენტოს კახეთის რეგიონული ცენტრი</t>
  </si>
  <si>
    <t>სააგენტოს სამცხე-ჯავახეთის რეგიონული ცენტრი</t>
  </si>
  <si>
    <t>სააგენტოს მცხეთა-მთიანეთის რეგიონული ცენტრი</t>
  </si>
  <si>
    <t>სააგენტოს შიდა ქართლის რეგიონული ცენტრი</t>
  </si>
  <si>
    <t>სააგენტოს ქვემო ქართლის რეგიონული ცენტრი</t>
  </si>
  <si>
    <t xml:space="preserve">სსიპ სახელმწიფო ზრუნვისა და ტრეფიკინგის მსხვერპლთა, დაზარალებულთა დახმარების სააგენტოს 2020 წლის საშტატო ნუსხა და სახელფასო ფონდი                                                                                                                                 </t>
  </si>
  <si>
    <t xml:space="preserve">სსიპ სახელმწიფო ზრუნვისა და ტრეფიკინგის მსხვერპლთა, დაზარალებულთა დახმარების სააგენტოს ცენტრალური აპარატის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</t>
  </si>
  <si>
    <t xml:space="preserve">სსიპ სახელმწიფო ზრუნვისა და ტრეფიკინგის მსხვერპლთა, დაზარალებულთა დახმარების სააგენტოს 
ტერიტორიული ერთეულების                                                                                                                                                                                                                                                              2020 წლის საშტატო ნუსხა და სახელფასო ფონდი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</si>
</sst>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₾_-;\-* #,##0.00\ _₾_-;_-* &quot;-&quot;??\ _₾_-;_-@_-"/>
    <numFmt numFmtId="164" formatCode="_(* #,##0.00_);_(* \(#,##0.00\);_(* &quot;-&quot;??_);_(@_)"/>
    <numFmt numFmtId="165" formatCode="#,##0.0"/>
    <numFmt numFmtId="166" formatCode="mm/dd/yyyy"/>
    <numFmt numFmtId="167" formatCode="0.0"/>
  </numFmts>
  <fonts count="31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LitNusx"/>
      <family val="2"/>
    </font>
    <font>
      <b/>
      <sz val="9"/>
      <name val="LitNusx"/>
      <family val="2"/>
    </font>
    <font>
      <b/>
      <sz val="10"/>
      <name val="Arial"/>
      <family val="2"/>
    </font>
    <font>
      <sz val="11"/>
      <name val="Arial"/>
      <family val="2"/>
      <charset val="204"/>
    </font>
    <font>
      <b/>
      <sz val="12"/>
      <name val="Sylfaen"/>
      <family val="1"/>
      <charset val="204"/>
    </font>
    <font>
      <sz val="10"/>
      <name val="Sylfaen"/>
      <family val="1"/>
      <charset val="204"/>
    </font>
    <font>
      <sz val="10"/>
      <name val="Arial"/>
      <family val="2"/>
    </font>
    <font>
      <sz val="11"/>
      <color rgb="FF9C0006"/>
      <name val="Sylfaen"/>
      <family val="2"/>
      <charset val="204"/>
      <scheme val="minor"/>
    </font>
    <font>
      <b/>
      <sz val="10"/>
      <name val="Sylfaen"/>
      <family val="1"/>
      <charset val="204"/>
    </font>
    <font>
      <sz val="10"/>
      <color theme="1"/>
      <name val="Sylfaen"/>
      <family val="2"/>
      <scheme val="minor"/>
    </font>
    <font>
      <sz val="11"/>
      <name val="Arial"/>
      <family val="2"/>
    </font>
    <font>
      <b/>
      <sz val="12"/>
      <name val="Sylfaen"/>
      <family val="1"/>
    </font>
    <font>
      <b/>
      <sz val="12"/>
      <color theme="1"/>
      <name val="Sylfaen"/>
      <family val="1"/>
    </font>
    <font>
      <sz val="10"/>
      <color theme="1"/>
      <name val="Sylfaen"/>
      <family val="1"/>
    </font>
    <font>
      <b/>
      <sz val="10"/>
      <color theme="1"/>
      <name val="Sylfaen"/>
      <family val="1"/>
    </font>
    <font>
      <b/>
      <sz val="10"/>
      <color theme="1"/>
      <name val="Sylfaen"/>
      <family val="1"/>
      <charset val="204"/>
    </font>
    <font>
      <b/>
      <sz val="10"/>
      <name val="Sylfaen"/>
      <family val="1"/>
    </font>
    <font>
      <sz val="10"/>
      <color theme="1"/>
      <name val="Sylfaen"/>
      <family val="1"/>
      <charset val="204"/>
    </font>
    <font>
      <sz val="10"/>
      <name val="Sylfaen"/>
      <family val="1"/>
    </font>
    <font>
      <b/>
      <sz val="10"/>
      <name val="AcadNusx"/>
    </font>
    <font>
      <sz val="10"/>
      <name val="AcadNusx"/>
    </font>
    <font>
      <sz val="10"/>
      <name val="Arial"/>
      <family val="2"/>
      <charset val="204"/>
    </font>
    <font>
      <sz val="10"/>
      <name val="LitNusx"/>
      <family val="2"/>
    </font>
    <font>
      <b/>
      <sz val="11"/>
      <name val="Sylfaen"/>
      <family val="1"/>
      <charset val="204"/>
    </font>
    <font>
      <b/>
      <sz val="11"/>
      <name val="Arial"/>
      <family val="2"/>
      <charset val="204"/>
    </font>
    <font>
      <b/>
      <sz val="12"/>
      <name val="Arial"/>
      <family val="2"/>
      <charset val="204"/>
    </font>
    <font>
      <sz val="12"/>
      <name val="Sylfaen"/>
      <family val="1"/>
      <charset val="204"/>
    </font>
    <font>
      <b/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0" fillId="3" borderId="0" applyNumberFormat="0" applyBorder="0" applyAlignment="0" applyProtection="0"/>
    <xf numFmtId="0" fontId="1" fillId="0" borderId="0"/>
    <xf numFmtId="0" fontId="9" fillId="0" borderId="0"/>
    <xf numFmtId="43" fontId="24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3" fontId="0" fillId="4" borderId="1" xfId="0" applyNumberFormat="1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6" fontId="1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9" fillId="5" borderId="1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left" vertical="center"/>
    </xf>
    <xf numFmtId="0" fontId="16" fillId="4" borderId="1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left" vertical="center"/>
    </xf>
    <xf numFmtId="0" fontId="16" fillId="0" borderId="1" xfId="0" applyFont="1" applyFill="1" applyBorder="1" applyAlignment="1">
      <alignment horizontal="left" vertical="center"/>
    </xf>
    <xf numFmtId="49" fontId="21" fillId="0" borderId="1" xfId="1" applyNumberFormat="1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9" fontId="22" fillId="5" borderId="1" xfId="3" applyNumberFormat="1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left" vertical="center" wrapText="1"/>
    </xf>
    <xf numFmtId="49" fontId="22" fillId="5" borderId="1" xfId="3" applyNumberFormat="1" applyFont="1" applyFill="1" applyBorder="1" applyAlignment="1">
      <alignment horizontal="left" vertical="center" wrapText="1"/>
    </xf>
    <xf numFmtId="0" fontId="16" fillId="0" borderId="1" xfId="0" applyNumberFormat="1" applyFont="1" applyFill="1" applyBorder="1" applyAlignment="1">
      <alignment horizontal="left" vertical="center" wrapText="1"/>
    </xf>
    <xf numFmtId="0" fontId="21" fillId="0" borderId="0" xfId="0" applyFont="1" applyFill="1" applyAlignment="1">
      <alignment horizontal="left" vertical="center"/>
    </xf>
    <xf numFmtId="0" fontId="17" fillId="5" borderId="1" xfId="0" applyFont="1" applyFill="1" applyBorder="1" applyAlignment="1">
      <alignment horizontal="center" vertical="center" wrapText="1"/>
    </xf>
    <xf numFmtId="49" fontId="16" fillId="0" borderId="1" xfId="1" applyNumberFormat="1" applyFont="1" applyFill="1" applyBorder="1" applyAlignment="1">
      <alignment horizontal="left" vertical="center" wrapText="1"/>
    </xf>
    <xf numFmtId="49" fontId="19" fillId="4" borderId="1" xfId="1" applyNumberFormat="1" applyFont="1" applyFill="1" applyBorder="1" applyAlignment="1">
      <alignment horizontal="left" vertical="center" wrapText="1"/>
    </xf>
    <xf numFmtId="49" fontId="19" fillId="5" borderId="1" xfId="1" applyNumberFormat="1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7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49" fontId="19" fillId="2" borderId="1" xfId="1" applyNumberFormat="1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9" fillId="2" borderId="1" xfId="4" applyFont="1" applyFill="1" applyBorder="1" applyAlignment="1">
      <alignment horizontal="left" vertical="center" wrapText="1"/>
    </xf>
    <xf numFmtId="49" fontId="22" fillId="2" borderId="1" xfId="3" applyNumberFormat="1" applyFont="1" applyFill="1" applyBorder="1" applyAlignment="1">
      <alignment horizontal="left" vertical="center" wrapText="1"/>
    </xf>
    <xf numFmtId="0" fontId="17" fillId="2" borderId="1" xfId="0" applyNumberFormat="1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2" borderId="1" xfId="1" applyNumberFormat="1" applyFont="1" applyFill="1" applyBorder="1" applyAlignment="1">
      <alignment horizontal="left" vertical="center" wrapText="1"/>
    </xf>
    <xf numFmtId="0" fontId="19" fillId="5" borderId="1" xfId="0" applyFont="1" applyFill="1" applyBorder="1" applyAlignment="1">
      <alignment horizontal="center" vertical="center"/>
    </xf>
    <xf numFmtId="0" fontId="25" fillId="0" borderId="0" xfId="0" applyFont="1"/>
    <xf numFmtId="0" fontId="1" fillId="0" borderId="0" xfId="3" applyFont="1"/>
    <xf numFmtId="0" fontId="8" fillId="0" borderId="0" xfId="0" applyFont="1" applyAlignment="1">
      <alignment horizontal="right"/>
    </xf>
    <xf numFmtId="0" fontId="25" fillId="0" borderId="0" xfId="0" applyFont="1" applyAlignment="1">
      <alignment wrapText="1"/>
    </xf>
    <xf numFmtId="3" fontId="2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1" fillId="0" borderId="1" xfId="0" applyNumberFormat="1" applyFont="1" applyBorder="1" applyAlignment="1">
      <alignment horizontal="center" vertical="center" wrapText="1"/>
    </xf>
    <xf numFmtId="3" fontId="25" fillId="0" borderId="0" xfId="0" applyNumberFormat="1" applyFont="1"/>
    <xf numFmtId="3" fontId="1" fillId="0" borderId="1" xfId="0" applyNumberFormat="1" applyFont="1" applyFill="1" applyBorder="1" applyAlignment="1">
      <alignment horizontal="center" vertical="center" wrapText="1"/>
    </xf>
    <xf numFmtId="2" fontId="25" fillId="0" borderId="0" xfId="0" applyNumberFormat="1" applyFont="1"/>
    <xf numFmtId="3" fontId="27" fillId="0" borderId="1" xfId="0" applyNumberFormat="1" applyFont="1" applyBorder="1" applyAlignment="1">
      <alignment horizontal="center" vertical="center" wrapText="1"/>
    </xf>
    <xf numFmtId="3" fontId="28" fillId="0" borderId="1" xfId="0" applyNumberFormat="1" applyFont="1" applyBorder="1" applyAlignment="1">
      <alignment horizontal="center" vertical="center" wrapText="1"/>
    </xf>
    <xf numFmtId="3" fontId="28" fillId="4" borderId="1" xfId="0" applyNumberFormat="1" applyFont="1" applyFill="1" applyBorder="1" applyAlignment="1">
      <alignment horizontal="center" vertical="center" wrapText="1"/>
    </xf>
    <xf numFmtId="43" fontId="25" fillId="0" borderId="0" xfId="5" applyFont="1"/>
    <xf numFmtId="164" fontId="25" fillId="0" borderId="0" xfId="0" applyNumberFormat="1" applyFont="1"/>
    <xf numFmtId="0" fontId="7" fillId="0" borderId="0" xfId="0" applyFont="1" applyAlignment="1">
      <alignment horizontal="center" vertical="center" wrapText="1"/>
    </xf>
    <xf numFmtId="3" fontId="28" fillId="4" borderId="0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3" fillId="4" borderId="0" xfId="0" applyFont="1" applyFill="1"/>
    <xf numFmtId="3" fontId="30" fillId="4" borderId="1" xfId="0" applyNumberFormat="1" applyFont="1" applyFill="1" applyBorder="1" applyAlignment="1">
      <alignment horizontal="center" vertical="center"/>
    </xf>
    <xf numFmtId="165" fontId="30" fillId="4" borderId="1" xfId="0" applyNumberFormat="1" applyFont="1" applyFill="1" applyBorder="1" applyAlignment="1">
      <alignment horizontal="center" vertical="center"/>
    </xf>
    <xf numFmtId="167" fontId="16" fillId="0" borderId="1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/>
    </xf>
    <xf numFmtId="3" fontId="11" fillId="4" borderId="1" xfId="0" applyNumberFormat="1" applyFont="1" applyFill="1" applyBorder="1" applyAlignment="1">
      <alignment horizontal="center" vertical="center" wrapText="1"/>
    </xf>
    <xf numFmtId="3" fontId="3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4" fillId="0" borderId="0" xfId="0" applyFont="1" applyFill="1"/>
    <xf numFmtId="3" fontId="6" fillId="0" borderId="1" xfId="0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left" vertical="center" wrapText="1"/>
    </xf>
    <xf numFmtId="167" fontId="20" fillId="0" borderId="1" xfId="0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 vertical="center"/>
    </xf>
    <xf numFmtId="49" fontId="23" fillId="0" borderId="1" xfId="3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0" fillId="0" borderId="1" xfId="0" applyNumberFormat="1" applyFill="1" applyBorder="1" applyAlignment="1">
      <alignment horizontal="center" vertical="center"/>
    </xf>
    <xf numFmtId="4" fontId="9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ill="1" applyBorder="1" applyAlignment="1">
      <alignment horizontal="center" vertical="center"/>
    </xf>
    <xf numFmtId="165" fontId="1" fillId="4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3" fontId="11" fillId="2" borderId="3" xfId="0" applyNumberFormat="1" applyFont="1" applyFill="1" applyBorder="1" applyAlignment="1">
      <alignment horizontal="center" vertical="center" wrapText="1"/>
    </xf>
    <xf numFmtId="3" fontId="11" fillId="2" borderId="4" xfId="0" applyNumberFormat="1" applyFont="1" applyFill="1" applyBorder="1" applyAlignment="1">
      <alignment horizontal="center" vertical="center" wrapText="1"/>
    </xf>
    <xf numFmtId="3" fontId="11" fillId="2" borderId="5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3" fontId="11" fillId="0" borderId="0" xfId="0" applyNumberFormat="1" applyFont="1" applyFill="1" applyBorder="1" applyAlignment="1">
      <alignment horizontal="center" vertical="center" wrapText="1"/>
    </xf>
  </cellXfs>
  <cellStyles count="6">
    <cellStyle name="Bad 2" xfId="2"/>
    <cellStyle name="Comma" xfId="5" builtinId="3"/>
    <cellStyle name="Normal" xfId="0" builtinId="0"/>
    <cellStyle name="Normal 2" xfId="1"/>
    <cellStyle name="Normal 2 2" xfId="3"/>
    <cellStyle name="Normal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1"/>
  <sheetViews>
    <sheetView tabSelected="1" view="pageBreakPreview" zoomScaleNormal="100" zoomScaleSheetLayoutView="100" workbookViewId="0">
      <selection activeCell="K11" sqref="K11"/>
    </sheetView>
  </sheetViews>
  <sheetFormatPr defaultRowHeight="12.75"/>
  <cols>
    <col min="1" max="1" width="3.85546875" style="62" customWidth="1"/>
    <col min="2" max="2" width="5.85546875" style="62" customWidth="1"/>
    <col min="3" max="3" width="45.42578125" style="62" customWidth="1"/>
    <col min="4" max="4" width="18.85546875" style="62" customWidth="1"/>
    <col min="5" max="5" width="24" style="62" customWidth="1"/>
    <col min="6" max="6" width="23.140625" style="62" bestFit="1" customWidth="1"/>
    <col min="7" max="8" width="9.140625" style="62"/>
    <col min="9" max="9" width="11" style="62" bestFit="1" customWidth="1"/>
    <col min="10" max="10" width="9.140625" style="62"/>
    <col min="11" max="11" width="12.42578125" style="62" customWidth="1"/>
    <col min="12" max="16384" width="9.140625" style="62"/>
  </cols>
  <sheetData>
    <row r="1" spans="1:27" ht="18">
      <c r="F1" s="81" t="s">
        <v>56</v>
      </c>
    </row>
    <row r="3" spans="1:27" ht="44.25" customHeight="1">
      <c r="A3" s="130" t="s">
        <v>150</v>
      </c>
      <c r="B3" s="130"/>
      <c r="C3" s="130"/>
      <c r="D3" s="130"/>
      <c r="E3" s="130"/>
      <c r="F3" s="130"/>
      <c r="G3" s="111"/>
      <c r="H3" s="111"/>
      <c r="M3" s="63"/>
    </row>
    <row r="4" spans="1:27" ht="18">
      <c r="F4" s="81"/>
      <c r="M4" s="63"/>
    </row>
    <row r="5" spans="1:27" ht="15">
      <c r="E5" s="64"/>
      <c r="F5" s="64"/>
      <c r="M5" s="63"/>
    </row>
    <row r="6" spans="1:27" ht="18">
      <c r="B6" s="126"/>
      <c r="C6" s="126"/>
      <c r="D6" s="126"/>
      <c r="E6" s="126"/>
      <c r="F6" s="77"/>
      <c r="G6" s="127"/>
      <c r="H6" s="127"/>
      <c r="I6" s="127"/>
      <c r="J6" s="127"/>
      <c r="K6" s="127"/>
      <c r="L6" s="127"/>
      <c r="M6" s="63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</row>
    <row r="7" spans="1:27" s="67" customFormat="1" ht="72">
      <c r="B7" s="4" t="s">
        <v>10</v>
      </c>
      <c r="C7" s="4" t="s">
        <v>57</v>
      </c>
      <c r="D7" s="4" t="s">
        <v>58</v>
      </c>
      <c r="E7" s="4" t="s">
        <v>23</v>
      </c>
      <c r="F7" s="4" t="s">
        <v>61</v>
      </c>
      <c r="G7" s="66"/>
      <c r="I7" s="62"/>
      <c r="M7" s="63"/>
    </row>
    <row r="8" spans="1:27" s="67" customFormat="1" ht="18">
      <c r="B8" s="4"/>
      <c r="C8" s="4"/>
      <c r="D8" s="4"/>
      <c r="E8" s="4"/>
      <c r="F8" s="4"/>
      <c r="G8" s="66"/>
      <c r="I8" s="62"/>
      <c r="M8" s="63"/>
    </row>
    <row r="9" spans="1:27" ht="15">
      <c r="B9" s="68">
        <v>1</v>
      </c>
      <c r="C9" s="5" t="s">
        <v>62</v>
      </c>
      <c r="D9" s="68">
        <f>'დანართი 2'!D6</f>
        <v>61</v>
      </c>
      <c r="E9" s="68">
        <f>'დანართი 2'!G6</f>
        <v>104500</v>
      </c>
      <c r="F9" s="68">
        <f>' დანართი 1'!E9*12</f>
        <v>1254000</v>
      </c>
      <c r="G9" s="69"/>
      <c r="M9" s="63"/>
    </row>
    <row r="10" spans="1:27" ht="15">
      <c r="B10" s="68">
        <v>2</v>
      </c>
      <c r="C10" s="5" t="s">
        <v>63</v>
      </c>
      <c r="D10" s="68">
        <f>'დანართი 3'!C5</f>
        <v>309</v>
      </c>
      <c r="E10" s="70">
        <f>'დანართი 3'!F5</f>
        <v>358000</v>
      </c>
      <c r="F10" s="70">
        <f>E10*12</f>
        <v>4296000</v>
      </c>
      <c r="G10" s="69"/>
      <c r="H10" s="69"/>
      <c r="I10" s="71"/>
      <c r="M10" s="63"/>
    </row>
    <row r="11" spans="1:27" ht="30.75" customHeight="1">
      <c r="B11" s="128" t="s">
        <v>59</v>
      </c>
      <c r="C11" s="128"/>
      <c r="D11" s="72">
        <f>D9+D10</f>
        <v>370</v>
      </c>
      <c r="E11" s="72">
        <f>E9+E10</f>
        <v>462500</v>
      </c>
      <c r="F11" s="72">
        <f>F9+F10</f>
        <v>5550000</v>
      </c>
      <c r="I11" s="62">
        <f>3487200+1000000+810000</f>
        <v>5297200</v>
      </c>
      <c r="K11" s="69">
        <f>F11-I11</f>
        <v>252800</v>
      </c>
      <c r="M11" s="63"/>
    </row>
    <row r="12" spans="1:27" ht="27" customHeight="1">
      <c r="B12" s="129" t="s">
        <v>60</v>
      </c>
      <c r="C12" s="129"/>
      <c r="D12" s="73"/>
      <c r="E12" s="74"/>
      <c r="F12" s="78"/>
      <c r="H12" s="69"/>
      <c r="I12" s="69"/>
      <c r="J12" s="69"/>
      <c r="L12" s="69"/>
      <c r="M12" s="63"/>
    </row>
    <row r="13" spans="1:27">
      <c r="J13" s="69"/>
      <c r="M13" s="63"/>
    </row>
    <row r="14" spans="1:27">
      <c r="H14" s="69"/>
      <c r="M14" s="63"/>
    </row>
    <row r="15" spans="1:27">
      <c r="M15" s="63"/>
    </row>
    <row r="16" spans="1:27">
      <c r="E16" s="75"/>
      <c r="F16" s="75"/>
      <c r="H16" s="69"/>
      <c r="M16" s="63"/>
    </row>
    <row r="17" spans="5:13">
      <c r="H17" s="69"/>
      <c r="M17" s="63"/>
    </row>
    <row r="18" spans="5:13">
      <c r="E18" s="76"/>
      <c r="F18" s="76"/>
      <c r="M18" s="63"/>
    </row>
    <row r="19" spans="5:13">
      <c r="M19" s="63"/>
    </row>
    <row r="20" spans="5:13">
      <c r="M20" s="63"/>
    </row>
    <row r="21" spans="5:13">
      <c r="M21" s="63"/>
    </row>
  </sheetData>
  <mergeCells count="5">
    <mergeCell ref="B6:E6"/>
    <mergeCell ref="G6:L6"/>
    <mergeCell ref="B11:C11"/>
    <mergeCell ref="B12:C12"/>
    <mergeCell ref="A3:F3"/>
  </mergeCells>
  <pageMargins left="0.7" right="0.7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N70"/>
  <sheetViews>
    <sheetView topLeftCell="A37" zoomScaleNormal="100" zoomScaleSheetLayoutView="100" workbookViewId="0">
      <selection activeCell="E54" sqref="E54"/>
    </sheetView>
  </sheetViews>
  <sheetFormatPr defaultRowHeight="12"/>
  <cols>
    <col min="1" max="1" width="3.140625" style="1" customWidth="1"/>
    <col min="2" max="2" width="4" style="1" bestFit="1" customWidth="1"/>
    <col min="3" max="3" width="41.7109375" style="1" customWidth="1"/>
    <col min="4" max="4" width="14.7109375" style="1" customWidth="1"/>
    <col min="5" max="5" width="17.28515625" style="1" customWidth="1"/>
    <col min="6" max="6" width="15.7109375" style="1" customWidth="1"/>
    <col min="7" max="7" width="17.5703125" style="1" customWidth="1"/>
    <col min="8" max="8" width="22.28515625" style="1" customWidth="1"/>
    <col min="9" max="9" width="19.85546875" style="1" customWidth="1"/>
    <col min="10" max="16384" width="9.140625" style="1"/>
  </cols>
  <sheetData>
    <row r="3" spans="2:14" ht="18" customHeight="1">
      <c r="I3" s="81" t="s">
        <v>70</v>
      </c>
    </row>
    <row r="4" spans="2:14" ht="53.25" customHeight="1">
      <c r="B4" s="131" t="s">
        <v>151</v>
      </c>
      <c r="C4" s="131"/>
      <c r="D4" s="131"/>
      <c r="E4" s="131"/>
      <c r="F4" s="131"/>
      <c r="G4" s="131"/>
      <c r="H4" s="131"/>
      <c r="I4" s="131"/>
    </row>
    <row r="5" spans="2:14" s="2" customFormat="1" ht="96" customHeight="1">
      <c r="B5" s="4" t="s">
        <v>10</v>
      </c>
      <c r="C5" s="18" t="s">
        <v>21</v>
      </c>
      <c r="D5" s="18" t="s">
        <v>17</v>
      </c>
      <c r="E5" s="18" t="s">
        <v>18</v>
      </c>
      <c r="F5" s="18" t="s">
        <v>22</v>
      </c>
      <c r="G5" s="18" t="s">
        <v>23</v>
      </c>
      <c r="H5" s="18" t="s">
        <v>24</v>
      </c>
      <c r="I5" s="18" t="s">
        <v>20</v>
      </c>
    </row>
    <row r="6" spans="2:14" s="2" customFormat="1" ht="24" customHeight="1">
      <c r="B6" s="4"/>
      <c r="C6" s="18" t="s">
        <v>19</v>
      </c>
      <c r="D6" s="14">
        <f>D7+D10+D21+D26+D36+D47</f>
        <v>61</v>
      </c>
      <c r="E6" s="4"/>
      <c r="F6" s="4"/>
      <c r="G6" s="15">
        <f>G7+G10+G21+G26+G36+G47</f>
        <v>104500</v>
      </c>
      <c r="H6" s="15">
        <f>H7+H10+H21+H26+H36+H47</f>
        <v>1254000</v>
      </c>
      <c r="I6" s="15">
        <f>H6</f>
        <v>1254000</v>
      </c>
      <c r="J6" s="86"/>
    </row>
    <row r="7" spans="2:14" s="2" customFormat="1" ht="22.5" customHeight="1">
      <c r="B7" s="9"/>
      <c r="C7" s="9" t="s">
        <v>3</v>
      </c>
      <c r="D7" s="13">
        <f>D8+D9</f>
        <v>4</v>
      </c>
      <c r="E7" s="9"/>
      <c r="F7" s="9"/>
      <c r="G7" s="13">
        <f>G8+G9</f>
        <v>17400</v>
      </c>
      <c r="H7" s="13">
        <f>H8+H9</f>
        <v>208800</v>
      </c>
      <c r="I7" s="132"/>
      <c r="J7" s="86"/>
      <c r="L7" s="86"/>
      <c r="M7" s="86"/>
      <c r="N7" s="86"/>
    </row>
    <row r="8" spans="2:14" s="3" customFormat="1" ht="15">
      <c r="B8" s="89"/>
      <c r="C8" s="90" t="s">
        <v>13</v>
      </c>
      <c r="D8" s="11">
        <v>1</v>
      </c>
      <c r="E8" s="11"/>
      <c r="F8" s="12">
        <v>5400</v>
      </c>
      <c r="G8" s="12">
        <f>D8*F8</f>
        <v>5400</v>
      </c>
      <c r="H8" s="12">
        <f>G8*12</f>
        <v>64800</v>
      </c>
      <c r="I8" s="133"/>
    </row>
    <row r="9" spans="2:14" s="3" customFormat="1" ht="15">
      <c r="B9" s="89"/>
      <c r="C9" s="90" t="s">
        <v>14</v>
      </c>
      <c r="D9" s="11">
        <v>3</v>
      </c>
      <c r="E9" s="11"/>
      <c r="F9" s="12">
        <v>4000</v>
      </c>
      <c r="G9" s="12">
        <f>D9*F9</f>
        <v>12000</v>
      </c>
      <c r="H9" s="12">
        <f>G9*12</f>
        <v>144000</v>
      </c>
      <c r="I9" s="133"/>
    </row>
    <row r="10" spans="2:14" ht="30">
      <c r="B10" s="9" t="s">
        <v>0</v>
      </c>
      <c r="C10" s="9" t="s">
        <v>68</v>
      </c>
      <c r="D10" s="13">
        <f>D11+D12+D17</f>
        <v>10</v>
      </c>
      <c r="E10" s="13"/>
      <c r="F10" s="9"/>
      <c r="G10" s="13">
        <f>G11+G12+G17</f>
        <v>16400</v>
      </c>
      <c r="H10" s="13">
        <f>H11+H12+H17</f>
        <v>196800</v>
      </c>
      <c r="I10" s="133"/>
    </row>
    <row r="11" spans="2:14" s="3" customFormat="1" ht="15">
      <c r="B11" s="91"/>
      <c r="C11" s="90" t="s">
        <v>4</v>
      </c>
      <c r="D11" s="11">
        <v>1</v>
      </c>
      <c r="E11" s="93">
        <v>3.6</v>
      </c>
      <c r="F11" s="12">
        <f>E11*1000</f>
        <v>3600</v>
      </c>
      <c r="G11" s="92">
        <f>D11*F11</f>
        <v>3600</v>
      </c>
      <c r="H11" s="92">
        <f>G11*12</f>
        <v>43200</v>
      </c>
      <c r="I11" s="133"/>
    </row>
    <row r="12" spans="2:14" ht="30">
      <c r="B12" s="7"/>
      <c r="C12" s="7" t="s">
        <v>64</v>
      </c>
      <c r="D12" s="87">
        <f>SUM(D13:D16)</f>
        <v>6</v>
      </c>
      <c r="E12" s="87"/>
      <c r="F12" s="87"/>
      <c r="G12" s="87">
        <f>SUM(G13:G16)</f>
        <v>8250</v>
      </c>
      <c r="H12" s="87">
        <f>SUM(H13:H16)</f>
        <v>99000</v>
      </c>
      <c r="I12" s="133"/>
    </row>
    <row r="13" spans="2:14" s="3" customFormat="1" ht="15">
      <c r="B13" s="94"/>
      <c r="C13" s="90" t="s">
        <v>5</v>
      </c>
      <c r="D13" s="11">
        <v>1</v>
      </c>
      <c r="E13" s="95">
        <v>2.2000000000000002</v>
      </c>
      <c r="F13" s="11">
        <f>E13*1000</f>
        <v>2200</v>
      </c>
      <c r="G13" s="11">
        <f>D13*F13</f>
        <v>2200</v>
      </c>
      <c r="H13" s="11">
        <f>G13*12</f>
        <v>26400</v>
      </c>
      <c r="I13" s="133"/>
    </row>
    <row r="14" spans="2:14" s="3" customFormat="1" ht="15">
      <c r="B14" s="94"/>
      <c r="C14" s="90" t="s">
        <v>8</v>
      </c>
      <c r="D14" s="11">
        <v>1</v>
      </c>
      <c r="E14" s="95">
        <v>1.3</v>
      </c>
      <c r="F14" s="11">
        <f t="shared" ref="F14:F16" si="0">E14*1000</f>
        <v>1300</v>
      </c>
      <c r="G14" s="11">
        <f t="shared" ref="G14:G16" si="1">D14*F14</f>
        <v>1300</v>
      </c>
      <c r="H14" s="11">
        <f t="shared" ref="H14:H16" si="2">G14*12</f>
        <v>15600</v>
      </c>
      <c r="I14" s="133"/>
    </row>
    <row r="15" spans="2:14" s="3" customFormat="1" ht="15">
      <c r="B15" s="94"/>
      <c r="C15" s="90" t="s">
        <v>6</v>
      </c>
      <c r="D15" s="11">
        <v>3</v>
      </c>
      <c r="E15" s="95">
        <v>1.2</v>
      </c>
      <c r="F15" s="11">
        <f t="shared" si="0"/>
        <v>1200</v>
      </c>
      <c r="G15" s="11">
        <f t="shared" si="1"/>
        <v>3600</v>
      </c>
      <c r="H15" s="11">
        <f t="shared" si="2"/>
        <v>43200</v>
      </c>
      <c r="I15" s="133"/>
    </row>
    <row r="16" spans="2:14" s="3" customFormat="1" ht="15">
      <c r="B16" s="94"/>
      <c r="C16" s="90" t="s">
        <v>6</v>
      </c>
      <c r="D16" s="11">
        <f>1</f>
        <v>1</v>
      </c>
      <c r="E16" s="118">
        <v>1.1499999999999999</v>
      </c>
      <c r="F16" s="11">
        <f t="shared" si="0"/>
        <v>1150</v>
      </c>
      <c r="G16" s="11">
        <f t="shared" si="1"/>
        <v>1150</v>
      </c>
      <c r="H16" s="11">
        <f t="shared" si="2"/>
        <v>13800</v>
      </c>
      <c r="I16" s="133"/>
    </row>
    <row r="17" spans="2:9" ht="30">
      <c r="B17" s="6"/>
      <c r="C17" s="7" t="s">
        <v>69</v>
      </c>
      <c r="D17" s="87">
        <f>SUM(D18:D20)</f>
        <v>3</v>
      </c>
      <c r="E17" s="84"/>
      <c r="F17" s="88"/>
      <c r="G17" s="87">
        <f>SUM(G18:G20)</f>
        <v>4550</v>
      </c>
      <c r="H17" s="87">
        <f>SUM(H18:H20)</f>
        <v>54600</v>
      </c>
      <c r="I17" s="133"/>
    </row>
    <row r="18" spans="2:9" s="3" customFormat="1" ht="15">
      <c r="B18" s="94"/>
      <c r="C18" s="90" t="s">
        <v>5</v>
      </c>
      <c r="D18" s="11">
        <v>1</v>
      </c>
      <c r="E18" s="95">
        <v>2.2000000000000002</v>
      </c>
      <c r="F18" s="11">
        <f>E18*1000</f>
        <v>2200</v>
      </c>
      <c r="G18" s="11">
        <f>D18*F18</f>
        <v>2200</v>
      </c>
      <c r="H18" s="11">
        <f>G18*12</f>
        <v>26400</v>
      </c>
      <c r="I18" s="133"/>
    </row>
    <row r="19" spans="2:9" s="3" customFormat="1" ht="15">
      <c r="B19" s="94"/>
      <c r="C19" s="90" t="s">
        <v>8</v>
      </c>
      <c r="D19" s="11">
        <v>1</v>
      </c>
      <c r="E19" s="125">
        <v>1.2</v>
      </c>
      <c r="F19" s="11">
        <f>E19*1000</f>
        <v>1200</v>
      </c>
      <c r="G19" s="11">
        <f>D19*F19</f>
        <v>1200</v>
      </c>
      <c r="H19" s="11">
        <f>G19*12</f>
        <v>14400</v>
      </c>
      <c r="I19" s="133"/>
    </row>
    <row r="20" spans="2:9" s="3" customFormat="1" ht="15">
      <c r="B20" s="94"/>
      <c r="C20" s="90" t="s">
        <v>6</v>
      </c>
      <c r="D20" s="11">
        <f>2-1</f>
        <v>1</v>
      </c>
      <c r="E20" s="118">
        <v>1.1499999999999999</v>
      </c>
      <c r="F20" s="11">
        <f>E20*1000</f>
        <v>1150</v>
      </c>
      <c r="G20" s="11">
        <f>D20*F20</f>
        <v>1150</v>
      </c>
      <c r="H20" s="11">
        <f>G20*12</f>
        <v>13800</v>
      </c>
      <c r="I20" s="133"/>
    </row>
    <row r="21" spans="2:9" ht="15">
      <c r="B21" s="9" t="s">
        <v>1</v>
      </c>
      <c r="C21" s="9" t="s">
        <v>140</v>
      </c>
      <c r="D21" s="13">
        <f>SUM(D22:D25)</f>
        <v>6</v>
      </c>
      <c r="E21" s="16"/>
      <c r="F21" s="9"/>
      <c r="G21" s="13">
        <f>SUM(G22:G25)</f>
        <v>8000</v>
      </c>
      <c r="H21" s="13">
        <f>SUM(H22:H25)</f>
        <v>96000</v>
      </c>
      <c r="I21" s="133"/>
    </row>
    <row r="22" spans="2:9" s="3" customFormat="1" ht="15">
      <c r="B22" s="94"/>
      <c r="C22" s="90" t="s">
        <v>11</v>
      </c>
      <c r="D22" s="11">
        <v>1</v>
      </c>
      <c r="E22" s="95">
        <v>2.5</v>
      </c>
      <c r="F22" s="11">
        <f>E22*1000</f>
        <v>2500</v>
      </c>
      <c r="G22" s="11">
        <f>D22*F22</f>
        <v>2500</v>
      </c>
      <c r="H22" s="11">
        <f>G22*12</f>
        <v>30000</v>
      </c>
      <c r="I22" s="133"/>
    </row>
    <row r="23" spans="2:9" s="3" customFormat="1" ht="20.25" customHeight="1">
      <c r="B23" s="94"/>
      <c r="C23" s="90" t="s">
        <v>8</v>
      </c>
      <c r="D23" s="96">
        <v>1</v>
      </c>
      <c r="E23" s="97">
        <v>1.3</v>
      </c>
      <c r="F23" s="11">
        <f t="shared" ref="F23:F24" si="3">E23*1000</f>
        <v>1300</v>
      </c>
      <c r="G23" s="11">
        <f t="shared" ref="G23:G24" si="4">D23*F23</f>
        <v>1300</v>
      </c>
      <c r="H23" s="11">
        <f t="shared" ref="H23:H24" si="5">G23*12</f>
        <v>15600</v>
      </c>
      <c r="I23" s="133"/>
    </row>
    <row r="24" spans="2:9" s="3" customFormat="1" ht="15">
      <c r="B24" s="94"/>
      <c r="C24" s="90" t="s">
        <v>8</v>
      </c>
      <c r="D24" s="12">
        <v>1</v>
      </c>
      <c r="E24" s="98">
        <v>1.2</v>
      </c>
      <c r="F24" s="11">
        <f t="shared" si="3"/>
        <v>1200</v>
      </c>
      <c r="G24" s="11">
        <f t="shared" si="4"/>
        <v>1200</v>
      </c>
      <c r="H24" s="11">
        <f t="shared" si="5"/>
        <v>14400</v>
      </c>
      <c r="I24" s="133"/>
    </row>
    <row r="25" spans="2:9" s="3" customFormat="1" ht="15">
      <c r="B25" s="94"/>
      <c r="C25" s="90" t="s">
        <v>15</v>
      </c>
      <c r="D25" s="12">
        <v>3</v>
      </c>
      <c r="E25" s="98">
        <v>1</v>
      </c>
      <c r="F25" s="11">
        <f t="shared" ref="F25" si="6">E25*1000</f>
        <v>1000</v>
      </c>
      <c r="G25" s="11">
        <f t="shared" ref="G25" si="7">D25*F25</f>
        <v>3000</v>
      </c>
      <c r="H25" s="11">
        <f t="shared" ref="H25" si="8">G25*12</f>
        <v>36000</v>
      </c>
      <c r="I25" s="133"/>
    </row>
    <row r="26" spans="2:9" ht="30">
      <c r="B26" s="9" t="s">
        <v>2</v>
      </c>
      <c r="C26" s="9" t="s">
        <v>72</v>
      </c>
      <c r="D26" s="13">
        <f>D27+D28+D32</f>
        <v>11</v>
      </c>
      <c r="E26" s="16"/>
      <c r="F26" s="9"/>
      <c r="G26" s="13">
        <f>G27+G28+G32</f>
        <v>17500</v>
      </c>
      <c r="H26" s="13">
        <f>H27+H28+H32</f>
        <v>210000</v>
      </c>
      <c r="I26" s="133"/>
    </row>
    <row r="27" spans="2:9" s="3" customFormat="1" ht="15">
      <c r="B27" s="94"/>
      <c r="C27" s="90" t="s">
        <v>4</v>
      </c>
      <c r="D27" s="11">
        <v>1</v>
      </c>
      <c r="E27" s="95">
        <v>3.3</v>
      </c>
      <c r="F27" s="12">
        <f>E27*1000</f>
        <v>3300</v>
      </c>
      <c r="G27" s="12">
        <f>D27*F27</f>
        <v>3300</v>
      </c>
      <c r="H27" s="12">
        <f>G27*12</f>
        <v>39600</v>
      </c>
      <c r="I27" s="133"/>
    </row>
    <row r="28" spans="2:9" ht="17.25" customHeight="1">
      <c r="B28" s="6"/>
      <c r="C28" s="7" t="s">
        <v>12</v>
      </c>
      <c r="D28" s="87">
        <f>SUM(D29:D31)</f>
        <v>5</v>
      </c>
      <c r="E28" s="17"/>
      <c r="F28" s="11"/>
      <c r="G28" s="87">
        <f>SUM(G29:G31)</f>
        <v>7100</v>
      </c>
      <c r="H28" s="87">
        <f>SUM(H29:H31)</f>
        <v>85200</v>
      </c>
      <c r="I28" s="133"/>
    </row>
    <row r="29" spans="2:9" s="100" customFormat="1" ht="15">
      <c r="B29" s="94"/>
      <c r="C29" s="90" t="s">
        <v>5</v>
      </c>
      <c r="D29" s="101">
        <v>1</v>
      </c>
      <c r="E29" s="95">
        <v>2.2000000000000002</v>
      </c>
      <c r="F29" s="12">
        <f>E29*1000</f>
        <v>2200</v>
      </c>
      <c r="G29" s="11">
        <f>D29*F29</f>
        <v>2200</v>
      </c>
      <c r="H29" s="11">
        <f>G29*12</f>
        <v>26400</v>
      </c>
      <c r="I29" s="133"/>
    </row>
    <row r="30" spans="2:9" s="3" customFormat="1" ht="15">
      <c r="B30" s="94"/>
      <c r="C30" s="90" t="s">
        <v>8</v>
      </c>
      <c r="D30" s="11">
        <v>1</v>
      </c>
      <c r="E30" s="95">
        <v>1.3</v>
      </c>
      <c r="F30" s="12">
        <f t="shared" ref="F30:F31" si="9">E30*1000</f>
        <v>1300</v>
      </c>
      <c r="G30" s="11">
        <f t="shared" ref="G30:G31" si="10">D30*F30</f>
        <v>1300</v>
      </c>
      <c r="H30" s="11">
        <f t="shared" ref="H30:H31" si="11">G30*12</f>
        <v>15600</v>
      </c>
      <c r="I30" s="133"/>
    </row>
    <row r="31" spans="2:9" s="3" customFormat="1" ht="22.5" customHeight="1">
      <c r="B31" s="94"/>
      <c r="C31" s="90" t="s">
        <v>8</v>
      </c>
      <c r="D31" s="11">
        <v>3</v>
      </c>
      <c r="E31" s="95">
        <v>1.2</v>
      </c>
      <c r="F31" s="12">
        <f t="shared" si="9"/>
        <v>1200</v>
      </c>
      <c r="G31" s="11">
        <f t="shared" si="10"/>
        <v>3600</v>
      </c>
      <c r="H31" s="11">
        <f t="shared" si="11"/>
        <v>43200</v>
      </c>
      <c r="I31" s="133"/>
    </row>
    <row r="32" spans="2:9" ht="28.5" customHeight="1">
      <c r="B32" s="6"/>
      <c r="C32" s="7" t="s">
        <v>65</v>
      </c>
      <c r="D32" s="87">
        <f>SUM(D33:D35)</f>
        <v>5</v>
      </c>
      <c r="E32" s="7"/>
      <c r="F32" s="7"/>
      <c r="G32" s="87">
        <f>SUM(G33:G35)</f>
        <v>7100</v>
      </c>
      <c r="H32" s="87">
        <f>SUM(H33:H35)</f>
        <v>85200</v>
      </c>
      <c r="I32" s="133"/>
    </row>
    <row r="33" spans="2:9" s="3" customFormat="1" ht="21.75" customHeight="1">
      <c r="B33" s="94"/>
      <c r="C33" s="90" t="s">
        <v>5</v>
      </c>
      <c r="D33" s="11">
        <v>1</v>
      </c>
      <c r="E33" s="95">
        <v>2.2000000000000002</v>
      </c>
      <c r="F33" s="12">
        <f>E33*1000</f>
        <v>2200</v>
      </c>
      <c r="G33" s="11">
        <f>D33*F33</f>
        <v>2200</v>
      </c>
      <c r="H33" s="11">
        <f>G33*12</f>
        <v>26400</v>
      </c>
      <c r="I33" s="133"/>
    </row>
    <row r="34" spans="2:9" s="3" customFormat="1" ht="21" customHeight="1">
      <c r="B34" s="94"/>
      <c r="C34" s="90" t="s">
        <v>8</v>
      </c>
      <c r="D34" s="11">
        <v>1</v>
      </c>
      <c r="E34" s="95">
        <v>1.3</v>
      </c>
      <c r="F34" s="12">
        <f>E34*1000</f>
        <v>1300</v>
      </c>
      <c r="G34" s="11">
        <f>D34*F34</f>
        <v>1300</v>
      </c>
      <c r="H34" s="11">
        <f>G34*12</f>
        <v>15600</v>
      </c>
      <c r="I34" s="133"/>
    </row>
    <row r="35" spans="2:9" s="3" customFormat="1" ht="21" customHeight="1">
      <c r="B35" s="94"/>
      <c r="C35" s="90" t="s">
        <v>8</v>
      </c>
      <c r="D35" s="11">
        <v>3</v>
      </c>
      <c r="E35" s="95">
        <v>1.2</v>
      </c>
      <c r="F35" s="12">
        <f>E35*1000</f>
        <v>1200</v>
      </c>
      <c r="G35" s="11">
        <f>D35*F35</f>
        <v>3600</v>
      </c>
      <c r="H35" s="11">
        <f>G35*12</f>
        <v>43200</v>
      </c>
      <c r="I35" s="133"/>
    </row>
    <row r="36" spans="2:9" s="82" customFormat="1" ht="45">
      <c r="B36" s="9" t="s">
        <v>16</v>
      </c>
      <c r="C36" s="9" t="s">
        <v>73</v>
      </c>
      <c r="D36" s="13">
        <f>D37+D38+D43</f>
        <v>16</v>
      </c>
      <c r="E36" s="9"/>
      <c r="F36" s="9"/>
      <c r="G36" s="13">
        <f>G37+G38+G43</f>
        <v>22850</v>
      </c>
      <c r="H36" s="13">
        <f>H37+H38+H43</f>
        <v>274200</v>
      </c>
      <c r="I36" s="133"/>
    </row>
    <row r="37" spans="2:9" s="3" customFormat="1" ht="15">
      <c r="B37" s="94"/>
      <c r="C37" s="90" t="s">
        <v>4</v>
      </c>
      <c r="D37" s="11">
        <v>1</v>
      </c>
      <c r="E37" s="95">
        <v>3.3</v>
      </c>
      <c r="F37" s="11">
        <f>E37*1000</f>
        <v>3300</v>
      </c>
      <c r="G37" s="11">
        <f>D37*F37</f>
        <v>3300</v>
      </c>
      <c r="H37" s="11">
        <f>G37*12</f>
        <v>39600</v>
      </c>
      <c r="I37" s="133"/>
    </row>
    <row r="38" spans="2:9" s="82" customFormat="1" ht="30">
      <c r="B38" s="6"/>
      <c r="C38" s="7" t="s">
        <v>74</v>
      </c>
      <c r="D38" s="87">
        <f>SUM(D39:D42)</f>
        <v>7</v>
      </c>
      <c r="E38" s="84"/>
      <c r="F38" s="83"/>
      <c r="G38" s="87">
        <f>SUM(G39:G42)</f>
        <v>9000</v>
      </c>
      <c r="H38" s="87">
        <f>SUM(H39:H42)</f>
        <v>108000</v>
      </c>
      <c r="I38" s="133"/>
    </row>
    <row r="39" spans="2:9" s="3" customFormat="1" ht="15">
      <c r="B39" s="94"/>
      <c r="C39" s="90" t="s">
        <v>5</v>
      </c>
      <c r="D39" s="11">
        <v>1</v>
      </c>
      <c r="E39" s="95">
        <v>2.2000000000000002</v>
      </c>
      <c r="F39" s="11">
        <f>E39*1000</f>
        <v>2200</v>
      </c>
      <c r="G39" s="11">
        <f>D39*F39</f>
        <v>2200</v>
      </c>
      <c r="H39" s="11">
        <f>G39*12</f>
        <v>26400</v>
      </c>
      <c r="I39" s="133"/>
    </row>
    <row r="40" spans="2:9" s="3" customFormat="1" ht="15">
      <c r="B40" s="94"/>
      <c r="C40" s="90" t="s">
        <v>8</v>
      </c>
      <c r="D40" s="11">
        <v>1</v>
      </c>
      <c r="E40" s="95">
        <v>1.2</v>
      </c>
      <c r="F40" s="11">
        <f>E40*1000</f>
        <v>1200</v>
      </c>
      <c r="G40" s="11">
        <f>D40*F40</f>
        <v>1200</v>
      </c>
      <c r="H40" s="11">
        <f>G40*12</f>
        <v>14400</v>
      </c>
      <c r="I40" s="133"/>
    </row>
    <row r="41" spans="2:9" s="3" customFormat="1" ht="15">
      <c r="B41" s="94"/>
      <c r="C41" s="90" t="s">
        <v>6</v>
      </c>
      <c r="D41" s="11">
        <v>4</v>
      </c>
      <c r="E41" s="118">
        <v>1.1499999999999999</v>
      </c>
      <c r="F41" s="11">
        <f>E41*1000</f>
        <v>1150</v>
      </c>
      <c r="G41" s="11">
        <f>D41*F41</f>
        <v>4600</v>
      </c>
      <c r="H41" s="11">
        <f>G41*12</f>
        <v>55200</v>
      </c>
      <c r="I41" s="133"/>
    </row>
    <row r="42" spans="2:9" s="3" customFormat="1" ht="15">
      <c r="B42" s="94"/>
      <c r="C42" s="90" t="s">
        <v>15</v>
      </c>
      <c r="D42" s="11">
        <v>1</v>
      </c>
      <c r="E42" s="95">
        <v>1</v>
      </c>
      <c r="F42" s="11">
        <f>E42*1000</f>
        <v>1000</v>
      </c>
      <c r="G42" s="11">
        <f>D42*F42</f>
        <v>1000</v>
      </c>
      <c r="H42" s="11">
        <f>G42*12</f>
        <v>12000</v>
      </c>
      <c r="I42" s="133"/>
    </row>
    <row r="43" spans="2:9" s="82" customFormat="1" ht="45">
      <c r="B43" s="6"/>
      <c r="C43" s="7" t="s">
        <v>75</v>
      </c>
      <c r="D43" s="87">
        <f>SUM(D44:D46)</f>
        <v>8</v>
      </c>
      <c r="E43" s="84"/>
      <c r="F43" s="83"/>
      <c r="G43" s="87">
        <f>SUM(G44:G46)</f>
        <v>10550</v>
      </c>
      <c r="H43" s="87">
        <f>SUM(H44:H46)</f>
        <v>126600</v>
      </c>
      <c r="I43" s="133"/>
    </row>
    <row r="44" spans="2:9" s="3" customFormat="1" ht="15">
      <c r="B44" s="94"/>
      <c r="C44" s="90" t="s">
        <v>5</v>
      </c>
      <c r="D44" s="11">
        <v>1</v>
      </c>
      <c r="E44" s="95">
        <v>2.2000000000000002</v>
      </c>
      <c r="F44" s="11">
        <f t="shared" ref="F44:F46" si="12">E44*1000</f>
        <v>2200</v>
      </c>
      <c r="G44" s="11">
        <f t="shared" ref="G44:G46" si="13">D44*F44</f>
        <v>2200</v>
      </c>
      <c r="H44" s="11">
        <f t="shared" ref="H44:H46" si="14">G44*12</f>
        <v>26400</v>
      </c>
      <c r="I44" s="133"/>
    </row>
    <row r="45" spans="2:9" s="3" customFormat="1" ht="15">
      <c r="B45" s="94"/>
      <c r="C45" s="90" t="s">
        <v>8</v>
      </c>
      <c r="D45" s="11">
        <v>6</v>
      </c>
      <c r="E45" s="95">
        <v>1.2</v>
      </c>
      <c r="F45" s="11">
        <f t="shared" si="12"/>
        <v>1200</v>
      </c>
      <c r="G45" s="11">
        <f t="shared" si="13"/>
        <v>7200</v>
      </c>
      <c r="H45" s="11">
        <f t="shared" si="14"/>
        <v>86400</v>
      </c>
      <c r="I45" s="133"/>
    </row>
    <row r="46" spans="2:9" s="3" customFormat="1" ht="15">
      <c r="B46" s="94"/>
      <c r="C46" s="90" t="s">
        <v>6</v>
      </c>
      <c r="D46" s="11">
        <v>1</v>
      </c>
      <c r="E46" s="118">
        <v>1.1499999999999999</v>
      </c>
      <c r="F46" s="11">
        <f t="shared" si="12"/>
        <v>1150</v>
      </c>
      <c r="G46" s="11">
        <f t="shared" si="13"/>
        <v>1150</v>
      </c>
      <c r="H46" s="11">
        <f t="shared" si="14"/>
        <v>13800</v>
      </c>
      <c r="I46" s="133"/>
    </row>
    <row r="47" spans="2:9" ht="30">
      <c r="B47" s="9" t="s">
        <v>39</v>
      </c>
      <c r="C47" s="9" t="s">
        <v>76</v>
      </c>
      <c r="D47" s="13">
        <f>D48+D49+D53+D59</f>
        <v>14</v>
      </c>
      <c r="E47" s="16"/>
      <c r="F47" s="9"/>
      <c r="G47" s="13">
        <f>G48+G49+G53+G59</f>
        <v>22350</v>
      </c>
      <c r="H47" s="13">
        <f>H48+H49+H53+H59</f>
        <v>268200</v>
      </c>
      <c r="I47" s="133"/>
    </row>
    <row r="48" spans="2:9" s="3" customFormat="1" ht="15">
      <c r="B48" s="94"/>
      <c r="C48" s="90" t="s">
        <v>4</v>
      </c>
      <c r="D48" s="11">
        <v>1</v>
      </c>
      <c r="E48" s="95">
        <v>3.3</v>
      </c>
      <c r="F48" s="12">
        <f>E48*1000</f>
        <v>3300</v>
      </c>
      <c r="G48" s="12">
        <f>D48*F48</f>
        <v>3300</v>
      </c>
      <c r="H48" s="12">
        <f>G48*12</f>
        <v>39600</v>
      </c>
      <c r="I48" s="133"/>
    </row>
    <row r="49" spans="2:9" ht="15">
      <c r="B49" s="8"/>
      <c r="C49" s="7" t="s">
        <v>7</v>
      </c>
      <c r="D49" s="87">
        <f>SUM(D50:D52)</f>
        <v>4</v>
      </c>
      <c r="E49" s="17"/>
      <c r="F49" s="11"/>
      <c r="G49" s="87">
        <f>SUM(G50:G52)</f>
        <v>5900</v>
      </c>
      <c r="H49" s="87">
        <f>SUM(H50:H52)</f>
        <v>70800</v>
      </c>
      <c r="I49" s="133"/>
    </row>
    <row r="50" spans="2:9" s="3" customFormat="1" ht="15">
      <c r="B50" s="94"/>
      <c r="C50" s="90" t="s">
        <v>5</v>
      </c>
      <c r="D50" s="99">
        <v>1</v>
      </c>
      <c r="E50" s="95">
        <v>2.2000000000000002</v>
      </c>
      <c r="F50" s="11">
        <f>E50*1000</f>
        <v>2200</v>
      </c>
      <c r="G50" s="11">
        <f>D50*F50</f>
        <v>2200</v>
      </c>
      <c r="H50" s="11">
        <f>G50*12</f>
        <v>26400</v>
      </c>
      <c r="I50" s="133"/>
    </row>
    <row r="51" spans="2:9" s="3" customFormat="1" ht="15">
      <c r="B51" s="94"/>
      <c r="C51" s="90" t="s">
        <v>8</v>
      </c>
      <c r="D51" s="11">
        <v>1</v>
      </c>
      <c r="E51" s="95">
        <v>1.3</v>
      </c>
      <c r="F51" s="11">
        <f t="shared" ref="F51:F52" si="15">E51*1000</f>
        <v>1300</v>
      </c>
      <c r="G51" s="11">
        <f t="shared" ref="G51:G52" si="16">D51*F51</f>
        <v>1300</v>
      </c>
      <c r="H51" s="11">
        <f t="shared" ref="H51:H52" si="17">G51*12</f>
        <v>15600</v>
      </c>
      <c r="I51" s="133"/>
    </row>
    <row r="52" spans="2:9" s="3" customFormat="1" ht="15">
      <c r="B52" s="94"/>
      <c r="C52" s="90" t="s">
        <v>8</v>
      </c>
      <c r="D52" s="11">
        <v>2</v>
      </c>
      <c r="E52" s="95">
        <v>1.2</v>
      </c>
      <c r="F52" s="11">
        <f t="shared" si="15"/>
        <v>1200</v>
      </c>
      <c r="G52" s="11">
        <f t="shared" si="16"/>
        <v>2400</v>
      </c>
      <c r="H52" s="11">
        <f t="shared" si="17"/>
        <v>28800</v>
      </c>
      <c r="I52" s="133"/>
    </row>
    <row r="53" spans="2:9" ht="30">
      <c r="B53" s="8"/>
      <c r="C53" s="7" t="s">
        <v>67</v>
      </c>
      <c r="D53" s="87">
        <f>SUM(D54:D58)</f>
        <v>5</v>
      </c>
      <c r="E53" s="17"/>
      <c r="F53" s="10"/>
      <c r="G53" s="87">
        <f>SUM(G54:G58)</f>
        <v>7350</v>
      </c>
      <c r="H53" s="87">
        <f>SUM(H54:H58)</f>
        <v>88200</v>
      </c>
      <c r="I53" s="133"/>
    </row>
    <row r="54" spans="2:9" s="3" customFormat="1" ht="15">
      <c r="B54" s="94"/>
      <c r="C54" s="90" t="s">
        <v>5</v>
      </c>
      <c r="D54" s="11">
        <v>1</v>
      </c>
      <c r="E54" s="95">
        <v>2.2000000000000002</v>
      </c>
      <c r="F54" s="11">
        <f>E54*1000</f>
        <v>2200</v>
      </c>
      <c r="G54" s="11">
        <f>D54*F54</f>
        <v>2200</v>
      </c>
      <c r="H54" s="11">
        <f>G54*12</f>
        <v>26400</v>
      </c>
      <c r="I54" s="133"/>
    </row>
    <row r="55" spans="2:9" s="3" customFormat="1" ht="15">
      <c r="B55" s="94"/>
      <c r="C55" s="90" t="s">
        <v>9</v>
      </c>
      <c r="D55" s="11">
        <v>1</v>
      </c>
      <c r="E55" s="95">
        <v>1.5</v>
      </c>
      <c r="F55" s="11">
        <f t="shared" ref="F55:F58" si="18">E55*1000</f>
        <v>1500</v>
      </c>
      <c r="G55" s="11">
        <f t="shared" ref="G55:G58" si="19">D55*F55</f>
        <v>1500</v>
      </c>
      <c r="H55" s="11">
        <f t="shared" ref="H55:H58" si="20">G55*12</f>
        <v>18000</v>
      </c>
      <c r="I55" s="133"/>
    </row>
    <row r="56" spans="2:9" s="3" customFormat="1" ht="15">
      <c r="B56" s="94"/>
      <c r="C56" s="90" t="s">
        <v>8</v>
      </c>
      <c r="D56" s="11">
        <v>1</v>
      </c>
      <c r="E56" s="95">
        <v>1.3</v>
      </c>
      <c r="F56" s="11">
        <f t="shared" si="18"/>
        <v>1300</v>
      </c>
      <c r="G56" s="11">
        <f t="shared" si="19"/>
        <v>1300</v>
      </c>
      <c r="H56" s="11">
        <f t="shared" si="20"/>
        <v>15600</v>
      </c>
      <c r="I56" s="133"/>
    </row>
    <row r="57" spans="2:9" s="3" customFormat="1" ht="15">
      <c r="B57" s="94"/>
      <c r="C57" s="90" t="s">
        <v>6</v>
      </c>
      <c r="D57" s="11">
        <v>1</v>
      </c>
      <c r="E57" s="95">
        <v>1.2</v>
      </c>
      <c r="F57" s="11">
        <f t="shared" si="18"/>
        <v>1200</v>
      </c>
      <c r="G57" s="11">
        <f t="shared" si="19"/>
        <v>1200</v>
      </c>
      <c r="H57" s="11">
        <f t="shared" si="20"/>
        <v>14400</v>
      </c>
      <c r="I57" s="133"/>
    </row>
    <row r="58" spans="2:9" s="3" customFormat="1" ht="15">
      <c r="B58" s="94"/>
      <c r="C58" s="90" t="s">
        <v>6</v>
      </c>
      <c r="D58" s="11">
        <v>1</v>
      </c>
      <c r="E58" s="118">
        <v>1.1499999999999999</v>
      </c>
      <c r="F58" s="11">
        <f t="shared" si="18"/>
        <v>1150</v>
      </c>
      <c r="G58" s="11">
        <f t="shared" si="19"/>
        <v>1150</v>
      </c>
      <c r="H58" s="11">
        <f t="shared" si="20"/>
        <v>13800</v>
      </c>
      <c r="I58" s="133"/>
    </row>
    <row r="59" spans="2:9" ht="30">
      <c r="B59" s="8"/>
      <c r="C59" s="7" t="s">
        <v>66</v>
      </c>
      <c r="D59" s="87">
        <f>SUM(D60:D62)</f>
        <v>4</v>
      </c>
      <c r="E59" s="17"/>
      <c r="F59" s="11"/>
      <c r="G59" s="87">
        <f>SUM(G60:G62)</f>
        <v>5800</v>
      </c>
      <c r="H59" s="87">
        <f>SUM(H60:H62)</f>
        <v>69600</v>
      </c>
      <c r="I59" s="133"/>
    </row>
    <row r="60" spans="2:9" s="3" customFormat="1" ht="15">
      <c r="B60" s="94"/>
      <c r="C60" s="90" t="s">
        <v>5</v>
      </c>
      <c r="D60" s="99">
        <v>1</v>
      </c>
      <c r="E60" s="95">
        <v>2.2000000000000002</v>
      </c>
      <c r="F60" s="11">
        <f>E60*1000</f>
        <v>2200</v>
      </c>
      <c r="G60" s="11">
        <f>D60*F60</f>
        <v>2200</v>
      </c>
      <c r="H60" s="11">
        <f>G60*12</f>
        <v>26400</v>
      </c>
      <c r="I60" s="133"/>
    </row>
    <row r="61" spans="2:9" s="3" customFormat="1" ht="15">
      <c r="B61" s="94"/>
      <c r="C61" s="90" t="s">
        <v>8</v>
      </c>
      <c r="D61" s="12">
        <v>1</v>
      </c>
      <c r="E61" s="98">
        <v>1.3</v>
      </c>
      <c r="F61" s="11">
        <f t="shared" ref="F61:F62" si="21">E61*1000</f>
        <v>1300</v>
      </c>
      <c r="G61" s="11">
        <f t="shared" ref="G61:G62" si="22">D61*F61</f>
        <v>1300</v>
      </c>
      <c r="H61" s="11">
        <f t="shared" ref="H61:H62" si="23">G61*12</f>
        <v>15600</v>
      </c>
      <c r="I61" s="133"/>
    </row>
    <row r="62" spans="2:9" s="3" customFormat="1" ht="15">
      <c r="B62" s="94"/>
      <c r="C62" s="90" t="s">
        <v>6</v>
      </c>
      <c r="D62" s="12">
        <v>2</v>
      </c>
      <c r="E62" s="119">
        <v>1.1499999999999999</v>
      </c>
      <c r="F62" s="11">
        <f t="shared" si="21"/>
        <v>1150</v>
      </c>
      <c r="G62" s="11">
        <f t="shared" si="22"/>
        <v>2300</v>
      </c>
      <c r="H62" s="11">
        <f t="shared" si="23"/>
        <v>27600</v>
      </c>
      <c r="I62" s="134"/>
    </row>
    <row r="63" spans="2:9" s="3" customFormat="1" ht="15">
      <c r="B63" s="120"/>
      <c r="C63" s="121"/>
      <c r="D63" s="122"/>
      <c r="E63" s="123"/>
      <c r="F63" s="124"/>
      <c r="G63" s="124"/>
      <c r="H63" s="124"/>
      <c r="I63" s="136"/>
    </row>
    <row r="68" spans="7:7">
      <c r="G68" s="2"/>
    </row>
    <row r="70" spans="7:7">
      <c r="G70" s="86"/>
    </row>
  </sheetData>
  <mergeCells count="2">
    <mergeCell ref="B4:I4"/>
    <mergeCell ref="I7:I62"/>
  </mergeCells>
  <phoneticPr fontId="0" type="noConversion"/>
  <pageMargins left="0.4" right="0.4" top="0.18" bottom="0.2" header="0.17" footer="0.14000000000000001"/>
  <pageSetup scale="50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6"/>
  <sheetViews>
    <sheetView view="pageBreakPreview" topLeftCell="A4" zoomScaleNormal="100" zoomScaleSheetLayoutView="100" workbookViewId="0">
      <pane ySplit="2" topLeftCell="A9" activePane="bottomLeft" state="frozen"/>
      <selection activeCell="A4" sqref="A4"/>
      <selection pane="bottomLeft" activeCell="F8" sqref="F8"/>
    </sheetView>
  </sheetViews>
  <sheetFormatPr defaultColWidth="10.42578125" defaultRowHeight="15"/>
  <cols>
    <col min="1" max="1" width="5.42578125" style="46" customWidth="1"/>
    <col min="2" max="2" width="52.140625" style="23" customWidth="1"/>
    <col min="3" max="3" width="12.7109375" style="46" customWidth="1"/>
    <col min="4" max="4" width="18.42578125" style="46" customWidth="1"/>
    <col min="5" max="5" width="18.140625" style="46" customWidth="1"/>
    <col min="6" max="6" width="24.140625" style="46" customWidth="1"/>
    <col min="7" max="7" width="18.85546875" style="23" customWidth="1"/>
    <col min="8" max="8" width="17.28515625" style="23" customWidth="1"/>
    <col min="9" max="243" width="10.42578125" style="23"/>
    <col min="244" max="244" width="5.42578125" style="23" customWidth="1"/>
    <col min="245" max="245" width="43" style="23" customWidth="1"/>
    <col min="246" max="246" width="7.85546875" style="23" customWidth="1"/>
    <col min="247" max="247" width="14" style="23" customWidth="1"/>
    <col min="248" max="248" width="14.5703125" style="23" customWidth="1"/>
    <col min="249" max="499" width="10.42578125" style="23"/>
    <col min="500" max="500" width="5.42578125" style="23" customWidth="1"/>
    <col min="501" max="501" width="43" style="23" customWidth="1"/>
    <col min="502" max="502" width="7.85546875" style="23" customWidth="1"/>
    <col min="503" max="503" width="14" style="23" customWidth="1"/>
    <col min="504" max="504" width="14.5703125" style="23" customWidth="1"/>
    <col min="505" max="755" width="10.42578125" style="23"/>
    <col min="756" max="756" width="5.42578125" style="23" customWidth="1"/>
    <col min="757" max="757" width="43" style="23" customWidth="1"/>
    <col min="758" max="758" width="7.85546875" style="23" customWidth="1"/>
    <col min="759" max="759" width="14" style="23" customWidth="1"/>
    <col min="760" max="760" width="14.5703125" style="23" customWidth="1"/>
    <col min="761" max="1011" width="10.42578125" style="23"/>
    <col min="1012" max="1012" width="5.42578125" style="23" customWidth="1"/>
    <col min="1013" max="1013" width="43" style="23" customWidth="1"/>
    <col min="1014" max="1014" width="7.85546875" style="23" customWidth="1"/>
    <col min="1015" max="1015" width="14" style="23" customWidth="1"/>
    <col min="1016" max="1016" width="14.5703125" style="23" customWidth="1"/>
    <col min="1017" max="1267" width="10.42578125" style="23"/>
    <col min="1268" max="1268" width="5.42578125" style="23" customWidth="1"/>
    <col min="1269" max="1269" width="43" style="23" customWidth="1"/>
    <col min="1270" max="1270" width="7.85546875" style="23" customWidth="1"/>
    <col min="1271" max="1271" width="14" style="23" customWidth="1"/>
    <col min="1272" max="1272" width="14.5703125" style="23" customWidth="1"/>
    <col min="1273" max="1523" width="10.42578125" style="23"/>
    <col min="1524" max="1524" width="5.42578125" style="23" customWidth="1"/>
    <col min="1525" max="1525" width="43" style="23" customWidth="1"/>
    <col min="1526" max="1526" width="7.85546875" style="23" customWidth="1"/>
    <col min="1527" max="1527" width="14" style="23" customWidth="1"/>
    <col min="1528" max="1528" width="14.5703125" style="23" customWidth="1"/>
    <col min="1529" max="1779" width="10.42578125" style="23"/>
    <col min="1780" max="1780" width="5.42578125" style="23" customWidth="1"/>
    <col min="1781" max="1781" width="43" style="23" customWidth="1"/>
    <col min="1782" max="1782" width="7.85546875" style="23" customWidth="1"/>
    <col min="1783" max="1783" width="14" style="23" customWidth="1"/>
    <col min="1784" max="1784" width="14.5703125" style="23" customWidth="1"/>
    <col min="1785" max="2035" width="10.42578125" style="23"/>
    <col min="2036" max="2036" width="5.42578125" style="23" customWidth="1"/>
    <col min="2037" max="2037" width="43" style="23" customWidth="1"/>
    <col min="2038" max="2038" width="7.85546875" style="23" customWidth="1"/>
    <col min="2039" max="2039" width="14" style="23" customWidth="1"/>
    <col min="2040" max="2040" width="14.5703125" style="23" customWidth="1"/>
    <col min="2041" max="2291" width="10.42578125" style="23"/>
    <col min="2292" max="2292" width="5.42578125" style="23" customWidth="1"/>
    <col min="2293" max="2293" width="43" style="23" customWidth="1"/>
    <col min="2294" max="2294" width="7.85546875" style="23" customWidth="1"/>
    <col min="2295" max="2295" width="14" style="23" customWidth="1"/>
    <col min="2296" max="2296" width="14.5703125" style="23" customWidth="1"/>
    <col min="2297" max="2547" width="10.42578125" style="23"/>
    <col min="2548" max="2548" width="5.42578125" style="23" customWidth="1"/>
    <col min="2549" max="2549" width="43" style="23" customWidth="1"/>
    <col min="2550" max="2550" width="7.85546875" style="23" customWidth="1"/>
    <col min="2551" max="2551" width="14" style="23" customWidth="1"/>
    <col min="2552" max="2552" width="14.5703125" style="23" customWidth="1"/>
    <col min="2553" max="2803" width="10.42578125" style="23"/>
    <col min="2804" max="2804" width="5.42578125" style="23" customWidth="1"/>
    <col min="2805" max="2805" width="43" style="23" customWidth="1"/>
    <col min="2806" max="2806" width="7.85546875" style="23" customWidth="1"/>
    <col min="2807" max="2807" width="14" style="23" customWidth="1"/>
    <col min="2808" max="2808" width="14.5703125" style="23" customWidth="1"/>
    <col min="2809" max="3059" width="10.42578125" style="23"/>
    <col min="3060" max="3060" width="5.42578125" style="23" customWidth="1"/>
    <col min="3061" max="3061" width="43" style="23" customWidth="1"/>
    <col min="3062" max="3062" width="7.85546875" style="23" customWidth="1"/>
    <col min="3063" max="3063" width="14" style="23" customWidth="1"/>
    <col min="3064" max="3064" width="14.5703125" style="23" customWidth="1"/>
    <col min="3065" max="3315" width="10.42578125" style="23"/>
    <col min="3316" max="3316" width="5.42578125" style="23" customWidth="1"/>
    <col min="3317" max="3317" width="43" style="23" customWidth="1"/>
    <col min="3318" max="3318" width="7.85546875" style="23" customWidth="1"/>
    <col min="3319" max="3319" width="14" style="23" customWidth="1"/>
    <col min="3320" max="3320" width="14.5703125" style="23" customWidth="1"/>
    <col min="3321" max="3571" width="10.42578125" style="23"/>
    <col min="3572" max="3572" width="5.42578125" style="23" customWidth="1"/>
    <col min="3573" max="3573" width="43" style="23" customWidth="1"/>
    <col min="3574" max="3574" width="7.85546875" style="23" customWidth="1"/>
    <col min="3575" max="3575" width="14" style="23" customWidth="1"/>
    <col min="3576" max="3576" width="14.5703125" style="23" customWidth="1"/>
    <col min="3577" max="3827" width="10.42578125" style="23"/>
    <col min="3828" max="3828" width="5.42578125" style="23" customWidth="1"/>
    <col min="3829" max="3829" width="43" style="23" customWidth="1"/>
    <col min="3830" max="3830" width="7.85546875" style="23" customWidth="1"/>
    <col min="3831" max="3831" width="14" style="23" customWidth="1"/>
    <col min="3832" max="3832" width="14.5703125" style="23" customWidth="1"/>
    <col min="3833" max="4083" width="10.42578125" style="23"/>
    <col min="4084" max="4084" width="5.42578125" style="23" customWidth="1"/>
    <col min="4085" max="4085" width="43" style="23" customWidth="1"/>
    <col min="4086" max="4086" width="7.85546875" style="23" customWidth="1"/>
    <col min="4087" max="4087" width="14" style="23" customWidth="1"/>
    <col min="4088" max="4088" width="14.5703125" style="23" customWidth="1"/>
    <col min="4089" max="4339" width="10.42578125" style="23"/>
    <col min="4340" max="4340" width="5.42578125" style="23" customWidth="1"/>
    <col min="4341" max="4341" width="43" style="23" customWidth="1"/>
    <col min="4342" max="4342" width="7.85546875" style="23" customWidth="1"/>
    <col min="4343" max="4343" width="14" style="23" customWidth="1"/>
    <col min="4344" max="4344" width="14.5703125" style="23" customWidth="1"/>
    <col min="4345" max="4595" width="10.42578125" style="23"/>
    <col min="4596" max="4596" width="5.42578125" style="23" customWidth="1"/>
    <col min="4597" max="4597" width="43" style="23" customWidth="1"/>
    <col min="4598" max="4598" width="7.85546875" style="23" customWidth="1"/>
    <col min="4599" max="4599" width="14" style="23" customWidth="1"/>
    <col min="4600" max="4600" width="14.5703125" style="23" customWidth="1"/>
    <col min="4601" max="4851" width="10.42578125" style="23"/>
    <col min="4852" max="4852" width="5.42578125" style="23" customWidth="1"/>
    <col min="4853" max="4853" width="43" style="23" customWidth="1"/>
    <col min="4854" max="4854" width="7.85546875" style="23" customWidth="1"/>
    <col min="4855" max="4855" width="14" style="23" customWidth="1"/>
    <col min="4856" max="4856" width="14.5703125" style="23" customWidth="1"/>
    <col min="4857" max="5107" width="10.42578125" style="23"/>
    <col min="5108" max="5108" width="5.42578125" style="23" customWidth="1"/>
    <col min="5109" max="5109" width="43" style="23" customWidth="1"/>
    <col min="5110" max="5110" width="7.85546875" style="23" customWidth="1"/>
    <col min="5111" max="5111" width="14" style="23" customWidth="1"/>
    <col min="5112" max="5112" width="14.5703125" style="23" customWidth="1"/>
    <col min="5113" max="5363" width="10.42578125" style="23"/>
    <col min="5364" max="5364" width="5.42578125" style="23" customWidth="1"/>
    <col min="5365" max="5365" width="43" style="23" customWidth="1"/>
    <col min="5366" max="5366" width="7.85546875" style="23" customWidth="1"/>
    <col min="5367" max="5367" width="14" style="23" customWidth="1"/>
    <col min="5368" max="5368" width="14.5703125" style="23" customWidth="1"/>
    <col min="5369" max="5619" width="10.42578125" style="23"/>
    <col min="5620" max="5620" width="5.42578125" style="23" customWidth="1"/>
    <col min="5621" max="5621" width="43" style="23" customWidth="1"/>
    <col min="5622" max="5622" width="7.85546875" style="23" customWidth="1"/>
    <col min="5623" max="5623" width="14" style="23" customWidth="1"/>
    <col min="5624" max="5624" width="14.5703125" style="23" customWidth="1"/>
    <col min="5625" max="5875" width="10.42578125" style="23"/>
    <col min="5876" max="5876" width="5.42578125" style="23" customWidth="1"/>
    <col min="5877" max="5877" width="43" style="23" customWidth="1"/>
    <col min="5878" max="5878" width="7.85546875" style="23" customWidth="1"/>
    <col min="5879" max="5879" width="14" style="23" customWidth="1"/>
    <col min="5880" max="5880" width="14.5703125" style="23" customWidth="1"/>
    <col min="5881" max="6131" width="10.42578125" style="23"/>
    <col min="6132" max="6132" width="5.42578125" style="23" customWidth="1"/>
    <col min="6133" max="6133" width="43" style="23" customWidth="1"/>
    <col min="6134" max="6134" width="7.85546875" style="23" customWidth="1"/>
    <col min="6135" max="6135" width="14" style="23" customWidth="1"/>
    <col min="6136" max="6136" width="14.5703125" style="23" customWidth="1"/>
    <col min="6137" max="6387" width="10.42578125" style="23"/>
    <col min="6388" max="6388" width="5.42578125" style="23" customWidth="1"/>
    <col min="6389" max="6389" width="43" style="23" customWidth="1"/>
    <col min="6390" max="6390" width="7.85546875" style="23" customWidth="1"/>
    <col min="6391" max="6391" width="14" style="23" customWidth="1"/>
    <col min="6392" max="6392" width="14.5703125" style="23" customWidth="1"/>
    <col min="6393" max="6643" width="10.42578125" style="23"/>
    <col min="6644" max="6644" width="5.42578125" style="23" customWidth="1"/>
    <col min="6645" max="6645" width="43" style="23" customWidth="1"/>
    <col min="6646" max="6646" width="7.85546875" style="23" customWidth="1"/>
    <col min="6647" max="6647" width="14" style="23" customWidth="1"/>
    <col min="6648" max="6648" width="14.5703125" style="23" customWidth="1"/>
    <col min="6649" max="6899" width="10.42578125" style="23"/>
    <col min="6900" max="6900" width="5.42578125" style="23" customWidth="1"/>
    <col min="6901" max="6901" width="43" style="23" customWidth="1"/>
    <col min="6902" max="6902" width="7.85546875" style="23" customWidth="1"/>
    <col min="6903" max="6903" width="14" style="23" customWidth="1"/>
    <col min="6904" max="6904" width="14.5703125" style="23" customWidth="1"/>
    <col min="6905" max="7155" width="10.42578125" style="23"/>
    <col min="7156" max="7156" width="5.42578125" style="23" customWidth="1"/>
    <col min="7157" max="7157" width="43" style="23" customWidth="1"/>
    <col min="7158" max="7158" width="7.85546875" style="23" customWidth="1"/>
    <col min="7159" max="7159" width="14" style="23" customWidth="1"/>
    <col min="7160" max="7160" width="14.5703125" style="23" customWidth="1"/>
    <col min="7161" max="7411" width="10.42578125" style="23"/>
    <col min="7412" max="7412" width="5.42578125" style="23" customWidth="1"/>
    <col min="7413" max="7413" width="43" style="23" customWidth="1"/>
    <col min="7414" max="7414" width="7.85546875" style="23" customWidth="1"/>
    <col min="7415" max="7415" width="14" style="23" customWidth="1"/>
    <col min="7416" max="7416" width="14.5703125" style="23" customWidth="1"/>
    <col min="7417" max="7667" width="10.42578125" style="23"/>
    <col min="7668" max="7668" width="5.42578125" style="23" customWidth="1"/>
    <col min="7669" max="7669" width="43" style="23" customWidth="1"/>
    <col min="7670" max="7670" width="7.85546875" style="23" customWidth="1"/>
    <col min="7671" max="7671" width="14" style="23" customWidth="1"/>
    <col min="7672" max="7672" width="14.5703125" style="23" customWidth="1"/>
    <col min="7673" max="7923" width="10.42578125" style="23"/>
    <col min="7924" max="7924" width="5.42578125" style="23" customWidth="1"/>
    <col min="7925" max="7925" width="43" style="23" customWidth="1"/>
    <col min="7926" max="7926" width="7.85546875" style="23" customWidth="1"/>
    <col min="7927" max="7927" width="14" style="23" customWidth="1"/>
    <col min="7928" max="7928" width="14.5703125" style="23" customWidth="1"/>
    <col min="7929" max="8179" width="10.42578125" style="23"/>
    <col min="8180" max="8180" width="5.42578125" style="23" customWidth="1"/>
    <col min="8181" max="8181" width="43" style="23" customWidth="1"/>
    <col min="8182" max="8182" width="7.85546875" style="23" customWidth="1"/>
    <col min="8183" max="8183" width="14" style="23" customWidth="1"/>
    <col min="8184" max="8184" width="14.5703125" style="23" customWidth="1"/>
    <col min="8185" max="8435" width="10.42578125" style="23"/>
    <col min="8436" max="8436" width="5.42578125" style="23" customWidth="1"/>
    <col min="8437" max="8437" width="43" style="23" customWidth="1"/>
    <col min="8438" max="8438" width="7.85546875" style="23" customWidth="1"/>
    <col min="8439" max="8439" width="14" style="23" customWidth="1"/>
    <col min="8440" max="8440" width="14.5703125" style="23" customWidth="1"/>
    <col min="8441" max="8691" width="10.42578125" style="23"/>
    <col min="8692" max="8692" width="5.42578125" style="23" customWidth="1"/>
    <col min="8693" max="8693" width="43" style="23" customWidth="1"/>
    <col min="8694" max="8694" width="7.85546875" style="23" customWidth="1"/>
    <col min="8695" max="8695" width="14" style="23" customWidth="1"/>
    <col min="8696" max="8696" width="14.5703125" style="23" customWidth="1"/>
    <col min="8697" max="8947" width="10.42578125" style="23"/>
    <col min="8948" max="8948" width="5.42578125" style="23" customWidth="1"/>
    <col min="8949" max="8949" width="43" style="23" customWidth="1"/>
    <col min="8950" max="8950" width="7.85546875" style="23" customWidth="1"/>
    <col min="8951" max="8951" width="14" style="23" customWidth="1"/>
    <col min="8952" max="8952" width="14.5703125" style="23" customWidth="1"/>
    <col min="8953" max="9203" width="10.42578125" style="23"/>
    <col min="9204" max="9204" width="5.42578125" style="23" customWidth="1"/>
    <col min="9205" max="9205" width="43" style="23" customWidth="1"/>
    <col min="9206" max="9206" width="7.85546875" style="23" customWidth="1"/>
    <col min="9207" max="9207" width="14" style="23" customWidth="1"/>
    <col min="9208" max="9208" width="14.5703125" style="23" customWidth="1"/>
    <col min="9209" max="9459" width="10.42578125" style="23"/>
    <col min="9460" max="9460" width="5.42578125" style="23" customWidth="1"/>
    <col min="9461" max="9461" width="43" style="23" customWidth="1"/>
    <col min="9462" max="9462" width="7.85546875" style="23" customWidth="1"/>
    <col min="9463" max="9463" width="14" style="23" customWidth="1"/>
    <col min="9464" max="9464" width="14.5703125" style="23" customWidth="1"/>
    <col min="9465" max="9715" width="10.42578125" style="23"/>
    <col min="9716" max="9716" width="5.42578125" style="23" customWidth="1"/>
    <col min="9717" max="9717" width="43" style="23" customWidth="1"/>
    <col min="9718" max="9718" width="7.85546875" style="23" customWidth="1"/>
    <col min="9719" max="9719" width="14" style="23" customWidth="1"/>
    <col min="9720" max="9720" width="14.5703125" style="23" customWidth="1"/>
    <col min="9721" max="9971" width="10.42578125" style="23"/>
    <col min="9972" max="9972" width="5.42578125" style="23" customWidth="1"/>
    <col min="9973" max="9973" width="43" style="23" customWidth="1"/>
    <col min="9974" max="9974" width="7.85546875" style="23" customWidth="1"/>
    <col min="9975" max="9975" width="14" style="23" customWidth="1"/>
    <col min="9976" max="9976" width="14.5703125" style="23" customWidth="1"/>
    <col min="9977" max="10227" width="10.42578125" style="23"/>
    <col min="10228" max="10228" width="5.42578125" style="23" customWidth="1"/>
    <col min="10229" max="10229" width="43" style="23" customWidth="1"/>
    <col min="10230" max="10230" width="7.85546875" style="23" customWidth="1"/>
    <col min="10231" max="10231" width="14" style="23" customWidth="1"/>
    <col min="10232" max="10232" width="14.5703125" style="23" customWidth="1"/>
    <col min="10233" max="10483" width="10.42578125" style="23"/>
    <col min="10484" max="10484" width="5.42578125" style="23" customWidth="1"/>
    <col min="10485" max="10485" width="43" style="23" customWidth="1"/>
    <col min="10486" max="10486" width="7.85546875" style="23" customWidth="1"/>
    <col min="10487" max="10487" width="14" style="23" customWidth="1"/>
    <col min="10488" max="10488" width="14.5703125" style="23" customWidth="1"/>
    <col min="10489" max="10739" width="10.42578125" style="23"/>
    <col min="10740" max="10740" width="5.42578125" style="23" customWidth="1"/>
    <col min="10741" max="10741" width="43" style="23" customWidth="1"/>
    <col min="10742" max="10742" width="7.85546875" style="23" customWidth="1"/>
    <col min="10743" max="10743" width="14" style="23" customWidth="1"/>
    <col min="10744" max="10744" width="14.5703125" style="23" customWidth="1"/>
    <col min="10745" max="10995" width="10.42578125" style="23"/>
    <col min="10996" max="10996" width="5.42578125" style="23" customWidth="1"/>
    <col min="10997" max="10997" width="43" style="23" customWidth="1"/>
    <col min="10998" max="10998" width="7.85546875" style="23" customWidth="1"/>
    <col min="10999" max="10999" width="14" style="23" customWidth="1"/>
    <col min="11000" max="11000" width="14.5703125" style="23" customWidth="1"/>
    <col min="11001" max="11251" width="10.42578125" style="23"/>
    <col min="11252" max="11252" width="5.42578125" style="23" customWidth="1"/>
    <col min="11253" max="11253" width="43" style="23" customWidth="1"/>
    <col min="11254" max="11254" width="7.85546875" style="23" customWidth="1"/>
    <col min="11255" max="11255" width="14" style="23" customWidth="1"/>
    <col min="11256" max="11256" width="14.5703125" style="23" customWidth="1"/>
    <col min="11257" max="11507" width="10.42578125" style="23"/>
    <col min="11508" max="11508" width="5.42578125" style="23" customWidth="1"/>
    <col min="11509" max="11509" width="43" style="23" customWidth="1"/>
    <col min="11510" max="11510" width="7.85546875" style="23" customWidth="1"/>
    <col min="11511" max="11511" width="14" style="23" customWidth="1"/>
    <col min="11512" max="11512" width="14.5703125" style="23" customWidth="1"/>
    <col min="11513" max="11763" width="10.42578125" style="23"/>
    <col min="11764" max="11764" width="5.42578125" style="23" customWidth="1"/>
    <col min="11765" max="11765" width="43" style="23" customWidth="1"/>
    <col min="11766" max="11766" width="7.85546875" style="23" customWidth="1"/>
    <col min="11767" max="11767" width="14" style="23" customWidth="1"/>
    <col min="11768" max="11768" width="14.5703125" style="23" customWidth="1"/>
    <col min="11769" max="12019" width="10.42578125" style="23"/>
    <col min="12020" max="12020" width="5.42578125" style="23" customWidth="1"/>
    <col min="12021" max="12021" width="43" style="23" customWidth="1"/>
    <col min="12022" max="12022" width="7.85546875" style="23" customWidth="1"/>
    <col min="12023" max="12023" width="14" style="23" customWidth="1"/>
    <col min="12024" max="12024" width="14.5703125" style="23" customWidth="1"/>
    <col min="12025" max="12275" width="10.42578125" style="23"/>
    <col min="12276" max="12276" width="5.42578125" style="23" customWidth="1"/>
    <col min="12277" max="12277" width="43" style="23" customWidth="1"/>
    <col min="12278" max="12278" width="7.85546875" style="23" customWidth="1"/>
    <col min="12279" max="12279" width="14" style="23" customWidth="1"/>
    <col min="12280" max="12280" width="14.5703125" style="23" customWidth="1"/>
    <col min="12281" max="12531" width="10.42578125" style="23"/>
    <col min="12532" max="12532" width="5.42578125" style="23" customWidth="1"/>
    <col min="12533" max="12533" width="43" style="23" customWidth="1"/>
    <col min="12534" max="12534" width="7.85546875" style="23" customWidth="1"/>
    <col min="12535" max="12535" width="14" style="23" customWidth="1"/>
    <col min="12536" max="12536" width="14.5703125" style="23" customWidth="1"/>
    <col min="12537" max="12787" width="10.42578125" style="23"/>
    <col min="12788" max="12788" width="5.42578125" style="23" customWidth="1"/>
    <col min="12789" max="12789" width="43" style="23" customWidth="1"/>
    <col min="12790" max="12790" width="7.85546875" style="23" customWidth="1"/>
    <col min="12791" max="12791" width="14" style="23" customWidth="1"/>
    <col min="12792" max="12792" width="14.5703125" style="23" customWidth="1"/>
    <col min="12793" max="13043" width="10.42578125" style="23"/>
    <col min="13044" max="13044" width="5.42578125" style="23" customWidth="1"/>
    <col min="13045" max="13045" width="43" style="23" customWidth="1"/>
    <col min="13046" max="13046" width="7.85546875" style="23" customWidth="1"/>
    <col min="13047" max="13047" width="14" style="23" customWidth="1"/>
    <col min="13048" max="13048" width="14.5703125" style="23" customWidth="1"/>
    <col min="13049" max="13299" width="10.42578125" style="23"/>
    <col min="13300" max="13300" width="5.42578125" style="23" customWidth="1"/>
    <col min="13301" max="13301" width="43" style="23" customWidth="1"/>
    <col min="13302" max="13302" width="7.85546875" style="23" customWidth="1"/>
    <col min="13303" max="13303" width="14" style="23" customWidth="1"/>
    <col min="13304" max="13304" width="14.5703125" style="23" customWidth="1"/>
    <col min="13305" max="13555" width="10.42578125" style="23"/>
    <col min="13556" max="13556" width="5.42578125" style="23" customWidth="1"/>
    <col min="13557" max="13557" width="43" style="23" customWidth="1"/>
    <col min="13558" max="13558" width="7.85546875" style="23" customWidth="1"/>
    <col min="13559" max="13559" width="14" style="23" customWidth="1"/>
    <col min="13560" max="13560" width="14.5703125" style="23" customWidth="1"/>
    <col min="13561" max="13811" width="10.42578125" style="23"/>
    <col min="13812" max="13812" width="5.42578125" style="23" customWidth="1"/>
    <col min="13813" max="13813" width="43" style="23" customWidth="1"/>
    <col min="13814" max="13814" width="7.85546875" style="23" customWidth="1"/>
    <col min="13815" max="13815" width="14" style="23" customWidth="1"/>
    <col min="13816" max="13816" width="14.5703125" style="23" customWidth="1"/>
    <col min="13817" max="14067" width="10.42578125" style="23"/>
    <col min="14068" max="14068" width="5.42578125" style="23" customWidth="1"/>
    <col min="14069" max="14069" width="43" style="23" customWidth="1"/>
    <col min="14070" max="14070" width="7.85546875" style="23" customWidth="1"/>
    <col min="14071" max="14071" width="14" style="23" customWidth="1"/>
    <col min="14072" max="14072" width="14.5703125" style="23" customWidth="1"/>
    <col min="14073" max="14323" width="10.42578125" style="23"/>
    <col min="14324" max="14324" width="5.42578125" style="23" customWidth="1"/>
    <col min="14325" max="14325" width="43" style="23" customWidth="1"/>
    <col min="14326" max="14326" width="7.85546875" style="23" customWidth="1"/>
    <col min="14327" max="14327" width="14" style="23" customWidth="1"/>
    <col min="14328" max="14328" width="14.5703125" style="23" customWidth="1"/>
    <col min="14329" max="14579" width="10.42578125" style="23"/>
    <col min="14580" max="14580" width="5.42578125" style="23" customWidth="1"/>
    <col min="14581" max="14581" width="43" style="23" customWidth="1"/>
    <col min="14582" max="14582" width="7.85546875" style="23" customWidth="1"/>
    <col min="14583" max="14583" width="14" style="23" customWidth="1"/>
    <col min="14584" max="14584" width="14.5703125" style="23" customWidth="1"/>
    <col min="14585" max="14835" width="10.42578125" style="23"/>
    <col min="14836" max="14836" width="5.42578125" style="23" customWidth="1"/>
    <col min="14837" max="14837" width="43" style="23" customWidth="1"/>
    <col min="14838" max="14838" width="7.85546875" style="23" customWidth="1"/>
    <col min="14839" max="14839" width="14" style="23" customWidth="1"/>
    <col min="14840" max="14840" width="14.5703125" style="23" customWidth="1"/>
    <col min="14841" max="15091" width="10.42578125" style="23"/>
    <col min="15092" max="15092" width="5.42578125" style="23" customWidth="1"/>
    <col min="15093" max="15093" width="43" style="23" customWidth="1"/>
    <col min="15094" max="15094" width="7.85546875" style="23" customWidth="1"/>
    <col min="15095" max="15095" width="14" style="23" customWidth="1"/>
    <col min="15096" max="15096" width="14.5703125" style="23" customWidth="1"/>
    <col min="15097" max="15347" width="10.42578125" style="23"/>
    <col min="15348" max="15348" width="5.42578125" style="23" customWidth="1"/>
    <col min="15349" max="15349" width="43" style="23" customWidth="1"/>
    <col min="15350" max="15350" width="7.85546875" style="23" customWidth="1"/>
    <col min="15351" max="15351" width="14" style="23" customWidth="1"/>
    <col min="15352" max="15352" width="14.5703125" style="23" customWidth="1"/>
    <col min="15353" max="15603" width="10.42578125" style="23"/>
    <col min="15604" max="15604" width="5.42578125" style="23" customWidth="1"/>
    <col min="15605" max="15605" width="43" style="23" customWidth="1"/>
    <col min="15606" max="15606" width="7.85546875" style="23" customWidth="1"/>
    <col min="15607" max="15607" width="14" style="23" customWidth="1"/>
    <col min="15608" max="15608" width="14.5703125" style="23" customWidth="1"/>
    <col min="15609" max="15859" width="10.42578125" style="23"/>
    <col min="15860" max="15860" width="5.42578125" style="23" customWidth="1"/>
    <col min="15861" max="15861" width="43" style="23" customWidth="1"/>
    <col min="15862" max="15862" width="7.85546875" style="23" customWidth="1"/>
    <col min="15863" max="15863" width="14" style="23" customWidth="1"/>
    <col min="15864" max="15864" width="14.5703125" style="23" customWidth="1"/>
    <col min="15865" max="16115" width="10.42578125" style="23"/>
    <col min="16116" max="16116" width="5.42578125" style="23" customWidth="1"/>
    <col min="16117" max="16117" width="43" style="23" customWidth="1"/>
    <col min="16118" max="16118" width="7.85546875" style="23" customWidth="1"/>
    <col min="16119" max="16119" width="14" style="23" customWidth="1"/>
    <col min="16120" max="16120" width="14.5703125" style="23" customWidth="1"/>
    <col min="16121" max="16384" width="10.42578125" style="23"/>
  </cols>
  <sheetData>
    <row r="2" spans="1:8" ht="18">
      <c r="H2" s="81" t="s">
        <v>71</v>
      </c>
    </row>
    <row r="3" spans="1:8" s="19" customFormat="1" ht="57.75" customHeight="1">
      <c r="A3" s="131" t="s">
        <v>152</v>
      </c>
      <c r="B3" s="131"/>
      <c r="C3" s="131"/>
      <c r="D3" s="131"/>
      <c r="E3" s="131"/>
      <c r="F3" s="131"/>
      <c r="G3" s="131"/>
      <c r="H3" s="131"/>
    </row>
    <row r="4" spans="1:8" s="20" customFormat="1" ht="96" customHeight="1">
      <c r="A4" s="110" t="s">
        <v>25</v>
      </c>
      <c r="B4" s="18" t="s">
        <v>55</v>
      </c>
      <c r="C4" s="18" t="s">
        <v>26</v>
      </c>
      <c r="D4" s="18" t="s">
        <v>18</v>
      </c>
      <c r="E4" s="18" t="s">
        <v>53</v>
      </c>
      <c r="F4" s="18" t="s">
        <v>54</v>
      </c>
      <c r="G4" s="18" t="s">
        <v>24</v>
      </c>
      <c r="H4" s="18" t="s">
        <v>20</v>
      </c>
    </row>
    <row r="5" spans="1:8" s="20" customFormat="1" ht="39.75" customHeight="1">
      <c r="A5" s="49"/>
      <c r="B5" s="50" t="s">
        <v>19</v>
      </c>
      <c r="C5" s="50">
        <f>C6+C33+C64+C77+C88+C112+C134+C151+C167+C186+C206+C223</f>
        <v>309</v>
      </c>
      <c r="D5" s="50"/>
      <c r="E5" s="50"/>
      <c r="F5" s="50">
        <f>F6+F33+F64+F77+F88+F112+F134+F151+F167+F186+F206+F223</f>
        <v>358000</v>
      </c>
      <c r="G5" s="51">
        <f>G6+G33+G64+G77+G88+G112+G134+G151+G167+G186+G206+G223</f>
        <v>4296000</v>
      </c>
      <c r="H5" s="51">
        <f>G5</f>
        <v>4296000</v>
      </c>
    </row>
    <row r="6" spans="1:8" s="22" customFormat="1" ht="55.5" customHeight="1">
      <c r="A6" s="21" t="s">
        <v>0</v>
      </c>
      <c r="B6" s="21" t="s">
        <v>27</v>
      </c>
      <c r="C6" s="21">
        <f>C7+C12+C17+C23+C27</f>
        <v>83</v>
      </c>
      <c r="D6" s="21"/>
      <c r="E6" s="21"/>
      <c r="F6" s="21">
        <f>F7+F12+F17+F23+F27</f>
        <v>97800</v>
      </c>
      <c r="G6" s="61">
        <f>G7+G12+G17+G23+G27</f>
        <v>1173600</v>
      </c>
      <c r="H6" s="135"/>
    </row>
    <row r="7" spans="1:8" ht="18" customHeight="1">
      <c r="A7" s="112"/>
      <c r="B7" s="52" t="s">
        <v>78</v>
      </c>
      <c r="C7" s="53">
        <f>SUM(C8:C11)</f>
        <v>15</v>
      </c>
      <c r="D7" s="53"/>
      <c r="E7" s="54"/>
      <c r="F7" s="53">
        <f>SUM(F8:F11)</f>
        <v>17800</v>
      </c>
      <c r="G7" s="80">
        <f>SUM(G8:G11)</f>
        <v>213600</v>
      </c>
      <c r="H7" s="135"/>
    </row>
    <row r="8" spans="1:8" ht="18" customHeight="1">
      <c r="A8" s="113"/>
      <c r="B8" s="102" t="s">
        <v>28</v>
      </c>
      <c r="C8" s="103">
        <v>1</v>
      </c>
      <c r="D8" s="106">
        <v>1.5</v>
      </c>
      <c r="E8" s="29">
        <f>D8*1000</f>
        <v>1500</v>
      </c>
      <c r="F8" s="29">
        <f>C8*E8</f>
        <v>1500</v>
      </c>
      <c r="G8" s="104">
        <f>F8*12</f>
        <v>18000</v>
      </c>
      <c r="H8" s="135"/>
    </row>
    <row r="9" spans="1:8">
      <c r="A9" s="104"/>
      <c r="B9" s="27" t="s">
        <v>29</v>
      </c>
      <c r="C9" s="29">
        <v>1</v>
      </c>
      <c r="D9" s="106">
        <v>1.4</v>
      </c>
      <c r="E9" s="29">
        <f>D9*1000</f>
        <v>1400</v>
      </c>
      <c r="F9" s="32">
        <f>C9*E9</f>
        <v>1400</v>
      </c>
      <c r="G9" s="104">
        <f t="shared" ref="G9:G63" si="0">F9*12</f>
        <v>16800</v>
      </c>
      <c r="H9" s="135"/>
    </row>
    <row r="10" spans="1:8">
      <c r="A10" s="104"/>
      <c r="B10" s="27" t="s">
        <v>30</v>
      </c>
      <c r="C10" s="29">
        <v>12</v>
      </c>
      <c r="D10" s="106">
        <v>1.2</v>
      </c>
      <c r="E10" s="29">
        <f t="shared" ref="E10" si="1">D10*1000</f>
        <v>1200</v>
      </c>
      <c r="F10" s="32">
        <f>C10*E10</f>
        <v>14400</v>
      </c>
      <c r="G10" s="104">
        <f t="shared" si="0"/>
        <v>172800</v>
      </c>
      <c r="H10" s="135"/>
    </row>
    <row r="11" spans="1:8">
      <c r="A11" s="104"/>
      <c r="B11" s="27" t="s">
        <v>15</v>
      </c>
      <c r="C11" s="29">
        <v>1</v>
      </c>
      <c r="D11" s="106">
        <v>0.5</v>
      </c>
      <c r="E11" s="29">
        <f t="shared" ref="E11" si="2">D11*1000</f>
        <v>500</v>
      </c>
      <c r="F11" s="32">
        <f>C11*E11</f>
        <v>500</v>
      </c>
      <c r="G11" s="104">
        <f t="shared" ref="G11" si="3">F11*12</f>
        <v>6000</v>
      </c>
      <c r="H11" s="135"/>
    </row>
    <row r="12" spans="1:8">
      <c r="A12" s="112"/>
      <c r="B12" s="55" t="s">
        <v>79</v>
      </c>
      <c r="C12" s="53">
        <f>SUM(C13:C16)</f>
        <v>22</v>
      </c>
      <c r="D12" s="53"/>
      <c r="E12" s="54"/>
      <c r="F12" s="53">
        <f>SUM(F13:F16)</f>
        <v>26300</v>
      </c>
      <c r="G12" s="53">
        <f>SUM(G13:G16)</f>
        <v>315600</v>
      </c>
      <c r="H12" s="135"/>
    </row>
    <row r="13" spans="1:8">
      <c r="A13" s="113"/>
      <c r="B13" s="105" t="s">
        <v>28</v>
      </c>
      <c r="C13" s="103">
        <v>1</v>
      </c>
      <c r="D13" s="106">
        <v>1.6</v>
      </c>
      <c r="E13" s="29">
        <f>D13*1000</f>
        <v>1600</v>
      </c>
      <c r="F13" s="29">
        <f>C13*E13</f>
        <v>1600</v>
      </c>
      <c r="G13" s="104">
        <f t="shared" si="0"/>
        <v>19200</v>
      </c>
      <c r="H13" s="135"/>
    </row>
    <row r="14" spans="1:8">
      <c r="A14" s="104"/>
      <c r="B14" s="26" t="s">
        <v>29</v>
      </c>
      <c r="C14" s="29">
        <v>1</v>
      </c>
      <c r="D14" s="85">
        <v>1.4</v>
      </c>
      <c r="E14" s="29">
        <f t="shared" ref="E14:E15" si="4">D14*1000</f>
        <v>1400</v>
      </c>
      <c r="F14" s="29">
        <f>C14*E14</f>
        <v>1400</v>
      </c>
      <c r="G14" s="104">
        <f t="shared" si="0"/>
        <v>16800</v>
      </c>
      <c r="H14" s="135"/>
    </row>
    <row r="15" spans="1:8">
      <c r="A15" s="104"/>
      <c r="B15" s="26" t="s">
        <v>30</v>
      </c>
      <c r="C15" s="30">
        <v>19</v>
      </c>
      <c r="D15" s="30">
        <v>1.2</v>
      </c>
      <c r="E15" s="29">
        <f t="shared" si="4"/>
        <v>1200</v>
      </c>
      <c r="F15" s="29">
        <f>C15*E15</f>
        <v>22800</v>
      </c>
      <c r="G15" s="104">
        <f t="shared" si="0"/>
        <v>273600</v>
      </c>
      <c r="H15" s="135"/>
    </row>
    <row r="16" spans="1:8">
      <c r="A16" s="104"/>
      <c r="B16" s="26" t="s">
        <v>15</v>
      </c>
      <c r="C16" s="30">
        <v>1</v>
      </c>
      <c r="D16" s="30">
        <v>0.5</v>
      </c>
      <c r="E16" s="29">
        <f t="shared" ref="E16" si="5">D16*1000</f>
        <v>500</v>
      </c>
      <c r="F16" s="29">
        <f>C16*E16</f>
        <v>500</v>
      </c>
      <c r="G16" s="104">
        <f t="shared" ref="G16" si="6">F16*12</f>
        <v>6000</v>
      </c>
      <c r="H16" s="135"/>
    </row>
    <row r="17" spans="1:8" ht="27" customHeight="1">
      <c r="A17" s="114"/>
      <c r="B17" s="55" t="s">
        <v>80</v>
      </c>
      <c r="C17" s="53">
        <f>SUM(C18:C22)</f>
        <v>23</v>
      </c>
      <c r="D17" s="53"/>
      <c r="E17" s="54"/>
      <c r="F17" s="53">
        <f>SUM(F18:F22)</f>
        <v>27100</v>
      </c>
      <c r="G17" s="53">
        <f>SUM(G18:G22)</f>
        <v>325200</v>
      </c>
      <c r="H17" s="135"/>
    </row>
    <row r="18" spans="1:8" ht="18.75" customHeight="1">
      <c r="A18" s="104"/>
      <c r="B18" s="105" t="s">
        <v>28</v>
      </c>
      <c r="C18" s="103">
        <v>1</v>
      </c>
      <c r="D18" s="106">
        <v>1.6</v>
      </c>
      <c r="E18" s="29">
        <f>D18*1000</f>
        <v>1600</v>
      </c>
      <c r="F18" s="29">
        <f>C18*E18</f>
        <v>1600</v>
      </c>
      <c r="G18" s="104">
        <f t="shared" si="0"/>
        <v>19200</v>
      </c>
      <c r="H18" s="135"/>
    </row>
    <row r="19" spans="1:8">
      <c r="A19" s="104"/>
      <c r="B19" s="26" t="s">
        <v>29</v>
      </c>
      <c r="C19" s="29">
        <v>1</v>
      </c>
      <c r="D19" s="106">
        <v>1.4</v>
      </c>
      <c r="E19" s="29">
        <f t="shared" ref="E19:E22" si="7">D19*1000</f>
        <v>1400</v>
      </c>
      <c r="F19" s="30">
        <f>C19*E19</f>
        <v>1400</v>
      </c>
      <c r="G19" s="104">
        <f t="shared" si="0"/>
        <v>16800</v>
      </c>
      <c r="H19" s="135"/>
    </row>
    <row r="20" spans="1:8">
      <c r="A20" s="104"/>
      <c r="B20" s="26" t="s">
        <v>30</v>
      </c>
      <c r="C20" s="29">
        <v>19</v>
      </c>
      <c r="D20" s="106">
        <v>1.2</v>
      </c>
      <c r="E20" s="29">
        <f t="shared" si="7"/>
        <v>1200</v>
      </c>
      <c r="F20" s="30">
        <f>C20*E20</f>
        <v>22800</v>
      </c>
      <c r="G20" s="104">
        <f t="shared" si="0"/>
        <v>273600</v>
      </c>
      <c r="H20" s="135"/>
    </row>
    <row r="21" spans="1:8">
      <c r="A21" s="104"/>
      <c r="B21" s="31" t="s">
        <v>32</v>
      </c>
      <c r="C21" s="32">
        <v>1</v>
      </c>
      <c r="D21" s="106">
        <v>0.8</v>
      </c>
      <c r="E21" s="29">
        <f t="shared" si="7"/>
        <v>800</v>
      </c>
      <c r="F21" s="30">
        <f>C21*E21</f>
        <v>800</v>
      </c>
      <c r="G21" s="104">
        <f t="shared" si="0"/>
        <v>9600</v>
      </c>
      <c r="H21" s="135"/>
    </row>
    <row r="22" spans="1:8">
      <c r="A22" s="104"/>
      <c r="B22" s="31" t="s">
        <v>15</v>
      </c>
      <c r="C22" s="32">
        <v>1</v>
      </c>
      <c r="D22" s="106">
        <v>0.5</v>
      </c>
      <c r="E22" s="29">
        <f t="shared" si="7"/>
        <v>500</v>
      </c>
      <c r="F22" s="30">
        <f>C22*E22</f>
        <v>500</v>
      </c>
      <c r="G22" s="104">
        <f t="shared" ref="G22" si="8">F22*12</f>
        <v>6000</v>
      </c>
      <c r="H22" s="135"/>
    </row>
    <row r="23" spans="1:8" s="33" customFormat="1">
      <c r="A23" s="112"/>
      <c r="B23" s="55" t="s">
        <v>81</v>
      </c>
      <c r="C23" s="53">
        <f>SUM(C24:C26)</f>
        <v>11</v>
      </c>
      <c r="D23" s="53"/>
      <c r="E23" s="54"/>
      <c r="F23" s="53">
        <f>SUM(F24:F26)</f>
        <v>12800</v>
      </c>
      <c r="G23" s="53">
        <f>SUM(G24:G26)</f>
        <v>153600</v>
      </c>
      <c r="H23" s="135"/>
    </row>
    <row r="24" spans="1:8" s="107" customFormat="1">
      <c r="A24" s="115"/>
      <c r="B24" s="105" t="s">
        <v>28</v>
      </c>
      <c r="C24" s="103">
        <v>1</v>
      </c>
      <c r="D24" s="106">
        <v>1.5</v>
      </c>
      <c r="E24" s="103">
        <f>D24*1000</f>
        <v>1500</v>
      </c>
      <c r="F24" s="103">
        <f>C24*E24</f>
        <v>1500</v>
      </c>
      <c r="G24" s="104">
        <f t="shared" si="0"/>
        <v>18000</v>
      </c>
      <c r="H24" s="135"/>
    </row>
    <row r="25" spans="1:8" s="107" customFormat="1">
      <c r="A25" s="115"/>
      <c r="B25" s="105" t="s">
        <v>30</v>
      </c>
      <c r="C25" s="103">
        <v>9</v>
      </c>
      <c r="D25" s="103">
        <v>1.2</v>
      </c>
      <c r="E25" s="103">
        <f t="shared" ref="E25" si="9">D25*1000</f>
        <v>1200</v>
      </c>
      <c r="F25" s="103">
        <f>C25*E25</f>
        <v>10800</v>
      </c>
      <c r="G25" s="104">
        <f t="shared" si="0"/>
        <v>129600</v>
      </c>
      <c r="H25" s="135"/>
    </row>
    <row r="26" spans="1:8" s="107" customFormat="1">
      <c r="A26" s="115"/>
      <c r="B26" s="105" t="s">
        <v>15</v>
      </c>
      <c r="C26" s="103">
        <v>1</v>
      </c>
      <c r="D26" s="103">
        <v>0.5</v>
      </c>
      <c r="E26" s="103">
        <f t="shared" ref="E26" si="10">D26*1000</f>
        <v>500</v>
      </c>
      <c r="F26" s="103">
        <f>C26*E26</f>
        <v>500</v>
      </c>
      <c r="G26" s="104">
        <f t="shared" ref="G26" si="11">F26*12</f>
        <v>6000</v>
      </c>
      <c r="H26" s="135"/>
    </row>
    <row r="27" spans="1:8" s="33" customFormat="1">
      <c r="A27" s="112"/>
      <c r="B27" s="55" t="s">
        <v>82</v>
      </c>
      <c r="C27" s="53">
        <f>SUM(C28:C32)</f>
        <v>12</v>
      </c>
      <c r="D27" s="53"/>
      <c r="E27" s="53"/>
      <c r="F27" s="53">
        <f>SUM(F28:F32)</f>
        <v>13800</v>
      </c>
      <c r="G27" s="53">
        <f t="shared" si="0"/>
        <v>165600</v>
      </c>
      <c r="H27" s="135"/>
    </row>
    <row r="28" spans="1:8">
      <c r="A28" s="113"/>
      <c r="B28" s="105" t="s">
        <v>28</v>
      </c>
      <c r="C28" s="29">
        <v>1</v>
      </c>
      <c r="D28" s="85">
        <v>1.5</v>
      </c>
      <c r="E28" s="29">
        <f>D28*1000</f>
        <v>1500</v>
      </c>
      <c r="F28" s="29">
        <f>C28*E28</f>
        <v>1500</v>
      </c>
      <c r="G28" s="104">
        <f t="shared" si="0"/>
        <v>18000</v>
      </c>
      <c r="H28" s="135"/>
    </row>
    <row r="29" spans="1:8">
      <c r="A29" s="104"/>
      <c r="B29" s="26" t="s">
        <v>33</v>
      </c>
      <c r="C29" s="29">
        <v>1</v>
      </c>
      <c r="D29" s="85">
        <v>1.4</v>
      </c>
      <c r="E29" s="29">
        <f t="shared" ref="E29:E31" si="12">D29*1000</f>
        <v>1400</v>
      </c>
      <c r="F29" s="29">
        <f>C29*E29</f>
        <v>1400</v>
      </c>
      <c r="G29" s="104">
        <f t="shared" si="0"/>
        <v>16800</v>
      </c>
      <c r="H29" s="135"/>
    </row>
    <row r="30" spans="1:8">
      <c r="A30" s="104"/>
      <c r="B30" s="31" t="s">
        <v>34</v>
      </c>
      <c r="C30" s="29">
        <v>8</v>
      </c>
      <c r="D30" s="85">
        <v>1.2</v>
      </c>
      <c r="E30" s="29">
        <f t="shared" si="12"/>
        <v>1200</v>
      </c>
      <c r="F30" s="29">
        <f>C30*E30</f>
        <v>9600</v>
      </c>
      <c r="G30" s="104">
        <f t="shared" si="0"/>
        <v>115200</v>
      </c>
      <c r="H30" s="135"/>
    </row>
    <row r="31" spans="1:8">
      <c r="A31" s="104"/>
      <c r="B31" s="26" t="s">
        <v>32</v>
      </c>
      <c r="C31" s="29">
        <v>1</v>
      </c>
      <c r="D31" s="85">
        <v>0.8</v>
      </c>
      <c r="E31" s="29">
        <f t="shared" si="12"/>
        <v>800</v>
      </c>
      <c r="F31" s="29">
        <f>C31*E31</f>
        <v>800</v>
      </c>
      <c r="G31" s="104">
        <f t="shared" si="0"/>
        <v>9600</v>
      </c>
      <c r="H31" s="135"/>
    </row>
    <row r="32" spans="1:8">
      <c r="A32" s="104"/>
      <c r="B32" s="26" t="s">
        <v>15</v>
      </c>
      <c r="C32" s="29">
        <v>1</v>
      </c>
      <c r="D32" s="85">
        <v>0.5</v>
      </c>
      <c r="E32" s="29">
        <f t="shared" ref="E32" si="13">D32*1000</f>
        <v>500</v>
      </c>
      <c r="F32" s="29">
        <f>C32*E32</f>
        <v>500</v>
      </c>
      <c r="G32" s="104">
        <f t="shared" ref="G32" si="14">F32*12</f>
        <v>6000</v>
      </c>
      <c r="H32" s="135"/>
    </row>
    <row r="33" spans="1:8">
      <c r="A33" s="116" t="s">
        <v>1</v>
      </c>
      <c r="B33" s="34" t="s">
        <v>141</v>
      </c>
      <c r="C33" s="35">
        <f>C34+C42+C44+C46+C48+C50+C52+C54+C56+C58+C60+C62</f>
        <v>43</v>
      </c>
      <c r="D33" s="35"/>
      <c r="E33" s="36"/>
      <c r="F33" s="35">
        <f>F34+F42+F44+F46+F48+F50+F52+F54+F56+F58+F60+F62</f>
        <v>50900</v>
      </c>
      <c r="G33" s="35">
        <f>G34+G42+G44+G46+G48+G50+G52+G54+G56+G58+G60+G62</f>
        <v>610800</v>
      </c>
      <c r="H33" s="135"/>
    </row>
    <row r="34" spans="1:8">
      <c r="A34" s="112"/>
      <c r="B34" s="56" t="s">
        <v>35</v>
      </c>
      <c r="C34" s="53">
        <f>SUM(C35:C41)</f>
        <v>22</v>
      </c>
      <c r="D34" s="53"/>
      <c r="E34" s="54"/>
      <c r="F34" s="53">
        <f>SUM(F35:F41)</f>
        <v>25700</v>
      </c>
      <c r="G34" s="53">
        <f t="shared" si="0"/>
        <v>308400</v>
      </c>
      <c r="H34" s="135"/>
    </row>
    <row r="35" spans="1:8">
      <c r="A35" s="113"/>
      <c r="B35" s="105" t="s">
        <v>28</v>
      </c>
      <c r="C35" s="29">
        <v>1</v>
      </c>
      <c r="D35" s="85">
        <f>E35/1000</f>
        <v>1.6</v>
      </c>
      <c r="E35" s="29">
        <v>1600</v>
      </c>
      <c r="F35" s="29">
        <f t="shared" ref="F35:F41" si="15">C35*E35</f>
        <v>1600</v>
      </c>
      <c r="G35" s="104">
        <f t="shared" si="0"/>
        <v>19200</v>
      </c>
      <c r="H35" s="135"/>
    </row>
    <row r="36" spans="1:8">
      <c r="A36" s="113"/>
      <c r="B36" s="108" t="s">
        <v>29</v>
      </c>
      <c r="C36" s="29">
        <v>2</v>
      </c>
      <c r="D36" s="85">
        <f t="shared" ref="D36:D87" si="16">+E36/1000</f>
        <v>1.4</v>
      </c>
      <c r="E36" s="29">
        <v>1400</v>
      </c>
      <c r="F36" s="29">
        <f t="shared" si="15"/>
        <v>2800</v>
      </c>
      <c r="G36" s="104">
        <f t="shared" si="0"/>
        <v>33600</v>
      </c>
      <c r="H36" s="135"/>
    </row>
    <row r="37" spans="1:8">
      <c r="A37" s="113"/>
      <c r="B37" s="108" t="s">
        <v>31</v>
      </c>
      <c r="C37" s="29">
        <v>1</v>
      </c>
      <c r="D37" s="85">
        <f t="shared" si="16"/>
        <v>1.2</v>
      </c>
      <c r="E37" s="29">
        <v>1200</v>
      </c>
      <c r="F37" s="29">
        <f t="shared" si="15"/>
        <v>1200</v>
      </c>
      <c r="G37" s="104">
        <f t="shared" ref="G37" si="17">F37*12</f>
        <v>14400</v>
      </c>
      <c r="H37" s="135"/>
    </row>
    <row r="38" spans="1:8">
      <c r="A38" s="113"/>
      <c r="B38" s="37" t="s">
        <v>30</v>
      </c>
      <c r="C38" s="29">
        <v>15</v>
      </c>
      <c r="D38" s="85">
        <f t="shared" si="16"/>
        <v>1.2</v>
      </c>
      <c r="E38" s="29">
        <v>1200</v>
      </c>
      <c r="F38" s="29">
        <f t="shared" si="15"/>
        <v>18000</v>
      </c>
      <c r="G38" s="104">
        <f t="shared" si="0"/>
        <v>216000</v>
      </c>
      <c r="H38" s="135"/>
    </row>
    <row r="39" spans="1:8">
      <c r="A39" s="113"/>
      <c r="B39" s="108" t="s">
        <v>32</v>
      </c>
      <c r="C39" s="29">
        <v>1</v>
      </c>
      <c r="D39" s="85">
        <f t="shared" si="16"/>
        <v>0.8</v>
      </c>
      <c r="E39" s="29">
        <v>800</v>
      </c>
      <c r="F39" s="29">
        <f t="shared" si="15"/>
        <v>800</v>
      </c>
      <c r="G39" s="104">
        <f t="shared" si="0"/>
        <v>9600</v>
      </c>
      <c r="H39" s="135"/>
    </row>
    <row r="40" spans="1:8">
      <c r="A40" s="113"/>
      <c r="B40" s="108" t="s">
        <v>32</v>
      </c>
      <c r="C40" s="29">
        <v>1</v>
      </c>
      <c r="D40" s="85">
        <f t="shared" si="16"/>
        <v>0.8</v>
      </c>
      <c r="E40" s="29">
        <v>800</v>
      </c>
      <c r="F40" s="29">
        <f t="shared" ref="F40" si="18">C40*E40</f>
        <v>800</v>
      </c>
      <c r="G40" s="104">
        <f t="shared" ref="G40" si="19">F40*12</f>
        <v>9600</v>
      </c>
      <c r="H40" s="135"/>
    </row>
    <row r="41" spans="1:8">
      <c r="A41" s="104"/>
      <c r="B41" s="37" t="s">
        <v>15</v>
      </c>
      <c r="C41" s="29">
        <v>1</v>
      </c>
      <c r="D41" s="85">
        <f t="shared" si="16"/>
        <v>0.5</v>
      </c>
      <c r="E41" s="29">
        <v>500</v>
      </c>
      <c r="F41" s="32">
        <f t="shared" si="15"/>
        <v>500</v>
      </c>
      <c r="G41" s="104">
        <f t="shared" si="0"/>
        <v>6000</v>
      </c>
      <c r="H41" s="135"/>
    </row>
    <row r="42" spans="1:8">
      <c r="A42" s="114">
        <v>1</v>
      </c>
      <c r="B42" s="52" t="s">
        <v>83</v>
      </c>
      <c r="C42" s="53">
        <f>C43</f>
        <v>1</v>
      </c>
      <c r="D42" s="54"/>
      <c r="E42" s="54"/>
      <c r="F42" s="53">
        <f>F43</f>
        <v>1200</v>
      </c>
      <c r="G42" s="53">
        <f t="shared" si="0"/>
        <v>14400</v>
      </c>
      <c r="H42" s="135"/>
    </row>
    <row r="43" spans="1:8">
      <c r="A43" s="104"/>
      <c r="B43" s="37" t="s">
        <v>30</v>
      </c>
      <c r="C43" s="29">
        <v>1</v>
      </c>
      <c r="D43" s="85">
        <f t="shared" si="16"/>
        <v>1.2</v>
      </c>
      <c r="E43" s="29">
        <v>1200</v>
      </c>
      <c r="F43" s="29">
        <f>C43*E43</f>
        <v>1200</v>
      </c>
      <c r="G43" s="104">
        <f t="shared" si="0"/>
        <v>14400</v>
      </c>
      <c r="H43" s="135"/>
    </row>
    <row r="44" spans="1:8">
      <c r="A44" s="114">
        <v>2</v>
      </c>
      <c r="B44" s="52" t="s">
        <v>84</v>
      </c>
      <c r="C44" s="53">
        <f>SUM(C45:C45)</f>
        <v>3</v>
      </c>
      <c r="D44" s="54"/>
      <c r="E44" s="54"/>
      <c r="F44" s="53">
        <f>SUM(F45:F45)</f>
        <v>3600</v>
      </c>
      <c r="G44" s="53">
        <f t="shared" si="0"/>
        <v>43200</v>
      </c>
      <c r="H44" s="135"/>
    </row>
    <row r="45" spans="1:8">
      <c r="A45" s="104"/>
      <c r="B45" s="37" t="s">
        <v>30</v>
      </c>
      <c r="C45" s="29">
        <v>3</v>
      </c>
      <c r="D45" s="29">
        <f t="shared" si="16"/>
        <v>1.2</v>
      </c>
      <c r="E45" s="29">
        <v>1200</v>
      </c>
      <c r="F45" s="29">
        <f>C45*E45</f>
        <v>3600</v>
      </c>
      <c r="G45" s="104">
        <f t="shared" si="0"/>
        <v>43200</v>
      </c>
      <c r="H45" s="135"/>
    </row>
    <row r="46" spans="1:8" ht="24" customHeight="1">
      <c r="A46" s="114">
        <v>3</v>
      </c>
      <c r="B46" s="52" t="s">
        <v>85</v>
      </c>
      <c r="C46" s="53">
        <f>SUM(C47:C47)</f>
        <v>2</v>
      </c>
      <c r="D46" s="54"/>
      <c r="E46" s="54"/>
      <c r="F46" s="53">
        <f>SUM(F47:F47)</f>
        <v>2400</v>
      </c>
      <c r="G46" s="53">
        <f t="shared" si="0"/>
        <v>28800</v>
      </c>
      <c r="H46" s="135"/>
    </row>
    <row r="47" spans="1:8">
      <c r="A47" s="104"/>
      <c r="B47" s="37" t="s">
        <v>30</v>
      </c>
      <c r="C47" s="29">
        <v>2</v>
      </c>
      <c r="D47" s="29">
        <f t="shared" si="16"/>
        <v>1.2</v>
      </c>
      <c r="E47" s="29">
        <v>1200</v>
      </c>
      <c r="F47" s="32">
        <f>C47*E47</f>
        <v>2400</v>
      </c>
      <c r="G47" s="104">
        <f t="shared" si="0"/>
        <v>28800</v>
      </c>
      <c r="H47" s="135"/>
    </row>
    <row r="48" spans="1:8">
      <c r="A48" s="114">
        <v>4</v>
      </c>
      <c r="B48" s="52" t="s">
        <v>86</v>
      </c>
      <c r="C48" s="53">
        <f>C49</f>
        <v>1</v>
      </c>
      <c r="D48" s="54"/>
      <c r="E48" s="53"/>
      <c r="F48" s="53">
        <f>F49</f>
        <v>1200</v>
      </c>
      <c r="G48" s="53">
        <f t="shared" si="0"/>
        <v>14400</v>
      </c>
      <c r="H48" s="135"/>
    </row>
    <row r="49" spans="1:8">
      <c r="A49" s="104"/>
      <c r="B49" s="37" t="s">
        <v>30</v>
      </c>
      <c r="C49" s="29">
        <v>1</v>
      </c>
      <c r="D49" s="29">
        <f t="shared" si="16"/>
        <v>1.2</v>
      </c>
      <c r="E49" s="29">
        <v>1200</v>
      </c>
      <c r="F49" s="29">
        <f>C49*E49</f>
        <v>1200</v>
      </c>
      <c r="G49" s="104">
        <f t="shared" si="0"/>
        <v>14400</v>
      </c>
      <c r="H49" s="135"/>
    </row>
    <row r="50" spans="1:8">
      <c r="A50" s="114">
        <v>5</v>
      </c>
      <c r="B50" s="52" t="s">
        <v>87</v>
      </c>
      <c r="C50" s="53">
        <f>SUM(C51:C51)</f>
        <v>2</v>
      </c>
      <c r="D50" s="54"/>
      <c r="E50" s="54"/>
      <c r="F50" s="53">
        <f>SUM(F51:F51)</f>
        <v>2400</v>
      </c>
      <c r="G50" s="53">
        <f t="shared" si="0"/>
        <v>28800</v>
      </c>
      <c r="H50" s="135"/>
    </row>
    <row r="51" spans="1:8">
      <c r="A51" s="104"/>
      <c r="B51" s="37" t="s">
        <v>30</v>
      </c>
      <c r="C51" s="29">
        <v>2</v>
      </c>
      <c r="D51" s="29">
        <f t="shared" si="16"/>
        <v>1.2</v>
      </c>
      <c r="E51" s="29">
        <v>1200</v>
      </c>
      <c r="F51" s="29">
        <f>C51*E51</f>
        <v>2400</v>
      </c>
      <c r="G51" s="104">
        <f t="shared" si="0"/>
        <v>28800</v>
      </c>
      <c r="H51" s="135"/>
    </row>
    <row r="52" spans="1:8">
      <c r="A52" s="114">
        <v>6</v>
      </c>
      <c r="B52" s="52" t="s">
        <v>88</v>
      </c>
      <c r="C52" s="53">
        <f>C53</f>
        <v>1</v>
      </c>
      <c r="D52" s="54"/>
      <c r="E52" s="54"/>
      <c r="F52" s="53">
        <f>F53</f>
        <v>1200</v>
      </c>
      <c r="G52" s="53">
        <f t="shared" si="0"/>
        <v>14400</v>
      </c>
      <c r="H52" s="135"/>
    </row>
    <row r="53" spans="1:8">
      <c r="A53" s="104"/>
      <c r="B53" s="37" t="s">
        <v>30</v>
      </c>
      <c r="C53" s="29">
        <v>1</v>
      </c>
      <c r="D53" s="29">
        <f t="shared" si="16"/>
        <v>1.2</v>
      </c>
      <c r="E53" s="29">
        <v>1200</v>
      </c>
      <c r="F53" s="29">
        <f>C53*E53</f>
        <v>1200</v>
      </c>
      <c r="G53" s="104">
        <f t="shared" si="0"/>
        <v>14400</v>
      </c>
      <c r="H53" s="135"/>
    </row>
    <row r="54" spans="1:8">
      <c r="A54" s="114">
        <v>7</v>
      </c>
      <c r="B54" s="52" t="s">
        <v>89</v>
      </c>
      <c r="C54" s="53">
        <f>SUM(C55:C55)</f>
        <v>2</v>
      </c>
      <c r="D54" s="54"/>
      <c r="E54" s="54"/>
      <c r="F54" s="53">
        <f>SUM(F55:F55)</f>
        <v>2400</v>
      </c>
      <c r="G54" s="53">
        <f t="shared" si="0"/>
        <v>28800</v>
      </c>
      <c r="H54" s="135"/>
    </row>
    <row r="55" spans="1:8">
      <c r="A55" s="104"/>
      <c r="B55" s="37" t="s">
        <v>30</v>
      </c>
      <c r="C55" s="29">
        <v>2</v>
      </c>
      <c r="D55" s="29">
        <f t="shared" si="16"/>
        <v>1.2</v>
      </c>
      <c r="E55" s="29">
        <v>1200</v>
      </c>
      <c r="F55" s="32">
        <f>C55*E55</f>
        <v>2400</v>
      </c>
      <c r="G55" s="104">
        <f t="shared" si="0"/>
        <v>28800</v>
      </c>
      <c r="H55" s="135"/>
    </row>
    <row r="56" spans="1:8">
      <c r="A56" s="114">
        <v>8</v>
      </c>
      <c r="B56" s="52" t="s">
        <v>90</v>
      </c>
      <c r="C56" s="53">
        <f>SUM(C57:C57)</f>
        <v>3</v>
      </c>
      <c r="D56" s="54"/>
      <c r="E56" s="54"/>
      <c r="F56" s="53">
        <f>SUM(F57:F57)</f>
        <v>3600</v>
      </c>
      <c r="G56" s="53">
        <f t="shared" si="0"/>
        <v>43200</v>
      </c>
      <c r="H56" s="135"/>
    </row>
    <row r="57" spans="1:8">
      <c r="A57" s="104"/>
      <c r="B57" s="37" t="s">
        <v>30</v>
      </c>
      <c r="C57" s="29">
        <v>3</v>
      </c>
      <c r="D57" s="29">
        <f t="shared" si="16"/>
        <v>1.2</v>
      </c>
      <c r="E57" s="29">
        <v>1200</v>
      </c>
      <c r="F57" s="29">
        <f>C57*E57</f>
        <v>3600</v>
      </c>
      <c r="G57" s="104">
        <f t="shared" si="0"/>
        <v>43200</v>
      </c>
      <c r="H57" s="135"/>
    </row>
    <row r="58" spans="1:8">
      <c r="A58" s="114">
        <v>9</v>
      </c>
      <c r="B58" s="52" t="s">
        <v>91</v>
      </c>
      <c r="C58" s="53">
        <f>C59</f>
        <v>1</v>
      </c>
      <c r="D58" s="54"/>
      <c r="E58" s="54"/>
      <c r="F58" s="53">
        <f>F59</f>
        <v>1200</v>
      </c>
      <c r="G58" s="53">
        <f t="shared" si="0"/>
        <v>14400</v>
      </c>
      <c r="H58" s="135"/>
    </row>
    <row r="59" spans="1:8">
      <c r="A59" s="104"/>
      <c r="B59" s="37" t="s">
        <v>30</v>
      </c>
      <c r="C59" s="29">
        <v>1</v>
      </c>
      <c r="D59" s="29">
        <f t="shared" si="16"/>
        <v>1.2</v>
      </c>
      <c r="E59" s="29">
        <v>1200</v>
      </c>
      <c r="F59" s="29">
        <f>C59*E59</f>
        <v>1200</v>
      </c>
      <c r="G59" s="104">
        <f t="shared" si="0"/>
        <v>14400</v>
      </c>
      <c r="H59" s="135"/>
    </row>
    <row r="60" spans="1:8">
      <c r="A60" s="114">
        <v>10</v>
      </c>
      <c r="B60" s="52" t="s">
        <v>92</v>
      </c>
      <c r="C60" s="53">
        <f>SUM(C61:C61)</f>
        <v>2</v>
      </c>
      <c r="D60" s="54"/>
      <c r="E60" s="54"/>
      <c r="F60" s="53">
        <f>SUM(F61:F61)</f>
        <v>2400</v>
      </c>
      <c r="G60" s="53">
        <f t="shared" si="0"/>
        <v>28800</v>
      </c>
      <c r="H60" s="135"/>
    </row>
    <row r="61" spans="1:8">
      <c r="A61" s="104"/>
      <c r="B61" s="37" t="s">
        <v>30</v>
      </c>
      <c r="C61" s="29">
        <v>2</v>
      </c>
      <c r="D61" s="29">
        <f t="shared" si="16"/>
        <v>1.2</v>
      </c>
      <c r="E61" s="29">
        <v>1200</v>
      </c>
      <c r="F61" s="32">
        <f>C61*E61</f>
        <v>2400</v>
      </c>
      <c r="G61" s="104">
        <f t="shared" si="0"/>
        <v>28800</v>
      </c>
      <c r="H61" s="135"/>
    </row>
    <row r="62" spans="1:8">
      <c r="A62" s="114">
        <v>11</v>
      </c>
      <c r="B62" s="52" t="s">
        <v>93</v>
      </c>
      <c r="C62" s="53">
        <f>SUM(C63:C63)</f>
        <v>3</v>
      </c>
      <c r="D62" s="54"/>
      <c r="E62" s="54"/>
      <c r="F62" s="53">
        <f>SUM(F63:F63)</f>
        <v>3600</v>
      </c>
      <c r="G62" s="53">
        <f t="shared" si="0"/>
        <v>43200</v>
      </c>
      <c r="H62" s="135"/>
    </row>
    <row r="63" spans="1:8">
      <c r="A63" s="104"/>
      <c r="B63" s="37" t="s">
        <v>30</v>
      </c>
      <c r="C63" s="29">
        <v>3</v>
      </c>
      <c r="D63" s="29">
        <f t="shared" si="16"/>
        <v>1.2</v>
      </c>
      <c r="E63" s="29">
        <v>1200</v>
      </c>
      <c r="F63" s="32">
        <f>C63*E63</f>
        <v>3600</v>
      </c>
      <c r="G63" s="104">
        <f t="shared" si="0"/>
        <v>43200</v>
      </c>
      <c r="H63" s="135"/>
    </row>
    <row r="64" spans="1:8" ht="25.5">
      <c r="A64" s="116" t="s">
        <v>2</v>
      </c>
      <c r="B64" s="38" t="s">
        <v>142</v>
      </c>
      <c r="C64" s="35">
        <f>C65+C71+C73+C75</f>
        <v>9</v>
      </c>
      <c r="D64" s="36"/>
      <c r="E64" s="36"/>
      <c r="F64" s="35">
        <f>F65+F71+F73+F75</f>
        <v>9600</v>
      </c>
      <c r="G64" s="35">
        <f>G65+G71+G73+G75</f>
        <v>115200</v>
      </c>
      <c r="H64" s="135"/>
    </row>
    <row r="65" spans="1:8">
      <c r="A65" s="112"/>
      <c r="B65" s="56" t="s">
        <v>36</v>
      </c>
      <c r="C65" s="53">
        <f>SUM(C66:C70)</f>
        <v>6</v>
      </c>
      <c r="D65" s="54"/>
      <c r="E65" s="54"/>
      <c r="F65" s="53">
        <f>SUM(F66:F70)</f>
        <v>6000</v>
      </c>
      <c r="G65" s="53">
        <f t="shared" ref="G65:G120" si="20">F65*12</f>
        <v>72000</v>
      </c>
      <c r="H65" s="135"/>
    </row>
    <row r="66" spans="1:8">
      <c r="A66" s="113"/>
      <c r="B66" s="108" t="s">
        <v>28</v>
      </c>
      <c r="C66" s="29">
        <v>1</v>
      </c>
      <c r="D66" s="85">
        <f>E66/1000</f>
        <v>1.5</v>
      </c>
      <c r="E66" s="29">
        <v>1500</v>
      </c>
      <c r="F66" s="29">
        <f t="shared" ref="F66:F70" si="21">C66*E66</f>
        <v>1500</v>
      </c>
      <c r="G66" s="104">
        <f t="shared" ref="G66" si="22">F66*12</f>
        <v>18000</v>
      </c>
      <c r="H66" s="135"/>
    </row>
    <row r="67" spans="1:8">
      <c r="A67" s="113"/>
      <c r="B67" s="108" t="s">
        <v>31</v>
      </c>
      <c r="C67" s="29">
        <v>1</v>
      </c>
      <c r="D67" s="85">
        <f t="shared" ref="D67" si="23">+E67/1000</f>
        <v>0.8</v>
      </c>
      <c r="E67" s="29">
        <v>800</v>
      </c>
      <c r="F67" s="29">
        <f t="shared" si="21"/>
        <v>800</v>
      </c>
      <c r="G67" s="104">
        <f t="shared" ref="G67" si="24">F67*12</f>
        <v>9600</v>
      </c>
      <c r="H67" s="135"/>
    </row>
    <row r="68" spans="1:8">
      <c r="A68" s="113"/>
      <c r="B68" s="37" t="s">
        <v>30</v>
      </c>
      <c r="C68" s="29">
        <v>2</v>
      </c>
      <c r="D68" s="29">
        <f t="shared" si="16"/>
        <v>1.2</v>
      </c>
      <c r="E68" s="29">
        <v>1200</v>
      </c>
      <c r="F68" s="29">
        <f t="shared" si="21"/>
        <v>2400</v>
      </c>
      <c r="G68" s="104">
        <f t="shared" si="20"/>
        <v>28800</v>
      </c>
      <c r="H68" s="135"/>
    </row>
    <row r="69" spans="1:8">
      <c r="A69" s="104"/>
      <c r="B69" s="39" t="s">
        <v>32</v>
      </c>
      <c r="C69" s="29">
        <v>1</v>
      </c>
      <c r="D69" s="29">
        <f t="shared" si="16"/>
        <v>0.8</v>
      </c>
      <c r="E69" s="29">
        <v>800</v>
      </c>
      <c r="F69" s="29">
        <f t="shared" si="21"/>
        <v>800</v>
      </c>
      <c r="G69" s="104">
        <f t="shared" si="20"/>
        <v>9600</v>
      </c>
      <c r="H69" s="135"/>
    </row>
    <row r="70" spans="1:8">
      <c r="A70" s="104"/>
      <c r="B70" s="39" t="s">
        <v>15</v>
      </c>
      <c r="C70" s="29">
        <v>1</v>
      </c>
      <c r="D70" s="85">
        <f t="shared" si="16"/>
        <v>0.5</v>
      </c>
      <c r="E70" s="29">
        <v>500</v>
      </c>
      <c r="F70" s="29">
        <f t="shared" si="21"/>
        <v>500</v>
      </c>
      <c r="G70" s="104">
        <f t="shared" si="20"/>
        <v>6000</v>
      </c>
      <c r="H70" s="135"/>
    </row>
    <row r="71" spans="1:8">
      <c r="A71" s="114">
        <v>1</v>
      </c>
      <c r="B71" s="57" t="s">
        <v>94</v>
      </c>
      <c r="C71" s="53">
        <f>C72</f>
        <v>1</v>
      </c>
      <c r="D71" s="54"/>
      <c r="E71" s="54"/>
      <c r="F71" s="53">
        <f>F72</f>
        <v>1200</v>
      </c>
      <c r="G71" s="53">
        <f t="shared" si="20"/>
        <v>14400</v>
      </c>
      <c r="H71" s="135"/>
    </row>
    <row r="72" spans="1:8">
      <c r="A72" s="104"/>
      <c r="B72" s="37" t="s">
        <v>30</v>
      </c>
      <c r="C72" s="29">
        <v>1</v>
      </c>
      <c r="D72" s="29">
        <f t="shared" si="16"/>
        <v>1.2</v>
      </c>
      <c r="E72" s="29">
        <v>1200</v>
      </c>
      <c r="F72" s="32">
        <f>C72*E72</f>
        <v>1200</v>
      </c>
      <c r="G72" s="104">
        <f t="shared" si="20"/>
        <v>14400</v>
      </c>
      <c r="H72" s="135"/>
    </row>
    <row r="73" spans="1:8">
      <c r="A73" s="114">
        <v>2</v>
      </c>
      <c r="B73" s="57" t="s">
        <v>95</v>
      </c>
      <c r="C73" s="53">
        <f>C74</f>
        <v>1</v>
      </c>
      <c r="D73" s="54"/>
      <c r="E73" s="54"/>
      <c r="F73" s="53">
        <f>F74</f>
        <v>1200</v>
      </c>
      <c r="G73" s="53">
        <f t="shared" si="20"/>
        <v>14400</v>
      </c>
      <c r="H73" s="135"/>
    </row>
    <row r="74" spans="1:8">
      <c r="A74" s="104"/>
      <c r="B74" s="37" t="s">
        <v>30</v>
      </c>
      <c r="C74" s="29">
        <v>1</v>
      </c>
      <c r="D74" s="29">
        <f t="shared" si="16"/>
        <v>1.2</v>
      </c>
      <c r="E74" s="29">
        <v>1200</v>
      </c>
      <c r="F74" s="32">
        <f>C74*E74</f>
        <v>1200</v>
      </c>
      <c r="G74" s="104">
        <f t="shared" si="20"/>
        <v>14400</v>
      </c>
      <c r="H74" s="135"/>
    </row>
    <row r="75" spans="1:8">
      <c r="A75" s="114">
        <v>3</v>
      </c>
      <c r="B75" s="57" t="s">
        <v>96</v>
      </c>
      <c r="C75" s="53">
        <f>C76</f>
        <v>1</v>
      </c>
      <c r="D75" s="54"/>
      <c r="E75" s="54"/>
      <c r="F75" s="53">
        <f>F76</f>
        <v>1200</v>
      </c>
      <c r="G75" s="53">
        <f t="shared" si="20"/>
        <v>14400</v>
      </c>
      <c r="H75" s="135"/>
    </row>
    <row r="76" spans="1:8">
      <c r="A76" s="104"/>
      <c r="B76" s="37" t="s">
        <v>30</v>
      </c>
      <c r="C76" s="29">
        <v>1</v>
      </c>
      <c r="D76" s="29">
        <f t="shared" si="16"/>
        <v>1.2</v>
      </c>
      <c r="E76" s="29">
        <v>1200</v>
      </c>
      <c r="F76" s="29">
        <f>C76*E76</f>
        <v>1200</v>
      </c>
      <c r="G76" s="104">
        <f t="shared" si="20"/>
        <v>14400</v>
      </c>
      <c r="H76" s="135"/>
    </row>
    <row r="77" spans="1:8">
      <c r="A77" s="116" t="s">
        <v>16</v>
      </c>
      <c r="B77" s="38" t="s">
        <v>143</v>
      </c>
      <c r="C77" s="35">
        <f>C78+C84+C86</f>
        <v>11</v>
      </c>
      <c r="D77" s="36"/>
      <c r="E77" s="36"/>
      <c r="F77" s="35">
        <f>F78+F84+F86</f>
        <v>12000</v>
      </c>
      <c r="G77" s="35">
        <f>G78+G84+G86</f>
        <v>144000</v>
      </c>
      <c r="H77" s="135"/>
    </row>
    <row r="78" spans="1:8">
      <c r="A78" s="112"/>
      <c r="B78" s="56" t="s">
        <v>37</v>
      </c>
      <c r="C78" s="53">
        <f>SUM(C79:C83)</f>
        <v>7</v>
      </c>
      <c r="D78" s="54"/>
      <c r="E78" s="54"/>
      <c r="F78" s="53">
        <f>SUM(F79:F83)</f>
        <v>7200</v>
      </c>
      <c r="G78" s="53">
        <f t="shared" si="20"/>
        <v>86400</v>
      </c>
      <c r="H78" s="135"/>
    </row>
    <row r="79" spans="1:8">
      <c r="A79" s="113"/>
      <c r="B79" s="108" t="s">
        <v>28</v>
      </c>
      <c r="C79" s="29">
        <v>1</v>
      </c>
      <c r="D79" s="85">
        <f>E79/1000</f>
        <v>1.5</v>
      </c>
      <c r="E79" s="29">
        <v>1500</v>
      </c>
      <c r="F79" s="29">
        <f>C79*E79</f>
        <v>1500</v>
      </c>
      <c r="G79" s="104">
        <f t="shared" si="20"/>
        <v>18000</v>
      </c>
      <c r="H79" s="135"/>
    </row>
    <row r="80" spans="1:8">
      <c r="A80" s="113"/>
      <c r="B80" s="108" t="s">
        <v>31</v>
      </c>
      <c r="C80" s="29">
        <v>1</v>
      </c>
      <c r="D80" s="85">
        <f t="shared" si="16"/>
        <v>0.8</v>
      </c>
      <c r="E80" s="29">
        <v>800</v>
      </c>
      <c r="F80" s="29">
        <f>C80*E80</f>
        <v>800</v>
      </c>
      <c r="G80" s="104">
        <f t="shared" ref="G80" si="25">F80*12</f>
        <v>9600</v>
      </c>
      <c r="H80" s="135"/>
    </row>
    <row r="81" spans="1:8">
      <c r="A81" s="113"/>
      <c r="B81" s="37" t="s">
        <v>30</v>
      </c>
      <c r="C81" s="29">
        <v>3</v>
      </c>
      <c r="D81" s="29">
        <f t="shared" si="16"/>
        <v>1.2</v>
      </c>
      <c r="E81" s="29">
        <v>1200</v>
      </c>
      <c r="F81" s="29">
        <f>C81*E81</f>
        <v>3600</v>
      </c>
      <c r="G81" s="104">
        <f t="shared" si="20"/>
        <v>43200</v>
      </c>
      <c r="H81" s="135"/>
    </row>
    <row r="82" spans="1:8">
      <c r="A82" s="113"/>
      <c r="B82" s="108" t="s">
        <v>32</v>
      </c>
      <c r="C82" s="29">
        <v>1</v>
      </c>
      <c r="D82" s="29">
        <f t="shared" si="16"/>
        <v>0.8</v>
      </c>
      <c r="E82" s="29">
        <v>800</v>
      </c>
      <c r="F82" s="29">
        <f>C82*E82</f>
        <v>800</v>
      </c>
      <c r="G82" s="104">
        <f t="shared" si="20"/>
        <v>9600</v>
      </c>
      <c r="H82" s="135"/>
    </row>
    <row r="83" spans="1:8">
      <c r="A83" s="104"/>
      <c r="B83" s="39" t="s">
        <v>15</v>
      </c>
      <c r="C83" s="29">
        <v>1</v>
      </c>
      <c r="D83" s="29">
        <f t="shared" si="16"/>
        <v>0.5</v>
      </c>
      <c r="E83" s="29">
        <v>500</v>
      </c>
      <c r="F83" s="29">
        <f>C83*E83</f>
        <v>500</v>
      </c>
      <c r="G83" s="104">
        <f t="shared" si="20"/>
        <v>6000</v>
      </c>
      <c r="H83" s="135"/>
    </row>
    <row r="84" spans="1:8">
      <c r="A84" s="114">
        <v>1</v>
      </c>
      <c r="B84" s="57" t="s">
        <v>97</v>
      </c>
      <c r="C84" s="53">
        <f>SUM(C85:C85)</f>
        <v>3</v>
      </c>
      <c r="D84" s="54"/>
      <c r="E84" s="54"/>
      <c r="F84" s="53">
        <f>SUM(F85:F85)</f>
        <v>3600</v>
      </c>
      <c r="G84" s="53">
        <f t="shared" si="20"/>
        <v>43200</v>
      </c>
      <c r="H84" s="135"/>
    </row>
    <row r="85" spans="1:8" s="40" customFormat="1">
      <c r="A85" s="117"/>
      <c r="B85" s="37" t="s">
        <v>30</v>
      </c>
      <c r="C85" s="29">
        <v>3</v>
      </c>
      <c r="D85" s="29">
        <f t="shared" si="16"/>
        <v>1.2</v>
      </c>
      <c r="E85" s="29">
        <v>1200</v>
      </c>
      <c r="F85" s="29">
        <f>C85*E85</f>
        <v>3600</v>
      </c>
      <c r="G85" s="104">
        <f t="shared" si="20"/>
        <v>43200</v>
      </c>
      <c r="H85" s="135"/>
    </row>
    <row r="86" spans="1:8">
      <c r="A86" s="114">
        <v>2</v>
      </c>
      <c r="B86" s="57" t="s">
        <v>98</v>
      </c>
      <c r="C86" s="53">
        <f>C87</f>
        <v>1</v>
      </c>
      <c r="D86" s="54"/>
      <c r="E86" s="54"/>
      <c r="F86" s="53">
        <f>F87</f>
        <v>1200</v>
      </c>
      <c r="G86" s="53">
        <f t="shared" si="20"/>
        <v>14400</v>
      </c>
      <c r="H86" s="135"/>
    </row>
    <row r="87" spans="1:8">
      <c r="A87" s="104"/>
      <c r="B87" s="37" t="s">
        <v>30</v>
      </c>
      <c r="C87" s="29">
        <v>1</v>
      </c>
      <c r="D87" s="29">
        <f t="shared" si="16"/>
        <v>1.2</v>
      </c>
      <c r="E87" s="29">
        <v>1200</v>
      </c>
      <c r="F87" s="29">
        <f>C87*E87</f>
        <v>1200</v>
      </c>
      <c r="G87" s="104">
        <f t="shared" si="20"/>
        <v>14400</v>
      </c>
      <c r="H87" s="135"/>
    </row>
    <row r="88" spans="1:8" s="33" customFormat="1" ht="25.5">
      <c r="A88" s="116" t="s">
        <v>39</v>
      </c>
      <c r="B88" s="38" t="s">
        <v>144</v>
      </c>
      <c r="C88" s="35">
        <f>C89+C95+C97+C99+C102+C104+C106+C108+C110</f>
        <v>25</v>
      </c>
      <c r="D88" s="36"/>
      <c r="E88" s="36"/>
      <c r="F88" s="35">
        <f>F89+F95+F97+F99+F102+F104+F106+F108+F110</f>
        <v>28800</v>
      </c>
      <c r="G88" s="35">
        <f>G89+G95+G97+G99+G102+G104+G106+G108+G110</f>
        <v>345600</v>
      </c>
      <c r="H88" s="135"/>
    </row>
    <row r="89" spans="1:8" s="33" customFormat="1">
      <c r="A89" s="112"/>
      <c r="B89" s="56" t="s">
        <v>38</v>
      </c>
      <c r="C89" s="53">
        <f>SUM(C90:C94)</f>
        <v>10</v>
      </c>
      <c r="D89" s="54"/>
      <c r="E89" s="54"/>
      <c r="F89" s="53">
        <f>SUM(F90:F94)</f>
        <v>10800</v>
      </c>
      <c r="G89" s="53">
        <f>SUM(G90:G94)</f>
        <v>129600</v>
      </c>
      <c r="H89" s="135"/>
    </row>
    <row r="90" spans="1:8">
      <c r="A90" s="113"/>
      <c r="B90" s="105" t="s">
        <v>28</v>
      </c>
      <c r="C90" s="29">
        <v>1</v>
      </c>
      <c r="D90" s="85">
        <f t="shared" ref="D90:D140" si="26">+E90/1000</f>
        <v>1.5</v>
      </c>
      <c r="E90" s="29">
        <v>1500</v>
      </c>
      <c r="F90" s="29">
        <f>C90*E90</f>
        <v>1500</v>
      </c>
      <c r="G90" s="104">
        <f t="shared" si="20"/>
        <v>18000</v>
      </c>
      <c r="H90" s="135"/>
    </row>
    <row r="91" spans="1:8">
      <c r="A91" s="113"/>
      <c r="B91" s="108" t="s">
        <v>31</v>
      </c>
      <c r="C91" s="29">
        <v>1</v>
      </c>
      <c r="D91" s="85">
        <f t="shared" si="26"/>
        <v>0.8</v>
      </c>
      <c r="E91" s="29">
        <v>800</v>
      </c>
      <c r="F91" s="29">
        <f>C91*E91</f>
        <v>800</v>
      </c>
      <c r="G91" s="104">
        <f t="shared" ref="G91" si="27">F91*12</f>
        <v>9600</v>
      </c>
      <c r="H91" s="135"/>
    </row>
    <row r="92" spans="1:8">
      <c r="A92" s="113"/>
      <c r="B92" s="37" t="s">
        <v>30</v>
      </c>
      <c r="C92" s="29">
        <v>6</v>
      </c>
      <c r="D92" s="29">
        <f t="shared" si="26"/>
        <v>1.2</v>
      </c>
      <c r="E92" s="29">
        <v>1200</v>
      </c>
      <c r="F92" s="29">
        <f>C92*E92</f>
        <v>7200</v>
      </c>
      <c r="G92" s="104">
        <f t="shared" si="20"/>
        <v>86400</v>
      </c>
      <c r="H92" s="135"/>
    </row>
    <row r="93" spans="1:8">
      <c r="A93" s="104"/>
      <c r="B93" s="31" t="s">
        <v>32</v>
      </c>
      <c r="C93" s="29">
        <f>1</f>
        <v>1</v>
      </c>
      <c r="D93" s="29">
        <f t="shared" si="26"/>
        <v>0.8</v>
      </c>
      <c r="E93" s="29">
        <v>800</v>
      </c>
      <c r="F93" s="29">
        <f>C93*E93</f>
        <v>800</v>
      </c>
      <c r="G93" s="104">
        <f t="shared" si="20"/>
        <v>9600</v>
      </c>
      <c r="H93" s="135"/>
    </row>
    <row r="94" spans="1:8">
      <c r="A94" s="104"/>
      <c r="B94" s="26" t="s">
        <v>15</v>
      </c>
      <c r="C94" s="29">
        <v>1</v>
      </c>
      <c r="D94" s="85">
        <f t="shared" si="26"/>
        <v>0.5</v>
      </c>
      <c r="E94" s="29">
        <v>500</v>
      </c>
      <c r="F94" s="29">
        <f>C94*E94</f>
        <v>500</v>
      </c>
      <c r="G94" s="104">
        <f t="shared" si="20"/>
        <v>6000</v>
      </c>
      <c r="H94" s="135"/>
    </row>
    <row r="95" spans="1:8" s="33" customFormat="1">
      <c r="A95" s="114">
        <v>1</v>
      </c>
      <c r="B95" s="48" t="s">
        <v>99</v>
      </c>
      <c r="C95" s="53">
        <f>C96</f>
        <v>1</v>
      </c>
      <c r="D95" s="54"/>
      <c r="E95" s="54"/>
      <c r="F95" s="53">
        <f>F96</f>
        <v>1200</v>
      </c>
      <c r="G95" s="53">
        <f t="shared" si="20"/>
        <v>14400</v>
      </c>
      <c r="H95" s="135"/>
    </row>
    <row r="96" spans="1:8">
      <c r="A96" s="104"/>
      <c r="B96" s="37" t="s">
        <v>30</v>
      </c>
      <c r="C96" s="29">
        <v>1</v>
      </c>
      <c r="D96" s="29">
        <f t="shared" si="26"/>
        <v>1.2</v>
      </c>
      <c r="E96" s="29">
        <v>1200</v>
      </c>
      <c r="F96" s="29">
        <f>C96*E96</f>
        <v>1200</v>
      </c>
      <c r="G96" s="104">
        <f t="shared" si="20"/>
        <v>14400</v>
      </c>
      <c r="H96" s="135"/>
    </row>
    <row r="97" spans="1:8">
      <c r="A97" s="114">
        <v>2</v>
      </c>
      <c r="B97" s="58" t="s">
        <v>100</v>
      </c>
      <c r="C97" s="53">
        <f>SUM(C98:C98)</f>
        <v>3</v>
      </c>
      <c r="D97" s="54"/>
      <c r="E97" s="54"/>
      <c r="F97" s="53">
        <f>SUM(F98:F98)</f>
        <v>3600</v>
      </c>
      <c r="G97" s="53">
        <f t="shared" si="20"/>
        <v>43200</v>
      </c>
      <c r="H97" s="135"/>
    </row>
    <row r="98" spans="1:8">
      <c r="A98" s="104"/>
      <c r="B98" s="37" t="s">
        <v>30</v>
      </c>
      <c r="C98" s="29">
        <v>3</v>
      </c>
      <c r="D98" s="29">
        <f>+E98/1000</f>
        <v>1.2</v>
      </c>
      <c r="E98" s="29">
        <v>1200</v>
      </c>
      <c r="F98" s="29">
        <f>C98*E98</f>
        <v>3600</v>
      </c>
      <c r="G98" s="104">
        <f>F98*12</f>
        <v>43200</v>
      </c>
      <c r="H98" s="135"/>
    </row>
    <row r="99" spans="1:8" s="33" customFormat="1">
      <c r="A99" s="114">
        <v>3</v>
      </c>
      <c r="B99" s="58" t="s">
        <v>101</v>
      </c>
      <c r="C99" s="53">
        <f>SUM(C100:C101)</f>
        <v>2</v>
      </c>
      <c r="D99" s="54"/>
      <c r="E99" s="54"/>
      <c r="F99" s="53">
        <f>SUM(F100:F101)</f>
        <v>2400</v>
      </c>
      <c r="G99" s="53">
        <f t="shared" si="20"/>
        <v>28800</v>
      </c>
      <c r="H99" s="135"/>
    </row>
    <row r="100" spans="1:8">
      <c r="A100" s="104"/>
      <c r="B100" s="37" t="s">
        <v>30</v>
      </c>
      <c r="C100" s="29">
        <v>1</v>
      </c>
      <c r="D100" s="29">
        <f t="shared" si="26"/>
        <v>1.2</v>
      </c>
      <c r="E100" s="29">
        <v>1200</v>
      </c>
      <c r="F100" s="29">
        <f>C100*E100</f>
        <v>1200</v>
      </c>
      <c r="G100" s="104">
        <f t="shared" si="20"/>
        <v>14400</v>
      </c>
      <c r="H100" s="135"/>
    </row>
    <row r="101" spans="1:8">
      <c r="A101" s="104"/>
      <c r="B101" s="37" t="s">
        <v>30</v>
      </c>
      <c r="C101" s="29">
        <v>1</v>
      </c>
      <c r="D101" s="29">
        <f t="shared" si="26"/>
        <v>1.2</v>
      </c>
      <c r="E101" s="29">
        <v>1200</v>
      </c>
      <c r="F101" s="29">
        <f>C101*E101</f>
        <v>1200</v>
      </c>
      <c r="G101" s="104">
        <f t="shared" ref="G101" si="28">F101*12</f>
        <v>14400</v>
      </c>
      <c r="H101" s="135"/>
    </row>
    <row r="102" spans="1:8">
      <c r="A102" s="114">
        <v>4</v>
      </c>
      <c r="B102" s="48" t="s">
        <v>102</v>
      </c>
      <c r="C102" s="53">
        <f>SUM(C103:C103)</f>
        <v>2</v>
      </c>
      <c r="D102" s="54"/>
      <c r="E102" s="54"/>
      <c r="F102" s="53">
        <f>SUM(F103:F103)</f>
        <v>2400</v>
      </c>
      <c r="G102" s="53">
        <f t="shared" si="20"/>
        <v>28800</v>
      </c>
      <c r="H102" s="135"/>
    </row>
    <row r="103" spans="1:8">
      <c r="A103" s="104"/>
      <c r="B103" s="37" t="s">
        <v>30</v>
      </c>
      <c r="C103" s="29">
        <v>2</v>
      </c>
      <c r="D103" s="29">
        <f t="shared" si="26"/>
        <v>1.2</v>
      </c>
      <c r="E103" s="29">
        <v>1200</v>
      </c>
      <c r="F103" s="32">
        <f>C103*E103</f>
        <v>2400</v>
      </c>
      <c r="G103" s="104">
        <f t="shared" si="20"/>
        <v>28800</v>
      </c>
      <c r="H103" s="135"/>
    </row>
    <row r="104" spans="1:8" s="33" customFormat="1">
      <c r="A104" s="114">
        <v>5</v>
      </c>
      <c r="B104" s="52" t="s">
        <v>103</v>
      </c>
      <c r="C104" s="53">
        <f>SUM(C105:C105)</f>
        <v>2</v>
      </c>
      <c r="D104" s="54"/>
      <c r="E104" s="54"/>
      <c r="F104" s="53">
        <f>SUM(F105:F105)</f>
        <v>2400</v>
      </c>
      <c r="G104" s="53">
        <f t="shared" si="20"/>
        <v>28800</v>
      </c>
      <c r="H104" s="135"/>
    </row>
    <row r="105" spans="1:8">
      <c r="A105" s="104"/>
      <c r="B105" s="37" t="s">
        <v>30</v>
      </c>
      <c r="C105" s="29">
        <v>2</v>
      </c>
      <c r="D105" s="29">
        <f t="shared" si="26"/>
        <v>1.2</v>
      </c>
      <c r="E105" s="29">
        <v>1200</v>
      </c>
      <c r="F105" s="29">
        <f>C105*E105</f>
        <v>2400</v>
      </c>
      <c r="G105" s="104">
        <f t="shared" si="20"/>
        <v>28800</v>
      </c>
      <c r="H105" s="135"/>
    </row>
    <row r="106" spans="1:8" s="33" customFormat="1">
      <c r="A106" s="114">
        <v>6</v>
      </c>
      <c r="B106" s="57" t="s">
        <v>104</v>
      </c>
      <c r="C106" s="53">
        <f>SUM(C107:C107)</f>
        <v>2</v>
      </c>
      <c r="D106" s="54"/>
      <c r="E106" s="54"/>
      <c r="F106" s="53">
        <f>SUM(F107:F107)</f>
        <v>2400</v>
      </c>
      <c r="G106" s="53">
        <f t="shared" si="20"/>
        <v>28800</v>
      </c>
      <c r="H106" s="135"/>
    </row>
    <row r="107" spans="1:8">
      <c r="A107" s="104"/>
      <c r="B107" s="37" t="s">
        <v>30</v>
      </c>
      <c r="C107" s="29">
        <v>2</v>
      </c>
      <c r="D107" s="29">
        <f t="shared" si="26"/>
        <v>1.2</v>
      </c>
      <c r="E107" s="29">
        <v>1200</v>
      </c>
      <c r="F107" s="29">
        <f>C107*E107</f>
        <v>2400</v>
      </c>
      <c r="G107" s="104">
        <f t="shared" si="20"/>
        <v>28800</v>
      </c>
      <c r="H107" s="135"/>
    </row>
    <row r="108" spans="1:8" s="33" customFormat="1" ht="15.75" customHeight="1">
      <c r="A108" s="114">
        <v>7</v>
      </c>
      <c r="B108" s="48" t="s">
        <v>105</v>
      </c>
      <c r="C108" s="53">
        <f>C109</f>
        <v>1</v>
      </c>
      <c r="D108" s="54"/>
      <c r="E108" s="54"/>
      <c r="F108" s="53">
        <f>F109</f>
        <v>1200</v>
      </c>
      <c r="G108" s="53">
        <f t="shared" si="20"/>
        <v>14400</v>
      </c>
      <c r="H108" s="135"/>
    </row>
    <row r="109" spans="1:8">
      <c r="A109" s="104"/>
      <c r="B109" s="37" t="s">
        <v>30</v>
      </c>
      <c r="C109" s="29">
        <v>1</v>
      </c>
      <c r="D109" s="29">
        <f t="shared" si="26"/>
        <v>1.2</v>
      </c>
      <c r="E109" s="29">
        <v>1200</v>
      </c>
      <c r="F109" s="29">
        <f>C109*E109</f>
        <v>1200</v>
      </c>
      <c r="G109" s="104">
        <f t="shared" si="20"/>
        <v>14400</v>
      </c>
      <c r="H109" s="135"/>
    </row>
    <row r="110" spans="1:8" s="33" customFormat="1">
      <c r="A110" s="114">
        <v>8</v>
      </c>
      <c r="B110" s="48" t="s">
        <v>106</v>
      </c>
      <c r="C110" s="53">
        <f>SUM(C111:C111)</f>
        <v>2</v>
      </c>
      <c r="D110" s="54"/>
      <c r="E110" s="54"/>
      <c r="F110" s="53">
        <f>SUM(F111:F111)</f>
        <v>2400</v>
      </c>
      <c r="G110" s="53">
        <f t="shared" si="20"/>
        <v>28800</v>
      </c>
      <c r="H110" s="135"/>
    </row>
    <row r="111" spans="1:8">
      <c r="A111" s="104"/>
      <c r="B111" s="37" t="s">
        <v>30</v>
      </c>
      <c r="C111" s="29">
        <v>2</v>
      </c>
      <c r="D111" s="29">
        <f t="shared" si="26"/>
        <v>1.2</v>
      </c>
      <c r="E111" s="29">
        <v>1200</v>
      </c>
      <c r="F111" s="29">
        <f>C111*E111</f>
        <v>2400</v>
      </c>
      <c r="G111" s="104">
        <f t="shared" si="20"/>
        <v>28800</v>
      </c>
      <c r="H111" s="135"/>
    </row>
    <row r="112" spans="1:8">
      <c r="A112" s="116" t="s">
        <v>41</v>
      </c>
      <c r="B112" s="38" t="s">
        <v>145</v>
      </c>
      <c r="C112" s="35">
        <f>C113+C120+C122+C124+C126+C128+C130+C132</f>
        <v>35</v>
      </c>
      <c r="D112" s="36"/>
      <c r="E112" s="36"/>
      <c r="F112" s="35">
        <f>F113+F120+F122+F124+F126+F128+F130+F132</f>
        <v>41100</v>
      </c>
      <c r="G112" s="35">
        <f>G113+G120+G122+G124+G126+G128+G130+G132</f>
        <v>493200</v>
      </c>
      <c r="H112" s="135"/>
    </row>
    <row r="113" spans="1:8">
      <c r="A113" s="112"/>
      <c r="B113" s="56" t="s">
        <v>40</v>
      </c>
      <c r="C113" s="53">
        <f>SUM(C114:C119)</f>
        <v>16</v>
      </c>
      <c r="D113" s="54"/>
      <c r="E113" s="54"/>
      <c r="F113" s="53">
        <f>SUM(F114:F119)</f>
        <v>18300</v>
      </c>
      <c r="G113" s="53">
        <f t="shared" si="20"/>
        <v>219600</v>
      </c>
      <c r="H113" s="135"/>
    </row>
    <row r="114" spans="1:8">
      <c r="A114" s="104"/>
      <c r="B114" s="26" t="s">
        <v>28</v>
      </c>
      <c r="C114" s="29">
        <v>1</v>
      </c>
      <c r="D114" s="85">
        <f t="shared" si="26"/>
        <v>1.6</v>
      </c>
      <c r="E114" s="29">
        <v>1600</v>
      </c>
      <c r="F114" s="29">
        <f>C114*E114</f>
        <v>1600</v>
      </c>
      <c r="G114" s="104">
        <f t="shared" si="20"/>
        <v>19200</v>
      </c>
      <c r="H114" s="135"/>
    </row>
    <row r="115" spans="1:8">
      <c r="A115" s="104"/>
      <c r="B115" s="26" t="s">
        <v>29</v>
      </c>
      <c r="C115" s="29">
        <v>1</v>
      </c>
      <c r="D115" s="85">
        <f t="shared" si="26"/>
        <v>1.4</v>
      </c>
      <c r="E115" s="29">
        <v>1400</v>
      </c>
      <c r="F115" s="29">
        <f>C115*E115</f>
        <v>1400</v>
      </c>
      <c r="G115" s="104">
        <f t="shared" ref="G115" si="29">F115*12</f>
        <v>16800</v>
      </c>
      <c r="H115" s="135"/>
    </row>
    <row r="116" spans="1:8">
      <c r="A116" s="104"/>
      <c r="B116" s="26" t="s">
        <v>31</v>
      </c>
      <c r="C116" s="29">
        <v>1</v>
      </c>
      <c r="D116" s="29">
        <f t="shared" si="26"/>
        <v>0.8</v>
      </c>
      <c r="E116" s="29">
        <v>800</v>
      </c>
      <c r="F116" s="29">
        <f>C116*E116</f>
        <v>800</v>
      </c>
      <c r="G116" s="104">
        <f t="shared" ref="G116" si="30">F116*12</f>
        <v>9600</v>
      </c>
      <c r="H116" s="135"/>
    </row>
    <row r="117" spans="1:8">
      <c r="A117" s="104"/>
      <c r="B117" s="37" t="s">
        <v>30</v>
      </c>
      <c r="C117" s="29">
        <v>11</v>
      </c>
      <c r="D117" s="29">
        <f t="shared" si="26"/>
        <v>1.2</v>
      </c>
      <c r="E117" s="29">
        <v>1200</v>
      </c>
      <c r="F117" s="29">
        <f>C117*E117</f>
        <v>13200</v>
      </c>
      <c r="G117" s="104">
        <f t="shared" si="20"/>
        <v>158400</v>
      </c>
      <c r="H117" s="135"/>
    </row>
    <row r="118" spans="1:8">
      <c r="A118" s="104"/>
      <c r="B118" s="26" t="s">
        <v>32</v>
      </c>
      <c r="C118" s="29">
        <v>1</v>
      </c>
      <c r="D118" s="29">
        <v>0.8</v>
      </c>
      <c r="E118" s="29">
        <v>800</v>
      </c>
      <c r="F118" s="29">
        <f t="shared" ref="F118" si="31">C118*E118</f>
        <v>800</v>
      </c>
      <c r="G118" s="104">
        <f t="shared" ref="G118" si="32">F118*12</f>
        <v>9600</v>
      </c>
      <c r="H118" s="135"/>
    </row>
    <row r="119" spans="1:8">
      <c r="A119" s="104"/>
      <c r="B119" s="26" t="s">
        <v>15</v>
      </c>
      <c r="C119" s="29">
        <v>1</v>
      </c>
      <c r="D119" s="85">
        <f t="shared" si="26"/>
        <v>0.5</v>
      </c>
      <c r="E119" s="29">
        <v>500</v>
      </c>
      <c r="F119" s="29">
        <f>C119*E119</f>
        <v>500</v>
      </c>
      <c r="G119" s="104">
        <f t="shared" si="20"/>
        <v>6000</v>
      </c>
      <c r="H119" s="135"/>
    </row>
    <row r="120" spans="1:8">
      <c r="A120" s="114">
        <v>1</v>
      </c>
      <c r="B120" s="57" t="s">
        <v>107</v>
      </c>
      <c r="C120" s="53">
        <f>SUM(C121:C121)</f>
        <v>2</v>
      </c>
      <c r="D120" s="54"/>
      <c r="E120" s="54"/>
      <c r="F120" s="53">
        <f>SUM(F121:F121)</f>
        <v>2400</v>
      </c>
      <c r="G120" s="53">
        <f t="shared" si="20"/>
        <v>28800</v>
      </c>
      <c r="H120" s="135"/>
    </row>
    <row r="121" spans="1:8">
      <c r="A121" s="104"/>
      <c r="B121" s="37" t="s">
        <v>30</v>
      </c>
      <c r="C121" s="29">
        <v>2</v>
      </c>
      <c r="D121" s="29">
        <f t="shared" si="26"/>
        <v>1.2</v>
      </c>
      <c r="E121" s="29">
        <v>1200</v>
      </c>
      <c r="F121" s="29">
        <f>C121*E121</f>
        <v>2400</v>
      </c>
      <c r="G121" s="104">
        <f t="shared" ref="G121:G172" si="33">F121*12</f>
        <v>28800</v>
      </c>
      <c r="H121" s="135"/>
    </row>
    <row r="122" spans="1:8">
      <c r="A122" s="114">
        <v>2</v>
      </c>
      <c r="B122" s="58" t="s">
        <v>108</v>
      </c>
      <c r="C122" s="53">
        <f>SUM(C123:C123)</f>
        <v>2</v>
      </c>
      <c r="D122" s="54"/>
      <c r="E122" s="54"/>
      <c r="F122" s="53">
        <f>SUM(F123:F123)</f>
        <v>2400</v>
      </c>
      <c r="G122" s="53">
        <f t="shared" si="33"/>
        <v>28800</v>
      </c>
      <c r="H122" s="135"/>
    </row>
    <row r="123" spans="1:8">
      <c r="A123" s="104"/>
      <c r="B123" s="37" t="s">
        <v>30</v>
      </c>
      <c r="C123" s="29">
        <v>2</v>
      </c>
      <c r="D123" s="29">
        <f t="shared" si="26"/>
        <v>1.2</v>
      </c>
      <c r="E123" s="29">
        <v>1200</v>
      </c>
      <c r="F123" s="29">
        <f>C123*E123</f>
        <v>2400</v>
      </c>
      <c r="G123" s="104">
        <f t="shared" si="33"/>
        <v>28800</v>
      </c>
      <c r="H123" s="135"/>
    </row>
    <row r="124" spans="1:8">
      <c r="A124" s="114">
        <v>3</v>
      </c>
      <c r="B124" s="58" t="s">
        <v>109</v>
      </c>
      <c r="C124" s="53">
        <f>SUM(C125:C125)</f>
        <v>4</v>
      </c>
      <c r="D124" s="54"/>
      <c r="E124" s="54"/>
      <c r="F124" s="53">
        <f>SUM(F125:F125)</f>
        <v>4800</v>
      </c>
      <c r="G124" s="53">
        <f t="shared" si="33"/>
        <v>57600</v>
      </c>
      <c r="H124" s="135"/>
    </row>
    <row r="125" spans="1:8">
      <c r="A125" s="104"/>
      <c r="B125" s="37" t="s">
        <v>30</v>
      </c>
      <c r="C125" s="29">
        <v>4</v>
      </c>
      <c r="D125" s="29">
        <f t="shared" si="26"/>
        <v>1.2</v>
      </c>
      <c r="E125" s="29">
        <v>1200</v>
      </c>
      <c r="F125" s="29">
        <f>C125*E125</f>
        <v>4800</v>
      </c>
      <c r="G125" s="104">
        <f t="shared" si="33"/>
        <v>57600</v>
      </c>
      <c r="H125" s="135"/>
    </row>
    <row r="126" spans="1:8">
      <c r="A126" s="114">
        <v>4</v>
      </c>
      <c r="B126" s="58" t="s">
        <v>110</v>
      </c>
      <c r="C126" s="53">
        <f>SUM(C127:C127)</f>
        <v>4</v>
      </c>
      <c r="D126" s="54"/>
      <c r="E126" s="54"/>
      <c r="F126" s="53">
        <f>SUM(F127:F127)</f>
        <v>4800</v>
      </c>
      <c r="G126" s="53">
        <f t="shared" si="33"/>
        <v>57600</v>
      </c>
      <c r="H126" s="135"/>
    </row>
    <row r="127" spans="1:8">
      <c r="A127" s="104"/>
      <c r="B127" s="37" t="s">
        <v>30</v>
      </c>
      <c r="C127" s="29">
        <v>4</v>
      </c>
      <c r="D127" s="29">
        <f t="shared" si="26"/>
        <v>1.2</v>
      </c>
      <c r="E127" s="29">
        <v>1200</v>
      </c>
      <c r="F127" s="29">
        <f>C127*E127</f>
        <v>4800</v>
      </c>
      <c r="G127" s="104">
        <f t="shared" si="33"/>
        <v>57600</v>
      </c>
      <c r="H127" s="135"/>
    </row>
    <row r="128" spans="1:8">
      <c r="A128" s="114">
        <v>5</v>
      </c>
      <c r="B128" s="57" t="s">
        <v>111</v>
      </c>
      <c r="C128" s="53">
        <f>SUM(C129:C129)</f>
        <v>2</v>
      </c>
      <c r="D128" s="54"/>
      <c r="E128" s="54"/>
      <c r="F128" s="53">
        <f>SUM(F129:F129)</f>
        <v>2400</v>
      </c>
      <c r="G128" s="53">
        <f t="shared" si="33"/>
        <v>28800</v>
      </c>
      <c r="H128" s="135"/>
    </row>
    <row r="129" spans="1:8">
      <c r="A129" s="104"/>
      <c r="B129" s="37" t="s">
        <v>30</v>
      </c>
      <c r="C129" s="29">
        <v>2</v>
      </c>
      <c r="D129" s="29">
        <f t="shared" si="26"/>
        <v>1.2</v>
      </c>
      <c r="E129" s="29">
        <v>1200</v>
      </c>
      <c r="F129" s="29">
        <f>C129*E129</f>
        <v>2400</v>
      </c>
      <c r="G129" s="104">
        <f t="shared" si="33"/>
        <v>28800</v>
      </c>
      <c r="H129" s="135"/>
    </row>
    <row r="130" spans="1:8">
      <c r="A130" s="114">
        <v>6</v>
      </c>
      <c r="B130" s="57" t="s">
        <v>112</v>
      </c>
      <c r="C130" s="53">
        <f>SUM(C131:C131)</f>
        <v>3</v>
      </c>
      <c r="D130" s="54"/>
      <c r="E130" s="54"/>
      <c r="F130" s="53">
        <f>SUM(F131:F131)</f>
        <v>3600</v>
      </c>
      <c r="G130" s="53">
        <f t="shared" si="33"/>
        <v>43200</v>
      </c>
      <c r="H130" s="135"/>
    </row>
    <row r="131" spans="1:8">
      <c r="A131" s="104"/>
      <c r="B131" s="37" t="s">
        <v>30</v>
      </c>
      <c r="C131" s="29">
        <v>3</v>
      </c>
      <c r="D131" s="29">
        <f t="shared" si="26"/>
        <v>1.2</v>
      </c>
      <c r="E131" s="29">
        <v>1200</v>
      </c>
      <c r="F131" s="29">
        <f>C131*E131</f>
        <v>3600</v>
      </c>
      <c r="G131" s="104">
        <f t="shared" si="33"/>
        <v>43200</v>
      </c>
      <c r="H131" s="135"/>
    </row>
    <row r="132" spans="1:8">
      <c r="A132" s="114">
        <v>7</v>
      </c>
      <c r="B132" s="58" t="s">
        <v>113</v>
      </c>
      <c r="C132" s="53">
        <f>SUM(C133:C133)</f>
        <v>2</v>
      </c>
      <c r="D132" s="54"/>
      <c r="E132" s="54"/>
      <c r="F132" s="53">
        <f>SUM(F133:F133)</f>
        <v>2400</v>
      </c>
      <c r="G132" s="53">
        <f t="shared" si="33"/>
        <v>28800</v>
      </c>
      <c r="H132" s="135"/>
    </row>
    <row r="133" spans="1:8">
      <c r="A133" s="104"/>
      <c r="B133" s="37" t="s">
        <v>30</v>
      </c>
      <c r="C133" s="29">
        <v>2</v>
      </c>
      <c r="D133" s="29">
        <f t="shared" si="26"/>
        <v>1.2</v>
      </c>
      <c r="E133" s="29">
        <v>1200</v>
      </c>
      <c r="F133" s="29">
        <f>C133*E133</f>
        <v>2400</v>
      </c>
      <c r="G133" s="104">
        <f t="shared" si="33"/>
        <v>28800</v>
      </c>
      <c r="H133" s="135"/>
    </row>
    <row r="134" spans="1:8" s="33" customFormat="1" ht="25.5">
      <c r="A134" s="116" t="s">
        <v>43</v>
      </c>
      <c r="B134" s="38" t="s">
        <v>146</v>
      </c>
      <c r="C134" s="41">
        <f>C135+C141+C143+C145+C147+C149</f>
        <v>16</v>
      </c>
      <c r="D134" s="36"/>
      <c r="E134" s="41"/>
      <c r="F134" s="41">
        <f>F135+F141+F143+F145+F147+F149</f>
        <v>18000</v>
      </c>
      <c r="G134" s="41">
        <f>G135+G141+G143+G145+G147+G149</f>
        <v>216000</v>
      </c>
      <c r="H134" s="135"/>
    </row>
    <row r="135" spans="1:8" s="33" customFormat="1">
      <c r="A135" s="112"/>
      <c r="B135" s="56" t="s">
        <v>42</v>
      </c>
      <c r="C135" s="59">
        <f>SUM(C136:C140)</f>
        <v>7</v>
      </c>
      <c r="D135" s="54"/>
      <c r="E135" s="59"/>
      <c r="F135" s="59">
        <f>SUM(F136:F140)</f>
        <v>7200</v>
      </c>
      <c r="G135" s="59">
        <f t="shared" si="33"/>
        <v>86400</v>
      </c>
      <c r="H135" s="135"/>
    </row>
    <row r="136" spans="1:8">
      <c r="A136" s="113"/>
      <c r="B136" s="108" t="s">
        <v>28</v>
      </c>
      <c r="C136" s="103">
        <v>1</v>
      </c>
      <c r="D136" s="85">
        <f t="shared" si="26"/>
        <v>1.5</v>
      </c>
      <c r="E136" s="103">
        <v>1500</v>
      </c>
      <c r="F136" s="103">
        <f>C136*E136</f>
        <v>1500</v>
      </c>
      <c r="G136" s="104">
        <f t="shared" ref="G136" si="34">F136*12</f>
        <v>18000</v>
      </c>
      <c r="H136" s="135"/>
    </row>
    <row r="137" spans="1:8">
      <c r="A137" s="113"/>
      <c r="B137" s="108" t="s">
        <v>31</v>
      </c>
      <c r="C137" s="103">
        <v>1</v>
      </c>
      <c r="D137" s="29">
        <f t="shared" si="26"/>
        <v>0.8</v>
      </c>
      <c r="E137" s="103">
        <v>800</v>
      </c>
      <c r="F137" s="103">
        <f>C137*E137</f>
        <v>800</v>
      </c>
      <c r="G137" s="104">
        <f t="shared" ref="G137" si="35">F137*12</f>
        <v>9600</v>
      </c>
      <c r="H137" s="135"/>
    </row>
    <row r="138" spans="1:8">
      <c r="A138" s="113"/>
      <c r="B138" s="37" t="s">
        <v>30</v>
      </c>
      <c r="C138" s="103">
        <v>3</v>
      </c>
      <c r="D138" s="29">
        <f t="shared" si="26"/>
        <v>1.2</v>
      </c>
      <c r="E138" s="103">
        <v>1200</v>
      </c>
      <c r="F138" s="103">
        <f>C138*E138</f>
        <v>3600</v>
      </c>
      <c r="G138" s="104">
        <f t="shared" si="33"/>
        <v>43200</v>
      </c>
      <c r="H138" s="135"/>
    </row>
    <row r="139" spans="1:8">
      <c r="A139" s="113"/>
      <c r="B139" s="108" t="s">
        <v>32</v>
      </c>
      <c r="C139" s="103">
        <v>1</v>
      </c>
      <c r="D139" s="29">
        <f t="shared" si="26"/>
        <v>0.8</v>
      </c>
      <c r="E139" s="103">
        <v>800</v>
      </c>
      <c r="F139" s="103">
        <f>C139*E139</f>
        <v>800</v>
      </c>
      <c r="G139" s="104">
        <f t="shared" si="33"/>
        <v>9600</v>
      </c>
      <c r="H139" s="135"/>
    </row>
    <row r="140" spans="1:8">
      <c r="A140" s="104"/>
      <c r="B140" s="27" t="s">
        <v>15</v>
      </c>
      <c r="C140" s="32">
        <v>1</v>
      </c>
      <c r="D140" s="29">
        <f t="shared" si="26"/>
        <v>0.5</v>
      </c>
      <c r="E140" s="32">
        <v>500</v>
      </c>
      <c r="F140" s="32">
        <f>C140*E140</f>
        <v>500</v>
      </c>
      <c r="G140" s="104">
        <f t="shared" si="33"/>
        <v>6000</v>
      </c>
      <c r="H140" s="135"/>
    </row>
    <row r="141" spans="1:8" s="33" customFormat="1">
      <c r="A141" s="114">
        <v>1</v>
      </c>
      <c r="B141" s="52" t="s">
        <v>114</v>
      </c>
      <c r="C141" s="53">
        <f>C142</f>
        <v>1</v>
      </c>
      <c r="D141" s="54"/>
      <c r="E141" s="54"/>
      <c r="F141" s="53">
        <f>F142</f>
        <v>1200</v>
      </c>
      <c r="G141" s="53">
        <f t="shared" si="33"/>
        <v>14400</v>
      </c>
      <c r="H141" s="135"/>
    </row>
    <row r="142" spans="1:8">
      <c r="A142" s="104"/>
      <c r="B142" s="37" t="s">
        <v>30</v>
      </c>
      <c r="C142" s="29">
        <v>1</v>
      </c>
      <c r="D142" s="29">
        <f t="shared" ref="D142:D195" si="36">+E142/1000</f>
        <v>1.2</v>
      </c>
      <c r="E142" s="29">
        <v>1200</v>
      </c>
      <c r="F142" s="29">
        <f>C142*E142</f>
        <v>1200</v>
      </c>
      <c r="G142" s="104">
        <f t="shared" si="33"/>
        <v>14400</v>
      </c>
      <c r="H142" s="135"/>
    </row>
    <row r="143" spans="1:8" s="33" customFormat="1">
      <c r="A143" s="114">
        <v>2</v>
      </c>
      <c r="B143" s="52" t="s">
        <v>115</v>
      </c>
      <c r="C143" s="53">
        <f>SUM(C144:C144)</f>
        <v>2</v>
      </c>
      <c r="D143" s="54"/>
      <c r="E143" s="54"/>
      <c r="F143" s="53">
        <f>SUM(F144:F144)</f>
        <v>2400</v>
      </c>
      <c r="G143" s="53">
        <f t="shared" si="33"/>
        <v>28800</v>
      </c>
      <c r="H143" s="135"/>
    </row>
    <row r="144" spans="1:8">
      <c r="A144" s="104"/>
      <c r="B144" s="37" t="s">
        <v>30</v>
      </c>
      <c r="C144" s="29">
        <v>2</v>
      </c>
      <c r="D144" s="29">
        <f t="shared" si="36"/>
        <v>1.2</v>
      </c>
      <c r="E144" s="29">
        <v>1200</v>
      </c>
      <c r="F144" s="29">
        <f>C144*E144</f>
        <v>2400</v>
      </c>
      <c r="G144" s="104">
        <f t="shared" si="33"/>
        <v>28800</v>
      </c>
      <c r="H144" s="135"/>
    </row>
    <row r="145" spans="1:8" s="33" customFormat="1">
      <c r="A145" s="114">
        <v>3</v>
      </c>
      <c r="B145" s="52" t="s">
        <v>116</v>
      </c>
      <c r="C145" s="53">
        <f>SUM(C146:C146)</f>
        <v>2</v>
      </c>
      <c r="D145" s="54"/>
      <c r="E145" s="54"/>
      <c r="F145" s="53">
        <f>SUM(F146:F146)</f>
        <v>2400</v>
      </c>
      <c r="G145" s="53">
        <f t="shared" si="33"/>
        <v>28800</v>
      </c>
      <c r="H145" s="135"/>
    </row>
    <row r="146" spans="1:8">
      <c r="A146" s="104"/>
      <c r="B146" s="37" t="s">
        <v>30</v>
      </c>
      <c r="C146" s="29">
        <v>2</v>
      </c>
      <c r="D146" s="29">
        <f t="shared" si="36"/>
        <v>1.2</v>
      </c>
      <c r="E146" s="29">
        <v>1200</v>
      </c>
      <c r="F146" s="29">
        <f>C146*E146</f>
        <v>2400</v>
      </c>
      <c r="G146" s="104">
        <f t="shared" si="33"/>
        <v>28800</v>
      </c>
      <c r="H146" s="135"/>
    </row>
    <row r="147" spans="1:8" s="33" customFormat="1">
      <c r="A147" s="114">
        <v>4</v>
      </c>
      <c r="B147" s="52" t="s">
        <v>117</v>
      </c>
      <c r="C147" s="53">
        <f>SUM(C148:C148)</f>
        <v>2</v>
      </c>
      <c r="D147" s="54"/>
      <c r="E147" s="54"/>
      <c r="F147" s="53">
        <f>SUM(F148:F148)</f>
        <v>2400</v>
      </c>
      <c r="G147" s="53">
        <f t="shared" si="33"/>
        <v>28800</v>
      </c>
      <c r="H147" s="135"/>
    </row>
    <row r="148" spans="1:8">
      <c r="A148" s="104"/>
      <c r="B148" s="37" t="s">
        <v>30</v>
      </c>
      <c r="C148" s="29">
        <v>2</v>
      </c>
      <c r="D148" s="29">
        <f t="shared" si="36"/>
        <v>1.2</v>
      </c>
      <c r="E148" s="29">
        <v>1200</v>
      </c>
      <c r="F148" s="29">
        <f>C148*E148</f>
        <v>2400</v>
      </c>
      <c r="G148" s="104">
        <f t="shared" si="33"/>
        <v>28800</v>
      </c>
      <c r="H148" s="135"/>
    </row>
    <row r="149" spans="1:8" s="33" customFormat="1">
      <c r="A149" s="114">
        <v>5</v>
      </c>
      <c r="B149" s="52" t="s">
        <v>118</v>
      </c>
      <c r="C149" s="53">
        <f>SUM(C150:C150)</f>
        <v>2</v>
      </c>
      <c r="D149" s="54"/>
      <c r="E149" s="54"/>
      <c r="F149" s="53">
        <f>SUM(F150:F150)</f>
        <v>2400</v>
      </c>
      <c r="G149" s="53">
        <f t="shared" si="33"/>
        <v>28800</v>
      </c>
      <c r="H149" s="135"/>
    </row>
    <row r="150" spans="1:8">
      <c r="A150" s="104"/>
      <c r="B150" s="37" t="s">
        <v>30</v>
      </c>
      <c r="C150" s="29">
        <v>2</v>
      </c>
      <c r="D150" s="29">
        <f t="shared" si="36"/>
        <v>1.2</v>
      </c>
      <c r="E150" s="29">
        <v>1200</v>
      </c>
      <c r="F150" s="29">
        <f>C150*E150</f>
        <v>2400</v>
      </c>
      <c r="G150" s="104">
        <f t="shared" si="33"/>
        <v>28800</v>
      </c>
      <c r="H150" s="135"/>
    </row>
    <row r="151" spans="1:8" ht="25.5">
      <c r="A151" s="116" t="s">
        <v>45</v>
      </c>
      <c r="B151" s="38" t="s">
        <v>147</v>
      </c>
      <c r="C151" s="41">
        <f>C152+C158+C160+C162+C165</f>
        <v>15</v>
      </c>
      <c r="D151" s="36"/>
      <c r="E151" s="41"/>
      <c r="F151" s="41">
        <f>F152+F158+F160+F162+F165</f>
        <v>16800</v>
      </c>
      <c r="G151" s="41">
        <f>G152+G158+G160+G162+G165</f>
        <v>201600</v>
      </c>
      <c r="H151" s="135"/>
    </row>
    <row r="152" spans="1:8">
      <c r="A152" s="112"/>
      <c r="B152" s="56" t="s">
        <v>44</v>
      </c>
      <c r="C152" s="59">
        <f>SUM(C153:C157)</f>
        <v>9</v>
      </c>
      <c r="D152" s="54"/>
      <c r="E152" s="59"/>
      <c r="F152" s="59">
        <f>SUM(F153:F157)</f>
        <v>9600</v>
      </c>
      <c r="G152" s="59">
        <f t="shared" si="33"/>
        <v>115200</v>
      </c>
      <c r="H152" s="135"/>
    </row>
    <row r="153" spans="1:8">
      <c r="A153" s="104"/>
      <c r="B153" s="27" t="s">
        <v>28</v>
      </c>
      <c r="C153" s="29">
        <v>1</v>
      </c>
      <c r="D153" s="85">
        <f t="shared" ref="D153:D154" si="37">+E153/1000</f>
        <v>1.5</v>
      </c>
      <c r="E153" s="29">
        <v>1500</v>
      </c>
      <c r="F153" s="29">
        <f>C153*E153</f>
        <v>1500</v>
      </c>
      <c r="G153" s="104">
        <f t="shared" ref="G153" si="38">F153*12</f>
        <v>18000</v>
      </c>
      <c r="H153" s="135"/>
    </row>
    <row r="154" spans="1:8">
      <c r="A154" s="104"/>
      <c r="B154" s="27" t="s">
        <v>31</v>
      </c>
      <c r="C154" s="29">
        <v>1</v>
      </c>
      <c r="D154" s="85">
        <f t="shared" si="37"/>
        <v>0.8</v>
      </c>
      <c r="E154" s="29">
        <v>800</v>
      </c>
      <c r="F154" s="29">
        <f>C154*E154</f>
        <v>800</v>
      </c>
      <c r="G154" s="104">
        <f t="shared" ref="G154" si="39">F154*12</f>
        <v>9600</v>
      </c>
      <c r="H154" s="135"/>
    </row>
    <row r="155" spans="1:8">
      <c r="A155" s="104"/>
      <c r="B155" s="37" t="s">
        <v>30</v>
      </c>
      <c r="C155" s="29">
        <v>5</v>
      </c>
      <c r="D155" s="29">
        <f t="shared" si="36"/>
        <v>1.2</v>
      </c>
      <c r="E155" s="29">
        <v>1200</v>
      </c>
      <c r="F155" s="29">
        <f>C155*E155</f>
        <v>6000</v>
      </c>
      <c r="G155" s="104">
        <f t="shared" si="33"/>
        <v>72000</v>
      </c>
      <c r="H155" s="135"/>
    </row>
    <row r="156" spans="1:8">
      <c r="A156" s="104"/>
      <c r="B156" s="27" t="s">
        <v>32</v>
      </c>
      <c r="C156" s="29">
        <v>1</v>
      </c>
      <c r="D156" s="29">
        <f t="shared" si="36"/>
        <v>0.8</v>
      </c>
      <c r="E156" s="29">
        <v>800</v>
      </c>
      <c r="F156" s="29">
        <f>C156*E156</f>
        <v>800</v>
      </c>
      <c r="G156" s="104">
        <f t="shared" si="33"/>
        <v>9600</v>
      </c>
      <c r="H156" s="135"/>
    </row>
    <row r="157" spans="1:8">
      <c r="A157" s="104"/>
      <c r="B157" s="27" t="s">
        <v>15</v>
      </c>
      <c r="C157" s="29">
        <v>1</v>
      </c>
      <c r="D157" s="85">
        <f t="shared" si="36"/>
        <v>0.5</v>
      </c>
      <c r="E157" s="29">
        <v>500</v>
      </c>
      <c r="F157" s="29">
        <f>C157*E157</f>
        <v>500</v>
      </c>
      <c r="G157" s="104">
        <f t="shared" si="33"/>
        <v>6000</v>
      </c>
      <c r="H157" s="135"/>
    </row>
    <row r="158" spans="1:8" s="33" customFormat="1">
      <c r="A158" s="114">
        <v>1</v>
      </c>
      <c r="B158" s="52" t="s">
        <v>119</v>
      </c>
      <c r="C158" s="53">
        <f>SUM(C159:C159)</f>
        <v>3</v>
      </c>
      <c r="D158" s="54"/>
      <c r="E158" s="54"/>
      <c r="F158" s="53">
        <f>SUM(F159:F159)</f>
        <v>3600</v>
      </c>
      <c r="G158" s="53">
        <f t="shared" si="33"/>
        <v>43200</v>
      </c>
      <c r="H158" s="135"/>
    </row>
    <row r="159" spans="1:8">
      <c r="A159" s="104"/>
      <c r="B159" s="37" t="s">
        <v>30</v>
      </c>
      <c r="C159" s="29">
        <v>3</v>
      </c>
      <c r="D159" s="29">
        <f t="shared" si="36"/>
        <v>1.2</v>
      </c>
      <c r="E159" s="29">
        <v>1200</v>
      </c>
      <c r="F159" s="32">
        <f>C159*E159</f>
        <v>3600</v>
      </c>
      <c r="G159" s="104">
        <f t="shared" si="33"/>
        <v>43200</v>
      </c>
      <c r="H159" s="135"/>
    </row>
    <row r="160" spans="1:8" s="33" customFormat="1">
      <c r="A160" s="114">
        <v>2</v>
      </c>
      <c r="B160" s="52" t="s">
        <v>120</v>
      </c>
      <c r="C160" s="53">
        <f>SUM(C161:C161)</f>
        <v>2</v>
      </c>
      <c r="D160" s="54"/>
      <c r="E160" s="54"/>
      <c r="F160" s="53">
        <f>SUM(F161:F161)</f>
        <v>2400</v>
      </c>
      <c r="G160" s="53">
        <f t="shared" si="33"/>
        <v>28800</v>
      </c>
      <c r="H160" s="135"/>
    </row>
    <row r="161" spans="1:8">
      <c r="A161" s="104"/>
      <c r="B161" s="37" t="s">
        <v>30</v>
      </c>
      <c r="C161" s="32">
        <v>2</v>
      </c>
      <c r="D161" s="29">
        <f t="shared" si="36"/>
        <v>1.2</v>
      </c>
      <c r="E161" s="32">
        <v>1200</v>
      </c>
      <c r="F161" s="32">
        <f>C161*E161</f>
        <v>2400</v>
      </c>
      <c r="G161" s="104">
        <f t="shared" si="33"/>
        <v>28800</v>
      </c>
      <c r="H161" s="135"/>
    </row>
    <row r="162" spans="1:8">
      <c r="A162" s="114">
        <v>3</v>
      </c>
      <c r="B162" s="52" t="s">
        <v>121</v>
      </c>
      <c r="C162" s="53">
        <v>0</v>
      </c>
      <c r="D162" s="54"/>
      <c r="E162" s="54"/>
      <c r="F162" s="53">
        <f>F163+F164</f>
        <v>0</v>
      </c>
      <c r="G162" s="53">
        <f t="shared" si="33"/>
        <v>0</v>
      </c>
      <c r="H162" s="135"/>
    </row>
    <row r="163" spans="1:8" s="25" customFormat="1">
      <c r="A163" s="79"/>
      <c r="B163" s="43"/>
      <c r="C163" s="24"/>
      <c r="D163" s="24"/>
      <c r="E163" s="24"/>
      <c r="F163" s="24"/>
      <c r="G163" s="79">
        <f t="shared" si="33"/>
        <v>0</v>
      </c>
      <c r="H163" s="135"/>
    </row>
    <row r="164" spans="1:8">
      <c r="A164" s="104"/>
      <c r="B164" s="27"/>
      <c r="C164" s="28"/>
      <c r="D164" s="24"/>
      <c r="E164" s="28"/>
      <c r="F164" s="28"/>
      <c r="G164" s="79">
        <f t="shared" si="33"/>
        <v>0</v>
      </c>
      <c r="H164" s="135"/>
    </row>
    <row r="165" spans="1:8">
      <c r="A165" s="114">
        <v>4</v>
      </c>
      <c r="B165" s="52" t="s">
        <v>122</v>
      </c>
      <c r="C165" s="53">
        <f>C166</f>
        <v>1</v>
      </c>
      <c r="D165" s="54"/>
      <c r="E165" s="54"/>
      <c r="F165" s="53">
        <f>F166</f>
        <v>1200</v>
      </c>
      <c r="G165" s="53">
        <f t="shared" si="33"/>
        <v>14400</v>
      </c>
      <c r="H165" s="135"/>
    </row>
    <row r="166" spans="1:8">
      <c r="A166" s="104"/>
      <c r="B166" s="37" t="s">
        <v>30</v>
      </c>
      <c r="C166" s="29">
        <v>1</v>
      </c>
      <c r="D166" s="29">
        <f t="shared" si="36"/>
        <v>1.2</v>
      </c>
      <c r="E166" s="29">
        <v>1200</v>
      </c>
      <c r="F166" s="32">
        <f>C166*E166</f>
        <v>1200</v>
      </c>
      <c r="G166" s="104">
        <f t="shared" si="33"/>
        <v>14400</v>
      </c>
      <c r="H166" s="135"/>
    </row>
    <row r="167" spans="1:8">
      <c r="A167" s="116" t="s">
        <v>47</v>
      </c>
      <c r="B167" s="38" t="s">
        <v>148</v>
      </c>
      <c r="C167" s="41">
        <f>C168+C174+C176+C178+C181+C183</f>
        <v>16</v>
      </c>
      <c r="D167" s="36"/>
      <c r="E167" s="41"/>
      <c r="F167" s="41">
        <f>F168+F174+F176+F178+F181+F183</f>
        <v>18000</v>
      </c>
      <c r="G167" s="41">
        <f>G168+G174+G176+G178+G181+G183</f>
        <v>216000</v>
      </c>
      <c r="H167" s="135"/>
    </row>
    <row r="168" spans="1:8">
      <c r="A168" s="112"/>
      <c r="B168" s="56" t="s">
        <v>46</v>
      </c>
      <c r="C168" s="59">
        <f>SUM(C169:C173)</f>
        <v>9</v>
      </c>
      <c r="D168" s="54"/>
      <c r="E168" s="59"/>
      <c r="F168" s="59">
        <f>SUM(F169:F173)</f>
        <v>9600</v>
      </c>
      <c r="G168" s="59">
        <f t="shared" si="33"/>
        <v>115200</v>
      </c>
      <c r="H168" s="135"/>
    </row>
    <row r="169" spans="1:8">
      <c r="A169" s="104"/>
      <c r="B169" s="37" t="s">
        <v>28</v>
      </c>
      <c r="C169" s="29">
        <v>1</v>
      </c>
      <c r="D169" s="29">
        <f t="shared" ref="D169:D170" si="40">+E169/1000</f>
        <v>1.5</v>
      </c>
      <c r="E169" s="29">
        <v>1500</v>
      </c>
      <c r="F169" s="29">
        <f>C169*E169</f>
        <v>1500</v>
      </c>
      <c r="G169" s="104">
        <f t="shared" ref="G169" si="41">F169*12</f>
        <v>18000</v>
      </c>
      <c r="H169" s="135"/>
    </row>
    <row r="170" spans="1:8">
      <c r="A170" s="104"/>
      <c r="B170" s="37" t="s">
        <v>31</v>
      </c>
      <c r="C170" s="29">
        <v>1</v>
      </c>
      <c r="D170" s="29">
        <f t="shared" si="40"/>
        <v>0.8</v>
      </c>
      <c r="E170" s="29">
        <v>800</v>
      </c>
      <c r="F170" s="29">
        <f>C170*E170</f>
        <v>800</v>
      </c>
      <c r="G170" s="104">
        <f t="shared" ref="G170" si="42">F170*12</f>
        <v>9600</v>
      </c>
      <c r="H170" s="135"/>
    </row>
    <row r="171" spans="1:8">
      <c r="A171" s="104"/>
      <c r="B171" s="37" t="s">
        <v>30</v>
      </c>
      <c r="C171" s="29">
        <v>5</v>
      </c>
      <c r="D171" s="29">
        <f t="shared" si="36"/>
        <v>1.2</v>
      </c>
      <c r="E171" s="29">
        <v>1200</v>
      </c>
      <c r="F171" s="29">
        <f>C171*E171</f>
        <v>6000</v>
      </c>
      <c r="G171" s="104">
        <f t="shared" si="33"/>
        <v>72000</v>
      </c>
      <c r="H171" s="135"/>
    </row>
    <row r="172" spans="1:8">
      <c r="A172" s="104"/>
      <c r="B172" s="37" t="s">
        <v>32</v>
      </c>
      <c r="C172" s="29">
        <v>1</v>
      </c>
      <c r="D172" s="29">
        <f t="shared" si="36"/>
        <v>0.8</v>
      </c>
      <c r="E172" s="29">
        <v>800</v>
      </c>
      <c r="F172" s="29">
        <f>C172*E172</f>
        <v>800</v>
      </c>
      <c r="G172" s="104">
        <f t="shared" si="33"/>
        <v>9600</v>
      </c>
      <c r="H172" s="135"/>
    </row>
    <row r="173" spans="1:8">
      <c r="A173" s="104"/>
      <c r="B173" s="37" t="s">
        <v>15</v>
      </c>
      <c r="C173" s="29">
        <v>1</v>
      </c>
      <c r="D173" s="29">
        <f t="shared" si="36"/>
        <v>0.5</v>
      </c>
      <c r="E173" s="29">
        <v>500</v>
      </c>
      <c r="F173" s="29">
        <f>C173*E173</f>
        <v>500</v>
      </c>
      <c r="G173" s="104">
        <f t="shared" ref="G173:G223" si="43">F173*12</f>
        <v>6000</v>
      </c>
      <c r="H173" s="135"/>
    </row>
    <row r="174" spans="1:8" s="33" customFormat="1">
      <c r="A174" s="114">
        <v>1</v>
      </c>
      <c r="B174" s="52" t="s">
        <v>123</v>
      </c>
      <c r="C174" s="53">
        <f>SUM(C175:C175)</f>
        <v>3</v>
      </c>
      <c r="D174" s="54"/>
      <c r="E174" s="54"/>
      <c r="F174" s="59">
        <f>SUM(F175:F175)</f>
        <v>3600</v>
      </c>
      <c r="G174" s="59">
        <f t="shared" si="43"/>
        <v>43200</v>
      </c>
      <c r="H174" s="135"/>
    </row>
    <row r="175" spans="1:8">
      <c r="A175" s="104"/>
      <c r="B175" s="37" t="s">
        <v>30</v>
      </c>
      <c r="C175" s="29">
        <v>3</v>
      </c>
      <c r="D175" s="29">
        <f t="shared" si="36"/>
        <v>1.2</v>
      </c>
      <c r="E175" s="29">
        <v>1200</v>
      </c>
      <c r="F175" s="29">
        <f>C175*E175</f>
        <v>3600</v>
      </c>
      <c r="G175" s="104">
        <f t="shared" si="43"/>
        <v>43200</v>
      </c>
      <c r="H175" s="135"/>
    </row>
    <row r="176" spans="1:8" s="33" customFormat="1">
      <c r="A176" s="114">
        <v>2</v>
      </c>
      <c r="B176" s="52" t="s">
        <v>124</v>
      </c>
      <c r="C176" s="53">
        <f>SUM(C177:C177)</f>
        <v>2</v>
      </c>
      <c r="D176" s="54"/>
      <c r="E176" s="54"/>
      <c r="F176" s="53">
        <f>SUM(F177:F177)</f>
        <v>2400</v>
      </c>
      <c r="G176" s="53">
        <f t="shared" si="43"/>
        <v>28800</v>
      </c>
      <c r="H176" s="135"/>
    </row>
    <row r="177" spans="1:8">
      <c r="A177" s="104"/>
      <c r="B177" s="37" t="s">
        <v>30</v>
      </c>
      <c r="C177" s="32">
        <v>2</v>
      </c>
      <c r="D177" s="29">
        <f t="shared" si="36"/>
        <v>1.2</v>
      </c>
      <c r="E177" s="32">
        <v>1200</v>
      </c>
      <c r="F177" s="32">
        <f>C177*E177</f>
        <v>2400</v>
      </c>
      <c r="G177" s="104">
        <f t="shared" si="43"/>
        <v>28800</v>
      </c>
      <c r="H177" s="135"/>
    </row>
    <row r="178" spans="1:8">
      <c r="A178" s="114">
        <v>3</v>
      </c>
      <c r="B178" s="52" t="s">
        <v>125</v>
      </c>
      <c r="C178" s="53">
        <v>0</v>
      </c>
      <c r="D178" s="54"/>
      <c r="E178" s="54"/>
      <c r="F178" s="53">
        <f>F179+F180</f>
        <v>0</v>
      </c>
      <c r="G178" s="53">
        <f t="shared" si="43"/>
        <v>0</v>
      </c>
      <c r="H178" s="135"/>
    </row>
    <row r="179" spans="1:8">
      <c r="A179" s="104"/>
      <c r="B179" s="27"/>
      <c r="C179" s="28"/>
      <c r="D179" s="24"/>
      <c r="E179" s="28"/>
      <c r="F179" s="28"/>
      <c r="G179" s="79">
        <f t="shared" si="43"/>
        <v>0</v>
      </c>
      <c r="H179" s="135"/>
    </row>
    <row r="180" spans="1:8">
      <c r="A180" s="104"/>
      <c r="B180" s="27"/>
      <c r="C180" s="28"/>
      <c r="D180" s="24"/>
      <c r="E180" s="28"/>
      <c r="F180" s="28"/>
      <c r="G180" s="79">
        <f t="shared" si="43"/>
        <v>0</v>
      </c>
      <c r="H180" s="135"/>
    </row>
    <row r="181" spans="1:8" s="33" customFormat="1">
      <c r="A181" s="114">
        <v>4</v>
      </c>
      <c r="B181" s="52" t="s">
        <v>126</v>
      </c>
      <c r="C181" s="53">
        <f>SUM(C182:C182)</f>
        <v>2</v>
      </c>
      <c r="D181" s="54"/>
      <c r="E181" s="54"/>
      <c r="F181" s="53">
        <f>SUM(F182:F182)</f>
        <v>2400</v>
      </c>
      <c r="G181" s="53">
        <f t="shared" si="43"/>
        <v>28800</v>
      </c>
      <c r="H181" s="135"/>
    </row>
    <row r="182" spans="1:8">
      <c r="A182" s="104"/>
      <c r="B182" s="37" t="s">
        <v>30</v>
      </c>
      <c r="C182" s="29">
        <v>2</v>
      </c>
      <c r="D182" s="29">
        <f t="shared" si="36"/>
        <v>1.2</v>
      </c>
      <c r="E182" s="29">
        <v>1200</v>
      </c>
      <c r="F182" s="29">
        <f>C182*E182</f>
        <v>2400</v>
      </c>
      <c r="G182" s="104">
        <f t="shared" si="43"/>
        <v>28800</v>
      </c>
      <c r="H182" s="135"/>
    </row>
    <row r="183" spans="1:8">
      <c r="A183" s="114">
        <v>5</v>
      </c>
      <c r="B183" s="52" t="s">
        <v>127</v>
      </c>
      <c r="C183" s="53">
        <v>0</v>
      </c>
      <c r="D183" s="54"/>
      <c r="E183" s="54"/>
      <c r="F183" s="53">
        <f>F184+F185</f>
        <v>0</v>
      </c>
      <c r="G183" s="53">
        <f t="shared" si="43"/>
        <v>0</v>
      </c>
      <c r="H183" s="135"/>
    </row>
    <row r="184" spans="1:8">
      <c r="A184" s="104"/>
      <c r="B184" s="42"/>
      <c r="C184" s="28"/>
      <c r="D184" s="24"/>
      <c r="E184" s="28"/>
      <c r="F184" s="28"/>
      <c r="G184" s="79">
        <f t="shared" si="43"/>
        <v>0</v>
      </c>
      <c r="H184" s="135"/>
    </row>
    <row r="185" spans="1:8">
      <c r="A185" s="104"/>
      <c r="B185" s="42"/>
      <c r="C185" s="28"/>
      <c r="D185" s="24"/>
      <c r="E185" s="28"/>
      <c r="F185" s="28"/>
      <c r="G185" s="79">
        <f t="shared" si="43"/>
        <v>0</v>
      </c>
      <c r="H185" s="135"/>
    </row>
    <row r="186" spans="1:8">
      <c r="A186" s="116" t="s">
        <v>49</v>
      </c>
      <c r="B186" s="44" t="s">
        <v>149</v>
      </c>
      <c r="C186" s="41">
        <f>C187+C194+C196+C198+C200+C202+C204</f>
        <v>30</v>
      </c>
      <c r="D186" s="36"/>
      <c r="E186" s="41"/>
      <c r="F186" s="41">
        <f>F187+F194+F196+F198+F200+F202+F204</f>
        <v>35300</v>
      </c>
      <c r="G186" s="41">
        <f>G187+G194+G196+G198+G200+G202+G204</f>
        <v>423600</v>
      </c>
      <c r="H186" s="135"/>
    </row>
    <row r="187" spans="1:8">
      <c r="A187" s="112"/>
      <c r="B187" s="52" t="s">
        <v>48</v>
      </c>
      <c r="C187" s="59">
        <f>SUM(C188:C193)</f>
        <v>14</v>
      </c>
      <c r="D187" s="54"/>
      <c r="E187" s="59"/>
      <c r="F187" s="59">
        <f>SUM(F188:F193)</f>
        <v>16100</v>
      </c>
      <c r="G187" s="59">
        <f t="shared" si="43"/>
        <v>193200</v>
      </c>
      <c r="H187" s="135"/>
    </row>
    <row r="188" spans="1:8">
      <c r="A188" s="104"/>
      <c r="B188" s="27" t="s">
        <v>28</v>
      </c>
      <c r="C188" s="29">
        <v>1</v>
      </c>
      <c r="D188" s="85">
        <f>E188/1000</f>
        <v>1.6</v>
      </c>
      <c r="E188" s="29">
        <v>1600</v>
      </c>
      <c r="F188" s="29">
        <f t="shared" ref="F188:F193" si="44">C188*E188</f>
        <v>1600</v>
      </c>
      <c r="G188" s="104">
        <f t="shared" si="43"/>
        <v>19200</v>
      </c>
      <c r="H188" s="135"/>
    </row>
    <row r="189" spans="1:8">
      <c r="A189" s="104"/>
      <c r="B189" s="27" t="s">
        <v>29</v>
      </c>
      <c r="C189" s="29">
        <v>2</v>
      </c>
      <c r="D189" s="85">
        <f t="shared" ref="D189:D190" si="45">+E189/1000</f>
        <v>1.4</v>
      </c>
      <c r="E189" s="29">
        <v>1400</v>
      </c>
      <c r="F189" s="29">
        <f t="shared" si="44"/>
        <v>2800</v>
      </c>
      <c r="G189" s="104">
        <f t="shared" ref="G189" si="46">F189*12</f>
        <v>33600</v>
      </c>
      <c r="H189" s="135"/>
    </row>
    <row r="190" spans="1:8">
      <c r="A190" s="104"/>
      <c r="B190" s="27" t="s">
        <v>31</v>
      </c>
      <c r="C190" s="29">
        <v>1</v>
      </c>
      <c r="D190" s="85">
        <f t="shared" si="45"/>
        <v>0.8</v>
      </c>
      <c r="E190" s="29">
        <v>800</v>
      </c>
      <c r="F190" s="29">
        <f t="shared" si="44"/>
        <v>800</v>
      </c>
      <c r="G190" s="104">
        <f t="shared" ref="G190" si="47">F190*12</f>
        <v>9600</v>
      </c>
      <c r="H190" s="135"/>
    </row>
    <row r="191" spans="1:8">
      <c r="A191" s="104"/>
      <c r="B191" s="37" t="s">
        <v>30</v>
      </c>
      <c r="C191" s="29">
        <v>8</v>
      </c>
      <c r="D191" s="29">
        <f t="shared" si="36"/>
        <v>1.2</v>
      </c>
      <c r="E191" s="29">
        <v>1200</v>
      </c>
      <c r="F191" s="29">
        <f t="shared" si="44"/>
        <v>9600</v>
      </c>
      <c r="G191" s="104">
        <f t="shared" si="43"/>
        <v>115200</v>
      </c>
      <c r="H191" s="135"/>
    </row>
    <row r="192" spans="1:8">
      <c r="A192" s="104"/>
      <c r="B192" s="27" t="s">
        <v>32</v>
      </c>
      <c r="C192" s="29">
        <v>1</v>
      </c>
      <c r="D192" s="29">
        <f t="shared" si="36"/>
        <v>0.8</v>
      </c>
      <c r="E192" s="29">
        <v>800</v>
      </c>
      <c r="F192" s="29">
        <f t="shared" si="44"/>
        <v>800</v>
      </c>
      <c r="G192" s="104">
        <f t="shared" si="43"/>
        <v>9600</v>
      </c>
      <c r="H192" s="135"/>
    </row>
    <row r="193" spans="1:8">
      <c r="A193" s="104"/>
      <c r="B193" s="42" t="s">
        <v>15</v>
      </c>
      <c r="C193" s="29">
        <v>1</v>
      </c>
      <c r="D193" s="85">
        <f t="shared" si="36"/>
        <v>0.5</v>
      </c>
      <c r="E193" s="29">
        <v>500</v>
      </c>
      <c r="F193" s="29">
        <f t="shared" si="44"/>
        <v>500</v>
      </c>
      <c r="G193" s="104">
        <f t="shared" si="43"/>
        <v>6000</v>
      </c>
      <c r="H193" s="135"/>
    </row>
    <row r="194" spans="1:8">
      <c r="A194" s="114">
        <v>1</v>
      </c>
      <c r="B194" s="52" t="s">
        <v>128</v>
      </c>
      <c r="C194" s="53">
        <f>SUM(C195:C195)</f>
        <v>3</v>
      </c>
      <c r="D194" s="54"/>
      <c r="E194" s="54"/>
      <c r="F194" s="53">
        <f>SUM(F195:F195)</f>
        <v>3600</v>
      </c>
      <c r="G194" s="53">
        <f t="shared" si="43"/>
        <v>43200</v>
      </c>
      <c r="H194" s="135"/>
    </row>
    <row r="195" spans="1:8">
      <c r="A195" s="104"/>
      <c r="B195" s="37" t="s">
        <v>30</v>
      </c>
      <c r="C195" s="29">
        <v>3</v>
      </c>
      <c r="D195" s="29">
        <f t="shared" si="36"/>
        <v>1.2</v>
      </c>
      <c r="E195" s="29">
        <v>1200</v>
      </c>
      <c r="F195" s="29">
        <f>C195*E195</f>
        <v>3600</v>
      </c>
      <c r="G195" s="104">
        <f t="shared" si="43"/>
        <v>43200</v>
      </c>
      <c r="H195" s="135"/>
    </row>
    <row r="196" spans="1:8">
      <c r="A196" s="114">
        <v>2</v>
      </c>
      <c r="B196" s="60" t="s">
        <v>129</v>
      </c>
      <c r="C196" s="53">
        <f>SUM(C197:C197)</f>
        <v>2</v>
      </c>
      <c r="D196" s="54"/>
      <c r="E196" s="54"/>
      <c r="F196" s="53">
        <f>SUM(F197:F197)</f>
        <v>2400</v>
      </c>
      <c r="G196" s="53">
        <f t="shared" si="43"/>
        <v>28800</v>
      </c>
      <c r="H196" s="135"/>
    </row>
    <row r="197" spans="1:8">
      <c r="A197" s="104"/>
      <c r="B197" s="37" t="s">
        <v>30</v>
      </c>
      <c r="C197" s="29">
        <v>2</v>
      </c>
      <c r="D197" s="29">
        <f t="shared" ref="D197:D211" si="48">+E197/1000</f>
        <v>1.2</v>
      </c>
      <c r="E197" s="29">
        <v>1200</v>
      </c>
      <c r="F197" s="29">
        <f>C197*E197</f>
        <v>2400</v>
      </c>
      <c r="G197" s="104">
        <f t="shared" si="43"/>
        <v>28800</v>
      </c>
      <c r="H197" s="135"/>
    </row>
    <row r="198" spans="1:8">
      <c r="A198" s="114">
        <v>3</v>
      </c>
      <c r="B198" s="52" t="s">
        <v>130</v>
      </c>
      <c r="C198" s="53">
        <f>SUM(C199:C199)</f>
        <v>2</v>
      </c>
      <c r="D198" s="54"/>
      <c r="E198" s="54"/>
      <c r="F198" s="53">
        <f>SUM(F199:F199)</f>
        <v>2400</v>
      </c>
      <c r="G198" s="53">
        <f t="shared" si="43"/>
        <v>28800</v>
      </c>
      <c r="H198" s="135"/>
    </row>
    <row r="199" spans="1:8">
      <c r="A199" s="104"/>
      <c r="B199" s="37" t="s">
        <v>30</v>
      </c>
      <c r="C199" s="29">
        <v>2</v>
      </c>
      <c r="D199" s="29">
        <f t="shared" si="48"/>
        <v>1.2</v>
      </c>
      <c r="E199" s="29">
        <v>1200</v>
      </c>
      <c r="F199" s="32">
        <f>C199*E199</f>
        <v>2400</v>
      </c>
      <c r="G199" s="104">
        <f t="shared" si="43"/>
        <v>28800</v>
      </c>
      <c r="H199" s="135"/>
    </row>
    <row r="200" spans="1:8">
      <c r="A200" s="114">
        <v>4</v>
      </c>
      <c r="B200" s="52" t="s">
        <v>131</v>
      </c>
      <c r="C200" s="53">
        <f>SUM(C201:C201)</f>
        <v>3</v>
      </c>
      <c r="D200" s="54"/>
      <c r="E200" s="54"/>
      <c r="F200" s="53">
        <f>SUM(F201:F201)</f>
        <v>3600</v>
      </c>
      <c r="G200" s="53">
        <f t="shared" si="43"/>
        <v>43200</v>
      </c>
      <c r="H200" s="135"/>
    </row>
    <row r="201" spans="1:8">
      <c r="A201" s="104"/>
      <c r="B201" s="37" t="s">
        <v>30</v>
      </c>
      <c r="C201" s="29">
        <v>3</v>
      </c>
      <c r="D201" s="29">
        <f t="shared" si="48"/>
        <v>1.2</v>
      </c>
      <c r="E201" s="29">
        <v>1200</v>
      </c>
      <c r="F201" s="29">
        <f>C201*E201</f>
        <v>3600</v>
      </c>
      <c r="G201" s="104">
        <f t="shared" si="43"/>
        <v>43200</v>
      </c>
      <c r="H201" s="135"/>
    </row>
    <row r="202" spans="1:8">
      <c r="A202" s="114">
        <v>5</v>
      </c>
      <c r="B202" s="52" t="s">
        <v>132</v>
      </c>
      <c r="C202" s="53">
        <f>SUM(C203:C203)</f>
        <v>3</v>
      </c>
      <c r="D202" s="54"/>
      <c r="E202" s="54"/>
      <c r="F202" s="53">
        <f>SUM(F203:F203)</f>
        <v>3600</v>
      </c>
      <c r="G202" s="53">
        <f t="shared" si="43"/>
        <v>43200</v>
      </c>
      <c r="H202" s="135"/>
    </row>
    <row r="203" spans="1:8">
      <c r="A203" s="104"/>
      <c r="B203" s="37" t="s">
        <v>30</v>
      </c>
      <c r="C203" s="29">
        <v>3</v>
      </c>
      <c r="D203" s="29">
        <f t="shared" si="48"/>
        <v>1.2</v>
      </c>
      <c r="E203" s="29">
        <v>1200</v>
      </c>
      <c r="F203" s="29">
        <f>C203*E203</f>
        <v>3600</v>
      </c>
      <c r="G203" s="104">
        <f t="shared" si="43"/>
        <v>43200</v>
      </c>
      <c r="H203" s="135"/>
    </row>
    <row r="204" spans="1:8">
      <c r="A204" s="114">
        <v>6</v>
      </c>
      <c r="B204" s="52" t="s">
        <v>133</v>
      </c>
      <c r="C204" s="53">
        <f>SUM(C205:C205)</f>
        <v>3</v>
      </c>
      <c r="D204" s="54"/>
      <c r="E204" s="54"/>
      <c r="F204" s="53">
        <f>SUM(F205:F205)</f>
        <v>3600</v>
      </c>
      <c r="G204" s="53">
        <f t="shared" si="43"/>
        <v>43200</v>
      </c>
      <c r="H204" s="135"/>
    </row>
    <row r="205" spans="1:8">
      <c r="A205" s="104"/>
      <c r="B205" s="37" t="s">
        <v>30</v>
      </c>
      <c r="C205" s="29">
        <v>3</v>
      </c>
      <c r="D205" s="29">
        <f t="shared" si="48"/>
        <v>1.2</v>
      </c>
      <c r="E205" s="29">
        <v>1200</v>
      </c>
      <c r="F205" s="32">
        <f>C205*E205</f>
        <v>3600</v>
      </c>
      <c r="G205" s="104">
        <f t="shared" si="43"/>
        <v>43200</v>
      </c>
      <c r="H205" s="135"/>
    </row>
    <row r="206" spans="1:8">
      <c r="A206" s="116" t="s">
        <v>51</v>
      </c>
      <c r="B206" s="45" t="s">
        <v>77</v>
      </c>
      <c r="C206" s="41">
        <f>C207+C213+C215+C217+C219+C221</f>
        <v>26</v>
      </c>
      <c r="D206" s="36"/>
      <c r="E206" s="41"/>
      <c r="F206" s="41">
        <f>F207+F213+F215+F217+F219+F221</f>
        <v>29700</v>
      </c>
      <c r="G206" s="41">
        <f>G207+G213+G215+G217+G219+G221</f>
        <v>356400</v>
      </c>
      <c r="H206" s="135"/>
    </row>
    <row r="207" spans="1:8">
      <c r="A207" s="112"/>
      <c r="B207" s="58" t="s">
        <v>50</v>
      </c>
      <c r="C207" s="59">
        <f>SUM(C208:C212)</f>
        <v>17</v>
      </c>
      <c r="D207" s="54"/>
      <c r="E207" s="59"/>
      <c r="F207" s="59">
        <f>SUM(F208:F212)</f>
        <v>18900</v>
      </c>
      <c r="G207" s="59">
        <f t="shared" si="43"/>
        <v>226800</v>
      </c>
      <c r="H207" s="135"/>
    </row>
    <row r="208" spans="1:8">
      <c r="A208" s="113"/>
      <c r="B208" s="109" t="s">
        <v>28</v>
      </c>
      <c r="C208" s="103">
        <v>1</v>
      </c>
      <c r="D208" s="85">
        <f t="shared" ref="D208:D209" si="49">+E208/1000</f>
        <v>1.6</v>
      </c>
      <c r="E208" s="103">
        <v>1600</v>
      </c>
      <c r="F208" s="103">
        <f>C208*E208</f>
        <v>1600</v>
      </c>
      <c r="G208" s="104">
        <f t="shared" ref="G208" si="50">F208*12</f>
        <v>19200</v>
      </c>
      <c r="H208" s="135"/>
    </row>
    <row r="209" spans="1:8">
      <c r="A209" s="113"/>
      <c r="B209" s="109" t="s">
        <v>31</v>
      </c>
      <c r="C209" s="103">
        <v>1</v>
      </c>
      <c r="D209" s="85">
        <f t="shared" si="49"/>
        <v>0.8</v>
      </c>
      <c r="E209" s="103">
        <v>800</v>
      </c>
      <c r="F209" s="103">
        <f>C209*E209</f>
        <v>800</v>
      </c>
      <c r="G209" s="104">
        <f t="shared" ref="G209" si="51">F209*12</f>
        <v>9600</v>
      </c>
      <c r="H209" s="135"/>
    </row>
    <row r="210" spans="1:8">
      <c r="A210" s="113"/>
      <c r="B210" s="37" t="s">
        <v>30</v>
      </c>
      <c r="C210" s="103">
        <v>12</v>
      </c>
      <c r="D210" s="29">
        <f t="shared" si="48"/>
        <v>1.2</v>
      </c>
      <c r="E210" s="103">
        <v>1200</v>
      </c>
      <c r="F210" s="103">
        <f>C210*E210</f>
        <v>14400</v>
      </c>
      <c r="G210" s="104">
        <f t="shared" si="43"/>
        <v>172800</v>
      </c>
      <c r="H210" s="135"/>
    </row>
    <row r="211" spans="1:8">
      <c r="A211" s="113"/>
      <c r="B211" s="109" t="s">
        <v>32</v>
      </c>
      <c r="C211" s="103">
        <v>2</v>
      </c>
      <c r="D211" s="29">
        <f t="shared" si="48"/>
        <v>0.8</v>
      </c>
      <c r="E211" s="103">
        <v>800</v>
      </c>
      <c r="F211" s="103">
        <f>C211*E211</f>
        <v>1600</v>
      </c>
      <c r="G211" s="104">
        <f t="shared" si="43"/>
        <v>19200</v>
      </c>
      <c r="H211" s="135"/>
    </row>
    <row r="212" spans="1:8">
      <c r="A212" s="113"/>
      <c r="B212" s="109" t="s">
        <v>15</v>
      </c>
      <c r="C212" s="103">
        <v>1</v>
      </c>
      <c r="D212" s="85">
        <f>+E212/1000</f>
        <v>0.5</v>
      </c>
      <c r="E212" s="103">
        <v>500</v>
      </c>
      <c r="F212" s="103">
        <f>C212*E212</f>
        <v>500</v>
      </c>
      <c r="G212" s="104">
        <f t="shared" si="43"/>
        <v>6000</v>
      </c>
      <c r="H212" s="135"/>
    </row>
    <row r="213" spans="1:8">
      <c r="A213" s="114">
        <v>2</v>
      </c>
      <c r="B213" s="58" t="s">
        <v>134</v>
      </c>
      <c r="C213" s="53">
        <f>SUM(C214:C214)</f>
        <v>3</v>
      </c>
      <c r="D213" s="54"/>
      <c r="E213" s="54"/>
      <c r="F213" s="53">
        <f>SUM(F214:F214)</f>
        <v>3600</v>
      </c>
      <c r="G213" s="53">
        <f t="shared" si="43"/>
        <v>43200</v>
      </c>
      <c r="H213" s="135"/>
    </row>
    <row r="214" spans="1:8">
      <c r="A214" s="104"/>
      <c r="B214" s="37" t="s">
        <v>30</v>
      </c>
      <c r="C214" s="29">
        <v>3</v>
      </c>
      <c r="D214" s="29">
        <f t="shared" ref="D214:D222" si="52">+E214/1000</f>
        <v>1.2</v>
      </c>
      <c r="E214" s="29">
        <v>1200</v>
      </c>
      <c r="F214" s="29">
        <f>C214*E214</f>
        <v>3600</v>
      </c>
      <c r="G214" s="104">
        <f t="shared" si="43"/>
        <v>43200</v>
      </c>
      <c r="H214" s="135"/>
    </row>
    <row r="215" spans="1:8">
      <c r="A215" s="114">
        <v>3</v>
      </c>
      <c r="B215" s="57" t="s">
        <v>135</v>
      </c>
      <c r="C215" s="53">
        <f>C216</f>
        <v>1</v>
      </c>
      <c r="D215" s="54"/>
      <c r="E215" s="54"/>
      <c r="F215" s="53">
        <f>F216</f>
        <v>1200</v>
      </c>
      <c r="G215" s="53">
        <f t="shared" si="43"/>
        <v>14400</v>
      </c>
      <c r="H215" s="135"/>
    </row>
    <row r="216" spans="1:8">
      <c r="A216" s="104"/>
      <c r="B216" s="37" t="s">
        <v>30</v>
      </c>
      <c r="C216" s="29">
        <v>1</v>
      </c>
      <c r="D216" s="29">
        <f t="shared" si="52"/>
        <v>1.2</v>
      </c>
      <c r="E216" s="29">
        <v>1200</v>
      </c>
      <c r="F216" s="29">
        <f>C216*E216</f>
        <v>1200</v>
      </c>
      <c r="G216" s="104">
        <f t="shared" si="43"/>
        <v>14400</v>
      </c>
      <c r="H216" s="135"/>
    </row>
    <row r="217" spans="1:8">
      <c r="A217" s="114">
        <v>4</v>
      </c>
      <c r="B217" s="57" t="s">
        <v>136</v>
      </c>
      <c r="C217" s="53">
        <f>C218</f>
        <v>1</v>
      </c>
      <c r="D217" s="54"/>
      <c r="E217" s="54"/>
      <c r="F217" s="53">
        <f>F218</f>
        <v>1200</v>
      </c>
      <c r="G217" s="53">
        <f t="shared" si="43"/>
        <v>14400</v>
      </c>
      <c r="H217" s="135"/>
    </row>
    <row r="218" spans="1:8">
      <c r="A218" s="104"/>
      <c r="B218" s="37" t="s">
        <v>30</v>
      </c>
      <c r="C218" s="29">
        <v>1</v>
      </c>
      <c r="D218" s="29">
        <f t="shared" si="52"/>
        <v>1.2</v>
      </c>
      <c r="E218" s="29">
        <v>1200</v>
      </c>
      <c r="F218" s="32">
        <f>C218*E218</f>
        <v>1200</v>
      </c>
      <c r="G218" s="104">
        <f t="shared" si="43"/>
        <v>14400</v>
      </c>
      <c r="H218" s="135"/>
    </row>
    <row r="219" spans="1:8">
      <c r="A219" s="114">
        <v>5</v>
      </c>
      <c r="B219" s="57" t="s">
        <v>137</v>
      </c>
      <c r="C219" s="53">
        <f>C220</f>
        <v>1</v>
      </c>
      <c r="D219" s="54"/>
      <c r="E219" s="54"/>
      <c r="F219" s="53">
        <f>F220</f>
        <v>1200</v>
      </c>
      <c r="G219" s="53">
        <f t="shared" si="43"/>
        <v>14400</v>
      </c>
      <c r="H219" s="135"/>
    </row>
    <row r="220" spans="1:8">
      <c r="A220" s="104"/>
      <c r="B220" s="37" t="s">
        <v>30</v>
      </c>
      <c r="C220" s="29">
        <v>1</v>
      </c>
      <c r="D220" s="29">
        <f t="shared" si="52"/>
        <v>1.2</v>
      </c>
      <c r="E220" s="29">
        <v>1200</v>
      </c>
      <c r="F220" s="32">
        <f>C220*E220</f>
        <v>1200</v>
      </c>
      <c r="G220" s="104">
        <f t="shared" si="43"/>
        <v>14400</v>
      </c>
      <c r="H220" s="135"/>
    </row>
    <row r="221" spans="1:8">
      <c r="A221" s="114">
        <v>6</v>
      </c>
      <c r="B221" s="57" t="s">
        <v>138</v>
      </c>
      <c r="C221" s="53">
        <f>SUM(C222:C222)</f>
        <v>3</v>
      </c>
      <c r="D221" s="54"/>
      <c r="E221" s="54"/>
      <c r="F221" s="53">
        <f>SUM(F222:F222)</f>
        <v>3600</v>
      </c>
      <c r="G221" s="53">
        <f t="shared" si="43"/>
        <v>43200</v>
      </c>
      <c r="H221" s="135"/>
    </row>
    <row r="222" spans="1:8">
      <c r="A222" s="104"/>
      <c r="B222" s="37" t="s">
        <v>30</v>
      </c>
      <c r="C222" s="29">
        <v>3</v>
      </c>
      <c r="D222" s="29">
        <f t="shared" si="52"/>
        <v>1.2</v>
      </c>
      <c r="E222" s="29">
        <v>1200</v>
      </c>
      <c r="F222" s="29">
        <f>C222*E222</f>
        <v>3600</v>
      </c>
      <c r="G222" s="104">
        <f t="shared" si="43"/>
        <v>43200</v>
      </c>
      <c r="H222" s="135"/>
    </row>
    <row r="223" spans="1:8">
      <c r="A223" s="116" t="s">
        <v>139</v>
      </c>
      <c r="B223" s="44" t="s">
        <v>52</v>
      </c>
      <c r="C223" s="41">
        <v>0</v>
      </c>
      <c r="D223" s="41"/>
      <c r="E223" s="41"/>
      <c r="F223" s="41">
        <f>F224+F225</f>
        <v>0</v>
      </c>
      <c r="G223" s="41">
        <f t="shared" si="43"/>
        <v>0</v>
      </c>
      <c r="H223" s="135"/>
    </row>
    <row r="224" spans="1:8">
      <c r="A224" s="104"/>
      <c r="B224" s="27"/>
      <c r="C224" s="28"/>
      <c r="D224" s="28"/>
      <c r="E224" s="28"/>
      <c r="F224" s="28"/>
      <c r="G224" s="79"/>
      <c r="H224" s="135"/>
    </row>
    <row r="225" spans="1:8">
      <c r="A225" s="104"/>
      <c r="B225" s="27"/>
      <c r="C225" s="28"/>
      <c r="D225" s="28"/>
      <c r="E225" s="28"/>
      <c r="F225" s="28"/>
      <c r="G225" s="79"/>
      <c r="H225" s="135"/>
    </row>
    <row r="226" spans="1:8">
      <c r="F226" s="47"/>
    </row>
  </sheetData>
  <autoFilter ref="A6:J223"/>
  <mergeCells count="2">
    <mergeCell ref="H6:H225"/>
    <mergeCell ref="A3:H3"/>
  </mergeCells>
  <pageMargins left="0.7" right="0.7" top="0.75" bottom="0.75" header="0.3" footer="0.3"/>
  <pageSetup paperSize="9"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 დანართი 1</vt:lpstr>
      <vt:lpstr>დანართი 2</vt:lpstr>
      <vt:lpstr>დანართი 3</vt:lpstr>
      <vt:lpstr>' დანართი 1'!Print_Area</vt:lpstr>
      <vt:lpstr>'დანართი 2'!Print_Area</vt:lpstr>
      <vt:lpstr>'დანართი 3'!Print_Area</vt:lpstr>
      <vt:lpstr>'დანართი 2'!Print_Titles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tmakharashvili</dc:creator>
  <cp:lastModifiedBy>Hewlett-Packard Company</cp:lastModifiedBy>
  <cp:lastPrinted>2020-01-29T15:04:57Z</cp:lastPrinted>
  <dcterms:created xsi:type="dcterms:W3CDTF">2010-01-04T17:01:53Z</dcterms:created>
  <dcterms:modified xsi:type="dcterms:W3CDTF">2020-01-30T12:04:31Z</dcterms:modified>
</cp:coreProperties>
</file>