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 diskis monacemebi\Downloads\Desktop\წერილები\2020\საყვარელიძე 1000000\"/>
    </mc:Choice>
  </mc:AlternateContent>
  <bookViews>
    <workbookView xWindow="0" yWindow="0" windowWidth="25200" windowHeight="11850" firstSheet="3" activeTab="3"/>
  </bookViews>
  <sheets>
    <sheet name="საშტატო " sheetId="54" state="hidden" r:id="rId1"/>
    <sheet name="დანართი #1 ცხრ №1" sheetId="55" state="hidden" r:id="rId2"/>
    <sheet name="დანართი #1 ცხრ№2" sheetId="56" state="hidden" r:id="rId3"/>
    <sheet name="ბიუჯეტი" sheetId="57" r:id="rId4"/>
    <sheet name="Sheet6" sheetId="59" state="hidden" r:id="rId5"/>
  </sheets>
  <definedNames>
    <definedName name="_ftn1" localSheetId="0">'საშტატო '!#REF!</definedName>
    <definedName name="_ftn2" localSheetId="0">'საშტატო '!#REF!</definedName>
    <definedName name="_ftn3" localSheetId="0">'საშტატო '!#REF!</definedName>
    <definedName name="_ftn4" localSheetId="0">'საშტატო '!#REF!</definedName>
    <definedName name="_ftn5" localSheetId="0">'საშტატო '!#REF!</definedName>
    <definedName name="_ftnref1" localSheetId="0">'საშტატო '!#REF!</definedName>
    <definedName name="_ftnref2" localSheetId="0">'საშტატო '!#REF!</definedName>
    <definedName name="_ftnref3" localSheetId="0">'საშტატო '!#REF!</definedName>
    <definedName name="_ftnref4" localSheetId="0">'საშტატო '!#REF!</definedName>
    <definedName name="_ftnref5" localSheetId="0">'საშტატო '!#REF!</definedName>
    <definedName name="_xlnm.Print_Area" localSheetId="0">'საშტატო '!$B$4:$U$20</definedName>
  </definedNames>
  <calcPr calcId="162913"/>
</workbook>
</file>

<file path=xl/calcChain.xml><?xml version="1.0" encoding="utf-8"?>
<calcChain xmlns="http://schemas.openxmlformats.org/spreadsheetml/2006/main">
  <c r="D11" i="57" l="1"/>
  <c r="D21" i="57" l="1"/>
  <c r="D27" i="57"/>
  <c r="D19" i="57" l="1"/>
  <c r="B21" i="57"/>
  <c r="B20" i="57"/>
  <c r="F14" i="59"/>
  <c r="F8" i="59"/>
  <c r="F10" i="59" s="1"/>
  <c r="B12" i="57"/>
  <c r="B13" i="57"/>
  <c r="B8" i="57"/>
  <c r="D10" i="57"/>
  <c r="C11" i="57"/>
  <c r="C10" i="57" s="1"/>
  <c r="B22" i="57"/>
  <c r="B23" i="57"/>
  <c r="B24" i="57"/>
  <c r="B25" i="57"/>
  <c r="B26" i="57"/>
  <c r="B27" i="57"/>
  <c r="C19" i="57"/>
  <c r="C18" i="57" s="1"/>
  <c r="B11" i="57" l="1"/>
  <c r="C33" i="57"/>
  <c r="C31" i="57"/>
  <c r="B10" i="57"/>
  <c r="I27" i="54"/>
  <c r="B19" i="57" l="1"/>
  <c r="B18" i="57" s="1"/>
  <c r="D18" i="57"/>
  <c r="D31" i="57" l="1"/>
  <c r="B31" i="57" s="1"/>
  <c r="D33" i="57"/>
  <c r="B33" i="57" s="1"/>
  <c r="P10" i="54" l="1"/>
  <c r="Q10" i="54"/>
  <c r="T10" i="54"/>
  <c r="U10" i="54"/>
  <c r="P11" i="54"/>
  <c r="Q11" i="54"/>
  <c r="T11" i="54"/>
  <c r="U11" i="54"/>
  <c r="P12" i="54"/>
  <c r="Q12" i="54"/>
  <c r="T12" i="54"/>
  <c r="U12" i="54"/>
  <c r="P13" i="54"/>
  <c r="Q13" i="54"/>
  <c r="T13" i="54"/>
  <c r="U13" i="54"/>
  <c r="P14" i="54"/>
  <c r="Q14" i="54"/>
  <c r="T14" i="54"/>
  <c r="U14" i="54"/>
  <c r="P15" i="54"/>
  <c r="Q15" i="54"/>
  <c r="T15" i="54"/>
  <c r="U15" i="54"/>
  <c r="P16" i="54"/>
  <c r="Q16" i="54"/>
  <c r="T16" i="54"/>
  <c r="U16" i="54"/>
  <c r="P17" i="54"/>
  <c r="Q17" i="54"/>
  <c r="T17" i="54"/>
  <c r="U17" i="54"/>
  <c r="P18" i="54"/>
  <c r="Q18" i="54"/>
  <c r="T18" i="54"/>
  <c r="U18" i="54"/>
  <c r="P19" i="54"/>
  <c r="Q19" i="54"/>
  <c r="T19" i="54"/>
  <c r="U19" i="54"/>
  <c r="P20" i="54"/>
  <c r="Q20" i="54"/>
  <c r="T20" i="54"/>
  <c r="U20" i="54"/>
  <c r="Q9" i="54"/>
  <c r="T9" i="54"/>
  <c r="U9" i="54"/>
  <c r="P9" i="54"/>
  <c r="L20" i="54"/>
  <c r="M20" i="54" s="1"/>
  <c r="L19" i="54"/>
  <c r="M19" i="54" s="1"/>
  <c r="L18" i="54"/>
  <c r="M18" i="54" s="1"/>
  <c r="L17" i="54"/>
  <c r="M17" i="54" s="1"/>
  <c r="L16" i="54"/>
  <c r="M16" i="54" s="1"/>
  <c r="L15" i="54"/>
  <c r="M15" i="54" s="1"/>
  <c r="M14" i="54"/>
  <c r="L14" i="54"/>
  <c r="L13" i="54"/>
  <c r="M13" i="54" s="1"/>
  <c r="L12" i="54"/>
  <c r="M12" i="54" s="1"/>
  <c r="L11" i="54"/>
  <c r="M11" i="54" s="1"/>
  <c r="L10" i="54"/>
  <c r="M10" i="54" s="1"/>
  <c r="L9" i="54"/>
  <c r="L8" i="54" s="1"/>
  <c r="N8" i="54"/>
  <c r="O8" i="54" s="1"/>
  <c r="K8" i="54"/>
  <c r="J8" i="54"/>
  <c r="G14" i="54"/>
  <c r="S14" i="54" s="1"/>
  <c r="G18" i="54"/>
  <c r="S18" i="54" s="1"/>
  <c r="F20" i="54"/>
  <c r="R20" i="54" s="1"/>
  <c r="F19" i="54"/>
  <c r="R19" i="54" s="1"/>
  <c r="F18" i="54"/>
  <c r="R18" i="54" s="1"/>
  <c r="F17" i="54"/>
  <c r="G17" i="54" s="1"/>
  <c r="S17" i="54" s="1"/>
  <c r="F16" i="54"/>
  <c r="R16" i="54" s="1"/>
  <c r="F15" i="54"/>
  <c r="G15" i="54" s="1"/>
  <c r="S15" i="54" s="1"/>
  <c r="F14" i="54"/>
  <c r="R14" i="54" s="1"/>
  <c r="F13" i="54"/>
  <c r="G13" i="54" s="1"/>
  <c r="S13" i="54" s="1"/>
  <c r="F12" i="54"/>
  <c r="R12" i="54" s="1"/>
  <c r="F11" i="54"/>
  <c r="G11" i="54" s="1"/>
  <c r="S11" i="54" s="1"/>
  <c r="F10" i="54"/>
  <c r="G10" i="54" s="1"/>
  <c r="F9" i="54"/>
  <c r="G9" i="54" s="1"/>
  <c r="E8" i="54"/>
  <c r="Q8" i="54" s="1"/>
  <c r="H8" i="54"/>
  <c r="I8" i="54" s="1"/>
  <c r="U8" i="54" s="1"/>
  <c r="D8" i="54"/>
  <c r="P8" i="54" s="1"/>
  <c r="S10" i="54" l="1"/>
  <c r="G19" i="54"/>
  <c r="S19" i="54" s="1"/>
  <c r="T8" i="54"/>
  <c r="R17" i="54"/>
  <c r="R15" i="54"/>
  <c r="R13" i="54"/>
  <c r="R11" i="54"/>
  <c r="R9" i="54"/>
  <c r="G20" i="54"/>
  <c r="S20" i="54" s="1"/>
  <c r="G16" i="54"/>
  <c r="S16" i="54" s="1"/>
  <c r="G12" i="54"/>
  <c r="S12" i="54" s="1"/>
  <c r="R10" i="54"/>
  <c r="M9" i="54"/>
  <c r="M8" i="54" s="1"/>
  <c r="F8" i="54"/>
  <c r="R8" i="54" s="1"/>
  <c r="G8" i="54" l="1"/>
  <c r="S8" i="54" s="1"/>
  <c r="S9" i="54"/>
</calcChain>
</file>

<file path=xl/sharedStrings.xml><?xml version="1.0" encoding="utf-8"?>
<sst xmlns="http://schemas.openxmlformats.org/spreadsheetml/2006/main" count="118" uniqueCount="78">
  <si>
    <t>დასახელება</t>
  </si>
  <si>
    <t>სხვაობა</t>
  </si>
  <si>
    <t>მათ შორის</t>
  </si>
  <si>
    <t>კანონმდებლობით ნებადართული სხვა (საკუთარი) შემოსავლები</t>
  </si>
  <si>
    <t>ნაშთი პერიოდის დასაწყისისათვის</t>
  </si>
  <si>
    <t>შემოსულობები</t>
  </si>
  <si>
    <t>შემოსავლები</t>
  </si>
  <si>
    <t>გრანტები</t>
  </si>
  <si>
    <t>არაფინანსური აქტივების კლება</t>
  </si>
  <si>
    <t>ფინანსური აქტივების კლება (ნაშთის გამოკლებით)</t>
  </si>
  <si>
    <t>ვალდებულებების ზრდა</t>
  </si>
  <si>
    <t>გადასახდელები</t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</si>
  <si>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</si>
  <si>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</si>
  <si>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</si>
  <si>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</si>
  <si>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</si>
  <si>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</si>
  <si>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</si>
  <si>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</si>
  <si>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 (ნაშთის გამოკლებით)</t>
  </si>
  <si>
    <t>ვალდებულებების კლება</t>
  </si>
  <si>
    <t>ნაშთის ცვლილება</t>
  </si>
  <si>
    <t>ნაშთი პერიოდის ბოლოსათვის</t>
  </si>
  <si>
    <t>2020   პროექტი 
(მთავრობაზე წარსადგენი)</t>
  </si>
  <si>
    <r>
      <t xml:space="preserve">ცხრილი  </t>
    </r>
    <r>
      <rPr>
        <b/>
        <sz val="12"/>
        <color theme="1"/>
        <rFont val="Calibri"/>
        <family val="2"/>
      </rPr>
      <t>№2</t>
    </r>
  </si>
  <si>
    <t>N</t>
  </si>
  <si>
    <t>შტატით გათვალიწინებული თანამდებობების დასახელება</t>
  </si>
  <si>
    <t>რაოდენობა</t>
  </si>
  <si>
    <t>თანამდებობრივი სარგოს კოეფიციენტი ერთ ერთეულზე [4]</t>
  </si>
  <si>
    <t>თანამდებობრივისარგო თვეში ერთ ერთეულზე[5]</t>
  </si>
  <si>
    <t>სულ თანამდებობრივი სარგო თვეში [6]</t>
  </si>
  <si>
    <t>სულ თანამდებობრივი სარგო წელიწადში</t>
  </si>
  <si>
    <t>სულ წლიური შრომის ანაზღაურება</t>
  </si>
  <si>
    <t>თანამდებობრივისარგო თვეში ერთ ერთეულზე[2]</t>
  </si>
  <si>
    <t>სულ</t>
  </si>
  <si>
    <t xml:space="preserve">2020 მოქმედი დამტკიცებული 
</t>
  </si>
  <si>
    <t>სსიპ – ..................................</t>
  </si>
  <si>
    <t>გენერალური დირექტორი</t>
  </si>
  <si>
    <t>გენერალური დირექტორის მოადგილე</t>
  </si>
  <si>
    <t>ცენტრის მენეჯერი</t>
  </si>
  <si>
    <t>დეპარტამენტის უფროსი</t>
  </si>
  <si>
    <t>დეპარტამენტის უფროსის მოადგილე</t>
  </si>
  <si>
    <t>სამმართველოს უფროსი</t>
  </si>
  <si>
    <t>ლაბორატორიის უფროსი</t>
  </si>
  <si>
    <t>განყოფილების უფროსი</t>
  </si>
  <si>
    <t>მთავარი სპეციალისტი -ფარმაცეპთი</t>
  </si>
  <si>
    <t>მთავარი სპეციალისტი</t>
  </si>
  <si>
    <t>უფროსი სპეციალისტი</t>
  </si>
  <si>
    <t>სპეციალისტი</t>
  </si>
  <si>
    <t>მთლიანი ბიუჯეტი</t>
  </si>
  <si>
    <r>
      <t>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საბიუჯეტო სახსრები</t>
    </r>
  </si>
  <si>
    <r>
      <t>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საკუთარი შემოსავლები</t>
    </r>
  </si>
  <si>
    <t>ცხრილი №1</t>
  </si>
  <si>
    <t>საშტატო ნუსხისა და სახელფასო ფონდის შეთანხმება</t>
  </si>
  <si>
    <t>№</t>
  </si>
  <si>
    <t>შტატით გათვალისწინებული თანამდებობების დასახელება</t>
  </si>
  <si>
    <t>თანამდებობრივი სარგოს კოეფიციენტი ერთ ერთეულზე 1</t>
  </si>
  <si>
    <t>თანამდებობრივი სარგო თვეში ერთ ერთეულზე2</t>
  </si>
  <si>
    <t>სულ თანამდებობრივი სარგო თვეში3</t>
  </si>
  <si>
    <r>
      <t>სულ თანამდებობ</t>
    </r>
    <r>
      <rPr>
        <b/>
        <sz val="8"/>
        <color rgb="FF000000"/>
        <rFont val="Times New Roman"/>
        <family val="1"/>
      </rPr>
      <t>-</t>
    </r>
    <r>
      <rPr>
        <b/>
        <sz val="8"/>
        <color rgb="FF000000"/>
        <rFont val="Sylfaen"/>
        <family val="1"/>
      </rPr>
      <t>რივი სარგო წელიწადში</t>
    </r>
  </si>
  <si>
    <t>ბიუჯეტის შეთანხმება</t>
  </si>
  <si>
    <t>სახელმწიფო ბიუჯეტი</t>
  </si>
  <si>
    <t>ათ.ლარი</t>
  </si>
  <si>
    <t>რესურსი</t>
  </si>
  <si>
    <t>ხარჯი</t>
  </si>
  <si>
    <t>დამატებითი ხარჯი</t>
  </si>
  <si>
    <t>წლის რესურსი</t>
  </si>
  <si>
    <t>ბიუჯეტიდან რესურსი</t>
  </si>
  <si>
    <t>სულ რესურსი</t>
  </si>
  <si>
    <t>წლის ბოლოს ტანხა</t>
  </si>
  <si>
    <t>საკუთარი გეგმა</t>
  </si>
  <si>
    <t xml:space="preserve">დამატებითი საჭიროება </t>
  </si>
  <si>
    <t>ათ.ლარ.</t>
  </si>
  <si>
    <t>შემოსულობები*</t>
  </si>
  <si>
    <t>გადასახდელები*</t>
  </si>
  <si>
    <t>*აღნიშნულში ასახულია შ.რუსთაველის ეროვნული სამეცნიერო ფონდიდან და თსუ-დან მიღებული საგრანტო დაფინანსება, ასევე შემოწირულობის სახით მიღებული თანხები</t>
  </si>
  <si>
    <t>სსიპ ლ.საყვარელიძის სახელობის დაავადებათა კონტროლისა და საზოგადოებრივი ჯანმრთელობის ეროვნული ცენტრი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</si>
</sst>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\ _₾_-;\-* #,##0.00\ _₾_-;_-* &quot;-&quot;??\ _₾_-;_-@_-"/>
    <numFmt numFmtId="165" formatCode="#,##0.0"/>
    <numFmt numFmtId="166" formatCode="_-* #,##0\ _₾_-;\-* #,##0\ _₾_-;_-* &quot;-&quot;??\ _₾_-;_-@_-"/>
    <numFmt numFmtId="167" formatCode="_-* #,##0.0\ _₾_-;\-* #,##0.0\ _₾_-;_-* &quot;-&quot;??\ _₾_-;_-@_-"/>
    <numFmt numFmtId="168" formatCode="0.0"/>
  </numFmts>
  <fonts count="30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0"/>
      <name val="Calibri"/>
      <family val="2"/>
      <scheme val="minor"/>
    </font>
    <font>
      <b/>
      <sz val="10"/>
      <name val="Sylfaen"/>
      <family val="1"/>
    </font>
    <font>
      <u/>
      <sz val="11.65"/>
      <color theme="10"/>
      <name val="Calibri"/>
      <family val="2"/>
    </font>
    <font>
      <u/>
      <sz val="10"/>
      <name val="Calibri"/>
      <family val="2"/>
    </font>
    <font>
      <b/>
      <sz val="9"/>
      <name val="Sylfaen"/>
      <family val="1"/>
    </font>
    <font>
      <b/>
      <sz val="10"/>
      <color theme="1"/>
      <name val="Sylfaen"/>
      <family val="1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Sylfaen"/>
      <family val="2"/>
    </font>
    <font>
      <sz val="10"/>
      <name val="Arial"/>
      <family val="2"/>
      <charset val="204"/>
    </font>
    <font>
      <sz val="11"/>
      <color rgb="FF000000"/>
      <name val="Calibri"/>
      <family val="2"/>
    </font>
    <font>
      <b/>
      <sz val="10"/>
      <color rgb="FF000000"/>
      <name val="Sylfaen"/>
      <family val="1"/>
    </font>
    <font>
      <b/>
      <sz val="10"/>
      <color rgb="FF000000"/>
      <name val="Times New Roman"/>
      <family val="1"/>
    </font>
    <font>
      <sz val="10"/>
      <color rgb="FF000000"/>
      <name val="Sylfaen"/>
      <family val="1"/>
    </font>
    <font>
      <sz val="10"/>
      <color rgb="FF000000"/>
      <name val="Times New Roman"/>
      <family val="1"/>
    </font>
    <font>
      <b/>
      <sz val="12"/>
      <color rgb="FF000000"/>
      <name val="Sylfaen"/>
      <family val="1"/>
    </font>
    <font>
      <sz val="12"/>
      <color rgb="FF000000"/>
      <name val="Times New Roman"/>
      <family val="1"/>
    </font>
    <font>
      <b/>
      <sz val="8"/>
      <color rgb="FF000000"/>
      <name val="Sylfaen"/>
      <family val="1"/>
    </font>
    <font>
      <b/>
      <sz val="8"/>
      <color rgb="FF000000"/>
      <name val="Times New Roman"/>
      <family val="1"/>
    </font>
    <font>
      <sz val="12"/>
      <color rgb="FF000000"/>
      <name val="Sylfaen"/>
      <family val="1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1"/>
    <xf numFmtId="164" fontId="1" fillId="0" borderId="1" applyFont="0" applyFill="0" applyBorder="0" applyAlignment="0" applyProtection="0"/>
    <xf numFmtId="0" fontId="2" fillId="0" borderId="1"/>
    <xf numFmtId="0" fontId="9" fillId="0" borderId="1" applyNumberFormat="0" applyFill="0" applyBorder="0" applyAlignment="0" applyProtection="0">
      <alignment vertical="top"/>
      <protection locked="0"/>
    </xf>
    <xf numFmtId="164" fontId="13" fillId="0" borderId="1" applyFont="0" applyFill="0" applyBorder="0" applyAlignment="0" applyProtection="0"/>
    <xf numFmtId="43" fontId="17" fillId="0" borderId="1" applyFont="0" applyFill="0" applyBorder="0" applyAlignment="0" applyProtection="0"/>
    <xf numFmtId="43" fontId="18" fillId="0" borderId="0" applyFont="0" applyFill="0" applyBorder="0" applyAlignment="0" applyProtection="0"/>
  </cellStyleXfs>
  <cellXfs count="78">
    <xf numFmtId="0" fontId="0" fillId="0" borderId="0" xfId="0" applyFont="1" applyAlignment="1"/>
    <xf numFmtId="0" fontId="0" fillId="0" borderId="0" xfId="0" applyFont="1" applyAlignment="1"/>
    <xf numFmtId="0" fontId="5" fillId="0" borderId="1" xfId="1" applyFont="1" applyFill="1"/>
    <xf numFmtId="0" fontId="4" fillId="0" borderId="3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166" fontId="14" fillId="0" borderId="3" xfId="5" applyNumberFormat="1" applyFont="1" applyFill="1" applyBorder="1" applyAlignment="1">
      <alignment horizontal="center" vertical="center" wrapText="1"/>
    </xf>
    <xf numFmtId="167" fontId="4" fillId="0" borderId="3" xfId="5" applyNumberFormat="1" applyFont="1" applyFill="1" applyBorder="1" applyAlignment="1">
      <alignment horizontal="center" vertical="center" wrapText="1"/>
    </xf>
    <xf numFmtId="0" fontId="15" fillId="0" borderId="3" xfId="1" applyFont="1" applyFill="1" applyBorder="1" applyAlignment="1">
      <alignment horizontal="center" wrapText="1"/>
    </xf>
    <xf numFmtId="0" fontId="5" fillId="0" borderId="1" xfId="1" applyFont="1" applyFill="1" applyAlignment="1">
      <alignment horizontal="left"/>
    </xf>
    <xf numFmtId="0" fontId="5" fillId="0" borderId="1" xfId="1" applyFont="1" applyFill="1" applyAlignment="1">
      <alignment horizontal="center"/>
    </xf>
    <xf numFmtId="0" fontId="3" fillId="0" borderId="9" xfId="1" applyFont="1" applyFill="1" applyBorder="1" applyAlignment="1">
      <alignment vertical="center" wrapText="1"/>
    </xf>
    <xf numFmtId="0" fontId="3" fillId="0" borderId="10" xfId="1" applyFont="1" applyFill="1" applyBorder="1" applyAlignment="1">
      <alignment vertical="center" wrapText="1"/>
    </xf>
    <xf numFmtId="0" fontId="16" fillId="2" borderId="7" xfId="1" applyNumberFormat="1" applyFont="1" applyFill="1" applyBorder="1" applyAlignment="1">
      <alignment horizontal="left" vertical="top" wrapText="1" readingOrder="1"/>
    </xf>
    <xf numFmtId="4" fontId="14" fillId="0" borderId="3" xfId="5" applyNumberFormat="1" applyFont="1" applyFill="1" applyBorder="1" applyAlignment="1">
      <alignment horizontal="center" vertical="center" wrapText="1"/>
    </xf>
    <xf numFmtId="165" fontId="14" fillId="0" borderId="3" xfId="5" applyNumberFormat="1" applyFont="1" applyFill="1" applyBorder="1" applyAlignment="1">
      <alignment horizontal="center" vertical="center" wrapText="1"/>
    </xf>
    <xf numFmtId="3" fontId="14" fillId="0" borderId="3" xfId="5" applyNumberFormat="1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21" fillId="4" borderId="13" xfId="0" applyFont="1" applyFill="1" applyBorder="1" applyAlignment="1">
      <alignment vertical="center" wrapText="1"/>
    </xf>
    <xf numFmtId="0" fontId="22" fillId="4" borderId="14" xfId="0" applyFont="1" applyFill="1" applyBorder="1" applyAlignment="1">
      <alignment vertical="center" wrapText="1"/>
    </xf>
    <xf numFmtId="0" fontId="22" fillId="3" borderId="13" xfId="0" applyFont="1" applyFill="1" applyBorder="1" applyAlignment="1">
      <alignment vertical="center" wrapText="1"/>
    </xf>
    <xf numFmtId="0" fontId="22" fillId="3" borderId="14" xfId="0" applyFont="1" applyFill="1" applyBorder="1" applyAlignment="1">
      <alignment vertical="center" wrapText="1"/>
    </xf>
    <xf numFmtId="0" fontId="21" fillId="3" borderId="13" xfId="0" applyFont="1" applyFill="1" applyBorder="1" applyAlignment="1">
      <alignment vertical="center" wrapText="1"/>
    </xf>
    <xf numFmtId="0" fontId="21" fillId="0" borderId="0" xfId="0" applyFont="1" applyAlignment="1"/>
    <xf numFmtId="0" fontId="21" fillId="3" borderId="14" xfId="0" applyFont="1" applyFill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22" fillId="3" borderId="13" xfId="0" applyFont="1" applyFill="1" applyBorder="1" applyAlignment="1">
      <alignment horizontal="center" vertical="center" wrapText="1"/>
    </xf>
    <xf numFmtId="0" fontId="21" fillId="3" borderId="1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21" fillId="3" borderId="12" xfId="0" applyFont="1" applyFill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2" fillId="0" borderId="0" xfId="0" applyFont="1" applyAlignment="1">
      <alignment horizontal="right" vertical="center"/>
    </xf>
    <xf numFmtId="0" fontId="19" fillId="3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/>
    <xf numFmtId="0" fontId="13" fillId="0" borderId="0" xfId="0" applyFont="1" applyAlignment="1"/>
    <xf numFmtId="0" fontId="13" fillId="0" borderId="3" xfId="0" applyFont="1" applyBorder="1" applyAlignment="1"/>
    <xf numFmtId="168" fontId="28" fillId="4" borderId="14" xfId="0" applyNumberFormat="1" applyFont="1" applyFill="1" applyBorder="1" applyAlignment="1">
      <alignment horizontal="right" vertical="center" wrapText="1"/>
    </xf>
    <xf numFmtId="168" fontId="29" fillId="3" borderId="14" xfId="0" applyNumberFormat="1" applyFont="1" applyFill="1" applyBorder="1" applyAlignment="1">
      <alignment horizontal="right" vertical="center" wrapText="1"/>
    </xf>
    <xf numFmtId="168" fontId="29" fillId="3" borderId="14" xfId="7" applyNumberFormat="1" applyFont="1" applyFill="1" applyBorder="1" applyAlignment="1">
      <alignment horizontal="right" vertical="center" wrapText="1"/>
    </xf>
    <xf numFmtId="168" fontId="29" fillId="3" borderId="12" xfId="0" applyNumberFormat="1" applyFont="1" applyFill="1" applyBorder="1" applyAlignment="1">
      <alignment horizontal="right" vertical="center" wrapText="1"/>
    </xf>
    <xf numFmtId="168" fontId="28" fillId="3" borderId="12" xfId="0" applyNumberFormat="1" applyFont="1" applyFill="1" applyBorder="1" applyAlignment="1">
      <alignment horizontal="right" vertical="center" wrapText="1"/>
    </xf>
    <xf numFmtId="168" fontId="29" fillId="4" borderId="14" xfId="0" applyNumberFormat="1" applyFont="1" applyFill="1" applyBorder="1" applyAlignment="1">
      <alignment horizontal="right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10" fillId="0" borderId="3" xfId="4" applyFont="1" applyFill="1" applyBorder="1" applyAlignment="1" applyProtection="1">
      <alignment horizontal="left" vertical="center" textRotation="90" wrapText="1"/>
    </xf>
    <xf numFmtId="0" fontId="10" fillId="0" borderId="3" xfId="4" applyFont="1" applyFill="1" applyBorder="1" applyAlignment="1" applyProtection="1">
      <alignment horizontal="center" vertical="center" textRotation="90" wrapText="1"/>
    </xf>
    <xf numFmtId="0" fontId="10" fillId="0" borderId="3" xfId="4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>
      <alignment horizontal="left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10" fillId="0" borderId="4" xfId="4" applyFont="1" applyFill="1" applyBorder="1" applyAlignment="1" applyProtection="1">
      <alignment horizontal="center" vertical="center" textRotation="90" wrapText="1"/>
    </xf>
    <xf numFmtId="0" fontId="10" fillId="0" borderId="6" xfId="4" applyFont="1" applyFill="1" applyBorder="1" applyAlignment="1" applyProtection="1">
      <alignment horizontal="center" vertical="center" textRotation="90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10" fillId="0" borderId="4" xfId="4" applyFont="1" applyFill="1" applyBorder="1" applyAlignment="1" applyProtection="1">
      <alignment horizontal="center" vertical="center" wrapText="1"/>
    </xf>
    <xf numFmtId="0" fontId="10" fillId="0" borderId="6" xfId="4" applyFont="1" applyFill="1" applyBorder="1" applyAlignment="1" applyProtection="1">
      <alignment horizontal="center" vertical="center" wrapText="1"/>
    </xf>
    <xf numFmtId="167" fontId="4" fillId="0" borderId="4" xfId="5" applyNumberFormat="1" applyFont="1" applyFill="1" applyBorder="1" applyAlignment="1">
      <alignment horizontal="center" vertical="center" wrapText="1"/>
    </xf>
    <xf numFmtId="167" fontId="4" fillId="0" borderId="5" xfId="5" applyNumberFormat="1" applyFont="1" applyFill="1" applyBorder="1" applyAlignment="1">
      <alignment horizontal="center" vertical="center" wrapText="1"/>
    </xf>
    <xf numFmtId="0" fontId="25" fillId="3" borderId="15" xfId="0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2" fillId="3" borderId="15" xfId="0" applyFont="1" applyFill="1" applyBorder="1" applyAlignment="1">
      <alignment horizontal="center" vertical="center" wrapText="1"/>
    </xf>
    <xf numFmtId="0" fontId="22" fillId="3" borderId="16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27" fillId="0" borderId="17" xfId="0" applyFont="1" applyBorder="1" applyAlignment="1">
      <alignment horizontal="right" vertical="center"/>
    </xf>
  </cellXfs>
  <cellStyles count="8">
    <cellStyle name="Comma" xfId="7" builtinId="3"/>
    <cellStyle name="Comma 2" xfId="2"/>
    <cellStyle name="Comma 2 2" xfId="6"/>
    <cellStyle name="Comma 3" xfId="5"/>
    <cellStyle name="Hyperlink" xfId="4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4:U27"/>
  <sheetViews>
    <sheetView view="pageBreakPreview" zoomScale="90" zoomScaleSheetLayoutView="9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F9" sqref="F9:F20"/>
    </sheetView>
  </sheetViews>
  <sheetFormatPr defaultColWidth="9.140625" defaultRowHeight="12.75" x14ac:dyDescent="0.2"/>
  <cols>
    <col min="1" max="1" width="1.42578125" style="2" customWidth="1"/>
    <col min="2" max="2" width="5.42578125" style="2" customWidth="1"/>
    <col min="3" max="3" width="43.5703125" style="2" customWidth="1"/>
    <col min="4" max="4" width="7.140625" style="9" customWidth="1"/>
    <col min="5" max="7" width="14.42578125" style="10" customWidth="1"/>
    <col min="8" max="8" width="14" style="9" customWidth="1"/>
    <col min="9" max="9" width="15.42578125" style="2" bestFit="1" customWidth="1"/>
    <col min="10" max="10" width="8.42578125" style="10" customWidth="1"/>
    <col min="11" max="14" width="17.42578125" style="10" customWidth="1"/>
    <col min="15" max="15" width="15.42578125" style="2" customWidth="1"/>
    <col min="16" max="16" width="9.42578125" style="10" customWidth="1"/>
    <col min="17" max="21" width="20.85546875" style="10" customWidth="1"/>
    <col min="22" max="16384" width="9.140625" style="2"/>
  </cols>
  <sheetData>
    <row r="4" spans="2:21" ht="37.5" customHeight="1" x14ac:dyDescent="0.2">
      <c r="B4" s="11"/>
      <c r="C4" s="50" t="s">
        <v>37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1"/>
    </row>
    <row r="5" spans="2:21" ht="30" customHeight="1" x14ac:dyDescent="0.2">
      <c r="B5" s="12"/>
      <c r="C5" s="3" t="s">
        <v>25</v>
      </c>
      <c r="D5" s="59" t="s">
        <v>36</v>
      </c>
      <c r="E5" s="59"/>
      <c r="F5" s="59"/>
      <c r="G5" s="59"/>
      <c r="H5" s="59"/>
      <c r="I5" s="59"/>
      <c r="J5" s="60" t="s">
        <v>24</v>
      </c>
      <c r="K5" s="61"/>
      <c r="L5" s="61"/>
      <c r="M5" s="61"/>
      <c r="N5" s="61"/>
      <c r="O5" s="62"/>
      <c r="P5" s="59" t="s">
        <v>1</v>
      </c>
      <c r="Q5" s="59"/>
      <c r="R5" s="59"/>
      <c r="S5" s="59"/>
      <c r="T5" s="59"/>
      <c r="U5" s="59"/>
    </row>
    <row r="6" spans="2:21" ht="110.25" customHeight="1" x14ac:dyDescent="0.2">
      <c r="B6" s="48" t="s">
        <v>26</v>
      </c>
      <c r="C6" s="49" t="s">
        <v>27</v>
      </c>
      <c r="D6" s="52" t="s">
        <v>28</v>
      </c>
      <c r="E6" s="54" t="s">
        <v>29</v>
      </c>
      <c r="F6" s="54" t="s">
        <v>30</v>
      </c>
      <c r="G6" s="54" t="s">
        <v>31</v>
      </c>
      <c r="H6" s="55" t="s">
        <v>32</v>
      </c>
      <c r="I6" s="56" t="s">
        <v>33</v>
      </c>
      <c r="J6" s="52" t="s">
        <v>28</v>
      </c>
      <c r="K6" s="53" t="s">
        <v>29</v>
      </c>
      <c r="L6" s="54" t="s">
        <v>30</v>
      </c>
      <c r="M6" s="54" t="s">
        <v>31</v>
      </c>
      <c r="N6" s="54" t="s">
        <v>32</v>
      </c>
      <c r="O6" s="49" t="s">
        <v>33</v>
      </c>
      <c r="P6" s="57" t="s">
        <v>28</v>
      </c>
      <c r="Q6" s="63" t="s">
        <v>29</v>
      </c>
      <c r="R6" s="54" t="s">
        <v>30</v>
      </c>
      <c r="S6" s="54" t="s">
        <v>31</v>
      </c>
      <c r="T6" s="49" t="s">
        <v>32</v>
      </c>
      <c r="U6" s="49" t="s">
        <v>33</v>
      </c>
    </row>
    <row r="7" spans="2:21" ht="15.75" customHeight="1" x14ac:dyDescent="0.2">
      <c r="B7" s="48"/>
      <c r="C7" s="49"/>
      <c r="D7" s="52"/>
      <c r="E7" s="54"/>
      <c r="F7" s="54" t="s">
        <v>34</v>
      </c>
      <c r="G7" s="54"/>
      <c r="H7" s="55"/>
      <c r="I7" s="56"/>
      <c r="J7" s="52"/>
      <c r="K7" s="53"/>
      <c r="L7" s="54" t="s">
        <v>34</v>
      </c>
      <c r="M7" s="54"/>
      <c r="N7" s="54"/>
      <c r="O7" s="49"/>
      <c r="P7" s="58"/>
      <c r="Q7" s="64"/>
      <c r="R7" s="54" t="s">
        <v>34</v>
      </c>
      <c r="S7" s="54"/>
      <c r="T7" s="49"/>
      <c r="U7" s="49"/>
    </row>
    <row r="8" spans="2:21" ht="25.5" customHeight="1" x14ac:dyDescent="0.2">
      <c r="B8" s="4"/>
      <c r="C8" s="5" t="s">
        <v>35</v>
      </c>
      <c r="D8" s="16">
        <f>SUM(D9:D20)</f>
        <v>301</v>
      </c>
      <c r="E8" s="14">
        <f t="shared" ref="E8:H8" si="0">SUM(E9:E20)</f>
        <v>18.95</v>
      </c>
      <c r="F8" s="14">
        <f t="shared" si="0"/>
        <v>18950</v>
      </c>
      <c r="G8" s="14">
        <f t="shared" si="0"/>
        <v>296550</v>
      </c>
      <c r="H8" s="14">
        <f t="shared" si="0"/>
        <v>3524400</v>
      </c>
      <c r="I8" s="7">
        <f>H8+35600</f>
        <v>3560000</v>
      </c>
      <c r="J8" s="16">
        <f>SUM(J9:J20)</f>
        <v>301</v>
      </c>
      <c r="K8" s="14">
        <f t="shared" ref="K8" si="1">SUM(K9:K20)</f>
        <v>18.95</v>
      </c>
      <c r="L8" s="14">
        <f t="shared" ref="L8" si="2">SUM(L9:L20)</f>
        <v>18950</v>
      </c>
      <c r="M8" s="14">
        <f t="shared" ref="M8" si="3">SUM(M9:M20)</f>
        <v>296550</v>
      </c>
      <c r="N8" s="14">
        <f t="shared" ref="N8" si="4">SUM(N9:N20)</f>
        <v>3524400</v>
      </c>
      <c r="O8" s="7">
        <f>N8+35600</f>
        <v>3560000</v>
      </c>
      <c r="P8" s="6">
        <f>D8-J8</f>
        <v>0</v>
      </c>
      <c r="Q8" s="6">
        <f t="shared" ref="Q8:U8" si="5">E8-K8</f>
        <v>0</v>
      </c>
      <c r="R8" s="6">
        <f t="shared" si="5"/>
        <v>0</v>
      </c>
      <c r="S8" s="6">
        <f t="shared" si="5"/>
        <v>0</v>
      </c>
      <c r="T8" s="6">
        <f t="shared" si="5"/>
        <v>0</v>
      </c>
      <c r="U8" s="6">
        <f t="shared" si="5"/>
        <v>0</v>
      </c>
    </row>
    <row r="9" spans="2:21" ht="15.75" x14ac:dyDescent="0.2">
      <c r="B9" s="8">
        <v>1</v>
      </c>
      <c r="C9" s="13" t="s">
        <v>38</v>
      </c>
      <c r="D9" s="16">
        <v>1</v>
      </c>
      <c r="E9" s="14">
        <v>2.6</v>
      </c>
      <c r="F9" s="15">
        <f t="shared" ref="F9:F20" si="6">E9*1000</f>
        <v>2600</v>
      </c>
      <c r="G9" s="15">
        <f>D9*F9</f>
        <v>2600</v>
      </c>
      <c r="H9" s="15">
        <v>31200</v>
      </c>
      <c r="I9" s="65"/>
      <c r="J9" s="16">
        <v>1</v>
      </c>
      <c r="K9" s="14">
        <v>2.6</v>
      </c>
      <c r="L9" s="15">
        <f t="shared" ref="L9:L20" si="7">K9*1000</f>
        <v>2600</v>
      </c>
      <c r="M9" s="15">
        <f>J9*L9</f>
        <v>2600</v>
      </c>
      <c r="N9" s="15">
        <v>31200</v>
      </c>
      <c r="O9" s="65"/>
      <c r="P9" s="6">
        <f>D9-J9</f>
        <v>0</v>
      </c>
      <c r="Q9" s="6">
        <f t="shared" ref="Q9:U9" si="8">E9-K9</f>
        <v>0</v>
      </c>
      <c r="R9" s="6">
        <f t="shared" si="8"/>
        <v>0</v>
      </c>
      <c r="S9" s="6">
        <f t="shared" si="8"/>
        <v>0</v>
      </c>
      <c r="T9" s="6">
        <f t="shared" si="8"/>
        <v>0</v>
      </c>
      <c r="U9" s="6">
        <f t="shared" si="8"/>
        <v>0</v>
      </c>
    </row>
    <row r="10" spans="2:21" ht="15.75" x14ac:dyDescent="0.2">
      <c r="B10" s="8">
        <v>2</v>
      </c>
      <c r="C10" s="13" t="s">
        <v>39</v>
      </c>
      <c r="D10" s="16">
        <v>4</v>
      </c>
      <c r="E10" s="14">
        <v>2.4</v>
      </c>
      <c r="F10" s="15">
        <f t="shared" si="6"/>
        <v>2400</v>
      </c>
      <c r="G10" s="15">
        <f t="shared" ref="G10:G20" si="9">D10*F10</f>
        <v>9600</v>
      </c>
      <c r="H10" s="15">
        <v>115200</v>
      </c>
      <c r="I10" s="66"/>
      <c r="J10" s="16">
        <v>4</v>
      </c>
      <c r="K10" s="14">
        <v>2.4</v>
      </c>
      <c r="L10" s="15">
        <f t="shared" si="7"/>
        <v>2400</v>
      </c>
      <c r="M10" s="15">
        <f t="shared" ref="M10:M20" si="10">J10*L10</f>
        <v>9600</v>
      </c>
      <c r="N10" s="15">
        <v>115200</v>
      </c>
      <c r="O10" s="66"/>
      <c r="P10" s="6">
        <f t="shared" ref="P10:P20" si="11">D10-J10</f>
        <v>0</v>
      </c>
      <c r="Q10" s="6">
        <f t="shared" ref="Q10:Q20" si="12">E10-K10</f>
        <v>0</v>
      </c>
      <c r="R10" s="6">
        <f t="shared" ref="R10:R20" si="13">F10-L10</f>
        <v>0</v>
      </c>
      <c r="S10" s="6">
        <f t="shared" ref="S10:S20" si="14">G10-M10</f>
        <v>0</v>
      </c>
      <c r="T10" s="6">
        <f t="shared" ref="T10:T20" si="15">H10-N10</f>
        <v>0</v>
      </c>
      <c r="U10" s="6">
        <f t="shared" ref="U10:U20" si="16">I10-O10</f>
        <v>0</v>
      </c>
    </row>
    <row r="11" spans="2:21" ht="15.75" x14ac:dyDescent="0.2">
      <c r="B11" s="8">
        <v>3</v>
      </c>
      <c r="C11" s="13" t="s">
        <v>40</v>
      </c>
      <c r="D11" s="16">
        <v>1</v>
      </c>
      <c r="E11" s="14">
        <v>2.2000000000000002</v>
      </c>
      <c r="F11" s="15">
        <f t="shared" si="6"/>
        <v>2200</v>
      </c>
      <c r="G11" s="15">
        <f t="shared" si="9"/>
        <v>2200</v>
      </c>
      <c r="H11" s="15">
        <v>26400</v>
      </c>
      <c r="I11" s="66"/>
      <c r="J11" s="16">
        <v>1</v>
      </c>
      <c r="K11" s="14">
        <v>2.2000000000000002</v>
      </c>
      <c r="L11" s="15">
        <f t="shared" si="7"/>
        <v>2200</v>
      </c>
      <c r="M11" s="15">
        <f t="shared" si="10"/>
        <v>2200</v>
      </c>
      <c r="N11" s="15">
        <v>26400</v>
      </c>
      <c r="O11" s="66"/>
      <c r="P11" s="6">
        <f t="shared" si="11"/>
        <v>0</v>
      </c>
      <c r="Q11" s="6">
        <f t="shared" si="12"/>
        <v>0</v>
      </c>
      <c r="R11" s="6">
        <f t="shared" si="13"/>
        <v>0</v>
      </c>
      <c r="S11" s="6">
        <f t="shared" si="14"/>
        <v>0</v>
      </c>
      <c r="T11" s="6">
        <f t="shared" si="15"/>
        <v>0</v>
      </c>
      <c r="U11" s="6">
        <f t="shared" si="16"/>
        <v>0</v>
      </c>
    </row>
    <row r="12" spans="2:21" ht="15.75" x14ac:dyDescent="0.2">
      <c r="B12" s="8">
        <v>4</v>
      </c>
      <c r="C12" s="13" t="s">
        <v>41</v>
      </c>
      <c r="D12" s="16">
        <v>9</v>
      </c>
      <c r="E12" s="14">
        <v>2</v>
      </c>
      <c r="F12" s="15">
        <f t="shared" si="6"/>
        <v>2000</v>
      </c>
      <c r="G12" s="15">
        <f t="shared" si="9"/>
        <v>18000</v>
      </c>
      <c r="H12" s="15">
        <v>216000</v>
      </c>
      <c r="I12" s="66"/>
      <c r="J12" s="16">
        <v>9</v>
      </c>
      <c r="K12" s="14">
        <v>2</v>
      </c>
      <c r="L12" s="15">
        <f t="shared" si="7"/>
        <v>2000</v>
      </c>
      <c r="M12" s="15">
        <f t="shared" si="10"/>
        <v>18000</v>
      </c>
      <c r="N12" s="15">
        <v>216000</v>
      </c>
      <c r="O12" s="66"/>
      <c r="P12" s="6">
        <f t="shared" si="11"/>
        <v>0</v>
      </c>
      <c r="Q12" s="6">
        <f t="shared" si="12"/>
        <v>0</v>
      </c>
      <c r="R12" s="6">
        <f t="shared" si="13"/>
        <v>0</v>
      </c>
      <c r="S12" s="6">
        <f t="shared" si="14"/>
        <v>0</v>
      </c>
      <c r="T12" s="6">
        <f t="shared" si="15"/>
        <v>0</v>
      </c>
      <c r="U12" s="6">
        <f t="shared" si="16"/>
        <v>0</v>
      </c>
    </row>
    <row r="13" spans="2:21" ht="15.75" x14ac:dyDescent="0.2">
      <c r="B13" s="8">
        <v>5</v>
      </c>
      <c r="C13" s="13" t="s">
        <v>42</v>
      </c>
      <c r="D13" s="16">
        <v>4</v>
      </c>
      <c r="E13" s="14">
        <v>1.8</v>
      </c>
      <c r="F13" s="15">
        <f t="shared" si="6"/>
        <v>1800</v>
      </c>
      <c r="G13" s="15">
        <f t="shared" si="9"/>
        <v>7200</v>
      </c>
      <c r="H13" s="15">
        <v>43200</v>
      </c>
      <c r="I13" s="66"/>
      <c r="J13" s="16">
        <v>4</v>
      </c>
      <c r="K13" s="14">
        <v>1.8</v>
      </c>
      <c r="L13" s="15">
        <f t="shared" si="7"/>
        <v>1800</v>
      </c>
      <c r="M13" s="15">
        <f t="shared" si="10"/>
        <v>7200</v>
      </c>
      <c r="N13" s="15">
        <v>43200</v>
      </c>
      <c r="O13" s="66"/>
      <c r="P13" s="6">
        <f t="shared" si="11"/>
        <v>0</v>
      </c>
      <c r="Q13" s="6">
        <f t="shared" si="12"/>
        <v>0</v>
      </c>
      <c r="R13" s="6">
        <f t="shared" si="13"/>
        <v>0</v>
      </c>
      <c r="S13" s="6">
        <f t="shared" si="14"/>
        <v>0</v>
      </c>
      <c r="T13" s="6">
        <f t="shared" si="15"/>
        <v>0</v>
      </c>
      <c r="U13" s="6">
        <f t="shared" si="16"/>
        <v>0</v>
      </c>
    </row>
    <row r="14" spans="2:21" ht="15.75" x14ac:dyDescent="0.2">
      <c r="B14" s="8">
        <v>6</v>
      </c>
      <c r="C14" s="13" t="s">
        <v>43</v>
      </c>
      <c r="D14" s="16">
        <v>28</v>
      </c>
      <c r="E14" s="14">
        <v>1.6</v>
      </c>
      <c r="F14" s="15">
        <f t="shared" si="6"/>
        <v>1600</v>
      </c>
      <c r="G14" s="15">
        <f t="shared" si="9"/>
        <v>44800</v>
      </c>
      <c r="H14" s="15">
        <v>480000</v>
      </c>
      <c r="I14" s="66"/>
      <c r="J14" s="16">
        <v>28</v>
      </c>
      <c r="K14" s="14">
        <v>1.6</v>
      </c>
      <c r="L14" s="15">
        <f t="shared" si="7"/>
        <v>1600</v>
      </c>
      <c r="M14" s="15">
        <f t="shared" si="10"/>
        <v>44800</v>
      </c>
      <c r="N14" s="15">
        <v>480000</v>
      </c>
      <c r="O14" s="66"/>
      <c r="P14" s="6">
        <f t="shared" si="11"/>
        <v>0</v>
      </c>
      <c r="Q14" s="6">
        <f t="shared" si="12"/>
        <v>0</v>
      </c>
      <c r="R14" s="6">
        <f t="shared" si="13"/>
        <v>0</v>
      </c>
      <c r="S14" s="6">
        <f t="shared" si="14"/>
        <v>0</v>
      </c>
      <c r="T14" s="6">
        <f t="shared" si="15"/>
        <v>0</v>
      </c>
      <c r="U14" s="6">
        <f t="shared" si="16"/>
        <v>0</v>
      </c>
    </row>
    <row r="15" spans="2:21" ht="15.75" x14ac:dyDescent="0.2">
      <c r="B15" s="8">
        <v>7</v>
      </c>
      <c r="C15" s="13" t="s">
        <v>44</v>
      </c>
      <c r="D15" s="16">
        <v>9</v>
      </c>
      <c r="E15" s="14">
        <v>1.6</v>
      </c>
      <c r="F15" s="15">
        <f t="shared" si="6"/>
        <v>1600</v>
      </c>
      <c r="G15" s="15">
        <f t="shared" si="9"/>
        <v>14400</v>
      </c>
      <c r="H15" s="15">
        <v>172800</v>
      </c>
      <c r="I15" s="66"/>
      <c r="J15" s="16">
        <v>9</v>
      </c>
      <c r="K15" s="14">
        <v>1.6</v>
      </c>
      <c r="L15" s="15">
        <f t="shared" si="7"/>
        <v>1600</v>
      </c>
      <c r="M15" s="15">
        <f t="shared" si="10"/>
        <v>14400</v>
      </c>
      <c r="N15" s="15">
        <v>172800</v>
      </c>
      <c r="O15" s="66"/>
      <c r="P15" s="6">
        <f t="shared" si="11"/>
        <v>0</v>
      </c>
      <c r="Q15" s="6">
        <f t="shared" si="12"/>
        <v>0</v>
      </c>
      <c r="R15" s="6">
        <f t="shared" si="13"/>
        <v>0</v>
      </c>
      <c r="S15" s="6">
        <f t="shared" si="14"/>
        <v>0</v>
      </c>
      <c r="T15" s="6">
        <f t="shared" si="15"/>
        <v>0</v>
      </c>
      <c r="U15" s="6">
        <f t="shared" si="16"/>
        <v>0</v>
      </c>
    </row>
    <row r="16" spans="2:21" ht="15.75" x14ac:dyDescent="0.2">
      <c r="B16" s="8">
        <v>8</v>
      </c>
      <c r="C16" s="13" t="s">
        <v>45</v>
      </c>
      <c r="D16" s="16">
        <v>7</v>
      </c>
      <c r="E16" s="14">
        <v>1.1000000000000001</v>
      </c>
      <c r="F16" s="15">
        <f t="shared" si="6"/>
        <v>1100</v>
      </c>
      <c r="G16" s="15">
        <f t="shared" si="9"/>
        <v>7700</v>
      </c>
      <c r="H16" s="15">
        <v>92400</v>
      </c>
      <c r="I16" s="66"/>
      <c r="J16" s="16">
        <v>7</v>
      </c>
      <c r="K16" s="14">
        <v>1.1000000000000001</v>
      </c>
      <c r="L16" s="15">
        <f t="shared" si="7"/>
        <v>1100</v>
      </c>
      <c r="M16" s="15">
        <f t="shared" si="10"/>
        <v>7700</v>
      </c>
      <c r="N16" s="15">
        <v>92400</v>
      </c>
      <c r="O16" s="66"/>
      <c r="P16" s="6">
        <f t="shared" si="11"/>
        <v>0</v>
      </c>
      <c r="Q16" s="6">
        <f t="shared" si="12"/>
        <v>0</v>
      </c>
      <c r="R16" s="6">
        <f t="shared" si="13"/>
        <v>0</v>
      </c>
      <c r="S16" s="6">
        <f t="shared" si="14"/>
        <v>0</v>
      </c>
      <c r="T16" s="6">
        <f t="shared" si="15"/>
        <v>0</v>
      </c>
      <c r="U16" s="6">
        <f t="shared" si="16"/>
        <v>0</v>
      </c>
    </row>
    <row r="17" spans="2:21" ht="15.75" x14ac:dyDescent="0.2">
      <c r="B17" s="8"/>
      <c r="C17" s="13" t="s">
        <v>46</v>
      </c>
      <c r="D17" s="16">
        <v>1</v>
      </c>
      <c r="E17" s="14">
        <v>1.2</v>
      </c>
      <c r="F17" s="15">
        <f t="shared" si="6"/>
        <v>1200</v>
      </c>
      <c r="G17" s="15">
        <f t="shared" si="9"/>
        <v>1200</v>
      </c>
      <c r="H17" s="15">
        <v>92400</v>
      </c>
      <c r="I17" s="66"/>
      <c r="J17" s="16">
        <v>1</v>
      </c>
      <c r="K17" s="14">
        <v>1.2</v>
      </c>
      <c r="L17" s="15">
        <f t="shared" si="7"/>
        <v>1200</v>
      </c>
      <c r="M17" s="15">
        <f t="shared" si="10"/>
        <v>1200</v>
      </c>
      <c r="N17" s="15">
        <v>92400</v>
      </c>
      <c r="O17" s="66"/>
      <c r="P17" s="6">
        <f t="shared" si="11"/>
        <v>0</v>
      </c>
      <c r="Q17" s="6">
        <f t="shared" si="12"/>
        <v>0</v>
      </c>
      <c r="R17" s="6">
        <f t="shared" si="13"/>
        <v>0</v>
      </c>
      <c r="S17" s="6">
        <f t="shared" si="14"/>
        <v>0</v>
      </c>
      <c r="T17" s="6">
        <f t="shared" si="15"/>
        <v>0</v>
      </c>
      <c r="U17" s="6">
        <f t="shared" si="16"/>
        <v>0</v>
      </c>
    </row>
    <row r="18" spans="2:21" ht="15.75" x14ac:dyDescent="0.2">
      <c r="B18" s="8">
        <v>9</v>
      </c>
      <c r="C18" s="13" t="s">
        <v>47</v>
      </c>
      <c r="D18" s="16">
        <v>66</v>
      </c>
      <c r="E18" s="14">
        <v>1</v>
      </c>
      <c r="F18" s="15">
        <f t="shared" si="6"/>
        <v>1000</v>
      </c>
      <c r="G18" s="15">
        <f t="shared" si="9"/>
        <v>66000</v>
      </c>
      <c r="H18" s="15">
        <v>672000</v>
      </c>
      <c r="I18" s="66"/>
      <c r="J18" s="16">
        <v>66</v>
      </c>
      <c r="K18" s="14">
        <v>1</v>
      </c>
      <c r="L18" s="15">
        <f t="shared" si="7"/>
        <v>1000</v>
      </c>
      <c r="M18" s="15">
        <f t="shared" si="10"/>
        <v>66000</v>
      </c>
      <c r="N18" s="15">
        <v>672000</v>
      </c>
      <c r="O18" s="66"/>
      <c r="P18" s="6">
        <f t="shared" si="11"/>
        <v>0</v>
      </c>
      <c r="Q18" s="6">
        <f t="shared" si="12"/>
        <v>0</v>
      </c>
      <c r="R18" s="6">
        <f t="shared" si="13"/>
        <v>0</v>
      </c>
      <c r="S18" s="6">
        <f t="shared" si="14"/>
        <v>0</v>
      </c>
      <c r="T18" s="6">
        <f t="shared" si="15"/>
        <v>0</v>
      </c>
      <c r="U18" s="6">
        <f t="shared" si="16"/>
        <v>0</v>
      </c>
    </row>
    <row r="19" spans="2:21" ht="15.75" x14ac:dyDescent="0.2">
      <c r="B19" s="8">
        <v>10</v>
      </c>
      <c r="C19" s="13" t="s">
        <v>48</v>
      </c>
      <c r="D19" s="16">
        <v>78</v>
      </c>
      <c r="E19" s="14">
        <v>0.8</v>
      </c>
      <c r="F19" s="15">
        <f t="shared" si="6"/>
        <v>800</v>
      </c>
      <c r="G19" s="15">
        <f t="shared" si="9"/>
        <v>62400</v>
      </c>
      <c r="H19" s="15">
        <v>787200</v>
      </c>
      <c r="I19" s="66"/>
      <c r="J19" s="16">
        <v>78</v>
      </c>
      <c r="K19" s="14">
        <v>0.8</v>
      </c>
      <c r="L19" s="15">
        <f t="shared" si="7"/>
        <v>800</v>
      </c>
      <c r="M19" s="15">
        <f t="shared" si="10"/>
        <v>62400</v>
      </c>
      <c r="N19" s="15">
        <v>787200</v>
      </c>
      <c r="O19" s="66"/>
      <c r="P19" s="6">
        <f t="shared" si="11"/>
        <v>0</v>
      </c>
      <c r="Q19" s="6">
        <f t="shared" si="12"/>
        <v>0</v>
      </c>
      <c r="R19" s="6">
        <f t="shared" si="13"/>
        <v>0</v>
      </c>
      <c r="S19" s="6">
        <f t="shared" si="14"/>
        <v>0</v>
      </c>
      <c r="T19" s="6">
        <f t="shared" si="15"/>
        <v>0</v>
      </c>
      <c r="U19" s="6">
        <f t="shared" si="16"/>
        <v>0</v>
      </c>
    </row>
    <row r="20" spans="2:21" ht="15.75" x14ac:dyDescent="0.2">
      <c r="B20" s="8">
        <v>11</v>
      </c>
      <c r="C20" s="13" t="s">
        <v>49</v>
      </c>
      <c r="D20" s="16">
        <v>93</v>
      </c>
      <c r="E20" s="14">
        <v>0.65</v>
      </c>
      <c r="F20" s="15">
        <f t="shared" si="6"/>
        <v>650</v>
      </c>
      <c r="G20" s="15">
        <f t="shared" si="9"/>
        <v>60450</v>
      </c>
      <c r="H20" s="15">
        <v>795600</v>
      </c>
      <c r="I20" s="66"/>
      <c r="J20" s="16">
        <v>93</v>
      </c>
      <c r="K20" s="14">
        <v>0.65</v>
      </c>
      <c r="L20" s="15">
        <f t="shared" si="7"/>
        <v>650</v>
      </c>
      <c r="M20" s="15">
        <f t="shared" si="10"/>
        <v>60450</v>
      </c>
      <c r="N20" s="15">
        <v>795600</v>
      </c>
      <c r="O20" s="66"/>
      <c r="P20" s="6">
        <f t="shared" si="11"/>
        <v>0</v>
      </c>
      <c r="Q20" s="6">
        <f t="shared" si="12"/>
        <v>0</v>
      </c>
      <c r="R20" s="6">
        <f t="shared" si="13"/>
        <v>0</v>
      </c>
      <c r="S20" s="6">
        <f t="shared" si="14"/>
        <v>0</v>
      </c>
      <c r="T20" s="6">
        <f t="shared" si="15"/>
        <v>0</v>
      </c>
      <c r="U20" s="6">
        <f t="shared" si="16"/>
        <v>0</v>
      </c>
    </row>
    <row r="27" spans="2:21" x14ac:dyDescent="0.2">
      <c r="H27" s="9">
        <v>3560</v>
      </c>
      <c r="I27" s="2">
        <f>H27-3524.4</f>
        <v>35.599999999999909</v>
      </c>
    </row>
  </sheetData>
  <mergeCells count="26">
    <mergeCell ref="Q6:Q7"/>
    <mergeCell ref="R6:R7"/>
    <mergeCell ref="P5:U5"/>
    <mergeCell ref="I9:I20"/>
    <mergeCell ref="O9:O20"/>
    <mergeCell ref="E6:E7"/>
    <mergeCell ref="F6:F7"/>
    <mergeCell ref="G6:G7"/>
    <mergeCell ref="D5:I5"/>
    <mergeCell ref="J5:O5"/>
    <mergeCell ref="B6:B7"/>
    <mergeCell ref="C6:C7"/>
    <mergeCell ref="C4:U4"/>
    <mergeCell ref="T6:T7"/>
    <mergeCell ref="U6:U7"/>
    <mergeCell ref="J6:J7"/>
    <mergeCell ref="K6:K7"/>
    <mergeCell ref="L6:L7"/>
    <mergeCell ref="M6:M7"/>
    <mergeCell ref="N6:N7"/>
    <mergeCell ref="O6:O7"/>
    <mergeCell ref="H6:H7"/>
    <mergeCell ref="I6:I7"/>
    <mergeCell ref="P6:P7"/>
    <mergeCell ref="S6:S7"/>
    <mergeCell ref="D6:D7"/>
  </mergeCells>
  <hyperlinks>
    <hyperlink ref="F7" location="_ftn2" display="_ftn2"/>
    <hyperlink ref="G6" location="_ftn3" display="_ftn3"/>
    <hyperlink ref="E6" location="_ftn1" display="_ftn1"/>
    <hyperlink ref="R7" location="_ftn2" display="_ftn2"/>
    <hyperlink ref="S6" location="_ftn3" display="_ftn3"/>
    <hyperlink ref="L7" location="_ftn2" display="_ftn2"/>
    <hyperlink ref="M6" location="_ftn3" display="_ftn3"/>
    <hyperlink ref="K6" location="_ftn1" display="_ftn1"/>
    <hyperlink ref="Q6" location="_ftn1" display="_ftn1"/>
  </hyperlinks>
  <printOptions horizontalCentered="1"/>
  <pageMargins left="0.23622047244094491" right="0.23622047244094491" top="0.74803149606299213" bottom="0.74803149606299213" header="0.31496062992125984" footer="0.31496062992125984"/>
  <pageSetup scale="39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>
      <selection activeCell="B27" sqref="B27:C27"/>
    </sheetView>
  </sheetViews>
  <sheetFormatPr defaultRowHeight="15" x14ac:dyDescent="0.25"/>
  <cols>
    <col min="1" max="1" width="78.140625" customWidth="1"/>
    <col min="2" max="2" width="25" customWidth="1"/>
    <col min="3" max="6" width="20.42578125" customWidth="1"/>
  </cols>
  <sheetData>
    <row r="1" spans="1:2" s="1" customFormat="1" ht="18" x14ac:dyDescent="0.25">
      <c r="A1" s="27" t="s">
        <v>53</v>
      </c>
    </row>
    <row r="2" spans="1:2" s="1" customFormat="1" ht="15.75" thickBot="1" x14ac:dyDescent="0.3"/>
    <row r="3" spans="1:2" ht="15.75" thickBot="1" x14ac:dyDescent="0.3">
      <c r="A3" s="17" t="s">
        <v>0</v>
      </c>
      <c r="B3" s="18" t="s">
        <v>50</v>
      </c>
    </row>
    <row r="4" spans="1:2" ht="15.75" thickBot="1" x14ac:dyDescent="0.3">
      <c r="A4" s="19" t="s">
        <v>4</v>
      </c>
      <c r="B4" s="20"/>
    </row>
    <row r="5" spans="1:2" ht="15.75" thickBot="1" x14ac:dyDescent="0.3">
      <c r="A5" s="21"/>
      <c r="B5" s="22"/>
    </row>
    <row r="6" spans="1:2" ht="15.75" thickBot="1" x14ac:dyDescent="0.3">
      <c r="A6" s="19" t="s">
        <v>5</v>
      </c>
      <c r="B6" s="20">
        <v>0</v>
      </c>
    </row>
    <row r="7" spans="1:2" ht="15.75" thickBot="1" x14ac:dyDescent="0.3">
      <c r="A7" s="23" t="s">
        <v>6</v>
      </c>
      <c r="B7" s="22">
        <v>0</v>
      </c>
    </row>
    <row r="8" spans="1:2" ht="15.75" thickBot="1" x14ac:dyDescent="0.3">
      <c r="A8" s="23" t="s">
        <v>51</v>
      </c>
      <c r="B8" s="22"/>
    </row>
    <row r="9" spans="1:2" ht="15.75" thickBot="1" x14ac:dyDescent="0.3">
      <c r="A9" s="23" t="s">
        <v>52</v>
      </c>
      <c r="B9" s="22"/>
    </row>
    <row r="10" spans="1:2" ht="15.75" thickBot="1" x14ac:dyDescent="0.3">
      <c r="A10" s="23" t="s">
        <v>8</v>
      </c>
      <c r="B10" s="22"/>
    </row>
    <row r="11" spans="1:2" ht="15.75" thickBot="1" x14ac:dyDescent="0.3">
      <c r="A11" s="23" t="s">
        <v>9</v>
      </c>
      <c r="B11" s="25"/>
    </row>
    <row r="12" spans="1:2" ht="15.75" thickBot="1" x14ac:dyDescent="0.3">
      <c r="A12" s="23" t="s">
        <v>10</v>
      </c>
      <c r="B12" s="22"/>
    </row>
    <row r="13" spans="1:2" ht="15.75" thickBot="1" x14ac:dyDescent="0.3">
      <c r="A13" s="21"/>
      <c r="B13" s="22"/>
    </row>
    <row r="14" spans="1:2" ht="15.75" thickBot="1" x14ac:dyDescent="0.3">
      <c r="A14" s="19" t="s">
        <v>11</v>
      </c>
      <c r="B14" s="20">
        <v>0</v>
      </c>
    </row>
    <row r="15" spans="1:2" ht="15.75" thickBot="1" x14ac:dyDescent="0.3">
      <c r="A15" s="23" t="s">
        <v>12</v>
      </c>
      <c r="B15" s="22">
        <v>0</v>
      </c>
    </row>
    <row r="16" spans="1:2" ht="15.75" thickBot="1" x14ac:dyDescent="0.3">
      <c r="A16" s="23" t="s">
        <v>13</v>
      </c>
      <c r="B16" s="22"/>
    </row>
    <row r="17" spans="1:2" ht="15.75" thickBot="1" x14ac:dyDescent="0.3">
      <c r="A17" s="23" t="s">
        <v>14</v>
      </c>
      <c r="B17" s="26"/>
    </row>
    <row r="18" spans="1:2" ht="15.75" thickBot="1" x14ac:dyDescent="0.3">
      <c r="A18" s="23" t="s">
        <v>15</v>
      </c>
      <c r="B18" s="22"/>
    </row>
    <row r="19" spans="1:2" ht="15.75" thickBot="1" x14ac:dyDescent="0.3">
      <c r="A19" s="23" t="s">
        <v>16</v>
      </c>
      <c r="B19" s="22"/>
    </row>
    <row r="20" spans="1:2" ht="15.75" thickBot="1" x14ac:dyDescent="0.3">
      <c r="A20" s="23" t="s">
        <v>7</v>
      </c>
      <c r="B20" s="22"/>
    </row>
    <row r="21" spans="1:2" ht="15.75" thickBot="1" x14ac:dyDescent="0.3">
      <c r="A21" s="23" t="s">
        <v>17</v>
      </c>
      <c r="B21" s="22"/>
    </row>
    <row r="22" spans="1:2" ht="15.75" thickBot="1" x14ac:dyDescent="0.3">
      <c r="A22" s="23" t="s">
        <v>18</v>
      </c>
      <c r="B22" s="22"/>
    </row>
    <row r="23" spans="1:2" ht="15.75" thickBot="1" x14ac:dyDescent="0.3">
      <c r="A23" s="23" t="s">
        <v>19</v>
      </c>
      <c r="B23" s="22"/>
    </row>
    <row r="24" spans="1:2" ht="15.75" thickBot="1" x14ac:dyDescent="0.3">
      <c r="A24" s="23" t="s">
        <v>20</v>
      </c>
      <c r="B24" s="25"/>
    </row>
    <row r="25" spans="1:2" ht="15.75" thickBot="1" x14ac:dyDescent="0.3">
      <c r="A25" s="23" t="s">
        <v>21</v>
      </c>
      <c r="B25" s="22"/>
    </row>
    <row r="26" spans="1:2" ht="15.75" thickBot="1" x14ac:dyDescent="0.3">
      <c r="A26" s="21"/>
      <c r="B26" s="22"/>
    </row>
    <row r="27" spans="1:2" ht="15.75" thickBot="1" x14ac:dyDescent="0.3">
      <c r="A27" s="19" t="s">
        <v>22</v>
      </c>
      <c r="B27" s="20">
        <v>0</v>
      </c>
    </row>
    <row r="28" spans="1:2" ht="15.75" thickBot="1" x14ac:dyDescent="0.3">
      <c r="A28" s="21"/>
      <c r="B28" s="22"/>
    </row>
    <row r="29" spans="1:2" ht="15.75" thickBot="1" x14ac:dyDescent="0.3">
      <c r="A29" s="19" t="s">
        <v>23</v>
      </c>
      <c r="B29" s="20"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7"/>
  <sheetViews>
    <sheetView workbookViewId="0">
      <selection activeCell="B27" sqref="B27:C27"/>
    </sheetView>
  </sheetViews>
  <sheetFormatPr defaultRowHeight="15" x14ac:dyDescent="0.25"/>
  <cols>
    <col min="1" max="1" width="6.42578125" customWidth="1"/>
    <col min="2" max="2" width="24.5703125" customWidth="1"/>
    <col min="3" max="3" width="19.42578125" customWidth="1"/>
    <col min="4" max="4" width="20.28515625" customWidth="1"/>
    <col min="5" max="5" width="23" customWidth="1"/>
    <col min="6" max="6" width="17.5703125" customWidth="1"/>
    <col min="7" max="7" width="20" customWidth="1"/>
    <col min="8" max="8" width="19.140625" customWidth="1"/>
  </cols>
  <sheetData>
    <row r="4" spans="1:8" ht="15.75" x14ac:dyDescent="0.25">
      <c r="A4" s="28"/>
    </row>
    <row r="5" spans="1:8" ht="18" x14ac:dyDescent="0.25">
      <c r="A5" s="69" t="s">
        <v>54</v>
      </c>
      <c r="B5" s="69"/>
      <c r="C5" s="69"/>
      <c r="D5" s="69"/>
    </row>
    <row r="6" spans="1:8" ht="15.75" thickBot="1" x14ac:dyDescent="0.3">
      <c r="A6" s="29"/>
    </row>
    <row r="7" spans="1:8" ht="44.25" customHeight="1" x14ac:dyDescent="0.25">
      <c r="A7" s="67" t="s">
        <v>55</v>
      </c>
      <c r="B7" s="67" t="s">
        <v>56</v>
      </c>
      <c r="C7" s="67" t="s">
        <v>28</v>
      </c>
      <c r="D7" s="67" t="s">
        <v>57</v>
      </c>
      <c r="E7" s="67" t="s">
        <v>58</v>
      </c>
      <c r="F7" s="67" t="s">
        <v>59</v>
      </c>
      <c r="G7" s="67" t="s">
        <v>60</v>
      </c>
      <c r="H7" s="67" t="s">
        <v>33</v>
      </c>
    </row>
    <row r="8" spans="1:8" ht="15.75" thickBot="1" x14ac:dyDescent="0.3">
      <c r="A8" s="68"/>
      <c r="B8" s="68"/>
      <c r="C8" s="68"/>
      <c r="D8" s="68"/>
      <c r="E8" s="68"/>
      <c r="F8" s="68"/>
      <c r="G8" s="68"/>
      <c r="H8" s="68"/>
    </row>
    <row r="9" spans="1:8" ht="15.75" thickBot="1" x14ac:dyDescent="0.3">
      <c r="A9" s="30"/>
      <c r="B9" s="31" t="s">
        <v>35</v>
      </c>
      <c r="C9" s="32">
        <v>0</v>
      </c>
      <c r="D9" s="32"/>
      <c r="E9" s="32"/>
      <c r="F9" s="32">
        <v>0</v>
      </c>
      <c r="G9" s="32">
        <v>0</v>
      </c>
      <c r="H9" s="32">
        <v>0</v>
      </c>
    </row>
    <row r="10" spans="1:8" ht="15.75" thickBot="1" x14ac:dyDescent="0.3">
      <c r="A10" s="33">
        <v>1</v>
      </c>
      <c r="B10" s="34"/>
      <c r="C10" s="35"/>
      <c r="D10" s="35"/>
      <c r="E10" s="35"/>
      <c r="F10" s="35"/>
      <c r="G10" s="35"/>
      <c r="H10" s="70">
        <v>0</v>
      </c>
    </row>
    <row r="11" spans="1:8" ht="15.75" thickBot="1" x14ac:dyDescent="0.3">
      <c r="A11" s="23">
        <v>2</v>
      </c>
      <c r="B11" s="36"/>
      <c r="C11" s="25"/>
      <c r="D11" s="25"/>
      <c r="E11" s="25"/>
      <c r="F11" s="25"/>
      <c r="G11" s="25"/>
      <c r="H11" s="71"/>
    </row>
    <row r="12" spans="1:8" ht="15.75" thickBot="1" x14ac:dyDescent="0.3">
      <c r="A12" s="23">
        <v>3</v>
      </c>
      <c r="B12" s="36"/>
      <c r="C12" s="25"/>
      <c r="D12" s="25"/>
      <c r="E12" s="25"/>
      <c r="F12" s="25"/>
      <c r="G12" s="25"/>
      <c r="H12" s="71"/>
    </row>
    <row r="13" spans="1:8" ht="15.75" thickBot="1" x14ac:dyDescent="0.3">
      <c r="A13" s="23">
        <v>4</v>
      </c>
      <c r="B13" s="36"/>
      <c r="C13" s="25"/>
      <c r="D13" s="25"/>
      <c r="E13" s="25"/>
      <c r="F13" s="25"/>
      <c r="G13" s="25"/>
      <c r="H13" s="71"/>
    </row>
    <row r="14" spans="1:8" ht="15.75" thickBot="1" x14ac:dyDescent="0.3">
      <c r="A14" s="23">
        <v>5</v>
      </c>
      <c r="B14" s="36"/>
      <c r="C14" s="25"/>
      <c r="D14" s="25"/>
      <c r="E14" s="25"/>
      <c r="F14" s="25"/>
      <c r="G14" s="25"/>
      <c r="H14" s="71"/>
    </row>
    <row r="15" spans="1:8" ht="15.75" thickBot="1" x14ac:dyDescent="0.3">
      <c r="A15" s="23">
        <v>6</v>
      </c>
      <c r="B15" s="36"/>
      <c r="C15" s="25"/>
      <c r="D15" s="25"/>
      <c r="E15" s="25"/>
      <c r="F15" s="25"/>
      <c r="G15" s="25"/>
      <c r="H15" s="71"/>
    </row>
    <row r="16" spans="1:8" ht="15.75" thickBot="1" x14ac:dyDescent="0.3">
      <c r="A16" s="21"/>
      <c r="B16" s="26"/>
      <c r="C16" s="22"/>
      <c r="D16" s="22"/>
      <c r="E16" s="22"/>
      <c r="F16" s="22"/>
      <c r="G16" s="22"/>
      <c r="H16" s="71"/>
    </row>
    <row r="17" spans="1:8" ht="15.75" thickBot="1" x14ac:dyDescent="0.3">
      <c r="A17" s="21"/>
      <c r="B17" s="26"/>
      <c r="C17" s="22"/>
      <c r="D17" s="22"/>
      <c r="E17" s="22"/>
      <c r="F17" s="22"/>
      <c r="G17" s="22"/>
      <c r="H17" s="72"/>
    </row>
  </sheetData>
  <mergeCells count="10">
    <mergeCell ref="H7:H8"/>
    <mergeCell ref="A5:D5"/>
    <mergeCell ref="E7:E8"/>
    <mergeCell ref="H10:H17"/>
    <mergeCell ref="A7:A8"/>
    <mergeCell ref="B7:B8"/>
    <mergeCell ref="C7:C8"/>
    <mergeCell ref="D7:D8"/>
    <mergeCell ref="F7:F8"/>
    <mergeCell ref="G7:G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view="pageBreakPreview" zoomScaleNormal="100" zoomScaleSheetLayoutView="100" workbookViewId="0">
      <selection activeCell="K28" sqref="K28"/>
    </sheetView>
  </sheetViews>
  <sheetFormatPr defaultRowHeight="15" x14ac:dyDescent="0.25"/>
  <cols>
    <col min="1" max="1" width="37.42578125" customWidth="1"/>
    <col min="2" max="2" width="20.140625" customWidth="1"/>
    <col min="3" max="3" width="19.28515625" customWidth="1"/>
    <col min="4" max="4" width="21.140625" customWidth="1"/>
  </cols>
  <sheetData>
    <row r="1" spans="1:5" ht="60.75" customHeight="1" x14ac:dyDescent="0.3">
      <c r="A1" s="75" t="s">
        <v>77</v>
      </c>
      <c r="B1" s="75"/>
      <c r="C1" s="75"/>
      <c r="D1" s="75"/>
      <c r="E1" s="24"/>
    </row>
    <row r="2" spans="1:5" ht="18" x14ac:dyDescent="0.25">
      <c r="A2" s="69" t="s">
        <v>53</v>
      </c>
      <c r="B2" s="69"/>
      <c r="C2" s="69"/>
      <c r="D2" s="69"/>
    </row>
    <row r="3" spans="1:5" ht="18" x14ac:dyDescent="0.25">
      <c r="A3" s="69" t="s">
        <v>61</v>
      </c>
      <c r="B3" s="69"/>
      <c r="C3" s="69"/>
      <c r="D3" s="69"/>
    </row>
    <row r="4" spans="1:5" ht="15" customHeight="1" x14ac:dyDescent="0.25">
      <c r="A4" s="77" t="s">
        <v>63</v>
      </c>
      <c r="B4" s="77"/>
      <c r="C4" s="77"/>
      <c r="D4" s="77"/>
    </row>
    <row r="5" spans="1:5" ht="15.75" customHeight="1" x14ac:dyDescent="0.25">
      <c r="A5" s="76" t="s">
        <v>0</v>
      </c>
      <c r="B5" s="76"/>
      <c r="C5" s="76"/>
      <c r="D5" s="76"/>
    </row>
    <row r="6" spans="1:5" x14ac:dyDescent="0.25">
      <c r="A6" s="76"/>
      <c r="B6" s="76" t="s">
        <v>35</v>
      </c>
      <c r="C6" s="76" t="s">
        <v>2</v>
      </c>
      <c r="D6" s="76"/>
    </row>
    <row r="7" spans="1:5" ht="60" x14ac:dyDescent="0.25">
      <c r="A7" s="76"/>
      <c r="B7" s="76"/>
      <c r="C7" s="38" t="s">
        <v>62</v>
      </c>
      <c r="D7" s="38" t="s">
        <v>3</v>
      </c>
    </row>
    <row r="8" spans="1:5" ht="16.5" thickBot="1" x14ac:dyDescent="0.3">
      <c r="A8" s="19" t="s">
        <v>4</v>
      </c>
      <c r="B8" s="42">
        <f>C8+D8</f>
        <v>809.31600000000003</v>
      </c>
      <c r="C8" s="42"/>
      <c r="D8" s="42">
        <v>809.31600000000003</v>
      </c>
    </row>
    <row r="9" spans="1:5" ht="15.75" thickBot="1" x14ac:dyDescent="0.3">
      <c r="A9" s="22"/>
      <c r="B9" s="43"/>
      <c r="C9" s="43"/>
      <c r="D9" s="43"/>
    </row>
    <row r="10" spans="1:5" ht="16.5" thickBot="1" x14ac:dyDescent="0.3">
      <c r="A10" s="19" t="s">
        <v>74</v>
      </c>
      <c r="B10" s="42">
        <f>C10+D10</f>
        <v>13000</v>
      </c>
      <c r="C10" s="42">
        <f>C11</f>
        <v>11300</v>
      </c>
      <c r="D10" s="42">
        <f>D11</f>
        <v>1700</v>
      </c>
    </row>
    <row r="11" spans="1:5" ht="15.75" thickBot="1" x14ac:dyDescent="0.3">
      <c r="A11" s="23" t="s">
        <v>6</v>
      </c>
      <c r="B11" s="44">
        <f>C11+D11</f>
        <v>13000</v>
      </c>
      <c r="C11" s="44">
        <f>C12</f>
        <v>11300</v>
      </c>
      <c r="D11" s="44">
        <f>D12+D13</f>
        <v>1700</v>
      </c>
    </row>
    <row r="12" spans="1:5" ht="15.75" thickBot="1" x14ac:dyDescent="0.3">
      <c r="A12" s="23" t="s">
        <v>51</v>
      </c>
      <c r="B12" s="44">
        <f t="shared" ref="B12:B13" si="0">C12+D12</f>
        <v>11300</v>
      </c>
      <c r="C12" s="44">
        <v>11300</v>
      </c>
      <c r="D12" s="44"/>
    </row>
    <row r="13" spans="1:5" ht="15.75" thickBot="1" x14ac:dyDescent="0.3">
      <c r="A13" s="23" t="s">
        <v>52</v>
      </c>
      <c r="B13" s="44">
        <f t="shared" si="0"/>
        <v>1700</v>
      </c>
      <c r="C13" s="44"/>
      <c r="D13" s="44">
        <v>1700</v>
      </c>
    </row>
    <row r="14" spans="1:5" ht="15.75" thickBot="1" x14ac:dyDescent="0.3">
      <c r="A14" s="23" t="s">
        <v>8</v>
      </c>
      <c r="B14" s="45"/>
      <c r="C14" s="43"/>
      <c r="D14" s="43"/>
    </row>
    <row r="15" spans="1:5" ht="30.75" thickBot="1" x14ac:dyDescent="0.3">
      <c r="A15" s="23" t="s">
        <v>9</v>
      </c>
      <c r="B15" s="45"/>
      <c r="C15" s="43"/>
      <c r="D15" s="43"/>
    </row>
    <row r="16" spans="1:5" ht="15.75" thickBot="1" x14ac:dyDescent="0.3">
      <c r="A16" s="23" t="s">
        <v>10</v>
      </c>
      <c r="B16" s="45"/>
      <c r="C16" s="43"/>
      <c r="D16" s="43"/>
    </row>
    <row r="17" spans="1:4" ht="15.75" thickBot="1" x14ac:dyDescent="0.3">
      <c r="A17" s="21"/>
      <c r="B17" s="45"/>
      <c r="C17" s="43"/>
      <c r="D17" s="43"/>
    </row>
    <row r="18" spans="1:4" ht="16.5" thickBot="1" x14ac:dyDescent="0.3">
      <c r="A18" s="19" t="s">
        <v>75</v>
      </c>
      <c r="B18" s="42">
        <f>B19+B27</f>
        <v>13015</v>
      </c>
      <c r="C18" s="42">
        <f>C19+C27</f>
        <v>11300</v>
      </c>
      <c r="D18" s="42">
        <f>D19+D27</f>
        <v>1715</v>
      </c>
    </row>
    <row r="19" spans="1:4" ht="16.5" thickBot="1" x14ac:dyDescent="0.3">
      <c r="A19" s="23" t="s">
        <v>12</v>
      </c>
      <c r="B19" s="46">
        <f>C19+D19</f>
        <v>12900</v>
      </c>
      <c r="C19" s="43">
        <f>C20+C21+C22+C23+C24+C25+C26</f>
        <v>11210</v>
      </c>
      <c r="D19" s="43">
        <f>D20+D21+D22+D23+D24+D25+D26</f>
        <v>1690</v>
      </c>
    </row>
    <row r="20" spans="1:4" ht="16.5" thickBot="1" x14ac:dyDescent="0.3">
      <c r="A20" s="23" t="s">
        <v>13</v>
      </c>
      <c r="B20" s="46">
        <f>C20+D20</f>
        <v>4010</v>
      </c>
      <c r="C20" s="43">
        <v>3560</v>
      </c>
      <c r="D20" s="43">
        <v>450</v>
      </c>
    </row>
    <row r="21" spans="1:4" ht="16.5" thickBot="1" x14ac:dyDescent="0.3">
      <c r="A21" s="23" t="s">
        <v>14</v>
      </c>
      <c r="B21" s="46">
        <f t="shared" ref="B21:B27" si="1">C21+D21</f>
        <v>8439.7999999999993</v>
      </c>
      <c r="C21" s="43">
        <v>7450</v>
      </c>
      <c r="D21" s="43">
        <f>704.8+300-15</f>
        <v>989.8</v>
      </c>
    </row>
    <row r="22" spans="1:4" ht="16.5" thickBot="1" x14ac:dyDescent="0.3">
      <c r="A22" s="23" t="s">
        <v>15</v>
      </c>
      <c r="B22" s="46">
        <f t="shared" si="1"/>
        <v>0</v>
      </c>
      <c r="C22" s="43">
        <v>0</v>
      </c>
      <c r="D22" s="43"/>
    </row>
    <row r="23" spans="1:4" ht="16.5" thickBot="1" x14ac:dyDescent="0.3">
      <c r="A23" s="23" t="s">
        <v>16</v>
      </c>
      <c r="B23" s="46">
        <f t="shared" si="1"/>
        <v>0</v>
      </c>
      <c r="C23" s="43"/>
      <c r="D23" s="43"/>
    </row>
    <row r="24" spans="1:4" ht="16.5" thickBot="1" x14ac:dyDescent="0.3">
      <c r="A24" s="23" t="s">
        <v>7</v>
      </c>
      <c r="B24" s="46">
        <f t="shared" si="1"/>
        <v>225</v>
      </c>
      <c r="C24" s="43">
        <v>50</v>
      </c>
      <c r="D24" s="43">
        <v>175</v>
      </c>
    </row>
    <row r="25" spans="1:4" ht="16.5" thickBot="1" x14ac:dyDescent="0.3">
      <c r="A25" s="23" t="s">
        <v>17</v>
      </c>
      <c r="B25" s="46">
        <f t="shared" si="1"/>
        <v>70</v>
      </c>
      <c r="C25" s="43">
        <v>70</v>
      </c>
      <c r="D25" s="43"/>
    </row>
    <row r="26" spans="1:4" ht="16.5" thickBot="1" x14ac:dyDescent="0.3">
      <c r="A26" s="23" t="s">
        <v>18</v>
      </c>
      <c r="B26" s="46">
        <f t="shared" si="1"/>
        <v>155.19999999999999</v>
      </c>
      <c r="C26" s="43">
        <v>80</v>
      </c>
      <c r="D26" s="43">
        <v>75.2</v>
      </c>
    </row>
    <row r="27" spans="1:4" ht="16.5" thickBot="1" x14ac:dyDescent="0.3">
      <c r="A27" s="23" t="s">
        <v>19</v>
      </c>
      <c r="B27" s="46">
        <f t="shared" si="1"/>
        <v>115</v>
      </c>
      <c r="C27" s="43">
        <v>90</v>
      </c>
      <c r="D27" s="43">
        <f>10+15</f>
        <v>25</v>
      </c>
    </row>
    <row r="28" spans="1:4" ht="30.75" thickBot="1" x14ac:dyDescent="0.3">
      <c r="A28" s="23" t="s">
        <v>20</v>
      </c>
      <c r="B28" s="45"/>
      <c r="C28" s="43"/>
      <c r="D28" s="43"/>
    </row>
    <row r="29" spans="1:4" ht="15.75" thickBot="1" x14ac:dyDescent="0.3">
      <c r="A29" s="23" t="s">
        <v>21</v>
      </c>
      <c r="B29" s="45"/>
      <c r="C29" s="43"/>
      <c r="D29" s="43"/>
    </row>
    <row r="30" spans="1:4" ht="15.75" thickBot="1" x14ac:dyDescent="0.3">
      <c r="A30" s="21"/>
      <c r="B30" s="45"/>
      <c r="C30" s="43"/>
      <c r="D30" s="43"/>
    </row>
    <row r="31" spans="1:4" ht="16.5" thickBot="1" x14ac:dyDescent="0.3">
      <c r="A31" s="19" t="s">
        <v>22</v>
      </c>
      <c r="B31" s="42">
        <f>C31+D31</f>
        <v>-15</v>
      </c>
      <c r="C31" s="47">
        <f>C10-C18</f>
        <v>0</v>
      </c>
      <c r="D31" s="47">
        <f>D10-D18</f>
        <v>-15</v>
      </c>
    </row>
    <row r="32" spans="1:4" ht="15.75" thickBot="1" x14ac:dyDescent="0.3">
      <c r="A32" s="21"/>
      <c r="B32" s="45"/>
      <c r="C32" s="43"/>
      <c r="D32" s="43"/>
    </row>
    <row r="33" spans="1:4" ht="16.5" thickBot="1" x14ac:dyDescent="0.3">
      <c r="A33" s="19" t="s">
        <v>23</v>
      </c>
      <c r="B33" s="42">
        <f>C33+D33</f>
        <v>794.3159999999998</v>
      </c>
      <c r="C33" s="47">
        <f>C8+C10-C18</f>
        <v>0</v>
      </c>
      <c r="D33" s="47">
        <f>D8+D10-D18</f>
        <v>794.3159999999998</v>
      </c>
    </row>
    <row r="34" spans="1:4" x14ac:dyDescent="0.25">
      <c r="A34" s="37"/>
    </row>
    <row r="37" spans="1:4" ht="37.5" customHeight="1" x14ac:dyDescent="0.25">
      <c r="A37" s="73" t="s">
        <v>76</v>
      </c>
      <c r="B37" s="74"/>
      <c r="C37" s="74"/>
      <c r="D37" s="74"/>
    </row>
  </sheetData>
  <mergeCells count="9">
    <mergeCell ref="A37:D37"/>
    <mergeCell ref="A1:D1"/>
    <mergeCell ref="B5:D5"/>
    <mergeCell ref="C6:D6"/>
    <mergeCell ref="A2:D2"/>
    <mergeCell ref="A3:D3"/>
    <mergeCell ref="B6:B7"/>
    <mergeCell ref="A5:A7"/>
    <mergeCell ref="A4:D4"/>
  </mergeCells>
  <pageMargins left="0.7" right="0.7" top="0.75" bottom="0.75" header="0.3" footer="0.3"/>
  <pageSetup paperSize="9" scale="89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5:G14"/>
  <sheetViews>
    <sheetView workbookViewId="0">
      <selection activeCell="G6" sqref="G6"/>
    </sheetView>
  </sheetViews>
  <sheetFormatPr defaultRowHeight="15" x14ac:dyDescent="0.25"/>
  <cols>
    <col min="5" max="5" width="26.7109375" customWidth="1"/>
  </cols>
  <sheetData>
    <row r="5" spans="5:7" x14ac:dyDescent="0.25">
      <c r="G5" s="40" t="s">
        <v>73</v>
      </c>
    </row>
    <row r="6" spans="5:7" x14ac:dyDescent="0.25">
      <c r="E6" s="41" t="s">
        <v>71</v>
      </c>
      <c r="F6" s="39">
        <v>350</v>
      </c>
    </row>
    <row r="7" spans="5:7" x14ac:dyDescent="0.25">
      <c r="E7" s="41" t="s">
        <v>65</v>
      </c>
      <c r="F7" s="39">
        <v>-187</v>
      </c>
    </row>
    <row r="8" spans="5:7" x14ac:dyDescent="0.25">
      <c r="E8" s="41" t="s">
        <v>64</v>
      </c>
      <c r="F8" s="39">
        <f>F6+F7</f>
        <v>163</v>
      </c>
    </row>
    <row r="9" spans="5:7" x14ac:dyDescent="0.25">
      <c r="E9" s="41" t="s">
        <v>66</v>
      </c>
      <c r="F9" s="39">
        <v>-130</v>
      </c>
    </row>
    <row r="10" spans="5:7" x14ac:dyDescent="0.25">
      <c r="E10" s="41" t="s">
        <v>67</v>
      </c>
      <c r="F10" s="39">
        <f>F8+F9</f>
        <v>33</v>
      </c>
    </row>
    <row r="11" spans="5:7" x14ac:dyDescent="0.25">
      <c r="E11" s="41" t="s">
        <v>68</v>
      </c>
      <c r="F11" s="39">
        <v>80</v>
      </c>
    </row>
    <row r="12" spans="5:7" x14ac:dyDescent="0.25">
      <c r="E12" s="41" t="s">
        <v>69</v>
      </c>
      <c r="F12" s="39">
        <v>113</v>
      </c>
    </row>
    <row r="13" spans="5:7" s="1" customFormat="1" x14ac:dyDescent="0.25">
      <c r="E13" s="41" t="s">
        <v>72</v>
      </c>
      <c r="F13" s="39">
        <v>100</v>
      </c>
    </row>
    <row r="14" spans="5:7" x14ac:dyDescent="0.25">
      <c r="E14" s="41" t="s">
        <v>70</v>
      </c>
      <c r="F14" s="39">
        <f>SUM(F11:F13)</f>
        <v>293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საშტატო </vt:lpstr>
      <vt:lpstr>დანართი #1 ცხრ №1</vt:lpstr>
      <vt:lpstr>დანართი #1 ცხრ№2</vt:lpstr>
      <vt:lpstr>ბიუჯეტი</vt:lpstr>
      <vt:lpstr>Sheet6</vt:lpstr>
      <vt:lpstr>'საშტატო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Irakli Khugashvili</dc:creator>
  <cp:lastModifiedBy>Maia Zhordania</cp:lastModifiedBy>
  <cp:lastPrinted>2020-10-07T06:45:04Z</cp:lastPrinted>
  <dcterms:created xsi:type="dcterms:W3CDTF">2020-08-18T09:59:06Z</dcterms:created>
  <dcterms:modified xsi:type="dcterms:W3CDTF">2020-10-20T11:19:31Z</dcterms:modified>
</cp:coreProperties>
</file>